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sus\Desktop\Project\EmotionClassification\dataset2_trac2\"/>
    </mc:Choice>
  </mc:AlternateContent>
  <xr:revisionPtr revIDLastSave="0" documentId="8_{DE9CCC9B-B386-435A-BE7B-1D1239B8C507}" xr6:coauthVersionLast="46" xr6:coauthVersionMax="46" xr10:uidLastSave="{00000000-0000-0000-0000-000000000000}"/>
  <bookViews>
    <workbookView xWindow="-108" yWindow="-108" windowWidth="23256" windowHeight="12576" xr2:uid="{00000000-000D-0000-FFFF-FFFF00000000}"/>
  </bookViews>
  <sheets>
    <sheet name="trac2_eng_tr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264" i="1" l="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7" i="1"/>
  <c r="B4156"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<sst xmlns="http://schemas.openxmlformats.org/spreadsheetml/2006/main" count="12792" uniqueCount="4271">
  <si>
    <t>ID</t>
  </si>
  <si>
    <t>Sub-task A</t>
  </si>
  <si>
    <t>Sub-task B</t>
  </si>
  <si>
    <t>C45.451</t>
  </si>
  <si>
    <t>NAG</t>
  </si>
  <si>
    <t>NGEN</t>
  </si>
  <si>
    <t>C47.11</t>
  </si>
  <si>
    <t>C33.79</t>
  </si>
  <si>
    <t>C4.1961</t>
  </si>
  <si>
    <t>C10.153</t>
  </si>
  <si>
    <t>C10.761</t>
  </si>
  <si>
    <t>C25.6</t>
  </si>
  <si>
    <t>C7.1642</t>
  </si>
  <si>
    <t>CAG</t>
  </si>
  <si>
    <t>C10.152.1</t>
  </si>
  <si>
    <t>C45.217</t>
  </si>
  <si>
    <t>C63.126</t>
  </si>
  <si>
    <t>C67.24</t>
  </si>
  <si>
    <t>C7.1601</t>
  </si>
  <si>
    <t>C59.1096</t>
  </si>
  <si>
    <t>C7.2097.2</t>
  </si>
  <si>
    <t>C4.2264</t>
  </si>
  <si>
    <t>C7.15.4</t>
  </si>
  <si>
    <t>C10.353</t>
  </si>
  <si>
    <t>C4.2138.1</t>
  </si>
  <si>
    <t>C59.1085</t>
  </si>
  <si>
    <t>C4.2120.2</t>
  </si>
  <si>
    <t>C38.482</t>
  </si>
  <si>
    <t>GEN</t>
  </si>
  <si>
    <t>C4.1274</t>
  </si>
  <si>
    <t>C9.159</t>
  </si>
  <si>
    <t>C10.155</t>
  </si>
  <si>
    <t>C4.1106.1</t>
  </si>
  <si>
    <t>C4.1751</t>
  </si>
  <si>
    <t>C63.205.2</t>
  </si>
  <si>
    <t>C7.240</t>
  </si>
  <si>
    <t>OAG</t>
  </si>
  <si>
    <t>C4.2144.2</t>
  </si>
  <si>
    <t>C7.2578</t>
  </si>
  <si>
    <t>C4.1394</t>
  </si>
  <si>
    <t>C10.431</t>
  </si>
  <si>
    <t>C4.1512</t>
  </si>
  <si>
    <t>C59.1980</t>
  </si>
  <si>
    <t>C33.76</t>
  </si>
  <si>
    <t>C59.924</t>
  </si>
  <si>
    <t>C10.333</t>
  </si>
  <si>
    <t>C33.785</t>
  </si>
  <si>
    <t>C26.284</t>
  </si>
  <si>
    <t>C7.1599</t>
  </si>
  <si>
    <t>C10.628</t>
  </si>
  <si>
    <t>C7.1035</t>
  </si>
  <si>
    <t>C68.1288</t>
  </si>
  <si>
    <t>C58.442</t>
  </si>
  <si>
    <t>C4.1389</t>
  </si>
  <si>
    <t>C7.1876</t>
  </si>
  <si>
    <t>C7.1986.1</t>
  </si>
  <si>
    <t>C4.1285</t>
  </si>
  <si>
    <t>C4.1622</t>
  </si>
  <si>
    <t>C57.6</t>
  </si>
  <si>
    <t>C59.1974</t>
  </si>
  <si>
    <t>C33.193</t>
  </si>
  <si>
    <t>C4.1177.3</t>
  </si>
  <si>
    <t>C4.1318</t>
  </si>
  <si>
    <t>C59.327</t>
  </si>
  <si>
    <t>C44.86</t>
  </si>
  <si>
    <t>C7.2582</t>
  </si>
  <si>
    <t>C4.1291</t>
  </si>
  <si>
    <t>C7.1353</t>
  </si>
  <si>
    <t>C26.294.4</t>
  </si>
  <si>
    <t>C10.427</t>
  </si>
  <si>
    <t>C10.967.5</t>
  </si>
  <si>
    <t>C33.775</t>
  </si>
  <si>
    <t>C4.1321.3</t>
  </si>
  <si>
    <t>C59.795</t>
  </si>
  <si>
    <t>C7.1808</t>
  </si>
  <si>
    <t>C7.1168</t>
  </si>
  <si>
    <t>C7.2355</t>
  </si>
  <si>
    <t>C45.304</t>
  </si>
  <si>
    <t>C4.649</t>
  </si>
  <si>
    <t>C20.110</t>
  </si>
  <si>
    <t>C7.181</t>
  </si>
  <si>
    <t>C4.2217</t>
  </si>
  <si>
    <t>C10.52</t>
  </si>
  <si>
    <t>C59.2019</t>
  </si>
  <si>
    <t>C33.514</t>
  </si>
  <si>
    <t>C32.136.2</t>
  </si>
  <si>
    <t>C4.1066</t>
  </si>
  <si>
    <t>C7.1762</t>
  </si>
  <si>
    <t>C4.2169</t>
  </si>
  <si>
    <t>C63.63</t>
  </si>
  <si>
    <t>C43.12</t>
  </si>
  <si>
    <t>C58.420</t>
  </si>
  <si>
    <t>C7.501</t>
  </si>
  <si>
    <t>C10.1402</t>
  </si>
  <si>
    <t>C4.1842</t>
  </si>
  <si>
    <t>C45.789.3</t>
  </si>
  <si>
    <t>C32.49</t>
  </si>
  <si>
    <t>C7.1645</t>
  </si>
  <si>
    <t>C7.2578.3</t>
  </si>
  <si>
    <t>C4.1784</t>
  </si>
  <si>
    <t>C4.73</t>
  </si>
  <si>
    <t>C4.1571</t>
  </si>
  <si>
    <t>C10.498</t>
  </si>
  <si>
    <t>C45.635.4</t>
  </si>
  <si>
    <t>C59.1034</t>
  </si>
  <si>
    <t>C33.143</t>
  </si>
  <si>
    <t>C33.388</t>
  </si>
  <si>
    <t>C33.348</t>
  </si>
  <si>
    <t>C4.1159</t>
  </si>
  <si>
    <t>C10.186</t>
  </si>
  <si>
    <t>C10.241</t>
  </si>
  <si>
    <t>C4.339</t>
  </si>
  <si>
    <t>C4.719</t>
  </si>
  <si>
    <t>C45.513.1</t>
  </si>
  <si>
    <t>C4.1754.1</t>
  </si>
  <si>
    <t>C59.1638</t>
  </si>
  <si>
    <t>C7.2138</t>
  </si>
  <si>
    <t>C7.711</t>
  </si>
  <si>
    <t>C63.174.1</t>
  </si>
  <si>
    <t>C7.1824</t>
  </si>
  <si>
    <t>C44.106</t>
  </si>
  <si>
    <t>C68.812</t>
  </si>
  <si>
    <t>C7.105</t>
  </si>
  <si>
    <t>C4.838</t>
  </si>
  <si>
    <t>C7.1110</t>
  </si>
  <si>
    <t>C38.35</t>
  </si>
  <si>
    <t>C7.287</t>
  </si>
  <si>
    <t>C26.200</t>
  </si>
  <si>
    <t>C59.968</t>
  </si>
  <si>
    <t>C4.1684.1</t>
  </si>
  <si>
    <t>C33.768.1</t>
  </si>
  <si>
    <t>C32.105</t>
  </si>
  <si>
    <t>C7.129</t>
  </si>
  <si>
    <t>C7.2495</t>
  </si>
  <si>
    <t>C7.1581</t>
  </si>
  <si>
    <t>C59.1681</t>
  </si>
  <si>
    <t>C68.721</t>
  </si>
  <si>
    <t>C10.197</t>
  </si>
  <si>
    <t>C10.362</t>
  </si>
  <si>
    <t>C7.2572.3</t>
  </si>
  <si>
    <t>C7.1135</t>
  </si>
  <si>
    <t>C7.2407</t>
  </si>
  <si>
    <t>C7.2534</t>
  </si>
  <si>
    <t>C33.244</t>
  </si>
  <si>
    <t>C36.986.4</t>
  </si>
  <si>
    <t>C4.1909</t>
  </si>
  <si>
    <t>C4.1787</t>
  </si>
  <si>
    <t>C26.24</t>
  </si>
  <si>
    <t>C7.95</t>
  </si>
  <si>
    <t>C7.1188</t>
  </si>
  <si>
    <t>C4.973</t>
  </si>
  <si>
    <t>C10.770</t>
  </si>
  <si>
    <t>C32.12</t>
  </si>
  <si>
    <t>C33.645.1</t>
  </si>
  <si>
    <t>C26.283</t>
  </si>
  <si>
    <t>C7.2222.1</t>
  </si>
  <si>
    <t>C7.796</t>
  </si>
  <si>
    <t>C4.2219</t>
  </si>
  <si>
    <t>C7.697</t>
  </si>
  <si>
    <t>C9.186</t>
  </si>
  <si>
    <t>C26.290</t>
  </si>
  <si>
    <t>C4.1976</t>
  </si>
  <si>
    <t>C7.55</t>
  </si>
  <si>
    <t>C4.1778.1</t>
  </si>
  <si>
    <t>C4.2148</t>
  </si>
  <si>
    <t>C68.1103</t>
  </si>
  <si>
    <t>C68.551</t>
  </si>
  <si>
    <t>C4.1540.2</t>
  </si>
  <si>
    <t>C4.2250</t>
  </si>
  <si>
    <t>C44.93</t>
  </si>
  <si>
    <t>C4.901</t>
  </si>
  <si>
    <t>C4.115</t>
  </si>
  <si>
    <t>C4.2177</t>
  </si>
  <si>
    <t>C45.391</t>
  </si>
  <si>
    <t>C46.30</t>
  </si>
  <si>
    <t>C7.1061.1</t>
  </si>
  <si>
    <t>C7.1102</t>
  </si>
  <si>
    <t>C33.449</t>
  </si>
  <si>
    <t>C7.970</t>
  </si>
  <si>
    <t>C4.886</t>
  </si>
  <si>
    <t>C7.1646</t>
  </si>
  <si>
    <t>C33.161</t>
  </si>
  <si>
    <t>C9.98</t>
  </si>
  <si>
    <t>C4.1957.1</t>
  </si>
  <si>
    <t>C4.792.5</t>
  </si>
  <si>
    <t>C4.1204</t>
  </si>
  <si>
    <t>C7.321</t>
  </si>
  <si>
    <t>C7.2005</t>
  </si>
  <si>
    <t>C4.389</t>
  </si>
  <si>
    <t>C45.5</t>
  </si>
  <si>
    <t>C58.285</t>
  </si>
  <si>
    <t>C7.853</t>
  </si>
  <si>
    <t>C10.568.1</t>
  </si>
  <si>
    <t>C4.442</t>
  </si>
  <si>
    <t>C25.509.1</t>
  </si>
  <si>
    <t>C4.2001</t>
  </si>
  <si>
    <t>C4.2254</t>
  </si>
  <si>
    <t>C9.58</t>
  </si>
  <si>
    <t>C7.1613</t>
  </si>
  <si>
    <t>C4.328</t>
  </si>
  <si>
    <t>C4.667</t>
  </si>
  <si>
    <t>C4.888</t>
  </si>
  <si>
    <t>C4.1018</t>
  </si>
  <si>
    <t>C68.358</t>
  </si>
  <si>
    <t>C7.1.1</t>
  </si>
  <si>
    <t>C7.1558</t>
  </si>
  <si>
    <t>C4.1913</t>
  </si>
  <si>
    <t>C7.826</t>
  </si>
  <si>
    <t>C33.659.1</t>
  </si>
  <si>
    <t>C4.1814.1</t>
  </si>
  <si>
    <t>C4.2223</t>
  </si>
  <si>
    <t>C10.192</t>
  </si>
  <si>
    <t>C68.1308.3</t>
  </si>
  <si>
    <t>C45.202.2</t>
  </si>
  <si>
    <t>C4.35</t>
  </si>
  <si>
    <t>C63.103</t>
  </si>
  <si>
    <t>C32.107.4</t>
  </si>
  <si>
    <t>C4.1106</t>
  </si>
  <si>
    <t>C4.1886</t>
  </si>
  <si>
    <t>C7.593</t>
  </si>
  <si>
    <t>C10.393</t>
  </si>
  <si>
    <t>C10.289</t>
  </si>
  <si>
    <t>C58.496</t>
  </si>
  <si>
    <t>C10.450</t>
  </si>
  <si>
    <t>C4.1642</t>
  </si>
  <si>
    <t>C59.1164</t>
  </si>
  <si>
    <t>C7.2010</t>
  </si>
  <si>
    <t>C4.1239</t>
  </si>
  <si>
    <t>C4.404</t>
  </si>
  <si>
    <t>C4.612</t>
  </si>
  <si>
    <t>C4.1168</t>
  </si>
  <si>
    <t>C26.299.1</t>
  </si>
  <si>
    <t>C10.409</t>
  </si>
  <si>
    <t>C59.61</t>
  </si>
  <si>
    <t>C7.11.2</t>
  </si>
  <si>
    <t>C7.24</t>
  </si>
  <si>
    <t>C4.500</t>
  </si>
  <si>
    <t>C10.539.1</t>
  </si>
  <si>
    <t>C4.417</t>
  </si>
  <si>
    <t>C10.775.1</t>
  </si>
  <si>
    <t>C45.1.3</t>
  </si>
  <si>
    <t>C7.2154</t>
  </si>
  <si>
    <t>C26.286</t>
  </si>
  <si>
    <t>C26.300.4</t>
  </si>
  <si>
    <t>C10.883</t>
  </si>
  <si>
    <t>C7.1224</t>
  </si>
  <si>
    <t>C59.258</t>
  </si>
  <si>
    <t>C10.271</t>
  </si>
  <si>
    <t>C7.1906</t>
  </si>
  <si>
    <t>C7.2559.2</t>
  </si>
  <si>
    <t>C45.276.3</t>
  </si>
  <si>
    <t>C4.1970</t>
  </si>
  <si>
    <t>C7.2362.1</t>
  </si>
  <si>
    <t>C4.1155.1</t>
  </si>
  <si>
    <t>C33.346</t>
  </si>
  <si>
    <t>C68.1298</t>
  </si>
  <si>
    <t>C68.1308.4</t>
  </si>
  <si>
    <t>C62.103</t>
  </si>
  <si>
    <t>C7.1393</t>
  </si>
  <si>
    <t>C33.146</t>
  </si>
  <si>
    <t>C4.1927.1</t>
  </si>
  <si>
    <t>C10.532</t>
  </si>
  <si>
    <t>C7.5</t>
  </si>
  <si>
    <t>C10.581</t>
  </si>
  <si>
    <t>C58.245</t>
  </si>
  <si>
    <t>C10.369</t>
  </si>
  <si>
    <t>C4.2088</t>
  </si>
  <si>
    <t>C44.145</t>
  </si>
  <si>
    <t>C26.100</t>
  </si>
  <si>
    <t>C59.695</t>
  </si>
  <si>
    <t>C10.503</t>
  </si>
  <si>
    <t>C68.1244</t>
  </si>
  <si>
    <t>C4.2249</t>
  </si>
  <si>
    <t>C58.511</t>
  </si>
  <si>
    <t>C7.1215</t>
  </si>
  <si>
    <t>C59.75</t>
  </si>
  <si>
    <t>C10.72</t>
  </si>
  <si>
    <t>C59.1479</t>
  </si>
  <si>
    <t>C68.722</t>
  </si>
  <si>
    <t>C7.1937</t>
  </si>
  <si>
    <t>C10.673</t>
  </si>
  <si>
    <t>C7.202</t>
  </si>
  <si>
    <t>C4.20</t>
  </si>
  <si>
    <t>C26.50</t>
  </si>
  <si>
    <t>C7.44</t>
  </si>
  <si>
    <t>C7.2592</t>
  </si>
  <si>
    <t>C32.115</t>
  </si>
  <si>
    <t>C10.365</t>
  </si>
  <si>
    <t>C36.274</t>
  </si>
  <si>
    <t>C7.1903</t>
  </si>
  <si>
    <t>C26.17</t>
  </si>
  <si>
    <t>C45.497</t>
  </si>
  <si>
    <t>C10.728</t>
  </si>
  <si>
    <t>C10.696</t>
  </si>
  <si>
    <t>C4.2210</t>
  </si>
  <si>
    <t>C7.1427</t>
  </si>
  <si>
    <t>C10.777</t>
  </si>
  <si>
    <t>C10.415</t>
  </si>
  <si>
    <t>C4.1468</t>
  </si>
  <si>
    <t>C4.1558</t>
  </si>
  <si>
    <t>C63.128</t>
  </si>
  <si>
    <t>C68.1312</t>
  </si>
  <si>
    <t>C4.1585</t>
  </si>
  <si>
    <t>C7.1913.1</t>
  </si>
  <si>
    <t>C44.262.2</t>
  </si>
  <si>
    <t>C33.539.2</t>
  </si>
  <si>
    <t>C33.572</t>
  </si>
  <si>
    <t>C33.574.2</t>
  </si>
  <si>
    <t>C4.1208.2</t>
  </si>
  <si>
    <t>C4.1878</t>
  </si>
  <si>
    <t>C33.243</t>
  </si>
  <si>
    <t>C47.23</t>
  </si>
  <si>
    <t>C4.1083</t>
  </si>
  <si>
    <t>C59.2197</t>
  </si>
  <si>
    <t>C4.2267</t>
  </si>
  <si>
    <t>C4.1652</t>
  </si>
  <si>
    <t>C7.1290</t>
  </si>
  <si>
    <t>C7.251</t>
  </si>
  <si>
    <t>C7.2190</t>
  </si>
  <si>
    <t>C68.299</t>
  </si>
  <si>
    <t>C59.253</t>
  </si>
  <si>
    <t>C26.304.1</t>
  </si>
  <si>
    <t>C62.374</t>
  </si>
  <si>
    <t>C7.170.1</t>
  </si>
  <si>
    <t>C55.144.2</t>
  </si>
  <si>
    <t>C7.1470</t>
  </si>
  <si>
    <t>C7.2513</t>
  </si>
  <si>
    <t>C32.21.2</t>
  </si>
  <si>
    <t>C4.1704</t>
  </si>
  <si>
    <t>C7.828</t>
  </si>
  <si>
    <t>C4.887</t>
  </si>
  <si>
    <t>C4.1164</t>
  </si>
  <si>
    <t>C36.1136.2</t>
  </si>
  <si>
    <t>C45.462</t>
  </si>
  <si>
    <t>C58.17</t>
  </si>
  <si>
    <t>C4.1374</t>
  </si>
  <si>
    <t>C59.136</t>
  </si>
  <si>
    <t>C4.2067</t>
  </si>
  <si>
    <t>C68.705</t>
  </si>
  <si>
    <t>C7.1140</t>
  </si>
  <si>
    <t>C7.1341</t>
  </si>
  <si>
    <t>C7.2057</t>
  </si>
  <si>
    <t>C7.771</t>
  </si>
  <si>
    <t>C26.294</t>
  </si>
  <si>
    <t>C7.485</t>
  </si>
  <si>
    <t>C7.1795</t>
  </si>
  <si>
    <t>C7.495</t>
  </si>
  <si>
    <t>C26.171</t>
  </si>
  <si>
    <t>C10.419</t>
  </si>
  <si>
    <t>C59.427</t>
  </si>
  <si>
    <t>C33.389</t>
  </si>
  <si>
    <t>C33.474</t>
  </si>
  <si>
    <t>C7.1302</t>
  </si>
  <si>
    <t>C10.226</t>
  </si>
  <si>
    <t>C33.534.4</t>
  </si>
  <si>
    <t>C58.478</t>
  </si>
  <si>
    <t>C7.1269</t>
  </si>
  <si>
    <t>C7.1417</t>
  </si>
  <si>
    <t>C4.2163</t>
  </si>
  <si>
    <t>C26.151</t>
  </si>
  <si>
    <t>C4.927</t>
  </si>
  <si>
    <t>C33.254.1</t>
  </si>
  <si>
    <t>C4.1055.2</t>
  </si>
  <si>
    <t>C47.139.1</t>
  </si>
  <si>
    <t>C7.1439</t>
  </si>
  <si>
    <t>C10.529</t>
  </si>
  <si>
    <t>C7.2598</t>
  </si>
  <si>
    <t>C59.168</t>
  </si>
  <si>
    <t>C4.302</t>
  </si>
  <si>
    <t>C33.755</t>
  </si>
  <si>
    <t>C4.1494</t>
  </si>
  <si>
    <t>C10.312</t>
  </si>
  <si>
    <t>C4.1435</t>
  </si>
  <si>
    <t>C4.194</t>
  </si>
  <si>
    <t>C4.1953</t>
  </si>
  <si>
    <t>C59.359</t>
  </si>
  <si>
    <t>C38.254</t>
  </si>
  <si>
    <t>C4.1676</t>
  </si>
  <si>
    <t>C4.367</t>
  </si>
  <si>
    <t>C4.959</t>
  </si>
  <si>
    <t>C68.596</t>
  </si>
  <si>
    <t>C7.1919</t>
  </si>
  <si>
    <t>C7.2428</t>
  </si>
  <si>
    <t>C45.569.3</t>
  </si>
  <si>
    <t>C59.430</t>
  </si>
  <si>
    <t>C59.1182</t>
  </si>
  <si>
    <t>C33.735</t>
  </si>
  <si>
    <t>C33.389.1</t>
  </si>
  <si>
    <t>C4.74</t>
  </si>
  <si>
    <t>C7.739</t>
  </si>
  <si>
    <t>C4.1955</t>
  </si>
  <si>
    <t>C4.1910</t>
  </si>
  <si>
    <t>C4.352.1</t>
  </si>
  <si>
    <t>C63.206.3</t>
  </si>
  <si>
    <t>C7.226</t>
  </si>
  <si>
    <t>C10.477</t>
  </si>
  <si>
    <t>C7.494</t>
  </si>
  <si>
    <t>C65.457.1</t>
  </si>
  <si>
    <t>C7.2283</t>
  </si>
  <si>
    <t>C7.2417.5</t>
  </si>
  <si>
    <t>C38.567</t>
  </si>
  <si>
    <t>C4.1006.5</t>
  </si>
  <si>
    <t>C68.20</t>
  </si>
  <si>
    <t>C7.1132</t>
  </si>
  <si>
    <t>C7.2288</t>
  </si>
  <si>
    <t>C7.641</t>
  </si>
  <si>
    <t>C4.141</t>
  </si>
  <si>
    <t>C4.2195.4</t>
  </si>
  <si>
    <t>C4.1732</t>
  </si>
  <si>
    <t>C25.604</t>
  </si>
  <si>
    <t>C10.1248</t>
  </si>
  <si>
    <t>C4.855</t>
  </si>
  <si>
    <t>C59.1827</t>
  </si>
  <si>
    <t>C68.344</t>
  </si>
  <si>
    <t>C68.712.3</t>
  </si>
  <si>
    <t>C7.1572</t>
  </si>
  <si>
    <t>C32.81</t>
  </si>
  <si>
    <t>C20.195</t>
  </si>
  <si>
    <t>C4.2038</t>
  </si>
  <si>
    <t>C43.8.2</t>
  </si>
  <si>
    <t>C36.1014</t>
  </si>
  <si>
    <t>C46.128</t>
  </si>
  <si>
    <t>C7.1125</t>
  </si>
  <si>
    <t>C10.205</t>
  </si>
  <si>
    <t>C36.819</t>
  </si>
  <si>
    <t>C4.117.1</t>
  </si>
  <si>
    <t>C4.946</t>
  </si>
  <si>
    <t>C46.92</t>
  </si>
  <si>
    <t>C7.1456</t>
  </si>
  <si>
    <t>C7.93.2</t>
  </si>
  <si>
    <t>C33.778.3</t>
  </si>
  <si>
    <t>C63.120</t>
  </si>
  <si>
    <t>C7.1414</t>
  </si>
  <si>
    <t>C59.690</t>
  </si>
  <si>
    <t>C4.2024</t>
  </si>
  <si>
    <t>C4.2149.3</t>
  </si>
  <si>
    <t>C9.321.2</t>
  </si>
  <si>
    <t>C10.285</t>
  </si>
  <si>
    <t>C4.1266</t>
  </si>
  <si>
    <t>C7.896</t>
  </si>
  <si>
    <t>C9.15</t>
  </si>
  <si>
    <t>C4.1857</t>
  </si>
  <si>
    <t>C4.910</t>
  </si>
  <si>
    <t>C10.94</t>
  </si>
  <si>
    <t>C4.808.1</t>
  </si>
  <si>
    <t>C4.107</t>
  </si>
  <si>
    <t>C4.942</t>
  </si>
  <si>
    <t>C7.1734</t>
  </si>
  <si>
    <t>C10.762</t>
  </si>
  <si>
    <t>C4.2025</t>
  </si>
  <si>
    <t>C32.44</t>
  </si>
  <si>
    <t>C10.93</t>
  </si>
  <si>
    <t>C25.554</t>
  </si>
  <si>
    <t>C7.80</t>
  </si>
  <si>
    <t>C43.86</t>
  </si>
  <si>
    <t>C4.1085.3</t>
  </si>
  <si>
    <t>C7.1506</t>
  </si>
  <si>
    <t>C10.479</t>
  </si>
  <si>
    <t>C26.303</t>
  </si>
  <si>
    <t>C26.235</t>
  </si>
  <si>
    <t>C10.470</t>
  </si>
  <si>
    <t>C58.361</t>
  </si>
  <si>
    <t>C59.420</t>
  </si>
  <si>
    <t>C26.270.2</t>
  </si>
  <si>
    <t>C4.66</t>
  </si>
  <si>
    <t>C33.539.4</t>
  </si>
  <si>
    <t>C7.2361</t>
  </si>
  <si>
    <t>C10.40</t>
  </si>
  <si>
    <t>C4.1221</t>
  </si>
  <si>
    <t>C4.1727</t>
  </si>
  <si>
    <t>C59.331</t>
  </si>
  <si>
    <t>C10.348.1</t>
  </si>
  <si>
    <t>C4.1269.2</t>
  </si>
  <si>
    <t>C4.2127.5</t>
  </si>
  <si>
    <t>C59.105</t>
  </si>
  <si>
    <t>C10.578</t>
  </si>
  <si>
    <t>C7.1219</t>
  </si>
  <si>
    <t>C4.95</t>
  </si>
  <si>
    <t>C7.801</t>
  </si>
  <si>
    <t>C10.752</t>
  </si>
  <si>
    <t>C7.1895</t>
  </si>
  <si>
    <t>C38.75</t>
  </si>
  <si>
    <t>C4.598</t>
  </si>
  <si>
    <t>C4.1325</t>
  </si>
  <si>
    <t>C46.50</t>
  </si>
  <si>
    <t>C4.2127.4</t>
  </si>
  <si>
    <t>C10.456</t>
  </si>
  <si>
    <t>C59.1779</t>
  </si>
  <si>
    <t>C4.516</t>
  </si>
  <si>
    <t>C55.19</t>
  </si>
  <si>
    <t>C65.354</t>
  </si>
  <si>
    <t>C7.1032</t>
  </si>
  <si>
    <t>C43.70</t>
  </si>
  <si>
    <t>C36.897</t>
  </si>
  <si>
    <t>C7.2414.2</t>
  </si>
  <si>
    <t>C4.651</t>
  </si>
  <si>
    <t>C59.1201</t>
  </si>
  <si>
    <t>C7.2024</t>
  </si>
  <si>
    <t>C7.2461</t>
  </si>
  <si>
    <t>C4.1208</t>
  </si>
  <si>
    <t>C4.291</t>
  </si>
  <si>
    <t>C10.565</t>
  </si>
  <si>
    <t>C7.151</t>
  </si>
  <si>
    <t>C7.743</t>
  </si>
  <si>
    <t>C33.649</t>
  </si>
  <si>
    <t>C4.301</t>
  </si>
  <si>
    <t>C10.69</t>
  </si>
  <si>
    <t>C7.1160</t>
  </si>
  <si>
    <t>C7.28.1</t>
  </si>
  <si>
    <t>C4.1674</t>
  </si>
  <si>
    <t>C7.834</t>
  </si>
  <si>
    <t>C63.51</t>
  </si>
  <si>
    <t>C43.62</t>
  </si>
  <si>
    <t>C10.159</t>
  </si>
  <si>
    <t>C7.2550.1</t>
  </si>
  <si>
    <t>C45.159</t>
  </si>
  <si>
    <t>C4.2182.5</t>
  </si>
  <si>
    <t>C65.189.1</t>
  </si>
  <si>
    <t>C7.2463</t>
  </si>
  <si>
    <t>C32.83.3</t>
  </si>
  <si>
    <t>C57.48</t>
  </si>
  <si>
    <t>C36.596</t>
  </si>
  <si>
    <t>C7.2070</t>
  </si>
  <si>
    <t>C7.413</t>
  </si>
  <si>
    <t>C33.593</t>
  </si>
  <si>
    <t>C63.72.2</t>
  </si>
  <si>
    <t>C36.249</t>
  </si>
  <si>
    <t>C59.1337</t>
  </si>
  <si>
    <t>C68.1328</t>
  </si>
  <si>
    <t>C7.1000.1</t>
  </si>
  <si>
    <t>C7.2097</t>
  </si>
  <si>
    <t>C45.307.1</t>
  </si>
  <si>
    <t>C7.1354</t>
  </si>
  <si>
    <t>C7.2414</t>
  </si>
  <si>
    <t>C10.751</t>
  </si>
  <si>
    <t>C4.450</t>
  </si>
  <si>
    <t>C7.584</t>
  </si>
  <si>
    <t>C10.16</t>
  </si>
  <si>
    <t>C4.2240</t>
  </si>
  <si>
    <t>C7.1145</t>
  </si>
  <si>
    <t>C7.2339</t>
  </si>
  <si>
    <t>C33.170</t>
  </si>
  <si>
    <t>C26.20</t>
  </si>
  <si>
    <t>C10.763</t>
  </si>
  <si>
    <t>C7.2091</t>
  </si>
  <si>
    <t>C7.994</t>
  </si>
  <si>
    <t>C47.85.1</t>
  </si>
  <si>
    <t>C4.1420</t>
  </si>
  <si>
    <t>C7.106</t>
  </si>
  <si>
    <t>C32.143</t>
  </si>
  <si>
    <t>C10.490.1</t>
  </si>
  <si>
    <t>C45.353</t>
  </si>
  <si>
    <t>C7.619</t>
  </si>
  <si>
    <t>C9.162.1</t>
  </si>
  <si>
    <t>C4.1612.1</t>
  </si>
  <si>
    <t>C10.391</t>
  </si>
  <si>
    <t>C4.1912</t>
  </si>
  <si>
    <t>C10.362.1</t>
  </si>
  <si>
    <t>C59.1166</t>
  </si>
  <si>
    <t>C10.55</t>
  </si>
  <si>
    <t>C59.1679</t>
  </si>
  <si>
    <t>C4.1422</t>
  </si>
  <si>
    <t>C7.1124</t>
  </si>
  <si>
    <t>C10.328</t>
  </si>
  <si>
    <t>C44.203</t>
  </si>
  <si>
    <t>C59.512</t>
  </si>
  <si>
    <t>C7.1109</t>
  </si>
  <si>
    <t>C4.1044</t>
  </si>
  <si>
    <t>C4.1956</t>
  </si>
  <si>
    <t>C10.261</t>
  </si>
  <si>
    <t>C10.79</t>
  </si>
  <si>
    <t>C7.1104</t>
  </si>
  <si>
    <t>C59.565</t>
  </si>
  <si>
    <t>C7.1389</t>
  </si>
  <si>
    <t>C4.1804.2</t>
  </si>
  <si>
    <t>C25.546</t>
  </si>
  <si>
    <t>C68.1120</t>
  </si>
  <si>
    <t>C7.1697</t>
  </si>
  <si>
    <t>C7.2206.1</t>
  </si>
  <si>
    <t>C7.15.3</t>
  </si>
  <si>
    <t>C10.461</t>
  </si>
  <si>
    <t>C59.1925</t>
  </si>
  <si>
    <t>C7.2505</t>
  </si>
  <si>
    <t>C4.529.5</t>
  </si>
  <si>
    <t>C10.90</t>
  </si>
  <si>
    <t>C4.2080.3</t>
  </si>
  <si>
    <t>C4.2138</t>
  </si>
  <si>
    <t>C4.951</t>
  </si>
  <si>
    <t>C59.455</t>
  </si>
  <si>
    <t>C7.1228</t>
  </si>
  <si>
    <t>C32.61</t>
  </si>
  <si>
    <t>C7.1991</t>
  </si>
  <si>
    <t>C59.1111</t>
  </si>
  <si>
    <t>C59.835</t>
  </si>
  <si>
    <t>C7.972</t>
  </si>
  <si>
    <t>C7.1997</t>
  </si>
  <si>
    <t>C7.710</t>
  </si>
  <si>
    <t>C26.166</t>
  </si>
  <si>
    <t>C4.1576</t>
  </si>
  <si>
    <t>C10.468</t>
  </si>
  <si>
    <t>C4.1086.3</t>
  </si>
  <si>
    <t>C7.174.1</t>
  </si>
  <si>
    <t>C59.1684</t>
  </si>
  <si>
    <t>C4.1851</t>
  </si>
  <si>
    <t>C33.62</t>
  </si>
  <si>
    <t>C10.757</t>
  </si>
  <si>
    <t>C4.1706</t>
  </si>
  <si>
    <t>C33.438</t>
  </si>
  <si>
    <t>C7.431</t>
  </si>
  <si>
    <t>C33.259</t>
  </si>
  <si>
    <t>C7.835</t>
  </si>
  <si>
    <t>C7.2289</t>
  </si>
  <si>
    <t>C4.2259</t>
  </si>
  <si>
    <t>C33.574.4</t>
  </si>
  <si>
    <t>C9.70</t>
  </si>
  <si>
    <t>C7.2464.2</t>
  </si>
  <si>
    <t>C9.26</t>
  </si>
  <si>
    <t>C7.2345</t>
  </si>
  <si>
    <t>C4.960</t>
  </si>
  <si>
    <t>C59.1897</t>
  </si>
  <si>
    <t>C68.39</t>
  </si>
  <si>
    <t>C33.613</t>
  </si>
  <si>
    <t>C20.152</t>
  </si>
  <si>
    <t>C45.438</t>
  </si>
  <si>
    <t>C55.73</t>
  </si>
  <si>
    <t>C10.201</t>
  </si>
  <si>
    <t>C4.496</t>
  </si>
  <si>
    <t>C10.596</t>
  </si>
  <si>
    <t>C59.1721</t>
  </si>
  <si>
    <t>C33.664.2</t>
  </si>
  <si>
    <t>C62.364.3</t>
  </si>
  <si>
    <t>C7.1001</t>
  </si>
  <si>
    <t>C7.2451</t>
  </si>
  <si>
    <t>C4.1432</t>
  </si>
  <si>
    <t>C10.164</t>
  </si>
  <si>
    <t>C4.972</t>
  </si>
  <si>
    <t>C59.489</t>
  </si>
  <si>
    <t>C4.177.2</t>
  </si>
  <si>
    <t>C4.2062</t>
  </si>
  <si>
    <t>C7.2572.2</t>
  </si>
  <si>
    <t>C7.675</t>
  </si>
  <si>
    <t>C38.46</t>
  </si>
  <si>
    <t>C4.1612</t>
  </si>
  <si>
    <t>C7.1312</t>
  </si>
  <si>
    <t>C55.136</t>
  </si>
  <si>
    <t>C63.109</t>
  </si>
  <si>
    <t>C10.46</t>
  </si>
  <si>
    <t>C68.1337.1</t>
  </si>
  <si>
    <t>C4.291.1</t>
  </si>
  <si>
    <t>C7.1871</t>
  </si>
  <si>
    <t>C9.18</t>
  </si>
  <si>
    <t>C46.93</t>
  </si>
  <si>
    <t>C25.462</t>
  </si>
  <si>
    <t>C59.1587</t>
  </si>
  <si>
    <t>C7.22</t>
  </si>
  <si>
    <t>C10.23</t>
  </si>
  <si>
    <t>C7.2083</t>
  </si>
  <si>
    <t>C10.420</t>
  </si>
  <si>
    <t>C4.152</t>
  </si>
  <si>
    <t>C63.129</t>
  </si>
  <si>
    <t>C4.539</t>
  </si>
  <si>
    <t>C10.334</t>
  </si>
  <si>
    <t>C4.1460</t>
  </si>
  <si>
    <t>C7.929</t>
  </si>
  <si>
    <t>C7.1907</t>
  </si>
  <si>
    <t>C4.2264.3</t>
  </si>
  <si>
    <t>C7.1591</t>
  </si>
  <si>
    <t>C26.285</t>
  </si>
  <si>
    <t>C7.1549.1</t>
  </si>
  <si>
    <t>C59.1288</t>
  </si>
  <si>
    <t>C7.591</t>
  </si>
  <si>
    <t>C4.2139.4</t>
  </si>
  <si>
    <t>C4.1590</t>
  </si>
  <si>
    <t>C68.636</t>
  </si>
  <si>
    <t>C4.1834</t>
  </si>
  <si>
    <t>C7.2074</t>
  </si>
  <si>
    <t>C7.748.2</t>
  </si>
  <si>
    <t>C33.525</t>
  </si>
  <si>
    <t>C68.1226</t>
  </si>
  <si>
    <t>C10.1025</t>
  </si>
  <si>
    <t>C59.2306</t>
  </si>
  <si>
    <t>C10.27</t>
  </si>
  <si>
    <t>C4.2043</t>
  </si>
  <si>
    <t>C59.1593</t>
  </si>
  <si>
    <t>C7.18</t>
  </si>
  <si>
    <t>C7.481</t>
  </si>
  <si>
    <t>C7.417</t>
  </si>
  <si>
    <t>C57.41</t>
  </si>
  <si>
    <t>C59.1331</t>
  </si>
  <si>
    <t>C10.336</t>
  </si>
  <si>
    <t>C4.495</t>
  </si>
  <si>
    <t>C4.72</t>
  </si>
  <si>
    <t>C45.239</t>
  </si>
  <si>
    <t>C59.32</t>
  </si>
  <si>
    <t>C59.745</t>
  </si>
  <si>
    <t>C63.192.2</t>
  </si>
  <si>
    <t>C9.255</t>
  </si>
  <si>
    <t>C33.390</t>
  </si>
  <si>
    <t>C7.170.3</t>
  </si>
  <si>
    <t>C4.1853</t>
  </si>
  <si>
    <t>C10.109</t>
  </si>
  <si>
    <t>C46.222</t>
  </si>
  <si>
    <t>C26.137</t>
  </si>
  <si>
    <t>C20.61</t>
  </si>
  <si>
    <t>C7.2097.3</t>
  </si>
  <si>
    <t>C4.702.2</t>
  </si>
  <si>
    <t>C59.1083</t>
  </si>
  <si>
    <t>C10.60</t>
  </si>
  <si>
    <t>C59.1742</t>
  </si>
  <si>
    <t>C7.687</t>
  </si>
  <si>
    <t>C7.1290.1</t>
  </si>
  <si>
    <t>C45.800.1</t>
  </si>
  <si>
    <t>C10.484</t>
  </si>
  <si>
    <t>C47.32.1</t>
  </si>
  <si>
    <t>C4.1070</t>
  </si>
  <si>
    <t>C4.1612.4</t>
  </si>
  <si>
    <t>C7.10</t>
  </si>
  <si>
    <t>C4.1079</t>
  </si>
  <si>
    <t>C32.22.3</t>
  </si>
  <si>
    <t>C4.38.1</t>
  </si>
  <si>
    <t>C7.1586</t>
  </si>
  <si>
    <t>C4.1184.4</t>
  </si>
  <si>
    <t>C10.157</t>
  </si>
  <si>
    <t>C10.516</t>
  </si>
  <si>
    <t>C7.1052</t>
  </si>
  <si>
    <t>C7.2426</t>
  </si>
  <si>
    <t>C38.448.1</t>
  </si>
  <si>
    <t>C59.1184</t>
  </si>
  <si>
    <t>C26.130</t>
  </si>
  <si>
    <t>C33.659</t>
  </si>
  <si>
    <t>C33.430</t>
  </si>
  <si>
    <t>C7.2139</t>
  </si>
  <si>
    <t>C7.2192</t>
  </si>
  <si>
    <t>C7.2327</t>
  </si>
  <si>
    <t>C58.481</t>
  </si>
  <si>
    <t>C25.531.1</t>
  </si>
  <si>
    <t>C32.74</t>
  </si>
  <si>
    <t>C7.2376</t>
  </si>
  <si>
    <t>C7.174</t>
  </si>
  <si>
    <t>C25.562</t>
  </si>
  <si>
    <t>C7.1197</t>
  </si>
  <si>
    <t>C25.619</t>
  </si>
  <si>
    <t>C59.1453</t>
  </si>
  <si>
    <t>C25.603.2</t>
  </si>
  <si>
    <t>C4.975</t>
  </si>
  <si>
    <t>C33.789.1</t>
  </si>
  <si>
    <t>C10.711</t>
  </si>
  <si>
    <t>C4.19</t>
  </si>
  <si>
    <t>C4.2111.2</t>
  </si>
  <si>
    <t>C33.349</t>
  </si>
  <si>
    <t>C7.1865</t>
  </si>
  <si>
    <t>C59.475</t>
  </si>
  <si>
    <t>C4.485.1</t>
  </si>
  <si>
    <t>C33.412</t>
  </si>
  <si>
    <t>C10.642</t>
  </si>
  <si>
    <t>C7.839.1</t>
  </si>
  <si>
    <t>C38.161</t>
  </si>
  <si>
    <t>C4.514</t>
  </si>
  <si>
    <t>C58.476</t>
  </si>
  <si>
    <t>C33.602</t>
  </si>
  <si>
    <t>C7.1097</t>
  </si>
  <si>
    <t>C68.33</t>
  </si>
  <si>
    <t>C7.2399</t>
  </si>
  <si>
    <t>C10.759</t>
  </si>
  <si>
    <t>C4.2094.1</t>
  </si>
  <si>
    <t>C4.2243</t>
  </si>
  <si>
    <t>C43.136</t>
  </si>
  <si>
    <t>C4.789</t>
  </si>
  <si>
    <t>C4.1976.2</t>
  </si>
  <si>
    <t>C4.327</t>
  </si>
  <si>
    <t>C4.1197</t>
  </si>
  <si>
    <t>C4.1984</t>
  </si>
  <si>
    <t>C26.340</t>
  </si>
  <si>
    <t>C68.1267</t>
  </si>
  <si>
    <t>C32.2</t>
  </si>
  <si>
    <t>C10.384.5</t>
  </si>
  <si>
    <t>C10.592</t>
  </si>
  <si>
    <t>C4.1360</t>
  </si>
  <si>
    <t>C7.1350</t>
  </si>
  <si>
    <t>C33.600.2</t>
  </si>
  <si>
    <t>C26.263</t>
  </si>
  <si>
    <t>C4.1778</t>
  </si>
  <si>
    <t>C45.227</t>
  </si>
  <si>
    <t>C68.1237.1</t>
  </si>
  <si>
    <t>C7.2605</t>
  </si>
  <si>
    <t>C7.560</t>
  </si>
  <si>
    <t>C7.643</t>
  </si>
  <si>
    <t>C7.717.1</t>
  </si>
  <si>
    <t>C25.560</t>
  </si>
  <si>
    <t>C33.503</t>
  </si>
  <si>
    <t>C10.724</t>
  </si>
  <si>
    <t>C57.8</t>
  </si>
  <si>
    <t>C7.1074.1</t>
  </si>
  <si>
    <t>C26.266.1</t>
  </si>
  <si>
    <t>C10.162</t>
  </si>
  <si>
    <t>C4.1337.3</t>
  </si>
  <si>
    <t>C10.1385.5</t>
  </si>
  <si>
    <t>C4.1189</t>
  </si>
  <si>
    <t>C7.1065</t>
  </si>
  <si>
    <t>C10.442</t>
  </si>
  <si>
    <t>C7.114</t>
  </si>
  <si>
    <t>C38.29</t>
  </si>
  <si>
    <t>C33.488</t>
  </si>
  <si>
    <t>C7.2561</t>
  </si>
  <si>
    <t>C33.507.2</t>
  </si>
  <si>
    <t>C4.347</t>
  </si>
  <si>
    <t>C7.1854</t>
  </si>
  <si>
    <t>C33.794</t>
  </si>
  <si>
    <t>C7.477.1</t>
  </si>
  <si>
    <t>C10.692</t>
  </si>
  <si>
    <t>C4.1047</t>
  </si>
  <si>
    <t>C38.336.1</t>
  </si>
  <si>
    <t>C7.1478.1</t>
  </si>
  <si>
    <t>C4.401</t>
  </si>
  <si>
    <t>C59.1996</t>
  </si>
  <si>
    <t>C7.156</t>
  </si>
  <si>
    <t>C4.2246</t>
  </si>
  <si>
    <t>C4.702.1</t>
  </si>
  <si>
    <t>C26.338</t>
  </si>
  <si>
    <t>C26.287</t>
  </si>
  <si>
    <t>C36.251</t>
  </si>
  <si>
    <t>C4.2139.3</t>
  </si>
  <si>
    <t>C4.1307</t>
  </si>
  <si>
    <t>C7.1089</t>
  </si>
  <si>
    <t>C7.1016</t>
  </si>
  <si>
    <t>C7.1403</t>
  </si>
  <si>
    <t>C7.605</t>
  </si>
  <si>
    <t>C4.102</t>
  </si>
  <si>
    <t>C4.2216.2</t>
  </si>
  <si>
    <t>C4.658.3</t>
  </si>
  <si>
    <t>C7.782</t>
  </si>
  <si>
    <t>C26.120</t>
  </si>
  <si>
    <t>C4.295</t>
  </si>
  <si>
    <t>C33.675</t>
  </si>
  <si>
    <t>C4.925</t>
  </si>
  <si>
    <t>C59.1283</t>
  </si>
  <si>
    <t>C7.698</t>
  </si>
  <si>
    <t>C20.31</t>
  </si>
  <si>
    <t>C45.387</t>
  </si>
  <si>
    <t>C4.1673</t>
  </si>
  <si>
    <t>C7.41.1</t>
  </si>
  <si>
    <t>C7.1807</t>
  </si>
  <si>
    <t>C7.914</t>
  </si>
  <si>
    <t>C10.180</t>
  </si>
  <si>
    <t>C4.2076</t>
  </si>
  <si>
    <t>C7.2333</t>
  </si>
  <si>
    <t>C4.1488</t>
  </si>
  <si>
    <t>C58.294</t>
  </si>
  <si>
    <t>C7.776</t>
  </si>
  <si>
    <t>C4.291.2</t>
  </si>
  <si>
    <t>C7.211</t>
  </si>
  <si>
    <t>C63.73.1</t>
  </si>
  <si>
    <t>C7.1157</t>
  </si>
  <si>
    <t>C38.464</t>
  </si>
  <si>
    <t>C9.162</t>
  </si>
  <si>
    <t>C10.772</t>
  </si>
  <si>
    <t>C26.317</t>
  </si>
  <si>
    <t>C33.420</t>
  </si>
  <si>
    <t>C4.708</t>
  </si>
  <si>
    <t>C32.16.1</t>
  </si>
  <si>
    <t>C4.1700.2</t>
  </si>
  <si>
    <t>C59.35</t>
  </si>
  <si>
    <t>C7.905.2</t>
  </si>
  <si>
    <t>C32.158</t>
  </si>
  <si>
    <t>C4.341</t>
  </si>
  <si>
    <t>C10.384.1</t>
  </si>
  <si>
    <t>C7.1307.1</t>
  </si>
  <si>
    <t>C7.31</t>
  </si>
  <si>
    <t>C4.1684.3</t>
  </si>
  <si>
    <t>C33.579</t>
  </si>
  <si>
    <t>C7.2155</t>
  </si>
  <si>
    <t>C9.237.1</t>
  </si>
  <si>
    <t>C10.480</t>
  </si>
  <si>
    <t>C7.1372</t>
  </si>
  <si>
    <t>C10.452</t>
  </si>
  <si>
    <t>C4.47</t>
  </si>
  <si>
    <t>C4.1906</t>
  </si>
  <si>
    <t>C4.778</t>
  </si>
  <si>
    <t>C59.521</t>
  </si>
  <si>
    <t>C45.330.1</t>
  </si>
  <si>
    <t>C68.56.4</t>
  </si>
  <si>
    <t>C10.525</t>
  </si>
  <si>
    <t>C7.1293</t>
  </si>
  <si>
    <t>C7.1825</t>
  </si>
  <si>
    <t>C7.2463.2</t>
  </si>
  <si>
    <t>C68.578</t>
  </si>
  <si>
    <t>C7.2275.1</t>
  </si>
  <si>
    <t>C10.703</t>
  </si>
  <si>
    <t>C10.284</t>
  </si>
  <si>
    <t>C10.384.4</t>
  </si>
  <si>
    <t>C4.2182</t>
  </si>
  <si>
    <t>C57.67</t>
  </si>
  <si>
    <t>C4.2265.1</t>
  </si>
  <si>
    <t>C58.159.1</t>
  </si>
  <si>
    <t>C7.1070</t>
  </si>
  <si>
    <t>C32.43</t>
  </si>
  <si>
    <t>C4.1353</t>
  </si>
  <si>
    <t>C26.294.2</t>
  </si>
  <si>
    <t>C10.726</t>
  </si>
  <si>
    <t>C33.645</t>
  </si>
  <si>
    <t>C4.1754</t>
  </si>
  <si>
    <t>C36.1004.5</t>
  </si>
  <si>
    <t>C59.2036</t>
  </si>
  <si>
    <t>C4.1717.1</t>
  </si>
  <si>
    <t>C7.1190</t>
  </si>
  <si>
    <t>C65.419</t>
  </si>
  <si>
    <t>C7.2400</t>
  </si>
  <si>
    <t>C7.2079</t>
  </si>
  <si>
    <t>C7.2140</t>
  </si>
  <si>
    <t>C4.137</t>
  </si>
  <si>
    <t>C10.648</t>
  </si>
  <si>
    <t>C65.163</t>
  </si>
  <si>
    <t>C7.2405.2</t>
  </si>
  <si>
    <t>C7.977</t>
  </si>
  <si>
    <t>C4.1777</t>
  </si>
  <si>
    <t>C4.1748</t>
  </si>
  <si>
    <t>C10.382</t>
  </si>
  <si>
    <t>C10.670</t>
  </si>
  <si>
    <t>C4.1871</t>
  </si>
  <si>
    <t>C10.282</t>
  </si>
  <si>
    <t>C7.236</t>
  </si>
  <si>
    <t>C7.2572.5</t>
  </si>
  <si>
    <t>C33.71</t>
  </si>
  <si>
    <t>C26.354</t>
  </si>
  <si>
    <t>C7.2387</t>
  </si>
  <si>
    <t>C10.1036</t>
  </si>
  <si>
    <t>C7.1154</t>
  </si>
  <si>
    <t>C33.792</t>
  </si>
  <si>
    <t>C7.1053</t>
  </si>
  <si>
    <t>C32.138</t>
  </si>
  <si>
    <t>C7.297.1</t>
  </si>
  <si>
    <t>C59.444</t>
  </si>
  <si>
    <t>C10.719</t>
  </si>
  <si>
    <t>C4.1879</t>
  </si>
  <si>
    <t>C58.142</t>
  </si>
  <si>
    <t>C4.2030.2</t>
  </si>
  <si>
    <t>C7.2014</t>
  </si>
  <si>
    <t>C45.701.1</t>
  </si>
  <si>
    <t>C7.2197</t>
  </si>
  <si>
    <t>C63.49</t>
  </si>
  <si>
    <t>C7.1392</t>
  </si>
  <si>
    <t>C10.183</t>
  </si>
  <si>
    <t>C4.168</t>
  </si>
  <si>
    <t>C68.279</t>
  </si>
  <si>
    <t>C7.2564</t>
  </si>
  <si>
    <t>C4.640</t>
  </si>
  <si>
    <t>C4.2138.3</t>
  </si>
  <si>
    <t>C10.173</t>
  </si>
  <si>
    <t>C7.2611</t>
  </si>
  <si>
    <t>C7.337</t>
  </si>
  <si>
    <t>C9.301.2</t>
  </si>
  <si>
    <t>C26.193</t>
  </si>
  <si>
    <t>C26.323</t>
  </si>
  <si>
    <t>C4.1392</t>
  </si>
  <si>
    <t>C4.143</t>
  </si>
  <si>
    <t>C59.129</t>
  </si>
  <si>
    <t>C68.1332.3</t>
  </si>
  <si>
    <t>C4.498.2</t>
  </si>
  <si>
    <t>C68.954</t>
  </si>
  <si>
    <t>C59.1261</t>
  </si>
  <si>
    <t>C7.1669</t>
  </si>
  <si>
    <t>C7.1752</t>
  </si>
  <si>
    <t>C33.108</t>
  </si>
  <si>
    <t>C7.1306</t>
  </si>
  <si>
    <t>C59.1982</t>
  </si>
  <si>
    <t>C4.60</t>
  </si>
  <si>
    <t>C33.187</t>
  </si>
  <si>
    <t>C32.63</t>
  </si>
  <si>
    <t>C26.160</t>
  </si>
  <si>
    <t>C7.1315</t>
  </si>
  <si>
    <t>C9.59</t>
  </si>
  <si>
    <t>C4.1162</t>
  </si>
  <si>
    <t>C7.608</t>
  </si>
  <si>
    <t>C33.463</t>
  </si>
  <si>
    <t>C10.1244</t>
  </si>
  <si>
    <t>C68.914.1</t>
  </si>
  <si>
    <t>C7.27</t>
  </si>
  <si>
    <t>C33.663.1</t>
  </si>
  <si>
    <t>C10.673.2</t>
  </si>
  <si>
    <t>C7.425</t>
  </si>
  <si>
    <t>C7.422</t>
  </si>
  <si>
    <t>C63.157.1</t>
  </si>
  <si>
    <t>C10.131</t>
  </si>
  <si>
    <t>C7.2224</t>
  </si>
  <si>
    <t>C7.2290</t>
  </si>
  <si>
    <t>C10.274</t>
  </si>
  <si>
    <t>C10.423</t>
  </si>
  <si>
    <t>C10.519</t>
  </si>
  <si>
    <t>C4.1744.3</t>
  </si>
  <si>
    <t>C4.2023</t>
  </si>
  <si>
    <t>C4.275</t>
  </si>
  <si>
    <t>C4.960.2</t>
  </si>
  <si>
    <t>C33.223.1</t>
  </si>
  <si>
    <t>C4.2212</t>
  </si>
  <si>
    <t>C4.1557</t>
  </si>
  <si>
    <t>C4.304</t>
  </si>
  <si>
    <t>C4.1974</t>
  </si>
  <si>
    <t>C4.794</t>
  </si>
  <si>
    <t>C7.2027</t>
  </si>
  <si>
    <t>C4.2167</t>
  </si>
  <si>
    <t>C4.961</t>
  </si>
  <si>
    <t>C7.1314</t>
  </si>
  <si>
    <t>C7.918</t>
  </si>
  <si>
    <t>C59.1629</t>
  </si>
  <si>
    <t>C59.1238</t>
  </si>
  <si>
    <t>C26.329</t>
  </si>
  <si>
    <t>C7.562</t>
  </si>
  <si>
    <t>C4.469.1</t>
  </si>
  <si>
    <t>C25.537.2</t>
  </si>
  <si>
    <t>C4.905</t>
  </si>
  <si>
    <t>C7.1080</t>
  </si>
  <si>
    <t>C4.2265</t>
  </si>
  <si>
    <t>C7.1490</t>
  </si>
  <si>
    <t>C4.737</t>
  </si>
  <si>
    <t>C4.850</t>
  </si>
  <si>
    <t>C58.172</t>
  </si>
  <si>
    <t>C4.1877</t>
  </si>
  <si>
    <t>C33.495</t>
  </si>
  <si>
    <t>C4.1181.1</t>
  </si>
  <si>
    <t>C36.995.3</t>
  </si>
  <si>
    <t>C59.431</t>
  </si>
  <si>
    <t>C59.736</t>
  </si>
  <si>
    <t>C63.12.1</t>
  </si>
  <si>
    <t>C7.2097.4</t>
  </si>
  <si>
    <t>C7.604</t>
  </si>
  <si>
    <t>C43.139</t>
  </si>
  <si>
    <t>C32.155.3</t>
  </si>
  <si>
    <t>C33.434</t>
  </si>
  <si>
    <t>C59.849</t>
  </si>
  <si>
    <t>C7.2572.4</t>
  </si>
  <si>
    <t>C65.386.3</t>
  </si>
  <si>
    <t>C10.384.3</t>
  </si>
  <si>
    <t>C4.96</t>
  </si>
  <si>
    <t>C33.547.1</t>
  </si>
  <si>
    <t>C4.529.4</t>
  </si>
  <si>
    <t>C59.1360</t>
  </si>
  <si>
    <t>C4.1740</t>
  </si>
  <si>
    <t>C58.318</t>
  </si>
  <si>
    <t>C7.1048</t>
  </si>
  <si>
    <t>C7.263</t>
  </si>
  <si>
    <t>C7.312</t>
  </si>
  <si>
    <t>C7.974</t>
  </si>
  <si>
    <t>C33.661</t>
  </si>
  <si>
    <t>C33.353</t>
  </si>
  <si>
    <t>C7.721</t>
  </si>
  <si>
    <t>C10.222</t>
  </si>
  <si>
    <t>C7.1561</t>
  </si>
  <si>
    <t>C33.659.2</t>
  </si>
  <si>
    <t>C10.553</t>
  </si>
  <si>
    <t>C4.2030.5</t>
  </si>
  <si>
    <t>C32.21</t>
  </si>
  <si>
    <t>C4.1308</t>
  </si>
  <si>
    <t>C33.417</t>
  </si>
  <si>
    <t>C4.2034.1</t>
  </si>
  <si>
    <t>C4.565</t>
  </si>
  <si>
    <t>C10.384.2</t>
  </si>
  <si>
    <t>C4.1123</t>
  </si>
  <si>
    <t>C7.1357</t>
  </si>
  <si>
    <t>C7.1700</t>
  </si>
  <si>
    <t>C4.2225</t>
  </si>
  <si>
    <t>C59.1766</t>
  </si>
  <si>
    <t>C7.207</t>
  </si>
  <si>
    <t>C10.61</t>
  </si>
  <si>
    <t>C33.368</t>
  </si>
  <si>
    <t>C4.1904</t>
  </si>
  <si>
    <t>C4.1655</t>
  </si>
  <si>
    <t>C7.2133.4</t>
  </si>
  <si>
    <t>C4.1085.5</t>
  </si>
  <si>
    <t>C4.1200</t>
  </si>
  <si>
    <t>C7.492</t>
  </si>
  <si>
    <t>C4.1364</t>
  </si>
  <si>
    <t>C44.264</t>
  </si>
  <si>
    <t>C63.86.1</t>
  </si>
  <si>
    <t>C7.1220</t>
  </si>
  <si>
    <t>C33.469</t>
  </si>
  <si>
    <t>C7.2188</t>
  </si>
  <si>
    <t>C4.1902.1</t>
  </si>
  <si>
    <t>C4.816</t>
  </si>
  <si>
    <t>C59.2179</t>
  </si>
  <si>
    <t>C7.1851</t>
  </si>
  <si>
    <t>C7.2133</t>
  </si>
  <si>
    <t>C9.176</t>
  </si>
  <si>
    <t>C32.97</t>
  </si>
  <si>
    <t>C10.476</t>
  </si>
  <si>
    <t>C33.659.3</t>
  </si>
  <si>
    <t>C10.654</t>
  </si>
  <si>
    <t>C4.639</t>
  </si>
  <si>
    <t>C4.412</t>
  </si>
  <si>
    <t>C65.17</t>
  </si>
  <si>
    <t>C68.144</t>
  </si>
  <si>
    <t>C58.151</t>
  </si>
  <si>
    <t>C33.498</t>
  </si>
  <si>
    <t>C32.15</t>
  </si>
  <si>
    <t>C7.1408</t>
  </si>
  <si>
    <t>C10.595</t>
  </si>
  <si>
    <t>C7.1753</t>
  </si>
  <si>
    <t>C4.1199</t>
  </si>
  <si>
    <t>C10.293</t>
  </si>
  <si>
    <t>C4.749.3</t>
  </si>
  <si>
    <t>C10.773.2</t>
  </si>
  <si>
    <t>C7.477</t>
  </si>
  <si>
    <t>C7.1418</t>
  </si>
  <si>
    <t>C4.676</t>
  </si>
  <si>
    <t>C33.500.1</t>
  </si>
  <si>
    <t>C7.1376</t>
  </si>
  <si>
    <t>C7.454</t>
  </si>
  <si>
    <t>C7.590</t>
  </si>
  <si>
    <t>C4.1372</t>
  </si>
  <si>
    <t>C7.787.2</t>
  </si>
  <si>
    <t>C4.1270</t>
  </si>
  <si>
    <t>C4.308</t>
  </si>
  <si>
    <t>C33.188</t>
  </si>
  <si>
    <t>C21.353.4</t>
  </si>
  <si>
    <t>C59.442</t>
  </si>
  <si>
    <t>C7.2316</t>
  </si>
  <si>
    <t>C4.901.2</t>
  </si>
  <si>
    <t>C10.266</t>
  </si>
  <si>
    <t>C9.169.2</t>
  </si>
  <si>
    <t>C4.2229</t>
  </si>
  <si>
    <t>C10.486</t>
  </si>
  <si>
    <t>C4.611</t>
  </si>
  <si>
    <t>C4.1995</t>
  </si>
  <si>
    <t>C68.1116</t>
  </si>
  <si>
    <t>C4.149</t>
  </si>
  <si>
    <t>C4.270</t>
  </si>
  <si>
    <t>C7.1707.1</t>
  </si>
  <si>
    <t>C68.841</t>
  </si>
  <si>
    <t>C7.1582</t>
  </si>
  <si>
    <t>C33.322.1</t>
  </si>
  <si>
    <t>C10.141</t>
  </si>
  <si>
    <t>C10.777.2</t>
  </si>
  <si>
    <t>C4.1507</t>
  </si>
  <si>
    <t>C7.1652</t>
  </si>
  <si>
    <t>C4.1907</t>
  </si>
  <si>
    <t>C7.596.1</t>
  </si>
  <si>
    <t>C7.908</t>
  </si>
  <si>
    <t>C9.211</t>
  </si>
  <si>
    <t>C9.30</t>
  </si>
  <si>
    <t>C59.313</t>
  </si>
  <si>
    <t>C4.185</t>
  </si>
  <si>
    <t>C4.848</t>
  </si>
  <si>
    <t>C55.193</t>
  </si>
  <si>
    <t>C33.20</t>
  </si>
  <si>
    <t>C7.141</t>
  </si>
  <si>
    <t>C4.1301</t>
  </si>
  <si>
    <t>C33.421</t>
  </si>
  <si>
    <t>C33.652</t>
  </si>
  <si>
    <t>C10.731</t>
  </si>
  <si>
    <t>C4.1114</t>
  </si>
  <si>
    <t>C4.2109</t>
  </si>
  <si>
    <t>C4.396.3</t>
  </si>
  <si>
    <t>C10.446</t>
  </si>
  <si>
    <t>C10.558.4</t>
  </si>
  <si>
    <t>C36.283</t>
  </si>
  <si>
    <t>C59.358</t>
  </si>
  <si>
    <t>C7.2460</t>
  </si>
  <si>
    <t>C10.121</t>
  </si>
  <si>
    <t>C7.866</t>
  </si>
  <si>
    <t>C25.550</t>
  </si>
  <si>
    <t>C4.205</t>
  </si>
  <si>
    <t>C4.418</t>
  </si>
  <si>
    <t>C4.395</t>
  </si>
  <si>
    <t>C4.1381</t>
  </si>
  <si>
    <t>C7.2054</t>
  </si>
  <si>
    <t>C33.774</t>
  </si>
  <si>
    <t>C7.1918</t>
  </si>
  <si>
    <t>C26.270.1</t>
  </si>
  <si>
    <t>C7.247.1</t>
  </si>
  <si>
    <t>C7.873</t>
  </si>
  <si>
    <t>C10.736</t>
  </si>
  <si>
    <t>C4.1454.2</t>
  </si>
  <si>
    <t>C4.1385</t>
  </si>
  <si>
    <t>C63.73.2</t>
  </si>
  <si>
    <t>C10.612</t>
  </si>
  <si>
    <t>C59.949</t>
  </si>
  <si>
    <t>C33.602.2</t>
  </si>
  <si>
    <t>C7.1600</t>
  </si>
  <si>
    <t>C33.531</t>
  </si>
  <si>
    <t>C10.325</t>
  </si>
  <si>
    <t>C4.752</t>
  </si>
  <si>
    <t>C4.1179.1</t>
  </si>
  <si>
    <t>C7.2445</t>
  </si>
  <si>
    <t>C4.1397</t>
  </si>
  <si>
    <t>C7.1924</t>
  </si>
  <si>
    <t>C4.284</t>
  </si>
  <si>
    <t>C7.748.5</t>
  </si>
  <si>
    <t>C33.84</t>
  </si>
  <si>
    <t>C33.644</t>
  </si>
  <si>
    <t>C7.1033</t>
  </si>
  <si>
    <t>C59.2153</t>
  </si>
  <si>
    <t>C4.839</t>
  </si>
  <si>
    <t>C59.1868</t>
  </si>
  <si>
    <t>C10.230</t>
  </si>
  <si>
    <t>C64.9</t>
  </si>
  <si>
    <t>C68.298</t>
  </si>
  <si>
    <t>C7.2207</t>
  </si>
  <si>
    <t>C7.620</t>
  </si>
  <si>
    <t>C33.516</t>
  </si>
  <si>
    <t>C65.436.1</t>
  </si>
  <si>
    <t>C33.237</t>
  </si>
  <si>
    <t>C7.959</t>
  </si>
  <si>
    <t>C38.509</t>
  </si>
  <si>
    <t>C10.439</t>
  </si>
  <si>
    <t>C62.371.1</t>
  </si>
  <si>
    <t>C7.1533</t>
  </si>
  <si>
    <t>C9.259</t>
  </si>
  <si>
    <t>C7.1640</t>
  </si>
  <si>
    <t>C7.955</t>
  </si>
  <si>
    <t>C4.403</t>
  </si>
  <si>
    <t>C7.1326</t>
  </si>
  <si>
    <t>C10.175</t>
  </si>
  <si>
    <t>C59.316</t>
  </si>
  <si>
    <t>C4.1454.3</t>
  </si>
  <si>
    <t>C10.26</t>
  </si>
  <si>
    <t>C10.68</t>
  </si>
  <si>
    <t>C59.561.1</t>
  </si>
  <si>
    <t>C7.137</t>
  </si>
  <si>
    <t>C65.24</t>
  </si>
  <si>
    <t>C4.1632</t>
  </si>
  <si>
    <t>C4.637.3</t>
  </si>
  <si>
    <t>C33.407</t>
  </si>
  <si>
    <t>C32.120</t>
  </si>
  <si>
    <t>C44.164.3</t>
  </si>
  <si>
    <t>C4.1743</t>
  </si>
  <si>
    <t>C32.66</t>
  </si>
  <si>
    <t>C7.333</t>
  </si>
  <si>
    <t>C7.10.1</t>
  </si>
  <si>
    <t>C10.383</t>
  </si>
  <si>
    <t>C4.1581</t>
  </si>
  <si>
    <t>C7.1083</t>
  </si>
  <si>
    <t>C7.60</t>
  </si>
  <si>
    <t>C4.1647</t>
  </si>
  <si>
    <t>C32.155.5</t>
  </si>
  <si>
    <t>C7.1992</t>
  </si>
  <si>
    <t>C7.213</t>
  </si>
  <si>
    <t>C10.735</t>
  </si>
  <si>
    <t>C4.1837</t>
  </si>
  <si>
    <t>C59.682</t>
  </si>
  <si>
    <t>C33.552</t>
  </si>
  <si>
    <t>C7.2414.1</t>
  </si>
  <si>
    <t>C57.41.1</t>
  </si>
  <si>
    <t>C33.228</t>
  </si>
  <si>
    <t>C7.1449</t>
  </si>
  <si>
    <t>C7.911.2</t>
  </si>
  <si>
    <t>C7.2059</t>
  </si>
  <si>
    <t>C33.644.2</t>
  </si>
  <si>
    <t>C26.256</t>
  </si>
  <si>
    <t>C4.650</t>
  </si>
  <si>
    <t>C4.2010</t>
  </si>
  <si>
    <t>C4.781</t>
  </si>
  <si>
    <t>C45.9</t>
  </si>
  <si>
    <t>C59.577</t>
  </si>
  <si>
    <t>C58.250</t>
  </si>
  <si>
    <t>C10.305</t>
  </si>
  <si>
    <t>C7.1086</t>
  </si>
  <si>
    <t>C7.2235</t>
  </si>
  <si>
    <t>C33.353.4</t>
  </si>
  <si>
    <t>C4.1531.1</t>
  </si>
  <si>
    <t>C45.234</t>
  </si>
  <si>
    <t>C33.573</t>
  </si>
  <si>
    <t>C4.336</t>
  </si>
  <si>
    <t>C33.43</t>
  </si>
  <si>
    <t>C10.507</t>
  </si>
  <si>
    <t>C7.851</t>
  </si>
  <si>
    <t>C10.774</t>
  </si>
  <si>
    <t>C4.221.3</t>
  </si>
  <si>
    <t>C47.131.1</t>
  </si>
  <si>
    <t>C7.1892</t>
  </si>
  <si>
    <t>C4.2234</t>
  </si>
  <si>
    <t>C59.846</t>
  </si>
  <si>
    <t>C7.161</t>
  </si>
  <si>
    <t>C10.495</t>
  </si>
  <si>
    <t>C45.569.1</t>
  </si>
  <si>
    <t>C59.729</t>
  </si>
  <si>
    <t>C4.1820</t>
  </si>
  <si>
    <t>C7.1431</t>
  </si>
  <si>
    <t>C7.1448</t>
  </si>
  <si>
    <t>C7.1196</t>
  </si>
  <si>
    <t>C7.2562</t>
  </si>
  <si>
    <t>C10.710</t>
  </si>
  <si>
    <t>C4.2172.2</t>
  </si>
  <si>
    <t>C32.95</t>
  </si>
  <si>
    <t>C7.2466</t>
  </si>
  <si>
    <t>C7.769</t>
  </si>
  <si>
    <t>C9.31</t>
  </si>
  <si>
    <t>C26.278.3</t>
  </si>
  <si>
    <t>C4.1813.2</t>
  </si>
  <si>
    <t>C32.101</t>
  </si>
  <si>
    <t>C7.1452</t>
  </si>
  <si>
    <t>C33.383</t>
  </si>
  <si>
    <t>C4.1236</t>
  </si>
  <si>
    <t>C4.266</t>
  </si>
  <si>
    <t>C59.453</t>
  </si>
  <si>
    <t>C4.2211</t>
  </si>
  <si>
    <t>C4.811</t>
  </si>
  <si>
    <t>C7.2382</t>
  </si>
  <si>
    <t>C7.504</t>
  </si>
  <si>
    <t>C4.968</t>
  </si>
  <si>
    <t>C7.238.1</t>
  </si>
  <si>
    <t>C32.133</t>
  </si>
  <si>
    <t>C4.124</t>
  </si>
  <si>
    <t>C32.50</t>
  </si>
  <si>
    <t>C65.140</t>
  </si>
  <si>
    <t>C4.1248</t>
  </si>
  <si>
    <t>C10.267</t>
  </si>
  <si>
    <t>C62.371</t>
  </si>
  <si>
    <t>C26.215</t>
  </si>
  <si>
    <t>C33.627</t>
  </si>
  <si>
    <t>C4.1131</t>
  </si>
  <si>
    <t>C7.709</t>
  </si>
  <si>
    <t>C10.1321.4</t>
  </si>
  <si>
    <t>C68.545</t>
  </si>
  <si>
    <t>C10.135</t>
  </si>
  <si>
    <t>C10.650</t>
  </si>
  <si>
    <t>C4.1203</t>
  </si>
  <si>
    <t>C4.799</t>
  </si>
  <si>
    <t>C59.1670</t>
  </si>
  <si>
    <t>C59.106</t>
  </si>
  <si>
    <t>C7.216</t>
  </si>
  <si>
    <t>C45.625</t>
  </si>
  <si>
    <t>C7.2458</t>
  </si>
  <si>
    <t>C7.2416</t>
  </si>
  <si>
    <t>C4.771</t>
  </si>
  <si>
    <t>C10.96</t>
  </si>
  <si>
    <t>C4.1065.1</t>
  </si>
  <si>
    <t>C10.690</t>
  </si>
  <si>
    <t>C10.212</t>
  </si>
  <si>
    <t>C10.416</t>
  </si>
  <si>
    <t>C4.1337.5</t>
  </si>
  <si>
    <t>C4.1623</t>
  </si>
  <si>
    <t>C4.645</t>
  </si>
  <si>
    <t>C7.750</t>
  </si>
  <si>
    <t>C10.1011</t>
  </si>
  <si>
    <t>C7.2148</t>
  </si>
  <si>
    <t>C68.220</t>
  </si>
  <si>
    <t>C7.1829</t>
  </si>
  <si>
    <t>C7.2530</t>
  </si>
  <si>
    <t>C4.561.3</t>
  </si>
  <si>
    <t>C33.154</t>
  </si>
  <si>
    <t>C4.1667.1</t>
  </si>
  <si>
    <t>C10.570</t>
  </si>
  <si>
    <t>C33.782</t>
  </si>
  <si>
    <t>C7.209</t>
  </si>
  <si>
    <t>C45.473</t>
  </si>
  <si>
    <t>C68.1351</t>
  </si>
  <si>
    <t>C10.450.2</t>
  </si>
  <si>
    <t>C4.1065.4</t>
  </si>
  <si>
    <t>C7.596.2</t>
  </si>
  <si>
    <t>C4.1003</t>
  </si>
  <si>
    <t>C38.80.1</t>
  </si>
  <si>
    <t>C4.1071.2</t>
  </si>
  <si>
    <t>C4.1667.4</t>
  </si>
  <si>
    <t>C4.1962.1</t>
  </si>
  <si>
    <t>C58.16</t>
  </si>
  <si>
    <t>C26.275.2</t>
  </si>
  <si>
    <t>C10.775.2</t>
  </si>
  <si>
    <t>C7.2393</t>
  </si>
  <si>
    <t>C7.2234.5</t>
  </si>
  <si>
    <t>C33.677.4</t>
  </si>
  <si>
    <t>C33.799</t>
  </si>
  <si>
    <t>C4.2216</t>
  </si>
  <si>
    <t>C33.511.2</t>
  </si>
  <si>
    <t>C4.1965</t>
  </si>
  <si>
    <t>C7.503</t>
  </si>
  <si>
    <t>C7.745</t>
  </si>
  <si>
    <t>C26.309</t>
  </si>
  <si>
    <t>C4.2236</t>
  </si>
  <si>
    <t>C7.1653</t>
  </si>
  <si>
    <t>C7.1740</t>
  </si>
  <si>
    <t>C4.531</t>
  </si>
  <si>
    <t>C58.195</t>
  </si>
  <si>
    <t>C7.1818</t>
  </si>
  <si>
    <t>C10.56</t>
  </si>
  <si>
    <t>C65.378</t>
  </si>
  <si>
    <t>C36.856</t>
  </si>
  <si>
    <t>C4.589</t>
  </si>
  <si>
    <t>C59.115</t>
  </si>
  <si>
    <t>C68.1059</t>
  </si>
  <si>
    <t>C32.113</t>
  </si>
  <si>
    <t>C33.157</t>
  </si>
  <si>
    <t>C4.641</t>
  </si>
  <si>
    <t>C9.268.1</t>
  </si>
  <si>
    <t>C59.2</t>
  </si>
  <si>
    <t>C7.839</t>
  </si>
  <si>
    <t>C7.12</t>
  </si>
  <si>
    <t>C26.265</t>
  </si>
  <si>
    <t>C10.658</t>
  </si>
  <si>
    <t>C59.1736</t>
  </si>
  <si>
    <t>C4.1088</t>
  </si>
  <si>
    <t>C59.619</t>
  </si>
  <si>
    <t>C59.938</t>
  </si>
  <si>
    <t>C7.1342.2</t>
  </si>
  <si>
    <t>C7.1813</t>
  </si>
  <si>
    <t>C7.242</t>
  </si>
  <si>
    <t>C9.166</t>
  </si>
  <si>
    <t>C32.22</t>
  </si>
  <si>
    <t>C7.1566</t>
  </si>
  <si>
    <t>C32.10</t>
  </si>
  <si>
    <t>C7.1657</t>
  </si>
  <si>
    <t>C33.502</t>
  </si>
  <si>
    <t>C7.2542.2</t>
  </si>
  <si>
    <t>C4.267</t>
  </si>
  <si>
    <t>C4.1526</t>
  </si>
  <si>
    <t>C7.1421</t>
  </si>
  <si>
    <t>C10.125</t>
  </si>
  <si>
    <t>C4.1699</t>
  </si>
  <si>
    <t>C7.265</t>
  </si>
  <si>
    <t>C7.1682</t>
  </si>
  <si>
    <t>C10.231</t>
  </si>
  <si>
    <t>C10.392</t>
  </si>
  <si>
    <t>C7.1002</t>
  </si>
  <si>
    <t>C10.431.1</t>
  </si>
  <si>
    <t>C10.584</t>
  </si>
  <si>
    <t>C4.1524</t>
  </si>
  <si>
    <t>C7.1909</t>
  </si>
  <si>
    <t>C7.2002</t>
  </si>
  <si>
    <t>C9.309</t>
  </si>
  <si>
    <t>C7.1512</t>
  </si>
  <si>
    <t>C4.2115</t>
  </si>
  <si>
    <t>C10.1019.3</t>
  </si>
  <si>
    <t>C4.2149</t>
  </si>
  <si>
    <t>C7.1995</t>
  </si>
  <si>
    <t>C10.311</t>
  </si>
  <si>
    <t>C26.243</t>
  </si>
  <si>
    <t>C10.551</t>
  </si>
  <si>
    <t>C7.1530.1</t>
  </si>
  <si>
    <t>C38.80.4</t>
  </si>
  <si>
    <t>C7.2438</t>
  </si>
  <si>
    <t>C4.42</t>
  </si>
  <si>
    <t>C33.626.3</t>
  </si>
  <si>
    <t>C33.640</t>
  </si>
  <si>
    <t>C7.1883</t>
  </si>
  <si>
    <t>C4.323</t>
  </si>
  <si>
    <t>C7.1675</t>
  </si>
  <si>
    <t>C33.459</t>
  </si>
  <si>
    <t>C62.315</t>
  </si>
  <si>
    <t>C20.253.2</t>
  </si>
  <si>
    <t>C4.196.2</t>
  </si>
  <si>
    <t>C10.397</t>
  </si>
  <si>
    <t>C59.2082</t>
  </si>
  <si>
    <t>C10.8</t>
  </si>
  <si>
    <t>C4.252</t>
  </si>
  <si>
    <t>C4.348</t>
  </si>
  <si>
    <t>C4.1410</t>
  </si>
  <si>
    <t>C4.878.2</t>
  </si>
  <si>
    <t>C10.303</t>
  </si>
  <si>
    <t>C10.985</t>
  </si>
  <si>
    <t>C7.1636</t>
  </si>
  <si>
    <t>C7.257</t>
  </si>
  <si>
    <t>C4.554</t>
  </si>
  <si>
    <t>C7.120</t>
  </si>
  <si>
    <t>C26.280</t>
  </si>
  <si>
    <t>C10.460</t>
  </si>
  <si>
    <t>C7.1608</t>
  </si>
  <si>
    <t>C7.201</t>
  </si>
  <si>
    <t>C4.730</t>
  </si>
  <si>
    <t>C68.1168</t>
  </si>
  <si>
    <t>C4.1883</t>
  </si>
  <si>
    <t>C7.1569</t>
  </si>
  <si>
    <t>C7.1858</t>
  </si>
  <si>
    <t>C10.290</t>
  </si>
  <si>
    <t>C4.2128</t>
  </si>
  <si>
    <t>C7.1488</t>
  </si>
  <si>
    <t>C10.12</t>
  </si>
  <si>
    <t>C4.2080.4</t>
  </si>
  <si>
    <t>C7.2299</t>
  </si>
  <si>
    <t>C67.8</t>
  </si>
  <si>
    <t>C7.2065</t>
  </si>
  <si>
    <t>C7.2575</t>
  </si>
  <si>
    <t>C4.1828</t>
  </si>
  <si>
    <t>C4.883</t>
  </si>
  <si>
    <t>C4.1006.1</t>
  </si>
  <si>
    <t>C4.222.1</t>
  </si>
  <si>
    <t>C26.342</t>
  </si>
  <si>
    <t>C4.2001.2</t>
  </si>
  <si>
    <t>C7.859</t>
  </si>
  <si>
    <t>C10.202</t>
  </si>
  <si>
    <t>C10.172</t>
  </si>
  <si>
    <t>C4.637</t>
  </si>
  <si>
    <t>C26.299</t>
  </si>
  <si>
    <t>C33.625</t>
  </si>
  <si>
    <t>C33.373</t>
  </si>
  <si>
    <t>C33.645.3</t>
  </si>
  <si>
    <t>C33.659.5</t>
  </si>
  <si>
    <t>C4.1977.1</t>
  </si>
  <si>
    <t>C33.451</t>
  </si>
  <si>
    <t>C4.142.1</t>
  </si>
  <si>
    <t>C7.98</t>
  </si>
  <si>
    <t>C26.262</t>
  </si>
  <si>
    <t>C4.469.4</t>
  </si>
  <si>
    <t>C4.561.4</t>
  </si>
  <si>
    <t>C59.1953</t>
  </si>
  <si>
    <t>C68.1186</t>
  </si>
  <si>
    <t>C63.3</t>
  </si>
  <si>
    <t>C7.2191</t>
  </si>
  <si>
    <t>C58.158</t>
  </si>
  <si>
    <t>C7.2468.1</t>
  </si>
  <si>
    <t>C33.539.3</t>
  </si>
  <si>
    <t>C25.545</t>
  </si>
  <si>
    <t>C26.101</t>
  </si>
  <si>
    <t>C10.370</t>
  </si>
  <si>
    <t>C4.409</t>
  </si>
  <si>
    <t>C32.160.2</t>
  </si>
  <si>
    <t>C33.480</t>
  </si>
  <si>
    <t>C10.343</t>
  </si>
  <si>
    <t>C4.789.1</t>
  </si>
  <si>
    <t>C62.259</t>
  </si>
  <si>
    <t>C7.1267</t>
  </si>
  <si>
    <t>C36.525</t>
  </si>
  <si>
    <t>C4.1584</t>
  </si>
  <si>
    <t>C4.1007</t>
  </si>
  <si>
    <t>C7.1365</t>
  </si>
  <si>
    <t>C10.270</t>
  </si>
  <si>
    <t>C4.2004</t>
  </si>
  <si>
    <t>C4.976</t>
  </si>
  <si>
    <t>C33.560.2</t>
  </si>
  <si>
    <t>C4.1250</t>
  </si>
  <si>
    <t>C59.1857</t>
  </si>
  <si>
    <t>C7.36</t>
  </si>
  <si>
    <t>C33.626.2</t>
  </si>
  <si>
    <t>C4.1252</t>
  </si>
  <si>
    <t>C10.530</t>
  </si>
  <si>
    <t>C4.354</t>
  </si>
  <si>
    <t>C46.159</t>
  </si>
  <si>
    <t>C7.2222.3</t>
  </si>
  <si>
    <t>C10.329</t>
  </si>
  <si>
    <t>C4.990</t>
  </si>
  <si>
    <t>C7.2185</t>
  </si>
  <si>
    <t>C7.2600.1</t>
  </si>
  <si>
    <t>C26.312</t>
  </si>
  <si>
    <t>C45.789.1</t>
  </si>
  <si>
    <t>C4.600</t>
  </si>
  <si>
    <t>C58.11</t>
  </si>
  <si>
    <t>C38.472</t>
  </si>
  <si>
    <t>C9.88</t>
  </si>
  <si>
    <t>C7.122</t>
  </si>
  <si>
    <t>C10.218</t>
  </si>
  <si>
    <t>C4.9</t>
  </si>
  <si>
    <t>C7.2608</t>
  </si>
  <si>
    <t>C59.962</t>
  </si>
  <si>
    <t>C32.160.1</t>
  </si>
  <si>
    <t>C33.659.4</t>
  </si>
  <si>
    <t>C33.619</t>
  </si>
  <si>
    <t>C7.2451.4</t>
  </si>
  <si>
    <t>C26.332</t>
  </si>
  <si>
    <t>C4.2093.3</t>
  </si>
  <si>
    <t>C33.644.3</t>
  </si>
  <si>
    <t>C58.21</t>
  </si>
  <si>
    <t>C7.1492</t>
  </si>
  <si>
    <t>C4.1567</t>
  </si>
  <si>
    <t>C7.2567</t>
  </si>
  <si>
    <t>C4.2175</t>
  </si>
  <si>
    <t>C59.1955</t>
  </si>
  <si>
    <t>C45.571</t>
  </si>
  <si>
    <t>C4.456</t>
  </si>
  <si>
    <t>C4.2034</t>
  </si>
  <si>
    <t>C10.310.1</t>
  </si>
  <si>
    <t>C33.564</t>
  </si>
  <si>
    <t>C4.1472</t>
  </si>
  <si>
    <t>C45.694</t>
  </si>
  <si>
    <t>C10.327</t>
  </si>
  <si>
    <t>C33.451.2</t>
  </si>
  <si>
    <t>C33.397</t>
  </si>
  <si>
    <t>C32.52</t>
  </si>
  <si>
    <t>C4.1281.2</t>
  </si>
  <si>
    <t>C4.78</t>
  </si>
  <si>
    <t>C7.2315</t>
  </si>
  <si>
    <t>C4.658.5</t>
  </si>
  <si>
    <t>C59.2350</t>
  </si>
  <si>
    <t>C33.284</t>
  </si>
  <si>
    <t>C33.384</t>
  </si>
  <si>
    <t>C26.282.1</t>
  </si>
  <si>
    <t>C4.1412</t>
  </si>
  <si>
    <t>C4.384</t>
  </si>
  <si>
    <t>C4.1480.2</t>
  </si>
  <si>
    <t>C33.16</t>
  </si>
  <si>
    <t>C26.266.2</t>
  </si>
  <si>
    <t>C10.764</t>
  </si>
  <si>
    <t>C4.92</t>
  </si>
  <si>
    <t>C7.248</t>
  </si>
  <si>
    <t>C7.969</t>
  </si>
  <si>
    <t>C10.219</t>
  </si>
  <si>
    <t>C4.2144</t>
  </si>
  <si>
    <t>C4.1968</t>
  </si>
  <si>
    <t>C9.200</t>
  </si>
  <si>
    <t>C10.29</t>
  </si>
  <si>
    <t>C7.1899</t>
  </si>
  <si>
    <t>C47.128.4</t>
  </si>
  <si>
    <t>C10.773.3</t>
  </si>
  <si>
    <t>C36.827</t>
  </si>
  <si>
    <t>C4.2084.1</t>
  </si>
  <si>
    <t>C7.1042</t>
  </si>
  <si>
    <t>C7.777</t>
  </si>
  <si>
    <t>C10.636</t>
  </si>
  <si>
    <t>C7.2595.5</t>
  </si>
  <si>
    <t>C7.1406</t>
  </si>
  <si>
    <t>C59.350</t>
  </si>
  <si>
    <t>C10.641</t>
  </si>
  <si>
    <t>C4.1072</t>
  </si>
  <si>
    <t>C10.381</t>
  </si>
  <si>
    <t>C4.1454</t>
  </si>
  <si>
    <t>C4.1177.1</t>
  </si>
  <si>
    <t>C10.463</t>
  </si>
  <si>
    <t>C4.1729</t>
  </si>
  <si>
    <t>C59.1605</t>
  </si>
  <si>
    <t>C10.669</t>
  </si>
  <si>
    <t>C44.367.2</t>
  </si>
  <si>
    <t>C4.155</t>
  </si>
  <si>
    <t>C68.810</t>
  </si>
  <si>
    <t>C33.352</t>
  </si>
  <si>
    <t>C33.578</t>
  </si>
  <si>
    <t>C7.1413</t>
  </si>
  <si>
    <t>C10.24</t>
  </si>
  <si>
    <t>C10.30</t>
  </si>
  <si>
    <t>C10.78</t>
  </si>
  <si>
    <t>C59.2346</t>
  </si>
  <si>
    <t>C4.1999</t>
  </si>
  <si>
    <t>C7.1129</t>
  </si>
  <si>
    <t>C7.1578</t>
  </si>
  <si>
    <t>C4.91</t>
  </si>
  <si>
    <t>C7.32</t>
  </si>
  <si>
    <t>C59.1102.1</t>
  </si>
  <si>
    <t>C26.258.1</t>
  </si>
  <si>
    <t>C7.470.1</t>
  </si>
  <si>
    <t>C10.411</t>
  </si>
  <si>
    <t>C10.568</t>
  </si>
  <si>
    <t>C4.2174.5</t>
  </si>
  <si>
    <t>C4.2229.5</t>
  </si>
  <si>
    <t>C4.286</t>
  </si>
  <si>
    <t>C4.53</t>
  </si>
  <si>
    <t>C59.1632</t>
  </si>
  <si>
    <t>C7.2152</t>
  </si>
  <si>
    <t>C26.277.1</t>
  </si>
  <si>
    <t>C4.1728</t>
  </si>
  <si>
    <t>C7.629</t>
  </si>
  <si>
    <t>C4.1716</t>
  </si>
  <si>
    <t>C32.64</t>
  </si>
  <si>
    <t>C33.382</t>
  </si>
  <si>
    <t>C26.141</t>
  </si>
  <si>
    <t>C33.300</t>
  </si>
  <si>
    <t>C7.829</t>
  </si>
  <si>
    <t>C7.1885</t>
  </si>
  <si>
    <t>C4.184</t>
  </si>
  <si>
    <t>C68.1203</t>
  </si>
  <si>
    <t>C7.2521.2</t>
  </si>
  <si>
    <t>C4.2128.2</t>
  </si>
  <si>
    <t>C7.2275</t>
  </si>
  <si>
    <t>C4.272.1</t>
  </si>
  <si>
    <t>C33.496</t>
  </si>
  <si>
    <t>C10.481</t>
  </si>
  <si>
    <t>C7.2472</t>
  </si>
  <si>
    <t>C7.1497</t>
  </si>
  <si>
    <t>C4.1270.2</t>
  </si>
  <si>
    <t>C25.488</t>
  </si>
  <si>
    <t>C25.622.1</t>
  </si>
  <si>
    <t>C10.709</t>
  </si>
  <si>
    <t>C10.64</t>
  </si>
  <si>
    <t>C4.2139.1</t>
  </si>
  <si>
    <t>C4.895</t>
  </si>
  <si>
    <t>C4.1085.4</t>
  </si>
  <si>
    <t>C4.1313</t>
  </si>
  <si>
    <t>C59.1595</t>
  </si>
  <si>
    <t>C4.13</t>
  </si>
  <si>
    <t>C7.775</t>
  </si>
  <si>
    <t>C45.757.1</t>
  </si>
  <si>
    <t>C45.161.1</t>
  </si>
  <si>
    <t>C7.1821</t>
  </si>
  <si>
    <t>C7.1539</t>
  </si>
  <si>
    <t>C26.355</t>
  </si>
  <si>
    <t>C45.512</t>
  </si>
  <si>
    <t>C32.27.1</t>
  </si>
  <si>
    <t>C59.1534</t>
  </si>
  <si>
    <t>C10.384</t>
  </si>
  <si>
    <t>C7.2441</t>
  </si>
  <si>
    <t>C4.2139</t>
  </si>
  <si>
    <t>C4.1535</t>
  </si>
  <si>
    <t>C4.1155</t>
  </si>
  <si>
    <t>C10.228</t>
  </si>
  <si>
    <t>C4.221.1</t>
  </si>
  <si>
    <t>C4.306</t>
  </si>
  <si>
    <t>C45.111</t>
  </si>
  <si>
    <t>C63.137.1</t>
  </si>
  <si>
    <t>C10.215</t>
  </si>
  <si>
    <t>C10.474</t>
  </si>
  <si>
    <t>C4.1902</t>
  </si>
  <si>
    <t>C7.1079</t>
  </si>
  <si>
    <t>C55.129.3</t>
  </si>
  <si>
    <t>C7.246</t>
  </si>
  <si>
    <t>C25.484</t>
  </si>
  <si>
    <t>C10.939</t>
  </si>
  <si>
    <t>C10.531</t>
  </si>
  <si>
    <t>C4.1458</t>
  </si>
  <si>
    <t>C59.684</t>
  </si>
  <si>
    <t>C58.212</t>
  </si>
  <si>
    <t>C10.635</t>
  </si>
  <si>
    <t>C10.350</t>
  </si>
  <si>
    <t>C58.248</t>
  </si>
  <si>
    <t>C10.7</t>
  </si>
  <si>
    <t>C59.370</t>
  </si>
  <si>
    <t>C68.668</t>
  </si>
  <si>
    <t>C10.558</t>
  </si>
  <si>
    <t>C7.460</t>
  </si>
  <si>
    <t>C65.176</t>
  </si>
  <si>
    <t>C10.412</t>
  </si>
  <si>
    <t>C59.1191</t>
  </si>
  <si>
    <t>C59.544</t>
  </si>
  <si>
    <t>C7.2350.3</t>
  </si>
  <si>
    <t>C7.2590</t>
  </si>
  <si>
    <t>C7.905.3</t>
  </si>
  <si>
    <t>C7.905.4</t>
  </si>
  <si>
    <t>C7.2180</t>
  </si>
  <si>
    <t>C4.158</t>
  </si>
  <si>
    <t>C45.775</t>
  </si>
  <si>
    <t>C68.944</t>
  </si>
  <si>
    <t>C4.1343</t>
  </si>
  <si>
    <t>C59.1617</t>
  </si>
  <si>
    <t>C10.378</t>
  </si>
  <si>
    <t>C4.1117</t>
  </si>
  <si>
    <t>C4.741</t>
  </si>
  <si>
    <t>C4.807</t>
  </si>
  <si>
    <t>C7.1381</t>
  </si>
  <si>
    <t>C32.152</t>
  </si>
  <si>
    <t>C10.742</t>
  </si>
  <si>
    <t>C33.277</t>
  </si>
  <si>
    <t>C7.205</t>
  </si>
  <si>
    <t>C67.41</t>
  </si>
  <si>
    <t>C26.183</t>
  </si>
  <si>
    <t>C4.1861</t>
  </si>
  <si>
    <t>C26.133</t>
  </si>
  <si>
    <t>C10.144</t>
  </si>
  <si>
    <t>C45.108</t>
  </si>
  <si>
    <t>C44.210</t>
  </si>
  <si>
    <t>C7.1345</t>
  </si>
  <si>
    <t>C36.543</t>
  </si>
  <si>
    <t>C4.150.2</t>
  </si>
  <si>
    <t>C7.123</t>
  </si>
  <si>
    <t>C4.1783</t>
  </si>
  <si>
    <t>C10.199</t>
  </si>
  <si>
    <t>C10.489</t>
  </si>
  <si>
    <t>C4.812</t>
  </si>
  <si>
    <t>C7.1875</t>
  </si>
  <si>
    <t>C26.357</t>
  </si>
  <si>
    <t>C10.702</t>
  </si>
  <si>
    <t>C7.2133.1</t>
  </si>
  <si>
    <t>C7.135</t>
  </si>
  <si>
    <t>C4.196</t>
  </si>
  <si>
    <t>C4.1997</t>
  </si>
  <si>
    <t>C59.1770</t>
  </si>
  <si>
    <t>C33.355.2</t>
  </si>
  <si>
    <t>C63.61</t>
  </si>
  <si>
    <t>C4.1700.5</t>
  </si>
  <si>
    <t>C55.147.1</t>
  </si>
  <si>
    <t>C10.41</t>
  </si>
  <si>
    <t>C9.100</t>
  </si>
  <si>
    <t>C59.382</t>
  </si>
  <si>
    <t>C68.1284</t>
  </si>
  <si>
    <t>C62.85</t>
  </si>
  <si>
    <t>C10.515</t>
  </si>
  <si>
    <t>C4.329</t>
  </si>
  <si>
    <t>C58.483</t>
  </si>
  <si>
    <t>C7.1633</t>
  </si>
  <si>
    <t>C4.2080</t>
  </si>
  <si>
    <t>C7.1683</t>
  </si>
  <si>
    <t>C59.988</t>
  </si>
  <si>
    <t>C33.598</t>
  </si>
  <si>
    <t>C10.71</t>
  </si>
  <si>
    <t>C7.831</t>
  </si>
  <si>
    <t>C9.291.4</t>
  </si>
  <si>
    <t>C10.315</t>
  </si>
  <si>
    <t>C62.22.1</t>
  </si>
  <si>
    <t>C7.1459</t>
  </si>
  <si>
    <t>C33.306</t>
  </si>
  <si>
    <t>C10.760</t>
  </si>
  <si>
    <t>C4.1888</t>
  </si>
  <si>
    <t>C33.605</t>
  </si>
  <si>
    <t>C4.1113</t>
  </si>
  <si>
    <t>C45.385</t>
  </si>
  <si>
    <t>C4.1541</t>
  </si>
  <si>
    <t>C58.8</t>
  </si>
  <si>
    <t>C7.1999.3</t>
  </si>
  <si>
    <t>C4.454</t>
  </si>
  <si>
    <t>C10.587</t>
  </si>
  <si>
    <t>C7.291</t>
  </si>
  <si>
    <t>C45.248</t>
  </si>
  <si>
    <t>C10.91</t>
  </si>
  <si>
    <t>C4.2127.1</t>
  </si>
  <si>
    <t>C7.2311</t>
  </si>
  <si>
    <t>C10.292</t>
  </si>
  <si>
    <t>C10.539.2</t>
  </si>
  <si>
    <t>C4.1700.4</t>
  </si>
  <si>
    <t>C4.298</t>
  </si>
  <si>
    <t>C9.64</t>
  </si>
  <si>
    <t>C4.1188.2</t>
  </si>
  <si>
    <t>C7.1806</t>
  </si>
  <si>
    <t>C33.644.4</t>
  </si>
  <si>
    <t>C4.2030</t>
  </si>
  <si>
    <t>C7.2414.4</t>
  </si>
  <si>
    <t>C7.587</t>
  </si>
  <si>
    <t>C9.301.3</t>
  </si>
  <si>
    <t>C32.118.1</t>
  </si>
  <si>
    <t>C7.1262</t>
  </si>
  <si>
    <t>C25.583.1</t>
  </si>
  <si>
    <t>C7.2105</t>
  </si>
  <si>
    <t>C7.1893</t>
  </si>
  <si>
    <t>C4.658.4</t>
  </si>
  <si>
    <t>C10.402</t>
  </si>
  <si>
    <t>C38.593</t>
  </si>
  <si>
    <t>C4.1396</t>
  </si>
  <si>
    <t>C4.1671</t>
  </si>
  <si>
    <t>C4.1120</t>
  </si>
  <si>
    <t>C7.887</t>
  </si>
  <si>
    <t>C63.158.1</t>
  </si>
  <si>
    <t>C68.1309</t>
  </si>
  <si>
    <t>C33.778.2</t>
  </si>
  <si>
    <t>C55.131</t>
  </si>
  <si>
    <t>C4.942.1</t>
  </si>
  <si>
    <t>C7.1221</t>
  </si>
  <si>
    <t>C33.54</t>
  </si>
  <si>
    <t>C33.521</t>
  </si>
  <si>
    <t>C33.768</t>
  </si>
  <si>
    <t>C7.1706</t>
  </si>
  <si>
    <t>C7.1500</t>
  </si>
  <si>
    <t>C10.331</t>
  </si>
  <si>
    <t>C4.1608</t>
  </si>
  <si>
    <t>C7.642.2</t>
  </si>
  <si>
    <t>C68.598</t>
  </si>
  <si>
    <t>C7.1518</t>
  </si>
  <si>
    <t>C4.878</t>
  </si>
  <si>
    <t>C10.967</t>
  </si>
  <si>
    <t>C4.1973.2</t>
  </si>
  <si>
    <t>C10.400</t>
  </si>
  <si>
    <t>C4.964</t>
  </si>
  <si>
    <t>C4.2201</t>
  </si>
  <si>
    <t>C62.69</t>
  </si>
  <si>
    <t>C7.1138</t>
  </si>
  <si>
    <t>C7.403</t>
  </si>
  <si>
    <t>C58.445</t>
  </si>
  <si>
    <t>C26.352</t>
  </si>
  <si>
    <t>C7.810</t>
  </si>
  <si>
    <t>C4.1335</t>
  </si>
  <si>
    <t>C4.637.2</t>
  </si>
  <si>
    <t>C10.590</t>
  </si>
  <si>
    <t>C68.1278.1</t>
  </si>
  <si>
    <t>C7.480</t>
  </si>
  <si>
    <t>C7.1474</t>
  </si>
  <si>
    <t>C7.1623</t>
  </si>
  <si>
    <t>C4.2195.1</t>
  </si>
  <si>
    <t>C59.2008</t>
  </si>
  <si>
    <t>C33.668</t>
  </si>
  <si>
    <t>C26.302</t>
  </si>
  <si>
    <t>C25.556</t>
  </si>
  <si>
    <t>C10.97</t>
  </si>
  <si>
    <t>C32.127</t>
  </si>
  <si>
    <t>C36.661</t>
  </si>
  <si>
    <t>C43.126.2</t>
  </si>
  <si>
    <t>C36.814</t>
  </si>
  <si>
    <t>C10.279</t>
  </si>
  <si>
    <t>C4.928</t>
  </si>
  <si>
    <t>C4.1451</t>
  </si>
  <si>
    <t>C7.878.1</t>
  </si>
  <si>
    <t>C4.423</t>
  </si>
  <si>
    <t>C26.328</t>
  </si>
  <si>
    <t>C58.515</t>
  </si>
  <si>
    <t>C4.1500</t>
  </si>
  <si>
    <t>C20.39</t>
  </si>
  <si>
    <t>C7.1268</t>
  </si>
  <si>
    <t>C7.2108</t>
  </si>
  <si>
    <t>C7.2223.2</t>
  </si>
  <si>
    <t>C46.58</t>
  </si>
  <si>
    <t>C10.75</t>
  </si>
  <si>
    <t>C4.1041.1</t>
  </si>
  <si>
    <t>C4.473</t>
  </si>
  <si>
    <t>C7.2301</t>
  </si>
  <si>
    <t>C68.438</t>
  </si>
  <si>
    <t>C7.2601</t>
  </si>
  <si>
    <t>C59.1645</t>
  </si>
  <si>
    <t>C4.522</t>
  </si>
  <si>
    <t>C10.58</t>
  </si>
  <si>
    <t>C7.1117</t>
  </si>
  <si>
    <t>C26.353</t>
  </si>
  <si>
    <t>C36.696</t>
  </si>
  <si>
    <t>C33.483</t>
  </si>
  <si>
    <t>C7.1193</t>
  </si>
  <si>
    <t>C4.2097</t>
  </si>
  <si>
    <t>C7.1889</t>
  </si>
  <si>
    <t>C4.1016</t>
  </si>
  <si>
    <t>C4.1254</t>
  </si>
  <si>
    <t>C45.779.1</t>
  </si>
  <si>
    <t>C7.789</t>
  </si>
  <si>
    <t>C7.85</t>
  </si>
  <si>
    <t>C7.2202</t>
  </si>
  <si>
    <t>C65.379.2</t>
  </si>
  <si>
    <t>C4.1847</t>
  </si>
  <si>
    <t>C4.260</t>
  </si>
  <si>
    <t>C25.482</t>
  </si>
  <si>
    <t>C4.634</t>
  </si>
  <si>
    <t>C7.1375</t>
  </si>
  <si>
    <t>C10.211</t>
  </si>
  <si>
    <t>C10.589</t>
  </si>
  <si>
    <t>C4.381</t>
  </si>
  <si>
    <t>C33.508</t>
  </si>
  <si>
    <t>C33.501</t>
  </si>
  <si>
    <t>C26.143</t>
  </si>
  <si>
    <t>C4.1922</t>
  </si>
  <si>
    <t>C7.1212</t>
  </si>
  <si>
    <t>C33.218</t>
  </si>
  <si>
    <t>C7.738</t>
  </si>
  <si>
    <t>C68.891</t>
  </si>
  <si>
    <t>C4.1717.2</t>
  </si>
  <si>
    <t>C10.300</t>
  </si>
  <si>
    <t>C4.566</t>
  </si>
  <si>
    <t>C68.1267.1</t>
  </si>
  <si>
    <t>C10.569</t>
  </si>
  <si>
    <t>C7.2186</t>
  </si>
  <si>
    <t>C4.419</t>
  </si>
  <si>
    <t>C10.59</t>
  </si>
  <si>
    <t>C7.2266</t>
  </si>
  <si>
    <t>C45.799.2</t>
  </si>
  <si>
    <t>C62.354</t>
  </si>
  <si>
    <t>C33.298</t>
  </si>
  <si>
    <t>C59.1060</t>
  </si>
  <si>
    <t>C33.180</t>
  </si>
  <si>
    <t>C45.229.2</t>
  </si>
  <si>
    <t>C4.1236.2</t>
  </si>
  <si>
    <t>C10.76</t>
  </si>
  <si>
    <t>C4.49</t>
  </si>
  <si>
    <t>C4.1269</t>
  </si>
  <si>
    <t>C4.1953.2</t>
  </si>
  <si>
    <t>C33.671</t>
  </si>
  <si>
    <t>C38.111</t>
  </si>
  <si>
    <t>C4.1083.1</t>
  </si>
  <si>
    <t>C33.790</t>
  </si>
  <si>
    <t>C7.2127</t>
  </si>
  <si>
    <t>C33.18</t>
  </si>
  <si>
    <t>C10.363</t>
  </si>
  <si>
    <t>C33.435</t>
  </si>
  <si>
    <t>C33.766.1</t>
  </si>
  <si>
    <t>C25.609</t>
  </si>
  <si>
    <t>C10.45</t>
  </si>
  <si>
    <t>C33.764</t>
  </si>
  <si>
    <t>C59.965</t>
  </si>
  <si>
    <t>C68.558</t>
  </si>
  <si>
    <t>C10.10</t>
  </si>
  <si>
    <t>C33.424</t>
  </si>
  <si>
    <t>C10.537</t>
  </si>
  <si>
    <t>C26.349</t>
  </si>
  <si>
    <t>C4.955</t>
  </si>
  <si>
    <t>C59.1935</t>
  </si>
  <si>
    <t>C38.735</t>
  </si>
  <si>
    <t>C7.2402</t>
  </si>
  <si>
    <t>C58.70</t>
  </si>
  <si>
    <t>C7.1550</t>
  </si>
  <si>
    <t>C57.71</t>
  </si>
  <si>
    <t>C33.597</t>
  </si>
  <si>
    <t>C33.380</t>
  </si>
  <si>
    <t>C4.1064</t>
  </si>
  <si>
    <t>C4.1158.3</t>
  </si>
  <si>
    <t>C10.179</t>
  </si>
  <si>
    <t>C10.673.3</t>
  </si>
  <si>
    <t>C4.1071</t>
  </si>
  <si>
    <t>C10.127</t>
  </si>
  <si>
    <t>C4.2178</t>
  </si>
  <si>
    <t>C59.1934</t>
  </si>
  <si>
    <t>C4.2064</t>
  </si>
  <si>
    <t>C33.681</t>
  </si>
  <si>
    <t>C10.527</t>
  </si>
  <si>
    <t>C7.2120.2</t>
  </si>
  <si>
    <t>C7.62</t>
  </si>
  <si>
    <t>C4.1796</t>
  </si>
  <si>
    <t>C4.527</t>
  </si>
  <si>
    <t>C45.401</t>
  </si>
  <si>
    <t>C7.1956</t>
  </si>
  <si>
    <t>C68.580</t>
  </si>
  <si>
    <t>C43.138.3</t>
  </si>
  <si>
    <t>C43.56.1</t>
  </si>
  <si>
    <t>C4.2186</t>
  </si>
  <si>
    <t>C4.941</t>
  </si>
  <si>
    <t>C4.2210.3</t>
  </si>
  <si>
    <t>C10.235</t>
  </si>
  <si>
    <t>C4.2209</t>
  </si>
  <si>
    <t>C7.1330</t>
  </si>
  <si>
    <t>C9.174</t>
  </si>
  <si>
    <t>C7.719</t>
  </si>
  <si>
    <t>C4.1188</t>
  </si>
  <si>
    <t>C7.2464.4</t>
  </si>
  <si>
    <t>C4.1755</t>
  </si>
  <si>
    <t>C10.672</t>
  </si>
  <si>
    <t>C4.1612.3</t>
  </si>
  <si>
    <t>C4.1667.2</t>
  </si>
  <si>
    <t>C10.715</t>
  </si>
  <si>
    <t>C46.218</t>
  </si>
  <si>
    <t>C61.843</t>
  </si>
  <si>
    <t>C4.1592</t>
  </si>
  <si>
    <t>C4.71.1</t>
  </si>
  <si>
    <t>C7.1061</t>
  </si>
  <si>
    <t>C7.265.2</t>
  </si>
  <si>
    <t>C9.42</t>
  </si>
  <si>
    <t>C4.1173</t>
  </si>
  <si>
    <t>C7.1855</t>
  </si>
  <si>
    <t>C33.511.1</t>
  </si>
  <si>
    <t>C4.1297</t>
  </si>
  <si>
    <t>C7.1744</t>
  </si>
  <si>
    <t>C63.7</t>
  </si>
  <si>
    <t>C7.596</t>
  </si>
  <si>
    <t>C59.272</t>
  </si>
  <si>
    <t>C4.1340</t>
  </si>
  <si>
    <t>C45.697</t>
  </si>
  <si>
    <t>C7.1128</t>
  </si>
  <si>
    <t>C7.2222.2</t>
  </si>
  <si>
    <t>C7.2309</t>
  </si>
  <si>
    <t>C7.248.3</t>
  </si>
  <si>
    <t>C7.470.2</t>
  </si>
  <si>
    <t>C58.388</t>
  </si>
  <si>
    <t>C7.2493</t>
  </si>
  <si>
    <t>C7.2542.1</t>
  </si>
  <si>
    <t>C10.13</t>
  </si>
  <si>
    <t>C68.657</t>
  </si>
  <si>
    <t>C4.1236.1</t>
  </si>
  <si>
    <t>C4.530</t>
  </si>
  <si>
    <t>C10.767</t>
  </si>
  <si>
    <t>C4.2195.3</t>
  </si>
  <si>
    <t>C7.343</t>
  </si>
  <si>
    <t>C4.865.1</t>
  </si>
  <si>
    <t>C9.291.1</t>
  </si>
  <si>
    <t>C43.166</t>
  </si>
  <si>
    <t>C10.718</t>
  </si>
  <si>
    <t>C32.98</t>
  </si>
  <si>
    <t>C7.2234.4</t>
  </si>
  <si>
    <t>C32.83.5</t>
  </si>
  <si>
    <t>C26.157</t>
  </si>
  <si>
    <t>C57.35.2</t>
  </si>
  <si>
    <t>C47.12</t>
  </si>
  <si>
    <t>C59.2211</t>
  </si>
  <si>
    <t>C7.1041</t>
  </si>
  <si>
    <t>C4.751</t>
  </si>
  <si>
    <t>C4.882</t>
  </si>
  <si>
    <t>C59.2331</t>
  </si>
  <si>
    <t>C7.936</t>
  </si>
  <si>
    <t>C7.2223</t>
  </si>
  <si>
    <t>C33.403</t>
  </si>
  <si>
    <t>C59.1723.2</t>
  </si>
  <si>
    <t>C7.477.2</t>
  </si>
  <si>
    <t>C4.2174.2</t>
  </si>
  <si>
    <t>C10.322</t>
  </si>
  <si>
    <t>C4.322</t>
  </si>
  <si>
    <t>C7.1156</t>
  </si>
  <si>
    <t>C38.176</t>
  </si>
  <si>
    <t>C63.53</t>
  </si>
  <si>
    <t>C10.73</t>
  </si>
  <si>
    <t>C45.319.1</t>
  </si>
  <si>
    <t>C36.729</t>
  </si>
  <si>
    <t>C33.87</t>
  </si>
  <si>
    <t>C7.1682.1</t>
  </si>
  <si>
    <t>C10.490</t>
  </si>
  <si>
    <t>C7.2173</t>
  </si>
  <si>
    <t>C26.214</t>
  </si>
  <si>
    <t>C4.207</t>
  </si>
  <si>
    <t>C7.1911</t>
  </si>
  <si>
    <t>C33.685</t>
  </si>
  <si>
    <t>C4.718</t>
  </si>
  <si>
    <t>C59.1484</t>
  </si>
  <si>
    <t>C7.2183</t>
  </si>
  <si>
    <t>C7.1490.1</t>
  </si>
  <si>
    <t>C4.801</t>
  </si>
  <si>
    <t>C4.1390</t>
  </si>
  <si>
    <t>C33.204</t>
  </si>
  <si>
    <t>C10.11</t>
  </si>
  <si>
    <t>C4.1127</t>
  </si>
  <si>
    <t>C4.156</t>
  </si>
  <si>
    <t>C4.1118</t>
  </si>
  <si>
    <t>C68.286</t>
  </si>
  <si>
    <t>C4.1657</t>
  </si>
  <si>
    <t>C59.400</t>
  </si>
  <si>
    <t>C68.561</t>
  </si>
  <si>
    <t>C7.1324</t>
  </si>
  <si>
    <t>C4.1975</t>
  </si>
  <si>
    <t>C9.187</t>
  </si>
  <si>
    <t>C4.1196</t>
  </si>
  <si>
    <t>C59.351</t>
  </si>
  <si>
    <t>C26.304</t>
  </si>
  <si>
    <t>C26.185</t>
  </si>
  <si>
    <t>C4.2019</t>
  </si>
  <si>
    <t>C7.125</t>
  </si>
  <si>
    <t>C26.27</t>
  </si>
  <si>
    <t>C4.1734</t>
  </si>
  <si>
    <t>C10.147</t>
  </si>
  <si>
    <t>C32.130</t>
  </si>
  <si>
    <t>C25.555</t>
  </si>
  <si>
    <t>C33.657</t>
  </si>
  <si>
    <t>C4.1373</t>
  </si>
  <si>
    <t>C10.227</t>
  </si>
  <si>
    <t>C36.385</t>
  </si>
  <si>
    <t>C4.1177.2</t>
  </si>
  <si>
    <t>C4.1184.3</t>
  </si>
  <si>
    <t>C4.504</t>
  </si>
  <si>
    <t>C63.77</t>
  </si>
  <si>
    <t>C9.152</t>
  </si>
  <si>
    <t>C7.792</t>
  </si>
  <si>
    <t>C4.1766</t>
  </si>
  <si>
    <t>C7.798</t>
  </si>
  <si>
    <t>C7.740</t>
  </si>
  <si>
    <t>C33.206</t>
  </si>
  <si>
    <t>C4.767</t>
  </si>
  <si>
    <t>C4.659</t>
  </si>
  <si>
    <t>C7.723</t>
  </si>
  <si>
    <t>C7.748.4</t>
  </si>
  <si>
    <t>C33.801.1</t>
  </si>
  <si>
    <t>C32.79</t>
  </si>
  <si>
    <t>C55.106.1</t>
  </si>
  <si>
    <t>C4.1184.2</t>
  </si>
  <si>
    <t>C7.1757</t>
  </si>
  <si>
    <t>C33.199</t>
  </si>
  <si>
    <t>C4.1349</t>
  </si>
  <si>
    <t>C55.170.1</t>
  </si>
  <si>
    <t>C59.752</t>
  </si>
  <si>
    <t>C10.517</t>
  </si>
  <si>
    <t>C7.581</t>
  </si>
  <si>
    <t>C55.184.2</t>
  </si>
  <si>
    <t>C7.2444</t>
  </si>
  <si>
    <t>C7.813</t>
  </si>
  <si>
    <t>C7.2370</t>
  </si>
  <si>
    <t>C4.1475</t>
  </si>
  <si>
    <t>C4.1295</t>
  </si>
  <si>
    <t>C10.301</t>
  </si>
  <si>
    <t>C4.2065</t>
  </si>
  <si>
    <t>C61.1199</t>
  </si>
  <si>
    <t>C32.60</t>
  </si>
  <si>
    <t>C33.604</t>
  </si>
  <si>
    <t>C4.792.2</t>
  </si>
  <si>
    <t>C9.38</t>
  </si>
  <si>
    <t>C7.1891</t>
  </si>
  <si>
    <t>C33.90</t>
  </si>
  <si>
    <t>C7.2020</t>
  </si>
  <si>
    <t>C7.268</t>
  </si>
  <si>
    <t>C10.684</t>
  </si>
  <si>
    <t>C44.237.1</t>
  </si>
  <si>
    <t>C7.1590</t>
  </si>
  <si>
    <t>C26.348</t>
  </si>
  <si>
    <t>C4.2032</t>
  </si>
  <si>
    <t>C7.1548</t>
  </si>
  <si>
    <t>C4.132</t>
  </si>
  <si>
    <t>C32.137</t>
  </si>
  <si>
    <t>C26.252</t>
  </si>
  <si>
    <t>C4.1845</t>
  </si>
  <si>
    <t>C59.2037.1</t>
  </si>
  <si>
    <t>C4.1082.3</t>
  </si>
  <si>
    <t>C4.1809</t>
  </si>
  <si>
    <t>C4.221</t>
  </si>
  <si>
    <t>C4.1165</t>
  </si>
  <si>
    <t>C10.396</t>
  </si>
  <si>
    <t>C63.117.1</t>
  </si>
  <si>
    <t>C7.187</t>
  </si>
  <si>
    <t>C7.770</t>
  </si>
  <si>
    <t>C9.289</t>
  </si>
  <si>
    <t>C26.109</t>
  </si>
  <si>
    <t>C68.1251</t>
  </si>
  <si>
    <t>C4.201</t>
  </si>
  <si>
    <t>C4.2214</t>
  </si>
  <si>
    <t>C59.2286</t>
  </si>
  <si>
    <t>C4.2130</t>
  </si>
  <si>
    <t>C7.2120.1</t>
  </si>
  <si>
    <t>C26.347</t>
  </si>
  <si>
    <t>C4.392</t>
  </si>
  <si>
    <t>C10.53</t>
  </si>
  <si>
    <t>C4.1630</t>
  </si>
  <si>
    <t>C4.2087.1</t>
  </si>
  <si>
    <t>C4.2198</t>
  </si>
  <si>
    <t>C4.1480.1</t>
  </si>
  <si>
    <t>C7.1643</t>
  </si>
  <si>
    <t>C10.435</t>
  </si>
  <si>
    <t>C7.2536</t>
  </si>
  <si>
    <t>C26.291</t>
  </si>
  <si>
    <t>C33.493</t>
  </si>
  <si>
    <t>C58.256</t>
  </si>
  <si>
    <t>C63.158.2</t>
  </si>
  <si>
    <t>C4.382</t>
  </si>
  <si>
    <t>C68.50</t>
  </si>
  <si>
    <t>C7.173.1</t>
  </si>
  <si>
    <t>C26.208</t>
  </si>
  <si>
    <t>C33.351</t>
  </si>
  <si>
    <t>C7.2570</t>
  </si>
  <si>
    <t>C59.1812</t>
  </si>
  <si>
    <t>C26.318</t>
  </si>
  <si>
    <t>C7.991</t>
  </si>
  <si>
    <t>C4.2008</t>
  </si>
  <si>
    <t>C7.1692</t>
  </si>
  <si>
    <t>C7.2262</t>
  </si>
  <si>
    <t>C4.14</t>
  </si>
  <si>
    <t>C68.1160</t>
  </si>
  <si>
    <t>C33.431.1</t>
  </si>
  <si>
    <t>C26.138</t>
  </si>
  <si>
    <t>C32.58.2</t>
  </si>
  <si>
    <t>C4.447</t>
  </si>
  <si>
    <t>C59.1704</t>
  </si>
  <si>
    <t>C10.575</t>
  </si>
  <si>
    <t>C59.1682</t>
  </si>
  <si>
    <t>C7.103</t>
  </si>
  <si>
    <t>C33.329.3</t>
  </si>
  <si>
    <t>C10.347</t>
  </si>
  <si>
    <t>C38.746.1</t>
  </si>
  <si>
    <t>C4.215</t>
  </si>
  <si>
    <t>C68.1289</t>
  </si>
  <si>
    <t>C10.382.1</t>
  </si>
  <si>
    <t>C7.502</t>
  </si>
  <si>
    <t>C38.112</t>
  </si>
  <si>
    <t>C4.2243.1</t>
  </si>
  <si>
    <t>C10.324</t>
  </si>
  <si>
    <t>C38.411</t>
  </si>
  <si>
    <t>C4.2144.3</t>
  </si>
  <si>
    <t>C4.1376</t>
  </si>
  <si>
    <t>C55.36</t>
  </si>
  <si>
    <t>C9.311.1</t>
  </si>
  <si>
    <t>C4.265</t>
  </si>
  <si>
    <t>C4.892</t>
  </si>
  <si>
    <t>C33.423</t>
  </si>
  <si>
    <t>C10.745</t>
  </si>
  <si>
    <t>C10.773</t>
  </si>
  <si>
    <t>C4.1184.1</t>
  </si>
  <si>
    <t>C4.61</t>
  </si>
  <si>
    <t>C10.700</t>
  </si>
  <si>
    <t>C10.1347</t>
  </si>
  <si>
    <t>C4.629.1</t>
  </si>
  <si>
    <t>C68.180</t>
  </si>
  <si>
    <t>C7.1143</t>
  </si>
  <si>
    <t>C10.504</t>
  </si>
  <si>
    <t>C4.180.1</t>
  </si>
  <si>
    <t>C7.1144.1</t>
  </si>
  <si>
    <t>C10.181</t>
  </si>
  <si>
    <t>C4.256</t>
  </si>
  <si>
    <t>C4.512</t>
  </si>
  <si>
    <t>C68.474</t>
  </si>
  <si>
    <t>C33.632</t>
  </si>
  <si>
    <t>C7.1356</t>
  </si>
  <si>
    <t>C63.152</t>
  </si>
  <si>
    <t>C4.1158.4</t>
  </si>
  <si>
    <t>C4.847</t>
  </si>
  <si>
    <t>C10.196</t>
  </si>
  <si>
    <t>C4.2193</t>
  </si>
  <si>
    <t>C7.1983</t>
  </si>
  <si>
    <t>C4.2222</t>
  </si>
  <si>
    <t>C63.98</t>
  </si>
  <si>
    <t>C7.1025</t>
  </si>
  <si>
    <t>C7.2082</t>
  </si>
  <si>
    <t>C9.35</t>
  </si>
  <si>
    <t>C4.2248</t>
  </si>
  <si>
    <t>C4.2100</t>
  </si>
  <si>
    <t>C4.258</t>
  </si>
  <si>
    <t>C7.1047</t>
  </si>
  <si>
    <t>C7.2342</t>
  </si>
  <si>
    <t>C32.81.5</t>
  </si>
  <si>
    <t>C33.233.1</t>
  </si>
  <si>
    <t>C9.162.3</t>
  </si>
  <si>
    <t>C10.57</t>
  </si>
  <si>
    <t>C63.83</t>
  </si>
  <si>
    <t>C4.1125</t>
  </si>
  <si>
    <t>C26.325</t>
  </si>
  <si>
    <t>C4.452</t>
  </si>
  <si>
    <t>C7.1194</t>
  </si>
  <si>
    <t>C7.2330</t>
  </si>
  <si>
    <t>C33.536</t>
  </si>
  <si>
    <t>C7.1496</t>
  </si>
  <si>
    <t>C7.2045</t>
  </si>
  <si>
    <t>C59.1810</t>
  </si>
  <si>
    <t>C45.631</t>
  </si>
  <si>
    <t>C7.215</t>
  </si>
  <si>
    <t>C7.1214</t>
  </si>
  <si>
    <t>C4.1709</t>
  </si>
  <si>
    <t>C32.161.2</t>
  </si>
  <si>
    <t>C33.479</t>
  </si>
  <si>
    <t>C59.2097</t>
  </si>
  <si>
    <t>C43.1</t>
  </si>
  <si>
    <t>C45.758.2</t>
  </si>
  <si>
    <t>C4.121</t>
  </si>
  <si>
    <t>C4.1870</t>
  </si>
  <si>
    <t>C7.2049</t>
  </si>
  <si>
    <t>C10.544</t>
  </si>
  <si>
    <t>C10.257</t>
  </si>
  <si>
    <t>C7.2524</t>
  </si>
  <si>
    <t>C9.280</t>
  </si>
  <si>
    <t>C33.617</t>
  </si>
  <si>
    <t>C26.324</t>
  </si>
  <si>
    <t>C4.1504</t>
  </si>
  <si>
    <t>C4.878.4</t>
  </si>
  <si>
    <t>C9.52</t>
  </si>
  <si>
    <t>C4.1804.3</t>
  </si>
  <si>
    <t>C33.169</t>
  </si>
  <si>
    <t>C26.336</t>
  </si>
  <si>
    <t>C7.2451.2</t>
  </si>
  <si>
    <t>C10.254</t>
  </si>
  <si>
    <t>C7.1598</t>
  </si>
  <si>
    <t>C7.381</t>
  </si>
  <si>
    <t>C25.506</t>
  </si>
  <si>
    <t>C7.740.1</t>
  </si>
  <si>
    <t>C7.1971</t>
  </si>
  <si>
    <t>C4.1271</t>
  </si>
  <si>
    <t>C7.173</t>
  </si>
  <si>
    <t>C10.19</t>
  </si>
  <si>
    <t>C33.662</t>
  </si>
  <si>
    <t>C4.588</t>
  </si>
  <si>
    <t>C4.763</t>
  </si>
  <si>
    <t>C59.768</t>
  </si>
  <si>
    <t>C33.765</t>
  </si>
  <si>
    <t>C7.1358</t>
  </si>
  <si>
    <t>C10.547</t>
  </si>
  <si>
    <t>C10.167</t>
  </si>
  <si>
    <t>C33.1</t>
  </si>
  <si>
    <t>C4.884</t>
  </si>
  <si>
    <t>C36.713</t>
  </si>
  <si>
    <t>C4.2107.1</t>
  </si>
  <si>
    <t>C7.2130</t>
  </si>
  <si>
    <t>C33.335</t>
  </si>
  <si>
    <t>C10.694</t>
  </si>
  <si>
    <t>C33.488.2</t>
  </si>
  <si>
    <t>C10.459.1</t>
  </si>
  <si>
    <t>C36.412.1</t>
  </si>
  <si>
    <t>C32.28</t>
  </si>
  <si>
    <t>C68.1060</t>
  </si>
  <si>
    <t>C64.11</t>
  </si>
  <si>
    <t>C10.111</t>
  </si>
  <si>
    <t>C10.253</t>
  </si>
  <si>
    <t>C10.542</t>
  </si>
  <si>
    <t>C45.296</t>
  </si>
  <si>
    <t>C4.1434</t>
  </si>
  <si>
    <t>C4.1489</t>
  </si>
  <si>
    <t>C4.706</t>
  </si>
  <si>
    <t>C7.1691</t>
  </si>
  <si>
    <t>C7.2589.3</t>
  </si>
  <si>
    <t>C33.515</t>
  </si>
  <si>
    <t>C26.254</t>
  </si>
  <si>
    <t>C4.1969.2</t>
  </si>
  <si>
    <t>C59.1227</t>
  </si>
  <si>
    <t>C10.515.2</t>
  </si>
  <si>
    <t>C10.348</t>
  </si>
  <si>
    <t>C7.1529</t>
  </si>
  <si>
    <t>C7.1554</t>
  </si>
  <si>
    <t>C7.1881</t>
  </si>
  <si>
    <t>C59.1979</t>
  </si>
  <si>
    <t>C4.1321</t>
  </si>
  <si>
    <t>C10.623</t>
  </si>
  <si>
    <t>C7.310</t>
  </si>
  <si>
    <t>C4.47.1</t>
  </si>
  <si>
    <t>C10.621</t>
  </si>
  <si>
    <t>C7.2375</t>
  </si>
  <si>
    <t>C59.2296.4</t>
  </si>
  <si>
    <t>C68.463</t>
  </si>
  <si>
    <t>C59.561</t>
  </si>
  <si>
    <t>C4.583</t>
  </si>
  <si>
    <t>C68.940</t>
  </si>
  <si>
    <t>C26.297</t>
  </si>
  <si>
    <t>C58.122</t>
  </si>
  <si>
    <t>C7.1507</t>
  </si>
  <si>
    <t>C9.63</t>
  </si>
  <si>
    <t>C4.1894</t>
  </si>
  <si>
    <t>C7.2543</t>
  </si>
  <si>
    <t>C10.252</t>
  </si>
  <si>
    <t>C4.511</t>
  </si>
  <si>
    <t>C4.285</t>
  </si>
  <si>
    <t>C4.769</t>
  </si>
  <si>
    <t>C4.1601</t>
  </si>
  <si>
    <t>C4.2095</t>
  </si>
  <si>
    <t>C10.469</t>
  </si>
  <si>
    <t>C7.671</t>
  </si>
  <si>
    <t>C4.1880</t>
  </si>
  <si>
    <t>C10.1405.1</t>
  </si>
  <si>
    <t>C4.283</t>
  </si>
  <si>
    <t>C4.71</t>
  </si>
  <si>
    <t>C4.774.2</t>
  </si>
  <si>
    <t>C4.1649.1</t>
  </si>
  <si>
    <t>C4.1101</t>
  </si>
  <si>
    <t>C65.386.5</t>
  </si>
  <si>
    <t>C7.2238</t>
  </si>
  <si>
    <t>C68.1221</t>
  </si>
  <si>
    <t>C59.2042</t>
  </si>
  <si>
    <t>C33.753</t>
  </si>
  <si>
    <t>C32.21.4</t>
  </si>
  <si>
    <t>C4.1933</t>
  </si>
  <si>
    <t>C4.1705.2</t>
  </si>
  <si>
    <t>C10.673.1</t>
  </si>
  <si>
    <t>C4.1257</t>
  </si>
  <si>
    <t>C7.2032</t>
  </si>
  <si>
    <t>C59.758</t>
  </si>
  <si>
    <t>C32.110.3</t>
  </si>
  <si>
    <t>C4.933</t>
  </si>
  <si>
    <t>C59.1270</t>
  </si>
  <si>
    <t>C10.1128</t>
  </si>
  <si>
    <t>C4.2084</t>
  </si>
  <si>
    <t>C59.1070</t>
  </si>
  <si>
    <t>C7.116</t>
  </si>
  <si>
    <t>C59.2136</t>
  </si>
  <si>
    <t>C4.1310</t>
  </si>
  <si>
    <t>C7.2603</t>
  </si>
  <si>
    <t>C7.574</t>
  </si>
  <si>
    <t>C7.93.4</t>
  </si>
  <si>
    <t>C4.1245</t>
  </si>
  <si>
    <t>C59.1403</t>
  </si>
  <si>
    <t>C7.1493</t>
  </si>
  <si>
    <t>C7.2134</t>
  </si>
  <si>
    <t>C4.658</t>
  </si>
  <si>
    <t>C10.558.1</t>
  </si>
  <si>
    <t>C4.1242</t>
  </si>
  <si>
    <t>C4.851</t>
  </si>
  <si>
    <t>C7.2585</t>
  </si>
  <si>
    <t>C7.619.3</t>
  </si>
  <si>
    <t>C26.254.2</t>
  </si>
  <si>
    <t>C7.1241</t>
  </si>
  <si>
    <t>C26.52</t>
  </si>
  <si>
    <t>C4.253</t>
  </si>
  <si>
    <t>C33.214</t>
  </si>
  <si>
    <t>C10.563</t>
  </si>
  <si>
    <t>C10.925</t>
  </si>
  <si>
    <t>C47.7</t>
  </si>
  <si>
    <t>C10.614</t>
  </si>
  <si>
    <t>C4.2048</t>
  </si>
  <si>
    <t>C68.970</t>
  </si>
  <si>
    <t>C10.1376.1</t>
  </si>
  <si>
    <t>C7.1955</t>
  </si>
  <si>
    <t>C33.231</t>
  </si>
  <si>
    <t>C10.1188</t>
  </si>
  <si>
    <t>C33.683</t>
  </si>
  <si>
    <t>C33.120</t>
  </si>
  <si>
    <t>C10.680</t>
  </si>
  <si>
    <t>C7.1099</t>
  </si>
  <si>
    <t>C10.77</t>
  </si>
  <si>
    <t>C10.106</t>
  </si>
  <si>
    <t>C4.222</t>
  </si>
  <si>
    <t>C4.430</t>
  </si>
  <si>
    <t>C4.1393</t>
  </si>
  <si>
    <t>C59.1005</t>
  </si>
  <si>
    <t>C7.1608.1</t>
  </si>
  <si>
    <t>C7.38</t>
  </si>
  <si>
    <t>C44.192.1</t>
  </si>
  <si>
    <t>C7.420.4</t>
  </si>
  <si>
    <t>C7.653</t>
  </si>
  <si>
    <t>C10.501</t>
  </si>
  <si>
    <t>C7.927</t>
  </si>
  <si>
    <t>C33.764.4</t>
  </si>
  <si>
    <t>C7.130</t>
  </si>
  <si>
    <t>C7.1060</t>
  </si>
  <si>
    <t>C10.194</t>
  </si>
  <si>
    <t>C7.1462</t>
  </si>
  <si>
    <t>C7.1028</t>
  </si>
  <si>
    <t>C45.759.1</t>
  </si>
  <si>
    <t>C59.2129</t>
  </si>
  <si>
    <t>C7.1139</t>
  </si>
  <si>
    <t>C7.2422</t>
  </si>
  <si>
    <t>C10.608</t>
  </si>
  <si>
    <t>C59.177</t>
  </si>
  <si>
    <t>C7.2451.3</t>
  </si>
  <si>
    <t>C7.253</t>
  </si>
  <si>
    <t>C7.521</t>
  </si>
  <si>
    <t>C7.9.1</t>
  </si>
  <si>
    <t>C4.1281.1</t>
  </si>
  <si>
    <t>C7.1708</t>
  </si>
  <si>
    <t>C7.1227</t>
  </si>
  <si>
    <t>C7.2124</t>
  </si>
  <si>
    <t>C4.890</t>
  </si>
  <si>
    <t>C4.1184.5</t>
  </si>
  <si>
    <t>C4.685</t>
  </si>
  <si>
    <t>C10.298</t>
  </si>
  <si>
    <t>C45.615.2</t>
  </si>
  <si>
    <t>C10.572</t>
  </si>
  <si>
    <t>C4.1269.5</t>
  </si>
  <si>
    <t>C7.1281</t>
  </si>
  <si>
    <t>C33.471</t>
  </si>
  <si>
    <t>C9.324</t>
  </si>
  <si>
    <t>C7.438</t>
  </si>
  <si>
    <t>C4.2084.4</t>
  </si>
  <si>
    <t>C4.529</t>
  </si>
  <si>
    <t>C10.482</t>
  </si>
  <si>
    <t>C4.534</t>
  </si>
  <si>
    <t>C65.357</t>
  </si>
  <si>
    <t>C26.333</t>
  </si>
  <si>
    <t>C26.275.1</t>
  </si>
  <si>
    <t>C33.21</t>
  </si>
  <si>
    <t>C7.785</t>
  </si>
  <si>
    <t>C4.1178</t>
  </si>
  <si>
    <t>C4.2190</t>
  </si>
  <si>
    <t>C9.146</t>
  </si>
  <si>
    <t>C33.329.5</t>
  </si>
  <si>
    <t>C33.369</t>
  </si>
  <si>
    <t>C7.2541.1</t>
  </si>
  <si>
    <t>C4.1545</t>
  </si>
  <si>
    <t>C4.440</t>
  </si>
  <si>
    <t>C4.556</t>
  </si>
  <si>
    <t>C7.2281.1</t>
  </si>
  <si>
    <t>C61.794</t>
  </si>
  <si>
    <t>C10.475</t>
  </si>
  <si>
    <t>C4.1555</t>
  </si>
  <si>
    <t>C32.145</t>
  </si>
  <si>
    <t>C7.227</t>
  </si>
  <si>
    <t>C7.1809</t>
  </si>
  <si>
    <t>C10.458</t>
  </si>
  <si>
    <t>C7.1307</t>
  </si>
  <si>
    <t>C4.1409</t>
  </si>
  <si>
    <t>C36.383</t>
  </si>
  <si>
    <t>C10.28</t>
  </si>
  <si>
    <t>C4.338</t>
  </si>
  <si>
    <t>C33.159</t>
  </si>
  <si>
    <t>C10.263</t>
  </si>
  <si>
    <t>C10.616</t>
  </si>
  <si>
    <t>C10.769</t>
  </si>
  <si>
    <t>C4.411</t>
  </si>
  <si>
    <t>C4.1786</t>
  </si>
  <si>
    <t>C10.208</t>
  </si>
  <si>
    <t>C55.56</t>
  </si>
  <si>
    <t>C59.448</t>
  </si>
  <si>
    <t>C4.1698</t>
  </si>
  <si>
    <t>C4.1614</t>
  </si>
  <si>
    <t>C4.1959</t>
  </si>
  <si>
    <t>C38.723.2</t>
  </si>
  <si>
    <t>C9.22</t>
  </si>
  <si>
    <t>C33.682.2</t>
  </si>
  <si>
    <t>C58.230</t>
  </si>
  <si>
    <t>C45.778</t>
  </si>
  <si>
    <t>C4.399</t>
  </si>
  <si>
    <t>C4.543</t>
  </si>
  <si>
    <t>C33.567.1</t>
  </si>
  <si>
    <t>C33.475</t>
  </si>
  <si>
    <t>C4.2220</t>
  </si>
  <si>
    <t>C7.2484</t>
  </si>
  <si>
    <t>C61.1765</t>
  </si>
  <si>
    <t>C7.1311</t>
  </si>
  <si>
    <t>C10.240</t>
  </si>
  <si>
    <t>C4.21</t>
  </si>
  <si>
    <t>C59.97</t>
  </si>
  <si>
    <t>C7.1501</t>
  </si>
  <si>
    <t>C4.901.1</t>
  </si>
  <si>
    <t>C33.824</t>
  </si>
  <si>
    <t>C4.140</t>
  </si>
  <si>
    <t>C26.240</t>
  </si>
  <si>
    <t>C4.792.1</t>
  </si>
  <si>
    <t>C7.1857</t>
  </si>
  <si>
    <t>C4.1026</t>
  </si>
  <si>
    <t>C4.407</t>
  </si>
  <si>
    <t>C4.436</t>
  </si>
  <si>
    <t>C7.2227</t>
  </si>
  <si>
    <t>C57.68</t>
  </si>
  <si>
    <t>C4.2101.5</t>
  </si>
  <si>
    <t>C4.1835</t>
  </si>
  <si>
    <t>C7.572</t>
  </si>
  <si>
    <t>C59.1599</t>
  </si>
  <si>
    <t>C7.638</t>
  </si>
  <si>
    <t>C7.2253.1</t>
  </si>
  <si>
    <t>C20.76</t>
  </si>
  <si>
    <t>C4.1890</t>
  </si>
  <si>
    <t>C47.88.1</t>
  </si>
  <si>
    <t>C25.489.2</t>
  </si>
  <si>
    <t>C4.569</t>
  </si>
  <si>
    <t>C62.120</t>
  </si>
  <si>
    <t>C10.1216</t>
  </si>
  <si>
    <t>C7.16</t>
  </si>
  <si>
    <t>C7.2460.3</t>
  </si>
  <si>
    <t>C7.2025</t>
  </si>
  <si>
    <t>C7.1280</t>
  </si>
  <si>
    <t>C10.288</t>
  </si>
  <si>
    <t>C32.20.1</t>
  </si>
  <si>
    <t>C4.1593</t>
  </si>
  <si>
    <t>C32.6</t>
  </si>
  <si>
    <t>C10.117</t>
  </si>
  <si>
    <t>C33.546</t>
  </si>
  <si>
    <t>C26.279</t>
  </si>
  <si>
    <t>C25.9</t>
  </si>
  <si>
    <t>C7.1117.3</t>
  </si>
  <si>
    <t>C7.1884</t>
  </si>
  <si>
    <t>C10.267.2</t>
  </si>
  <si>
    <t>C10.653</t>
  </si>
  <si>
    <t>C68.1159</t>
  </si>
  <si>
    <t>C7.2338</t>
  </si>
  <si>
    <t>C7.2496</t>
  </si>
  <si>
    <t>C7.1904</t>
  </si>
  <si>
    <t>C7.1296</t>
  </si>
  <si>
    <t>C4.1086.1</t>
  </si>
  <si>
    <t>C7.1130</t>
  </si>
  <si>
    <t>C33.547.3</t>
  </si>
  <si>
    <t>C4.1184</t>
  </si>
  <si>
    <t>C10.576</t>
  </si>
  <si>
    <t>C7.2080</t>
  </si>
  <si>
    <t>C10.605</t>
  </si>
  <si>
    <t>C10.732</t>
  </si>
  <si>
    <t>C10.349</t>
  </si>
  <si>
    <t>C4.2266</t>
  </si>
  <si>
    <t>C4.808</t>
  </si>
  <si>
    <t>C7.748.3</t>
  </si>
  <si>
    <t>C59.277</t>
  </si>
  <si>
    <t>C4.1919</t>
  </si>
  <si>
    <t>C4.1722</t>
  </si>
  <si>
    <t>C26.181</t>
  </si>
  <si>
    <t>C4.358.2</t>
  </si>
  <si>
    <t>C7.2276</t>
  </si>
  <si>
    <t>C7.1972</t>
  </si>
  <si>
    <t>C4.1792</t>
  </si>
  <si>
    <t>C9.169</t>
  </si>
  <si>
    <t>C33.507</t>
  </si>
  <si>
    <t>C10.145</t>
  </si>
  <si>
    <t>C10.1424.4</t>
  </si>
  <si>
    <t>C10.337</t>
  </si>
  <si>
    <t>C10.645</t>
  </si>
  <si>
    <t>C4.2080.1</t>
  </si>
  <si>
    <t>C4.817</t>
  </si>
  <si>
    <t>C10.562</t>
  </si>
  <si>
    <t>C7.1495</t>
  </si>
  <si>
    <t>C4.330</t>
  </si>
  <si>
    <t>C32.94.1</t>
  </si>
  <si>
    <t>C4.1548</t>
  </si>
  <si>
    <t>C7.2089</t>
  </si>
  <si>
    <t>C4.1547</t>
  </si>
  <si>
    <t>C4.1177</t>
  </si>
  <si>
    <t>C7.2253.2</t>
  </si>
  <si>
    <t>C10.216</t>
  </si>
  <si>
    <t>C32.147</t>
  </si>
  <si>
    <t>C4.264</t>
  </si>
  <si>
    <t>C58.410</t>
  </si>
  <si>
    <t>C7.165</t>
  </si>
  <si>
    <t>C32.148.1</t>
  </si>
  <si>
    <t>C33.571</t>
  </si>
  <si>
    <t>C44.307.2</t>
  </si>
  <si>
    <t>C7.1650.1</t>
  </si>
  <si>
    <t>C10.393.1</t>
  </si>
  <si>
    <t>C10.410</t>
  </si>
  <si>
    <t>C7.323</t>
  </si>
  <si>
    <t>C10.687</t>
  </si>
  <si>
    <t>C4.357</t>
  </si>
  <si>
    <t>C4.679</t>
  </si>
  <si>
    <t>C10.193</t>
  </si>
  <si>
    <t>C10.163.2</t>
  </si>
  <si>
    <t>C33.557</t>
  </si>
  <si>
    <t>C33.793</t>
  </si>
  <si>
    <t>C4.1192</t>
  </si>
  <si>
    <t>C4.2172</t>
  </si>
  <si>
    <t>C10.163</t>
  </si>
  <si>
    <t>C4.41</t>
  </si>
  <si>
    <t>C59.2285</t>
  </si>
  <si>
    <t>C45.203.2</t>
  </si>
  <si>
    <t>C58.176</t>
  </si>
  <si>
    <t>C7.1802</t>
  </si>
  <si>
    <t>C4.1280</t>
  </si>
  <si>
    <t>C26.148.1</t>
  </si>
  <si>
    <t>C7.2060</t>
  </si>
  <si>
    <t>C68.835</t>
  </si>
  <si>
    <t>C68.502.2</t>
  </si>
  <si>
    <t>C33.262</t>
  </si>
  <si>
    <t>C58.507</t>
  </si>
  <si>
    <t>C7.863</t>
  </si>
  <si>
    <t>C4.1014.1</t>
  </si>
  <si>
    <t>C4.1227</t>
  </si>
  <si>
    <t>C4.647</t>
  </si>
  <si>
    <t>C57.53</t>
  </si>
  <si>
    <t>C4.1509</t>
  </si>
  <si>
    <t>C59.1126</t>
  </si>
  <si>
    <t>C9.330</t>
  </si>
  <si>
    <t>C4.83</t>
  </si>
  <si>
    <t>C59.574.1</t>
  </si>
  <si>
    <t>C43.30</t>
  </si>
  <si>
    <t>C38.433</t>
  </si>
  <si>
    <t>C7.766</t>
  </si>
  <si>
    <t>C25.529</t>
  </si>
  <si>
    <t>C4.1155.2</t>
  </si>
  <si>
    <t>C4.1715</t>
  </si>
  <si>
    <t>C4.1905</t>
  </si>
  <si>
    <t>C10.734</t>
  </si>
  <si>
    <t>C33.547</t>
  </si>
  <si>
    <t>C7.1126</t>
  </si>
  <si>
    <t>C10.39</t>
  </si>
  <si>
    <t>C63.38</t>
  </si>
  <si>
    <t>C4.632</t>
  </si>
  <si>
    <t>C10.259</t>
  </si>
  <si>
    <t>C10.631</t>
  </si>
  <si>
    <t>C10.286</t>
  </si>
  <si>
    <t>C4.1540.3</t>
  </si>
  <si>
    <t>C7.922</t>
  </si>
  <si>
    <t>C7.1775</t>
  </si>
  <si>
    <t>C4.363</t>
  </si>
  <si>
    <t>C68.894.1</t>
  </si>
  <si>
    <t>C7.2464.3</t>
  </si>
  <si>
    <t>C10.237</t>
  </si>
  <si>
    <t>C68.1350.2</t>
  </si>
  <si>
    <t>C4.2107</t>
  </si>
  <si>
    <t>C26.282</t>
  </si>
  <si>
    <t>C4.1794</t>
  </si>
  <si>
    <t>C4.224</t>
  </si>
  <si>
    <t>C4.620</t>
  </si>
  <si>
    <t>C4.1871.2</t>
  </si>
  <si>
    <t>C33.584</t>
  </si>
  <si>
    <t>C7.2350.2</t>
  </si>
  <si>
    <t>C7.2550.3</t>
  </si>
  <si>
    <t>C7.90</t>
  </si>
  <si>
    <t>C7.1347</t>
  </si>
  <si>
    <t>C7.1398</t>
  </si>
  <si>
    <t>C10.618</t>
  </si>
  <si>
    <t>C58.111</t>
  </si>
  <si>
    <t>C4.1261</t>
  </si>
  <si>
    <t>C10.3</t>
  </si>
  <si>
    <t>C10.593</t>
  </si>
  <si>
    <t>C4.487</t>
  </si>
  <si>
    <t>C63.145</t>
  </si>
  <si>
    <t>C4.863</t>
  </si>
  <si>
    <t>C32.149.1</t>
  </si>
  <si>
    <t>C25.475</t>
  </si>
  <si>
    <t>C10.701</t>
  </si>
  <si>
    <t>C32.58</t>
  </si>
  <si>
    <t>C4.1813.4</t>
  </si>
  <si>
    <t>C59.132</t>
  </si>
  <si>
    <t>C4.507</t>
  </si>
  <si>
    <t>C59.1708</t>
  </si>
  <si>
    <t>C67.42</t>
  </si>
  <si>
    <t>C7.2350</t>
  </si>
  <si>
    <t>C7.518</t>
  </si>
  <si>
    <t>C33.142</t>
  </si>
  <si>
    <t>C4.263</t>
  </si>
  <si>
    <t>C33.327</t>
  </si>
  <si>
    <t>C33.447.1</t>
  </si>
  <si>
    <t>C26.334</t>
  </si>
  <si>
    <t>C10.676</t>
  </si>
  <si>
    <t>C65.457</t>
  </si>
  <si>
    <t>C10.326</t>
  </si>
  <si>
    <t>C7.269</t>
  </si>
  <si>
    <t>C7.2081</t>
  </si>
  <si>
    <t>C9.41</t>
  </si>
  <si>
    <t>C26.270.3</t>
  </si>
  <si>
    <t>C7.485.1</t>
  </si>
  <si>
    <t>C4.798</t>
  </si>
  <si>
    <t>C4.204</t>
  </si>
  <si>
    <t>C33.579.1</t>
  </si>
  <si>
    <t>C10.335</t>
  </si>
  <si>
    <t>C4.262</t>
  </si>
  <si>
    <t>C7.1936</t>
  </si>
  <si>
    <t>C10.112</t>
  </si>
  <si>
    <t>C9.269</t>
  </si>
  <si>
    <t>C7.1509</t>
  </si>
  <si>
    <t>C10.224</t>
  </si>
  <si>
    <t>C4.1212</t>
  </si>
  <si>
    <t>C4.133</t>
  </si>
  <si>
    <t>C7.978</t>
  </si>
  <si>
    <t>C4.245</t>
  </si>
  <si>
    <t>C4.148</t>
  </si>
  <si>
    <t>C4.1235</t>
  </si>
  <si>
    <t>C7.2097.1</t>
  </si>
  <si>
    <t>C33.664.4</t>
  </si>
  <si>
    <t>C4.1285.5</t>
  </si>
  <si>
    <t>C4.2233</t>
  </si>
  <si>
    <t>C45.771.2</t>
  </si>
  <si>
    <t>C10.389</t>
  </si>
  <si>
    <t>C4.1479</t>
  </si>
  <si>
    <t>C10.633</t>
  </si>
  <si>
    <t>C10.693</t>
  </si>
  <si>
    <t>C7.100</t>
  </si>
  <si>
    <t>C7.1834</t>
  </si>
  <si>
    <t>C10.346</t>
  </si>
  <si>
    <t>C4.362.1</t>
  </si>
  <si>
    <t>C7.214.2</t>
  </si>
  <si>
    <t>C33.399</t>
  </si>
  <si>
    <t>C7.1549</t>
  </si>
  <si>
    <t>C33.282.1</t>
  </si>
  <si>
    <t>C63.174.2</t>
  </si>
  <si>
    <t>C10.15</t>
  </si>
  <si>
    <t>C45.570.1</t>
  </si>
  <si>
    <t>C7.2055</t>
  </si>
  <si>
    <t>C59.174</t>
  </si>
  <si>
    <t>C59.1419</t>
  </si>
  <si>
    <t>C59.2093</t>
  </si>
  <si>
    <t>C59.952</t>
  </si>
  <si>
    <t>C7.2610</t>
  </si>
  <si>
    <t>C7.459</t>
  </si>
  <si>
    <t>C4.317</t>
  </si>
  <si>
    <t>C58.480</t>
  </si>
  <si>
    <t>C9.288</t>
  </si>
  <si>
    <t>C68.1040.1</t>
  </si>
  <si>
    <t>C33.824.1</t>
  </si>
  <si>
    <t>C10.558.5</t>
  </si>
  <si>
    <t>C68.949</t>
  </si>
  <si>
    <t>C33.569</t>
  </si>
  <si>
    <t>C33.610</t>
  </si>
  <si>
    <t>C68.570</t>
  </si>
  <si>
    <t>C4.1678</t>
  </si>
  <si>
    <t>C4.1006.3</t>
  </si>
  <si>
    <t>C10.103</t>
  </si>
  <si>
    <t>C32.62</t>
  </si>
  <si>
    <t>C20.30</t>
  </si>
  <si>
    <t>C4.355</t>
  </si>
  <si>
    <t>C63.172</t>
  </si>
  <si>
    <t>C7.2126</t>
  </si>
  <si>
    <t>C33.635</t>
  </si>
  <si>
    <t>C9.180</t>
  </si>
  <si>
    <t>C7.1971.1</t>
  </si>
  <si>
    <t>C26.240.1</t>
  </si>
  <si>
    <t>C57.29</t>
  </si>
  <si>
    <t>C7.576.2</t>
  </si>
  <si>
    <t>C33.534.1</t>
  </si>
  <si>
    <t>C7.1009.2</t>
  </si>
  <si>
    <t>C68.717</t>
  </si>
  <si>
    <t>C33.764.3</t>
  </si>
  <si>
    <t>C10.413</t>
  </si>
  <si>
    <t>C4.84</t>
  </si>
  <si>
    <t>C10.615</t>
  </si>
  <si>
    <t>C7.1696</t>
  </si>
  <si>
    <t>C7.2035</t>
  </si>
  <si>
    <t>C21.326.1</t>
  </si>
  <si>
    <t>C4.1537</t>
  </si>
  <si>
    <t>C45.479.1</t>
  </si>
  <si>
    <t>C45.113.2</t>
  </si>
  <si>
    <t>C58.515.2</t>
  </si>
  <si>
    <t>C4.477</t>
  </si>
  <si>
    <t>C7.603</t>
  </si>
  <si>
    <t>C7.2048</t>
  </si>
  <si>
    <t>C32.76.1</t>
  </si>
  <si>
    <t>C4.482</t>
  </si>
  <si>
    <t>C7.192</t>
  </si>
  <si>
    <t>C33.669.1</t>
  </si>
  <si>
    <t>C33.355.1</t>
  </si>
  <si>
    <t>C4.1654</t>
  </si>
  <si>
    <t>C59.1656</t>
  </si>
  <si>
    <t>C4.98</t>
  </si>
  <si>
    <t>C45.61</t>
  </si>
  <si>
    <t>C7.1307.2</t>
  </si>
  <si>
    <t>C10.401</t>
  </si>
  <si>
    <t>C4.150.3</t>
  </si>
  <si>
    <t>C4.1633.3</t>
  </si>
  <si>
    <t>C46.263.1</t>
  </si>
  <si>
    <t>C7.1416</t>
  </si>
  <si>
    <t>C7.1803</t>
  </si>
  <si>
    <t>C7.2542</t>
  </si>
  <si>
    <t>C7.2281</t>
  </si>
  <si>
    <t>C7.1051</t>
  </si>
  <si>
    <t>C4.2226</t>
  </si>
  <si>
    <t>C10.375</t>
  </si>
  <si>
    <t>C4.1321.1</t>
  </si>
  <si>
    <t>C4.36</t>
  </si>
  <si>
    <t>C10.1376.2</t>
  </si>
  <si>
    <t>C10.70</t>
  </si>
  <si>
    <t>C59.1091</t>
  </si>
  <si>
    <t>C7.103.1</t>
  </si>
  <si>
    <t>C7.298</t>
  </si>
  <si>
    <t>C10.395</t>
  </si>
  <si>
    <t>C4.1640</t>
  </si>
  <si>
    <t>C33.756.1</t>
  </si>
  <si>
    <t>C33.179</t>
  </si>
  <si>
    <t>C33.299</t>
  </si>
  <si>
    <t>C10.443</t>
  </si>
  <si>
    <t>C4.1856</t>
  </si>
  <si>
    <t>C59.2305</t>
  </si>
  <si>
    <t>C59.498</t>
  </si>
  <si>
    <t>C7.121</t>
  </si>
  <si>
    <t>C4.2002</t>
  </si>
  <si>
    <t>C4.1237</t>
  </si>
  <si>
    <t>C4.1854</t>
  </si>
  <si>
    <t>C7.1043</t>
  </si>
  <si>
    <t>C4.2087</t>
  </si>
  <si>
    <t>C4.663</t>
  </si>
  <si>
    <t>C57.60</t>
  </si>
  <si>
    <t>C33.580.1</t>
  </si>
  <si>
    <t>C32.146.2</t>
  </si>
  <si>
    <t>C10.512</t>
  </si>
  <si>
    <t>C7.507</t>
  </si>
  <si>
    <t>C4.2093</t>
  </si>
  <si>
    <t>C4.1667</t>
  </si>
  <si>
    <t>C59.1042</t>
  </si>
  <si>
    <t>C7.2379.2</t>
  </si>
  <si>
    <t>C45.89</t>
  </si>
  <si>
    <t>C10.557</t>
  </si>
  <si>
    <t>C45.514.2</t>
  </si>
  <si>
    <t>C46.74</t>
  </si>
  <si>
    <t>C45.142</t>
  </si>
  <si>
    <t>C59.1472</t>
  </si>
  <si>
    <t>C10.465</t>
  </si>
  <si>
    <t>C10.686</t>
  </si>
  <si>
    <t>C7.1337</t>
  </si>
  <si>
    <t>C33.538.1</t>
  </si>
  <si>
    <t>C10.262</t>
  </si>
  <si>
    <t>C33.587</t>
  </si>
  <si>
    <t>C26.249</t>
  </si>
  <si>
    <t>C46.141</t>
  </si>
  <si>
    <t>C38.166</t>
  </si>
  <si>
    <t>C68.543</t>
  </si>
  <si>
    <t>C32.7</t>
  </si>
  <si>
    <t>C4.1707</t>
  </si>
  <si>
    <t>C33.450</t>
  </si>
  <si>
    <t>C7.2116</t>
  </si>
  <si>
    <t>C38.238</t>
  </si>
  <si>
    <t>C4.2181</t>
  </si>
  <si>
    <t>C4.1074</t>
  </si>
  <si>
    <t>C9.257</t>
  </si>
  <si>
    <t>C32.78</t>
  </si>
  <si>
    <t>C10.733</t>
  </si>
  <si>
    <t>C4.2035</t>
  </si>
  <si>
    <t>C4.1065.3</t>
  </si>
  <si>
    <t>C47.54</t>
  </si>
  <si>
    <t>C10.149</t>
  </si>
  <si>
    <t>C47.91</t>
  </si>
  <si>
    <t>C32.61.1</t>
  </si>
  <si>
    <t>C10.659</t>
  </si>
  <si>
    <t>C10.163.3</t>
  </si>
  <si>
    <t>C44.258</t>
  </si>
  <si>
    <t>C7.1841</t>
  </si>
  <si>
    <t>C7.2384</t>
  </si>
  <si>
    <t>C7.2104</t>
  </si>
  <si>
    <t>C10.1137.1</t>
  </si>
  <si>
    <t>C4.460</t>
  </si>
  <si>
    <t>C7.2196</t>
  </si>
  <si>
    <t>C4.1065.2</t>
  </si>
  <si>
    <t>C7.871</t>
  </si>
  <si>
    <t>C33.124</t>
  </si>
  <si>
    <t>C33.638</t>
  </si>
  <si>
    <t>C10.540</t>
  </si>
  <si>
    <t>C4.2073</t>
  </si>
  <si>
    <t>C68.861</t>
  </si>
  <si>
    <t>C7.1298</t>
  </si>
  <si>
    <t>C7.439</t>
  </si>
  <si>
    <t>C4.1985</t>
  </si>
  <si>
    <t>C7.880</t>
  </si>
  <si>
    <t>C7.15</t>
  </si>
  <si>
    <t>C25.611.1</t>
  </si>
  <si>
    <t>C4.2183</t>
  </si>
  <si>
    <t>C9.215</t>
  </si>
  <si>
    <t>C10.422</t>
  </si>
  <si>
    <t>C10.483</t>
  </si>
  <si>
    <t>C59.135</t>
  </si>
  <si>
    <t>C7.2403</t>
  </si>
  <si>
    <t>C10.98</t>
  </si>
  <si>
    <t>C4.1324</t>
  </si>
  <si>
    <t>C10.607</t>
  </si>
  <si>
    <t>C10.95</t>
  </si>
  <si>
    <t>C59.237</t>
  </si>
  <si>
    <t>C7.117</t>
  </si>
  <si>
    <t>C4.192</t>
  </si>
  <si>
    <t>C45.104</t>
  </si>
  <si>
    <t>C32.83.1</t>
  </si>
  <si>
    <t>C4.377</t>
  </si>
  <si>
    <t>C4.792.4</t>
  </si>
  <si>
    <t>C59.1852</t>
  </si>
  <si>
    <t>C65.420.1</t>
  </si>
  <si>
    <t>C4.1166</t>
  </si>
  <si>
    <t>C4.1977</t>
  </si>
  <si>
    <t>C59.380</t>
  </si>
  <si>
    <t>C10.38</t>
  </si>
  <si>
    <t>C33.667</t>
  </si>
  <si>
    <t>C10.630</t>
  </si>
  <si>
    <t>C4.206</t>
  </si>
  <si>
    <t>C33.99</t>
  </si>
  <si>
    <t>C4.2134</t>
  </si>
  <si>
    <t>C45.282.1</t>
  </si>
  <si>
    <t>C7.1178</t>
  </si>
  <si>
    <t>C4.1735</t>
  </si>
  <si>
    <t>C4.10</t>
  </si>
  <si>
    <t>C7.1343</t>
  </si>
  <si>
    <t>C10.606</t>
  </si>
  <si>
    <t>C32.3</t>
  </si>
  <si>
    <t>C10.37</t>
  </si>
  <si>
    <t>C4.2145</t>
  </si>
  <si>
    <t>C4.694</t>
  </si>
  <si>
    <t>C4.2246.5</t>
  </si>
  <si>
    <t>C45.773.2</t>
  </si>
  <si>
    <t>C10.67</t>
  </si>
  <si>
    <t>C59.488</t>
  </si>
  <si>
    <t>C10.664</t>
  </si>
  <si>
    <t>C4.1175</t>
  </si>
  <si>
    <t>C4.777</t>
  </si>
  <si>
    <t>C59.1535</t>
  </si>
  <si>
    <t>C45.199</t>
  </si>
  <si>
    <t>C68.697</t>
  </si>
  <si>
    <t>C7.2560</t>
  </si>
  <si>
    <t>C9.190</t>
  </si>
  <si>
    <t>C26.73</t>
  </si>
  <si>
    <t>C63.89</t>
  </si>
  <si>
    <t>C59.334</t>
  </si>
  <si>
    <t>C4.916</t>
  </si>
  <si>
    <t>C36.232</t>
  </si>
  <si>
    <t>C7.1724</t>
  </si>
  <si>
    <t>C7.223</t>
  </si>
  <si>
    <t>C4.2237</t>
  </si>
  <si>
    <t>C33.764.1</t>
  </si>
  <si>
    <t>C10.721</t>
  </si>
  <si>
    <t>C10.385</t>
  </si>
  <si>
    <t>C4.2002.2</t>
  </si>
  <si>
    <t>C33.205</t>
  </si>
  <si>
    <t>C4.749.2</t>
  </si>
  <si>
    <t>C33.594</t>
  </si>
  <si>
    <t>C7.1071</t>
  </si>
  <si>
    <t>C7.2178</t>
  </si>
  <si>
    <t>C38.164</t>
  </si>
  <si>
    <t>C4.2229.3</t>
  </si>
  <si>
    <t>C59.2072</t>
  </si>
  <si>
    <t>C33.736.1</t>
  </si>
  <si>
    <t>C33.592.2</t>
  </si>
  <si>
    <t>C33.631</t>
  </si>
  <si>
    <t>C7.532</t>
  </si>
  <si>
    <t>C45.386</t>
  </si>
  <si>
    <t>C33.70</t>
  </si>
  <si>
    <t>C7.1404</t>
  </si>
  <si>
    <t>C7.397</t>
  </si>
  <si>
    <t>C4.917</t>
  </si>
  <si>
    <t>C7.2362</t>
  </si>
  <si>
    <t>C7.2358</t>
  </si>
  <si>
    <t>C59.1700</t>
  </si>
  <si>
    <t>C7.2268</t>
  </si>
  <si>
    <t>C7.2320</t>
  </si>
  <si>
    <t>C4.1185</t>
  </si>
  <si>
    <t>C63.175</t>
  </si>
  <si>
    <t>C7.2350.4</t>
  </si>
  <si>
    <t>C10.577</t>
  </si>
  <si>
    <t>C4.1806</t>
  </si>
  <si>
    <t>C7.693</t>
  </si>
  <si>
    <t>C10.619</t>
  </si>
  <si>
    <t>C58.18</t>
  </si>
  <si>
    <t>C33.409</t>
  </si>
  <si>
    <t>C7.77</t>
  </si>
  <si>
    <t>C25.575.2</t>
  </si>
  <si>
    <t>C4.518</t>
  </si>
  <si>
    <t>C26.260</t>
  </si>
  <si>
    <t>C4.864</t>
  </si>
  <si>
    <t>C59.1343</t>
  </si>
  <si>
    <t>C36.300</t>
  </si>
  <si>
    <t>C59.1176</t>
  </si>
  <si>
    <t>C7.37</t>
  </si>
  <si>
    <t>C7.82</t>
  </si>
  <si>
    <t>C4.1160</t>
  </si>
  <si>
    <t>C4.1430</t>
  </si>
  <si>
    <t>C4.1684</t>
  </si>
  <si>
    <t>C4.195</t>
  </si>
  <si>
    <t>C4.561</t>
  </si>
  <si>
    <t>C4.571</t>
  </si>
  <si>
    <t>C7.115</t>
  </si>
  <si>
    <t>C7.1950</t>
  </si>
  <si>
    <t>C7.2029</t>
  </si>
  <si>
    <t>C9.306.3</t>
  </si>
  <si>
    <t>C32.134</t>
  </si>
  <si>
    <t>C4.519</t>
  </si>
  <si>
    <t>C4.1345</t>
  </si>
  <si>
    <t>C7.326</t>
  </si>
  <si>
    <t>C4.397</t>
  </si>
  <si>
    <t>C7.369</t>
  </si>
  <si>
    <t>C4.1944</t>
  </si>
  <si>
    <t>C4.792.3</t>
  </si>
  <si>
    <t>C10.566</t>
  </si>
  <si>
    <t>C7.2245</t>
  </si>
  <si>
    <t>C4.902</t>
  </si>
  <si>
    <t>C26.259</t>
  </si>
  <si>
    <t>C45.101</t>
  </si>
  <si>
    <t>C7.833</t>
  </si>
  <si>
    <t>C32.130.1</t>
  </si>
  <si>
    <t>C45.436</t>
  </si>
  <si>
    <t>C4.2108.2</t>
  </si>
  <si>
    <t>C4.1005</t>
  </si>
  <si>
    <t>C4.833</t>
  </si>
  <si>
    <t>C33.541</t>
  </si>
  <si>
    <t>C10.567</t>
  </si>
  <si>
    <t>C45.596</t>
  </si>
  <si>
    <t>C68.1000</t>
  </si>
  <si>
    <t>C33.120.1</t>
  </si>
  <si>
    <t>C33.509</t>
  </si>
  <si>
    <t>C26.264</t>
  </si>
  <si>
    <t>C10.433</t>
  </si>
  <si>
    <t>C7.1911.1</t>
  </si>
  <si>
    <t>C4.1208.1</t>
  </si>
  <si>
    <t>C10.232</t>
  </si>
  <si>
    <t>C4.1476</t>
  </si>
  <si>
    <t>C4.479.1</t>
  </si>
  <si>
    <t>C10.63</t>
  </si>
  <si>
    <t>C7.1499</t>
  </si>
  <si>
    <t>C7.540</t>
  </si>
  <si>
    <t>C33.186</t>
  </si>
  <si>
    <t>C10.678</t>
  </si>
  <si>
    <t>C59.672.4</t>
  </si>
  <si>
    <t>C59.464</t>
  </si>
  <si>
    <t>C7.1589</t>
  </si>
  <si>
    <t>C10.768</t>
  </si>
  <si>
    <t>C4.1041</t>
  </si>
  <si>
    <t>C4.1110</t>
  </si>
  <si>
    <t>C10.66</t>
  </si>
  <si>
    <t>C59.1107</t>
  </si>
  <si>
    <t>C7.2595.1</t>
  </si>
  <si>
    <t>C4.327.1</t>
  </si>
  <si>
    <t>C43.101</t>
  </si>
  <si>
    <t>C4.936</t>
  </si>
  <si>
    <t>C32.78.4</t>
  </si>
  <si>
    <t>C33.576</t>
  </si>
  <si>
    <t>C7.748</t>
  </si>
  <si>
    <t>C4.2159</t>
  </si>
  <si>
    <t>C7.1514</t>
  </si>
  <si>
    <t>C33.455</t>
  </si>
  <si>
    <t>C7.1321</t>
  </si>
  <si>
    <t>C10.246</t>
  </si>
  <si>
    <t>C4.1097</t>
  </si>
  <si>
    <t>C4.1862</t>
  </si>
  <si>
    <t>C7.1793</t>
  </si>
  <si>
    <t>C4.231.1</t>
  </si>
  <si>
    <t>C7.2075.1</t>
  </si>
  <si>
    <t>C43.28</t>
  </si>
  <si>
    <t>C7.1401</t>
  </si>
  <si>
    <t>C7.2606</t>
  </si>
  <si>
    <t>C32.48</t>
  </si>
  <si>
    <t>C36.263</t>
  </si>
  <si>
    <t>C4.911</t>
  </si>
  <si>
    <t>C45.614</t>
  </si>
  <si>
    <t>C4.513</t>
  </si>
  <si>
    <t>C46.18</t>
  </si>
  <si>
    <t>C4.288</t>
  </si>
  <si>
    <t>C7.1549.5</t>
  </si>
  <si>
    <t>C4.785</t>
  </si>
  <si>
    <t>C4.596</t>
  </si>
  <si>
    <t>C7.109</t>
  </si>
  <si>
    <t>C7.2512</t>
  </si>
  <si>
    <t>C7.915</t>
  </si>
  <si>
    <t>C33.605.2</t>
  </si>
  <si>
    <t>C33.458</t>
  </si>
  <si>
    <t>C7.1040</t>
  </si>
  <si>
    <t>C33.104</t>
  </si>
  <si>
    <t>C26.310</t>
  </si>
  <si>
    <t>C4.1612.2</t>
  </si>
  <si>
    <t>C10.665</t>
  </si>
  <si>
    <t>C7.1549.2</t>
  </si>
  <si>
    <t>C7.267</t>
  </si>
  <si>
    <t>C26.345</t>
  </si>
  <si>
    <t>C4.153</t>
  </si>
  <si>
    <t>C59.618</t>
  </si>
  <si>
    <t>C7.1044</t>
  </si>
  <si>
    <t>C7.19</t>
  </si>
  <si>
    <t>C4.1014.2</t>
  </si>
  <si>
    <t>C4.2199</t>
  </si>
  <si>
    <t>C4.843</t>
  </si>
  <si>
    <t>C7.1914</t>
  </si>
  <si>
    <t>C7.2419</t>
  </si>
  <si>
    <t>C33.406</t>
  </si>
  <si>
    <t>C25.561</t>
  </si>
  <si>
    <t>C59.1796</t>
  </si>
  <si>
    <t>C33.731</t>
  </si>
  <si>
    <t>C33.651</t>
  </si>
  <si>
    <t>C4.1849</t>
  </si>
  <si>
    <t>C4.1983</t>
  </si>
  <si>
    <t>C59.1847</t>
  </si>
  <si>
    <t>C26.311</t>
  </si>
  <si>
    <t>C7.642</t>
  </si>
  <si>
    <t>C7.1747</t>
  </si>
  <si>
    <t>C10.1331</t>
  </si>
  <si>
    <t>C10.594</t>
  </si>
  <si>
    <t>C4.1326</t>
  </si>
  <si>
    <t>C7.210</t>
  </si>
  <si>
    <t>C25.489.1</t>
  </si>
  <si>
    <t>C4.710</t>
  </si>
  <si>
    <t>C45.1.5</t>
  </si>
  <si>
    <t>C59.172</t>
  </si>
  <si>
    <t>C36.497</t>
  </si>
  <si>
    <t>C7.534</t>
  </si>
  <si>
    <t>C33.553</t>
  </si>
  <si>
    <t>C33.253</t>
  </si>
  <si>
    <t>C4.1226</t>
  </si>
  <si>
    <t>C36.1004</t>
  </si>
  <si>
    <t>C38.284</t>
  </si>
  <si>
    <t>C59.511</t>
  </si>
  <si>
    <t>C33.757</t>
  </si>
  <si>
    <t>C4.1491</t>
  </si>
  <si>
    <t>C26.103</t>
  </si>
  <si>
    <t>C7.330</t>
  </si>
  <si>
    <t>C7.1204</t>
  </si>
  <si>
    <t>C4.1285.4</t>
  </si>
  <si>
    <t>C10.771</t>
  </si>
  <si>
    <t>C4.574</t>
  </si>
  <si>
    <t>C47.82</t>
  </si>
  <si>
    <t>C4.664</t>
  </si>
  <si>
    <t>C59.124</t>
  </si>
  <si>
    <t>C4.878.3</t>
  </si>
  <si>
    <t>C59.1941</t>
  </si>
  <si>
    <t>C4.1202.1</t>
  </si>
  <si>
    <t>C4.1687</t>
  </si>
  <si>
    <t>C7.926</t>
  </si>
  <si>
    <t>C33.151.1</t>
  </si>
  <si>
    <t>C26.199</t>
  </si>
  <si>
    <t>C33.338</t>
  </si>
  <si>
    <t>C7.1551</t>
  </si>
  <si>
    <t>C7.452.1</t>
  </si>
  <si>
    <t>C4.1692</t>
  </si>
  <si>
    <t>C45.443</t>
  </si>
  <si>
    <t>C9.115</t>
  </si>
  <si>
    <t>C7.2205</t>
  </si>
  <si>
    <t>C20.115</t>
  </si>
  <si>
    <t>C7.386</t>
  </si>
  <si>
    <t>C4.1934</t>
  </si>
  <si>
    <t>C7.1173</t>
  </si>
  <si>
    <t>C7.2546</t>
  </si>
  <si>
    <t>C59.516</t>
  </si>
  <si>
    <t>C58.514.2</t>
  </si>
  <si>
    <t>C4.506</t>
  </si>
  <si>
    <t>C33.611.2</t>
  </si>
  <si>
    <t>C7.891.1</t>
  </si>
  <si>
    <t>C68.1027</t>
  </si>
  <si>
    <t>C10.330</t>
  </si>
  <si>
    <t>C65.114</t>
  </si>
  <si>
    <t>C58.128</t>
  </si>
  <si>
    <t>C7.1864</t>
  </si>
  <si>
    <t>C59.1019</t>
  </si>
  <si>
    <t>C7.11.1</t>
  </si>
  <si>
    <t>C7.1363</t>
  </si>
  <si>
    <t>C4.1444</t>
  </si>
  <si>
    <t>C59.1180</t>
  </si>
  <si>
    <t>C7.2405</t>
  </si>
  <si>
    <t>C4.542</t>
  </si>
  <si>
    <t>C26.250.1</t>
  </si>
  <si>
    <t>C10.698</t>
  </si>
  <si>
    <t>C59.2193</t>
  </si>
  <si>
    <t>C32.4</t>
  </si>
  <si>
    <t>C7.248.4</t>
  </si>
  <si>
    <t>C9.325.1</t>
  </si>
  <si>
    <t>C33.481</t>
  </si>
  <si>
    <t>C4.890.1</t>
  </si>
  <si>
    <t>C7.2385</t>
  </si>
  <si>
    <t>C4.561.2</t>
  </si>
  <si>
    <t>C4.868</t>
  </si>
  <si>
    <t>C33.301</t>
  </si>
  <si>
    <t>C59.727</t>
  </si>
  <si>
    <t>C4.716</t>
  </si>
  <si>
    <t>C59.1186</t>
  </si>
  <si>
    <t>C7.674</t>
  </si>
  <si>
    <t>C4.57</t>
  </si>
  <si>
    <t>C32.24</t>
  </si>
  <si>
    <t>C9.33</t>
  </si>
  <si>
    <t>C10.708</t>
  </si>
  <si>
    <t>C44.352</t>
  </si>
  <si>
    <t>C7.2486.1</t>
  </si>
  <si>
    <t>C4.1656</t>
  </si>
  <si>
    <t>C10.682</t>
  </si>
  <si>
    <t>C7.252</t>
  </si>
  <si>
    <t>C10.356</t>
  </si>
  <si>
    <t>C10.99</t>
  </si>
  <si>
    <t>C32.53</t>
  </si>
  <si>
    <t>C10.449</t>
  </si>
  <si>
    <t>C7.1297</t>
  </si>
  <si>
    <t>C25.489</t>
  </si>
  <si>
    <t>C4.742</t>
  </si>
  <si>
    <t>C59.1541</t>
  </si>
  <si>
    <t>C10.361</t>
  </si>
  <si>
    <t>C68.1262</t>
  </si>
  <si>
    <t>C4.2229.4</t>
  </si>
  <si>
    <t>C38.74</t>
  </si>
  <si>
    <t>C7.2568</t>
  </si>
  <si>
    <t>C4.118</t>
  </si>
  <si>
    <t>C65.464</t>
  </si>
  <si>
    <t>C7.1473.2</t>
  </si>
  <si>
    <t>C10.981.1</t>
  </si>
  <si>
    <t>C4.2149.2</t>
  </si>
  <si>
    <t>C59.1965</t>
  </si>
  <si>
    <t>C32.78.5</t>
  </si>
  <si>
    <t>C4.1278</t>
  </si>
  <si>
    <t>C7.1346</t>
  </si>
  <si>
    <t>C7.15.1</t>
  </si>
  <si>
    <t>C7.2554</t>
  </si>
  <si>
    <t>C33.763</t>
  </si>
  <si>
    <t>C4.1245.1</t>
  </si>
  <si>
    <t>C47.84</t>
  </si>
  <si>
    <t>C10.890</t>
  </si>
  <si>
    <t>C4.1350</t>
  </si>
  <si>
    <t>C4.1604</t>
  </si>
  <si>
    <t>C4.1851.5</t>
  </si>
  <si>
    <t>C33.600.1</t>
  </si>
  <si>
    <t>C33.605.4</t>
  </si>
  <si>
    <t>C38.63</t>
  </si>
  <si>
    <t>C4.432</t>
  </si>
  <si>
    <t>C68.398.2</t>
  </si>
  <si>
    <t>C4.1747</t>
  </si>
  <si>
    <t>C9.54</t>
  </si>
  <si>
    <t>C10.374</t>
  </si>
  <si>
    <t>C10.550</t>
  </si>
  <si>
    <t>C7.2563.4</t>
  </si>
  <si>
    <t>C7.725</t>
  </si>
  <si>
    <t>C7.2132</t>
  </si>
  <si>
    <t>C33.166</t>
  </si>
  <si>
    <t>C10.559</t>
  </si>
  <si>
    <t>C7.374</t>
  </si>
  <si>
    <t>C7.830</t>
  </si>
  <si>
    <t>C10.314</t>
  </si>
  <si>
    <t>C33.513</t>
  </si>
  <si>
    <t>C10.573</t>
  </si>
  <si>
    <t>C38.489</t>
  </si>
  <si>
    <t>C4.1095</t>
  </si>
  <si>
    <t>C4.154</t>
  </si>
  <si>
    <t>C4.2204</t>
  </si>
  <si>
    <t>C33.679.1</t>
  </si>
  <si>
    <t>C7.819</t>
  </si>
  <si>
    <t>C29.25</t>
  </si>
  <si>
    <t>C25.510</t>
  </si>
  <si>
    <t>C4.2195.2</t>
  </si>
  <si>
    <t>C59.1027</t>
  </si>
  <si>
    <t>C7.405</t>
  </si>
  <si>
    <t>C65.119</t>
  </si>
  <si>
    <t>C26.321</t>
  </si>
  <si>
    <t>C4.865</t>
  </si>
  <si>
    <t>C26.44</t>
  </si>
  <si>
    <t>C4.675</t>
  </si>
  <si>
    <t>C59.1373</t>
  </si>
  <si>
    <t>C7.341</t>
  </si>
  <si>
    <t>C7.1103.1</t>
  </si>
  <si>
    <t>C44.32</t>
  </si>
  <si>
    <t>C68.1117</t>
  </si>
  <si>
    <t>C4.2116</t>
  </si>
  <si>
    <t>C33.404</t>
  </si>
  <si>
    <t>C10.366</t>
  </si>
  <si>
    <t>C4.1086</t>
  </si>
  <si>
    <t>C26.39</t>
  </si>
  <si>
    <t>C4.1359</t>
  </si>
  <si>
    <t>C4.744</t>
  </si>
  <si>
    <t>C4.1480.3</t>
  </si>
  <si>
    <t>C4.1517</t>
  </si>
  <si>
    <t>C7.11.3</t>
  </si>
  <si>
    <t>C10.657</t>
  </si>
  <si>
    <t>C59.560</t>
  </si>
  <si>
    <t>C36.468</t>
  </si>
  <si>
    <t>C4.1469</t>
  </si>
  <si>
    <t>C7.402</t>
  </si>
  <si>
    <t>C4.470</t>
  </si>
  <si>
    <t>C7.228</t>
  </si>
  <si>
    <t>C7.458</t>
  </si>
  <si>
    <t>C7.764</t>
  </si>
  <si>
    <t>C7.1384</t>
  </si>
  <si>
    <t>C7.1901</t>
  </si>
  <si>
    <t>C7.619.4</t>
  </si>
  <si>
    <t>C7.1836</t>
  </si>
  <si>
    <t>C45.527</t>
  </si>
  <si>
    <t>C10.1321.2</t>
  </si>
  <si>
    <t>C59.295</t>
  </si>
  <si>
    <t>C38.398</t>
  </si>
  <si>
    <t>C4.2092</t>
  </si>
  <si>
    <t>C7.35</t>
  </si>
  <si>
    <t>C10.272</t>
  </si>
  <si>
    <t>C32.21.1</t>
  </si>
  <si>
    <t>C32.91</t>
  </si>
  <si>
    <t>C7.619.2</t>
  </si>
  <si>
    <t>C45.156</t>
  </si>
  <si>
    <t>C10.403</t>
  </si>
  <si>
    <t>C7.2234.1</t>
  </si>
  <si>
    <t>C4.1685</t>
  </si>
  <si>
    <t>C7.1926</t>
  </si>
  <si>
    <t>C26.341</t>
  </si>
  <si>
    <t>C33.416</t>
  </si>
  <si>
    <t>C43.174.1</t>
  </si>
  <si>
    <t>C32.107</t>
  </si>
  <si>
    <t>C10.729</t>
  </si>
  <si>
    <t>C33.643.1</t>
  </si>
  <si>
    <t>C33.269</t>
  </si>
  <si>
    <t>C4.2087.2</t>
  </si>
  <si>
    <t>C7.2577</t>
  </si>
  <si>
    <t>C7.1932</t>
  </si>
  <si>
    <t>C59.2303</t>
  </si>
  <si>
    <t>C7.1728</t>
  </si>
  <si>
    <t>C33.608</t>
  </si>
  <si>
    <t>C7.1852</t>
  </si>
  <si>
    <t>C4.704</t>
  </si>
  <si>
    <t>C26.305</t>
  </si>
  <si>
    <t>C7.428</t>
  </si>
  <si>
    <t>C68.1193</t>
  </si>
  <si>
    <t>C33.151</t>
  </si>
  <si>
    <t>C62.52</t>
  </si>
  <si>
    <t>C33.92</t>
  </si>
  <si>
    <t>C4.1102</t>
  </si>
  <si>
    <t>C26.319</t>
  </si>
  <si>
    <t>C7.452.2</t>
  </si>
  <si>
    <t>C59.1555</t>
  </si>
  <si>
    <t>C59.1718</t>
  </si>
  <si>
    <t>C4.259</t>
  </si>
  <si>
    <t>C7.1074</t>
  </si>
  <si>
    <t>C7.757.2</t>
  </si>
  <si>
    <t>C10.743</t>
  </si>
  <si>
    <t>C33.770</t>
  </si>
  <si>
    <t>C10.332</t>
  </si>
  <si>
    <t>C10.776</t>
  </si>
  <si>
    <t>C38.283</t>
  </si>
  <si>
    <t>C7.1688</t>
  </si>
  <si>
    <t>C43.8</t>
  </si>
  <si>
    <t>C10.730</t>
  </si>
  <si>
    <t>C7.2115</t>
  </si>
  <si>
    <t>C7.861</t>
  </si>
  <si>
    <t>C9.270</t>
  </si>
  <si>
    <t>C68.300</t>
  </si>
  <si>
    <t>C33.656</t>
  </si>
  <si>
    <t>C10.508</t>
  </si>
  <si>
    <t>C58.231</t>
  </si>
  <si>
    <t>C33.379</t>
  </si>
  <si>
    <t>C4.1930</t>
  </si>
  <si>
    <t>C59.173</t>
  </si>
  <si>
    <t>C68.104</t>
  </si>
  <si>
    <t>C7.248.1</t>
  </si>
  <si>
    <t>C32.148.3</t>
  </si>
  <si>
    <t>C7.1148</t>
  </si>
  <si>
    <t>C33.292</t>
  </si>
  <si>
    <t>C7.199</t>
  </si>
  <si>
    <t>C4.896</t>
  </si>
  <si>
    <t>C4.935</t>
  </si>
  <si>
    <t>C33.519</t>
  </si>
  <si>
    <t>C68.309</t>
  </si>
  <si>
    <t>C46.178</t>
  </si>
  <si>
    <t>C4.727</t>
  </si>
  <si>
    <t>C59.1103</t>
  </si>
  <si>
    <t>C7.821</t>
  </si>
  <si>
    <t>C4.858</t>
  </si>
  <si>
    <t>C10.717</t>
  </si>
  <si>
    <t>C7.1543</t>
  </si>
  <si>
    <t>C33.769</t>
  </si>
  <si>
    <t>C7.2287</t>
  </si>
  <si>
    <t>C36.396</t>
  </si>
  <si>
    <t>C32.47</t>
  </si>
  <si>
    <t>C26.295</t>
  </si>
  <si>
    <t>C32.160.5</t>
  </si>
  <si>
    <t>C4.188</t>
  </si>
  <si>
    <t>C4.312</t>
  </si>
  <si>
    <t>C9.113</t>
  </si>
  <si>
    <t>C4.537</t>
  </si>
  <si>
    <t>C45.300.2</t>
  </si>
  <si>
    <t>C55.129.2</t>
  </si>
  <si>
    <t>C4.2176</t>
  </si>
  <si>
    <t>C59.709</t>
  </si>
  <si>
    <t>C4.272</t>
  </si>
  <si>
    <t>C4.352</t>
  </si>
  <si>
    <t>C4.1825</t>
  </si>
  <si>
    <t>C59.1438</t>
  </si>
  <si>
    <t>C45.594</t>
  </si>
  <si>
    <t>C44.307.5</t>
  </si>
  <si>
    <t>C7.2547</t>
  </si>
  <si>
    <t>C4.813</t>
  </si>
  <si>
    <t>C68.945</t>
  </si>
  <si>
    <t>C4.1617</t>
  </si>
  <si>
    <t>C65.342</t>
  </si>
  <si>
    <t>C7.803</t>
  </si>
  <si>
    <t>C4.2134.4</t>
  </si>
  <si>
    <t>C4.1181</t>
  </si>
  <si>
    <t>C59.1626</t>
  </si>
  <si>
    <t>C59.482</t>
  </si>
  <si>
    <t>C7.1289</t>
  </si>
  <si>
    <t>C10.582</t>
  </si>
  <si>
    <t>C33.391</t>
  </si>
  <si>
    <t>C32.77</t>
  </si>
  <si>
    <t>C36.672</t>
  </si>
  <si>
    <t>C7.714</t>
  </si>
  <si>
    <t>C33.549.1</t>
  </si>
  <si>
    <t>C4.186.2</t>
  </si>
  <si>
    <t>C9.252</t>
  </si>
  <si>
    <t>C26.158</t>
  </si>
  <si>
    <t>C68.1081</t>
  </si>
  <si>
    <t>C4.271</t>
  </si>
  <si>
    <t>C7.1930</t>
  </si>
  <si>
    <t>C7.373</t>
  </si>
  <si>
    <t>C10.556</t>
  </si>
  <si>
    <t>C63.71</t>
  </si>
  <si>
    <t>C7.1385</t>
  </si>
  <si>
    <t>C26.180</t>
  </si>
  <si>
    <t>C4.521</t>
  </si>
  <si>
    <t>C7.1318</t>
  </si>
  <si>
    <t>C10.491</t>
  </si>
  <si>
    <t>C7.170</t>
  </si>
  <si>
    <t>C4.1500.1</t>
  </si>
  <si>
    <t>C4.186.1</t>
  </si>
  <si>
    <t>C4.1953.1</t>
  </si>
  <si>
    <t>C4.970</t>
  </si>
  <si>
    <t>C10.644</t>
  </si>
  <si>
    <t>C4.1915</t>
  </si>
  <si>
    <t>C7.1954</t>
  </si>
  <si>
    <t>C4.2203</t>
  </si>
  <si>
    <t>C4.242</t>
  </si>
  <si>
    <t>C45.335.1</t>
  </si>
  <si>
    <t>C67.145</t>
  </si>
  <si>
    <t>C10.163.1</t>
  </si>
  <si>
    <t>C65.424.4</t>
  </si>
  <si>
    <t>C10.660</t>
  </si>
  <si>
    <t>C4.932</t>
  </si>
  <si>
    <t>C4.1966</t>
  </si>
  <si>
    <t>C4.56</t>
  </si>
  <si>
    <t>C4.58</t>
  </si>
  <si>
    <t>C33.116</t>
  </si>
  <si>
    <t>C38.633.1</t>
  </si>
  <si>
    <t>C7.544.1</t>
  </si>
  <si>
    <t>C10.4</t>
  </si>
  <si>
    <t>C7.1583</t>
  </si>
  <si>
    <t>C26.265.1</t>
  </si>
  <si>
    <t>C4.1957</t>
  </si>
  <si>
    <t>C7.470</t>
  </si>
  <si>
    <t>C4.1234</t>
  </si>
  <si>
    <t>C4.1170</t>
  </si>
  <si>
    <t>C33.282</t>
  </si>
  <si>
    <t>C36.582</t>
  </si>
  <si>
    <t>C65.256</t>
  </si>
  <si>
    <t>C58.390</t>
  </si>
  <si>
    <t>C63.66.1</t>
  </si>
  <si>
    <t>C7.1742</t>
  </si>
  <si>
    <t>C33.167</t>
  </si>
  <si>
    <t>C7.497</t>
  </si>
  <si>
    <t>C10.150</t>
  </si>
  <si>
    <t>C33.761</t>
  </si>
  <si>
    <t>C7.712</t>
  </si>
  <si>
    <t>C25.583</t>
  </si>
  <si>
    <t>C10.741</t>
  </si>
  <si>
    <t>C10.122</t>
  </si>
  <si>
    <t>C10.639</t>
  </si>
  <si>
    <t>C4.142.2</t>
  </si>
  <si>
    <t>C10.206</t>
  </si>
  <si>
    <t>C4.538</t>
  </si>
  <si>
    <t>C46.132</t>
  </si>
  <si>
    <t>C7.22.1</t>
  </si>
  <si>
    <t>C10.134</t>
  </si>
  <si>
    <t>C4.931</t>
  </si>
  <si>
    <t>C59.1619</t>
  </si>
  <si>
    <t>C9.48</t>
  </si>
  <si>
    <t>C7.318</t>
  </si>
  <si>
    <t>C33.131</t>
  </si>
  <si>
    <t>C59.2026</t>
  </si>
  <si>
    <t>C45.146</t>
  </si>
  <si>
    <t>C59.515</t>
  </si>
  <si>
    <t>C4.1141.5</t>
  </si>
  <si>
    <t>C4.2165</t>
  </si>
  <si>
    <t>C7.1721</t>
  </si>
  <si>
    <t>C7.188</t>
  </si>
  <si>
    <t>C45.18.1</t>
  </si>
  <si>
    <t>C4.774</t>
  </si>
  <si>
    <t>C7.2450.2</t>
  </si>
  <si>
    <t>C4.1839</t>
  </si>
  <si>
    <t>C7.9</t>
  </si>
  <si>
    <t>C33.192</t>
  </si>
  <si>
    <t>C10.307</t>
  </si>
  <si>
    <t>C4.86</t>
  </si>
  <si>
    <t>C26.358</t>
  </si>
  <si>
    <t>C4.2163.3</t>
  </si>
  <si>
    <t>C7.445</t>
  </si>
  <si>
    <t>C63.16</t>
  </si>
  <si>
    <t>C7.1877</t>
  </si>
  <si>
    <t>C4.627</t>
  </si>
  <si>
    <t>C4.1281</t>
  </si>
  <si>
    <t>C4.548</t>
  </si>
  <si>
    <t>C7.2137</t>
  </si>
  <si>
    <t>C10.539</t>
  </si>
  <si>
    <t>C4.1594</t>
  </si>
  <si>
    <t>C43.128</t>
  </si>
  <si>
    <t>C59.242</t>
  </si>
  <si>
    <t>C7.358</t>
  </si>
  <si>
    <t>C4.1686</t>
  </si>
  <si>
    <t>C4.992</t>
  </si>
  <si>
    <t>C26.344</t>
  </si>
  <si>
    <t>C10.245</t>
  </si>
  <si>
    <t>C4.2139.5</t>
  </si>
  <si>
    <t>C10.634</t>
  </si>
  <si>
    <t>C68.443.1</t>
  </si>
  <si>
    <t>C4.81</t>
  </si>
  <si>
    <t>C26.116</t>
  </si>
  <si>
    <t>C25.553</t>
  </si>
  <si>
    <t>C46.189.4</t>
  </si>
  <si>
    <t>C7.15.5</t>
  </si>
  <si>
    <t>C25.519</t>
  </si>
  <si>
    <t>C10.484.1</t>
  </si>
  <si>
    <t>C26.272</t>
  </si>
  <si>
    <t>C38.662</t>
  </si>
  <si>
    <t>C4.2041</t>
  </si>
  <si>
    <t>C4.2205</t>
  </si>
  <si>
    <t>C59.465</t>
  </si>
  <si>
    <t>C7.2347</t>
  </si>
  <si>
    <t>C63.9</t>
  </si>
  <si>
    <t>C7.476</t>
  </si>
  <si>
    <t>C10.597</t>
  </si>
  <si>
    <t>C4.1060</t>
  </si>
  <si>
    <t>C32.135.1</t>
  </si>
  <si>
    <t>C26.275</t>
  </si>
  <si>
    <t>C10.198</t>
  </si>
  <si>
    <t>C7.905.5</t>
  </si>
  <si>
    <t>C7.1485</t>
  </si>
  <si>
    <t>C65.447.1</t>
  </si>
  <si>
    <t>C46.252</t>
  </si>
  <si>
    <t>C4.656</t>
  </si>
  <si>
    <t>C4.1503</t>
  </si>
  <si>
    <t>C59.2363</t>
  </si>
  <si>
    <t>C7.772</t>
  </si>
  <si>
    <t>C26.292</t>
  </si>
  <si>
    <t>C57.51</t>
  </si>
  <si>
    <t>C58.146</t>
  </si>
  <si>
    <t>C59.394</t>
  </si>
  <si>
    <t>C7.614</t>
  </si>
  <si>
    <t>C26.300</t>
  </si>
  <si>
    <t>C10.217</t>
  </si>
  <si>
    <t>C10.740</t>
  </si>
  <si>
    <t>C10.239</t>
  </si>
  <si>
    <t>C4.1703</t>
  </si>
  <si>
    <t>C45.683</t>
  </si>
  <si>
    <t>C68.724</t>
  </si>
  <si>
    <t>C4.1697</t>
  </si>
  <si>
    <t>C10.1130</t>
  </si>
  <si>
    <t>C38.175</t>
  </si>
  <si>
    <t>C38.631</t>
  </si>
  <si>
    <t>C4.1737</t>
  </si>
  <si>
    <t>C7.1731</t>
  </si>
  <si>
    <t>C7.1424</t>
  </si>
  <si>
    <t>C4.1635</t>
  </si>
  <si>
    <t>C4.197</t>
  </si>
  <si>
    <t>C7.968</t>
  </si>
  <si>
    <t>C7.1966</t>
  </si>
  <si>
    <t>C10.191</t>
  </si>
  <si>
    <t>C7.2569</t>
  </si>
  <si>
    <t>C4.117</t>
  </si>
  <si>
    <t>C26.270</t>
  </si>
  <si>
    <t>C4.2094</t>
  </si>
  <si>
    <t>C7.1223</t>
  </si>
  <si>
    <t>C4.1150</t>
  </si>
  <si>
    <t>C58.247</t>
  </si>
  <si>
    <t>C33.534</t>
  </si>
  <si>
    <t>C7.2273</t>
  </si>
  <si>
    <t>C10.88</t>
  </si>
  <si>
    <t>C59.1075</t>
  </si>
  <si>
    <t>C4.1455</t>
  </si>
  <si>
    <t>C7.1549.3</t>
  </si>
  <si>
    <t>C7.1945</t>
  </si>
  <si>
    <t>C33.611.3</t>
  </si>
  <si>
    <t>C4.1186</t>
  </si>
  <si>
    <t>C33.605.3</t>
  </si>
  <si>
    <t>C4.273</t>
  </si>
  <si>
    <t>C4.580</t>
  </si>
  <si>
    <t>C7.15.2</t>
  </si>
  <si>
    <t>C7.1195</t>
  </si>
  <si>
    <t>C4.457</t>
  </si>
  <si>
    <t>C4.1790</t>
  </si>
  <si>
    <t>C7.1535</t>
  </si>
  <si>
    <t>C7.2507</t>
  </si>
  <si>
    <t>C33.329.2</t>
  </si>
  <si>
    <t>C33.560.4</t>
  </si>
  <si>
    <t>C4.2179</t>
  </si>
  <si>
    <t>C33.285</t>
  </si>
  <si>
    <t>C45.514.1</t>
  </si>
  <si>
    <t>C10.255</t>
  </si>
  <si>
    <t>C7.1333</t>
  </si>
  <si>
    <t>C36.1051.5</t>
  </si>
  <si>
    <t>C4.1538</t>
  </si>
  <si>
    <t>C4.2153</t>
  </si>
  <si>
    <t>C4.578</t>
  </si>
  <si>
    <t>C59.678</t>
  </si>
  <si>
    <t>C36.293</t>
  </si>
  <si>
    <t>C10.223</t>
  </si>
  <si>
    <t>C4.1282</t>
  </si>
  <si>
    <t>C33.334</t>
  </si>
  <si>
    <t>C10.291</t>
  </si>
  <si>
    <t>C59.1023</t>
  </si>
  <si>
    <t>C36.438</t>
  </si>
  <si>
    <t>C59.148</t>
  </si>
  <si>
    <t>C63.184.2</t>
  </si>
  <si>
    <t>C32.124.2</t>
  </si>
  <si>
    <t>C4.431</t>
  </si>
  <si>
    <t>C4.2077</t>
  </si>
  <si>
    <t>C45.158</t>
  </si>
  <si>
    <t>C10.453</t>
  </si>
  <si>
    <t>C4.894</t>
  </si>
  <si>
    <t>C4.1188.1</t>
  </si>
  <si>
    <t>C7.1763</t>
  </si>
  <si>
    <t>C62.109</t>
  </si>
  <si>
    <t>C47.81</t>
  </si>
  <si>
    <t>C10.600</t>
  </si>
  <si>
    <t>C4.940</t>
  </si>
  <si>
    <t>C4.178</t>
  </si>
  <si>
    <t>C45.375</t>
  </si>
  <si>
    <t>C10.244</t>
  </si>
  <si>
    <t>C10.323</t>
  </si>
  <si>
    <t>C25.621</t>
  </si>
  <si>
    <t>C4.80</t>
  </si>
  <si>
    <t>C7.1660</t>
  </si>
  <si>
    <t>C32.58.1</t>
  </si>
  <si>
    <t>C7.619.1</t>
  </si>
  <si>
    <t>C4.2271</t>
  </si>
  <si>
    <t>C7.299</t>
  </si>
  <si>
    <t>C10.755</t>
  </si>
  <si>
    <t>C10.652</t>
  </si>
  <si>
    <t>C63.115</t>
  </si>
  <si>
    <t>C58.438.3</t>
  </si>
  <si>
    <t>C9.303</t>
  </si>
  <si>
    <t>C4.529.2</t>
  </si>
  <si>
    <t>C4.997</t>
  </si>
  <si>
    <t>C7.932</t>
  </si>
  <si>
    <t>C26.300.3</t>
  </si>
  <si>
    <t>C45.149</t>
  </si>
  <si>
    <t>C7.74</t>
  </si>
  <si>
    <t>C65.238</t>
  </si>
  <si>
    <t>C7.2521.4</t>
  </si>
  <si>
    <t>C10.408.1</t>
  </si>
  <si>
    <t>C10.54</t>
  </si>
  <si>
    <t>C36.1095.2</t>
  </si>
  <si>
    <t>C4.1140</t>
  </si>
  <si>
    <t>C59.919</t>
  </si>
  <si>
    <t>C4.2129.3</t>
  </si>
  <si>
    <t>C7.2595.4</t>
  </si>
  <si>
    <t>C7.656</t>
  </si>
  <si>
    <t>C32.110.1</t>
  </si>
  <si>
    <t>C33.630</t>
  </si>
  <si>
    <t>C10.603</t>
  </si>
  <si>
    <t>C4.326</t>
  </si>
  <si>
    <t>C10.86</t>
  </si>
  <si>
    <t>C4.2262</t>
  </si>
  <si>
    <t>C10.49</t>
  </si>
  <si>
    <t>C58.218</t>
  </si>
  <si>
    <t>C58.411</t>
  </si>
  <si>
    <t>C4.2210.1</t>
  </si>
  <si>
    <t>C4.749</t>
  </si>
  <si>
    <t>C33.337</t>
  </si>
  <si>
    <t>C10.720</t>
  </si>
  <si>
    <t>C4.408</t>
  </si>
  <si>
    <t>C33.264</t>
  </si>
  <si>
    <t>C32.114</t>
  </si>
  <si>
    <t>C10.43</t>
  </si>
  <si>
    <t>C7.1874</t>
  </si>
  <si>
    <t>C47.22</t>
  </si>
  <si>
    <t>C10.32</t>
  </si>
  <si>
    <t>C7.520</t>
  </si>
  <si>
    <t>C45.651.3</t>
  </si>
  <si>
    <t>C4.103</t>
  </si>
  <si>
    <t>C45.499</t>
  </si>
  <si>
    <t>C25.557</t>
  </si>
  <si>
    <t>C10.304.1</t>
  </si>
  <si>
    <t>C4.1182</t>
  </si>
  <si>
    <t>C4.1368</t>
  </si>
  <si>
    <t>C4.1874</t>
  </si>
  <si>
    <t>C4.1813.1</t>
  </si>
  <si>
    <t>C4.464</t>
  </si>
  <si>
    <t>C33.24</t>
  </si>
  <si>
    <t>C7.2451.5</t>
  </si>
  <si>
    <t>C33.490</t>
  </si>
  <si>
    <t>C65.54</t>
  </si>
  <si>
    <t>C7.1169</t>
  </si>
  <si>
    <t>C33.89</t>
  </si>
  <si>
    <t>C4.394</t>
  </si>
  <si>
    <t>C26.243.1</t>
  </si>
  <si>
    <t>C4.1461</t>
  </si>
  <si>
    <t>C4.918</t>
  </si>
  <si>
    <t>C7.2301.1</t>
  </si>
  <si>
    <t>C57.31</t>
  </si>
  <si>
    <t>C4.2202</t>
  </si>
  <si>
    <t>C26.142</t>
  </si>
  <si>
    <t>C7.1502</t>
  </si>
  <si>
    <t>C7.676</t>
  </si>
  <si>
    <t>C4.1979</t>
  </si>
  <si>
    <t>C4.1132</t>
  </si>
  <si>
    <t>C68.244</t>
  </si>
  <si>
    <t>C59.1636</t>
  </si>
  <si>
    <t>C63.163.1</t>
  </si>
  <si>
    <t>C4.2129.2</t>
  </si>
  <si>
    <t>C4.1992</t>
  </si>
  <si>
    <t>C57.66.2</t>
  </si>
  <si>
    <t>C4.898</t>
  </si>
  <si>
    <t>C33.550</t>
  </si>
  <si>
    <t>C7.2473</t>
  </si>
  <si>
    <t>C4.834</t>
  </si>
  <si>
    <t>C38.640</t>
  </si>
  <si>
    <t>C26.315</t>
  </si>
  <si>
    <t>C4.498.5</t>
  </si>
  <si>
    <t>C7.1455</t>
  </si>
  <si>
    <t>C4.359</t>
  </si>
  <si>
    <t>C7.2431</t>
  </si>
  <si>
    <t>C7.893</t>
  </si>
  <si>
    <t>C7.916</t>
  </si>
  <si>
    <t>C26.104</t>
  </si>
  <si>
    <t>C7.570</t>
  </si>
  <si>
    <t>C10.107</t>
  </si>
  <si>
    <t>C4.1086.5</t>
  </si>
  <si>
    <t>C4.1709.1</t>
  </si>
  <si>
    <t>C4.1194</t>
  </si>
  <si>
    <t>C4.1804</t>
  </si>
  <si>
    <t>C10.626</t>
  </si>
  <si>
    <t>C58.426</t>
  </si>
  <si>
    <t>C4.1249</t>
  </si>
  <si>
    <t>C45.501.1</t>
  </si>
  <si>
    <t>C25.522</t>
  </si>
  <si>
    <t>C4.1391</t>
  </si>
  <si>
    <t>C4.1154</t>
  </si>
  <si>
    <t>C59.1425</t>
  </si>
  <si>
    <t>C26.124</t>
  </si>
  <si>
    <t>C7.1210</t>
  </si>
  <si>
    <t>C68.1101</t>
  </si>
  <si>
    <t>C7.1220.2</t>
  </si>
  <si>
    <t>C33.330</t>
  </si>
  <si>
    <t>C7.2475</t>
  </si>
  <si>
    <t>C4.1466</t>
  </si>
  <si>
    <t>C65.383</t>
  </si>
  <si>
    <t>C7.457</t>
  </si>
  <si>
    <t>C25.568.1</t>
  </si>
  <si>
    <t>C4.1129</t>
  </si>
  <si>
    <t>C7.1351</t>
  </si>
  <si>
    <t>C7.231</t>
  </si>
  <si>
    <t>C61.412</t>
  </si>
  <si>
    <t>C4.34</t>
  </si>
  <si>
    <t>C33.365</t>
  </si>
  <si>
    <t>C44.326.2</t>
  </si>
  <si>
    <t>C32.83</t>
  </si>
  <si>
    <t>C4.321</t>
  </si>
  <si>
    <t>C47.14</t>
  </si>
  <si>
    <t>C7.1114</t>
  </si>
  <si>
    <t>C7.2465</t>
  </si>
  <si>
    <t>C7.351</t>
  </si>
  <si>
    <t>C4.1641</t>
  </si>
  <si>
    <t>C7.672</t>
  </si>
  <si>
    <t>C7.2341</t>
  </si>
  <si>
    <t>C4.371</t>
  </si>
  <si>
    <t>C59.74</t>
  </si>
  <si>
    <t>C7.1288</t>
  </si>
  <si>
    <t>C4.824</t>
  </si>
  <si>
    <t>C59.2234</t>
  </si>
  <si>
    <t>C59.791</t>
  </si>
  <si>
    <t>C7.42</t>
  </si>
  <si>
    <t>C4.1051</t>
  </si>
  <si>
    <t>C7.705</t>
  </si>
  <si>
    <t>C4.340</t>
  </si>
  <si>
    <t>C7.2246</t>
  </si>
  <si>
    <t>C10.265</t>
  </si>
  <si>
    <t>C68.562</t>
  </si>
  <si>
    <t>C4.984</t>
  </si>
  <si>
    <t>C7.1201.4</t>
  </si>
  <si>
    <t>C4.1773</t>
  </si>
  <si>
    <t>C7.2169</t>
  </si>
  <si>
    <t>C58.513</t>
  </si>
  <si>
    <t>C59.329</t>
  </si>
  <si>
    <t>C7.2162</t>
  </si>
  <si>
    <t>C32.132.5</t>
  </si>
  <si>
    <t>C4.2129.1</t>
  </si>
  <si>
    <t>C32.136.1</t>
  </si>
  <si>
    <t>C4.2134.3</t>
  </si>
  <si>
    <t>C4.167</t>
  </si>
  <si>
    <t>C26.266.3</t>
  </si>
  <si>
    <t>C26.257</t>
  </si>
  <si>
    <t>C26.271</t>
  </si>
  <si>
    <t>C7.2242</t>
  </si>
  <si>
    <t>C38.16</t>
  </si>
  <si>
    <t>C58.143</t>
  </si>
  <si>
    <t>C7.1340</t>
  </si>
  <si>
    <t>C4.789.4</t>
  </si>
  <si>
    <t>C7.2437.1</t>
  </si>
  <si>
    <t>C68.809</t>
  </si>
  <si>
    <t>C4.1442</t>
  </si>
  <si>
    <t>C7.2521.3</t>
  </si>
  <si>
    <t>C4.303</t>
  </si>
  <si>
    <t>C10.851</t>
  </si>
  <si>
    <t>C4.1495</t>
  </si>
  <si>
    <t>C10.399</t>
  </si>
  <si>
    <t>C59.696</t>
  </si>
  <si>
    <t>C10.777.1</t>
  </si>
  <si>
    <t>C4.1152</t>
  </si>
  <si>
    <t>C58.199</t>
  </si>
  <si>
    <t>C45.256.1</t>
  </si>
  <si>
    <t>C7.102</t>
  </si>
  <si>
    <t>C4.2069.1</t>
  </si>
  <si>
    <t>C68.516</t>
  </si>
  <si>
    <t>C4.1328</t>
  </si>
  <si>
    <t>C65.184</t>
  </si>
  <si>
    <t>C7.2432.1</t>
  </si>
  <si>
    <t>C10.138</t>
  </si>
  <si>
    <t>C59.2300</t>
  </si>
  <si>
    <t>C7.1149</t>
  </si>
  <si>
    <t>C7.2584</t>
  </si>
  <si>
    <t>C7.2386</t>
  </si>
  <si>
    <t>C59.503</t>
  </si>
  <si>
    <t>C7.1656</t>
  </si>
  <si>
    <t>C10.114</t>
  </si>
  <si>
    <t>C26.217</t>
  </si>
  <si>
    <t>C7.2222.5</t>
  </si>
  <si>
    <t>C59.151</t>
  </si>
  <si>
    <t>C44.85</t>
  </si>
  <si>
    <t>C9.237</t>
  </si>
  <si>
    <t>C4.995</t>
  </si>
  <si>
    <t>C45.71</t>
  </si>
  <si>
    <t>C68.1171</t>
  </si>
  <si>
    <t>C7.2218</t>
  </si>
  <si>
    <t>C4.2269</t>
  </si>
  <si>
    <t>C4.610</t>
  </si>
  <si>
    <t>C7.289</t>
  </si>
  <si>
    <t>C10.524</t>
  </si>
  <si>
    <t>C59.1637</t>
  </si>
  <si>
    <t>C10.102</t>
  </si>
  <si>
    <t>C59.675</t>
  </si>
  <si>
    <t>C7.122.1</t>
  </si>
  <si>
    <t>C10.133</t>
  </si>
  <si>
    <t>C45.620</t>
  </si>
  <si>
    <t>C4.2141</t>
  </si>
  <si>
    <t>C4.1935</t>
  </si>
  <si>
    <t>C4.617</t>
  </si>
  <si>
    <t>C26.301</t>
  </si>
  <si>
    <t>C59.1101</t>
  </si>
  <si>
    <t>C7.1872</t>
  </si>
  <si>
    <t>C7.787.1</t>
  </si>
  <si>
    <t>C7.2539</t>
  </si>
  <si>
    <t>C59.937</t>
  </si>
  <si>
    <t>C10.421</t>
  </si>
  <si>
    <t>C4.1859</t>
  </si>
  <si>
    <t>C4.64</t>
  </si>
  <si>
    <t>C10.574</t>
  </si>
  <si>
    <t>C46.208.5</t>
  </si>
  <si>
    <t>C59.585</t>
  </si>
  <si>
    <t>C7.2500</t>
  </si>
  <si>
    <t>C10.627</t>
  </si>
  <si>
    <t>C7.290</t>
  </si>
  <si>
    <t>C32.154.3</t>
  </si>
  <si>
    <t>C10.552</t>
  </si>
  <si>
    <t>C7.554</t>
  </si>
  <si>
    <t>C32.67</t>
  </si>
  <si>
    <t>C4.2266.1</t>
  </si>
  <si>
    <t>C4.255</t>
  </si>
  <si>
    <t>C4.1142.1</t>
  </si>
  <si>
    <t>C4.2164</t>
  </si>
  <si>
    <t>C43.56</t>
  </si>
  <si>
    <t>C59.1200</t>
  </si>
  <si>
    <t>C7.2237</t>
  </si>
  <si>
    <t>C4.1705</t>
  </si>
  <si>
    <t>C7.797</t>
  </si>
  <si>
    <t>C9.209</t>
  </si>
  <si>
    <t>C26.305.1</t>
  </si>
  <si>
    <t>C36.404</t>
  </si>
  <si>
    <t>C33.511</t>
  </si>
  <si>
    <t>C59.1964</t>
  </si>
  <si>
    <t>C59.2364</t>
  </si>
  <si>
    <t>C4.1544</t>
  </si>
  <si>
    <t>C65.209</t>
  </si>
  <si>
    <t>C10.1361</t>
  </si>
  <si>
    <t>C7.180</t>
  </si>
  <si>
    <t>C10.306</t>
  </si>
  <si>
    <t>C4.1681</t>
  </si>
  <si>
    <t>C7.1715</t>
  </si>
  <si>
    <t>C33.227</t>
  </si>
  <si>
    <t>C10.87</t>
  </si>
  <si>
    <t>C4.479</t>
  </si>
  <si>
    <t>C58.339</t>
  </si>
  <si>
    <t>C59.107.1</t>
  </si>
  <si>
    <t>C4.1746</t>
  </si>
  <si>
    <t>C38.508</t>
  </si>
  <si>
    <t>C10.609</t>
  </si>
  <si>
    <t>C58.358</t>
  </si>
  <si>
    <t>C7.556</t>
  </si>
  <si>
    <t>C59.2367</t>
  </si>
  <si>
    <t>C7.2336</t>
  </si>
  <si>
    <t>C33.329.4</t>
  </si>
  <si>
    <t>C32.46</t>
  </si>
  <si>
    <t>C26.300.2</t>
  </si>
  <si>
    <t>C10.598</t>
  </si>
  <si>
    <t>C7.434.1</t>
  </si>
  <si>
    <t>C10.204</t>
  </si>
  <si>
    <t>C68.402</t>
  </si>
  <si>
    <t>C7.1557</t>
  </si>
  <si>
    <t>C4.1646</t>
  </si>
  <si>
    <t>C4.1723</t>
  </si>
  <si>
    <t>C4.2124</t>
  </si>
  <si>
    <t>C4.831</t>
  </si>
  <si>
    <t>C7.763</t>
  </si>
  <si>
    <t>C4.1513</t>
  </si>
  <si>
    <t>C4.1563</t>
  </si>
  <si>
    <t>C4.999</t>
  </si>
  <si>
    <t>C7.339</t>
  </si>
  <si>
    <t>C4.2215</t>
  </si>
  <si>
    <t>C7.529</t>
  </si>
  <si>
    <t>C32.46.1</t>
  </si>
  <si>
    <t>C59.419</t>
  </si>
  <si>
    <t>C4.529.3</t>
  </si>
  <si>
    <t>C68.96.1</t>
  </si>
  <si>
    <t>C33.207</t>
  </si>
  <si>
    <t>C4.1625</t>
  </si>
  <si>
    <t>C4.2180</t>
  </si>
  <si>
    <t>C7.1141</t>
  </si>
  <si>
    <t>C7.2553</t>
  </si>
  <si>
    <t>C4.471</t>
  </si>
  <si>
    <t>C59.1477</t>
  </si>
  <si>
    <t>C68.1268</t>
  </si>
  <si>
    <t>C4.765</t>
  </si>
  <si>
    <t>C68.439</t>
  </si>
  <si>
    <t>C7.1409</t>
  </si>
  <si>
    <t>C7.1573</t>
  </si>
  <si>
    <t>C7.588</t>
  </si>
  <si>
    <t>C10.1205</t>
  </si>
  <si>
    <t>C10.675</t>
  </si>
  <si>
    <t>C4.402</t>
  </si>
  <si>
    <t>C59.1370</t>
  </si>
  <si>
    <t>C7.1017</t>
  </si>
  <si>
    <t>C7.472</t>
  </si>
  <si>
    <t>C7.2173.1</t>
  </si>
  <si>
    <t>C38.234</t>
  </si>
  <si>
    <t>C7.576</t>
  </si>
  <si>
    <t>C7.2463.1</t>
  </si>
  <si>
    <t>C7.1948</t>
  </si>
  <si>
    <t>C7.2332</t>
  </si>
  <si>
    <t>C4.701.2</t>
  </si>
  <si>
    <t>C4.701</t>
  </si>
  <si>
    <t>C4.533</t>
  </si>
  <si>
    <t>C59.1926</t>
  </si>
  <si>
    <t>C4.2072</t>
  </si>
  <si>
    <t>C65.240</t>
  </si>
  <si>
    <t>C4.1724</t>
  </si>
  <si>
    <t>C33.410</t>
  </si>
  <si>
    <t>C58.284</t>
  </si>
  <si>
    <t>C4.1736</t>
  </si>
  <si>
    <t>C59.1757</t>
  </si>
  <si>
    <t>C7.2573</t>
  </si>
  <si>
    <t>C10.1071.2</t>
  </si>
  <si>
    <t>C10.546</t>
  </si>
  <si>
    <t>C4.960.1</t>
  </si>
  <si>
    <t>C10.338</t>
  </si>
  <si>
    <t>C68.1113</t>
  </si>
  <si>
    <t>C10.1019</t>
  </si>
  <si>
    <t>C59.983</t>
  </si>
  <si>
    <t>C36.412</t>
  </si>
  <si>
    <t>C4.1401</t>
  </si>
  <si>
    <t>C7.669</t>
  </si>
  <si>
    <t>C59.2213</t>
  </si>
  <si>
    <t>C26.237</t>
  </si>
  <si>
    <t>C4.249</t>
  </si>
  <si>
    <t>C45.113.1</t>
  </si>
  <si>
    <t>C32.37</t>
  </si>
  <si>
    <t>C4.1866</t>
  </si>
  <si>
    <t>C4.804</t>
  </si>
  <si>
    <t>C59.694</t>
  </si>
  <si>
    <t>C32.22.2</t>
  </si>
  <si>
    <t>C10.380</t>
  </si>
  <si>
    <t>C4.1770</t>
  </si>
  <si>
    <t>C58.362</t>
  </si>
  <si>
    <t>C7.116.1</t>
  </si>
  <si>
    <t>C7.662</t>
  </si>
  <si>
    <t>C26.253</t>
  </si>
  <si>
    <t>C33.185</t>
  </si>
  <si>
    <t>C4.518.1</t>
  </si>
  <si>
    <t>C10.20</t>
  </si>
  <si>
    <t>C4.1527.1</t>
  </si>
  <si>
    <t>C58.239</t>
  </si>
  <si>
    <t>C63.97.1</t>
  </si>
  <si>
    <t>C59.861</t>
  </si>
  <si>
    <t>C7.206</t>
  </si>
  <si>
    <t>C26.320</t>
  </si>
  <si>
    <t>C68.652</t>
  </si>
  <si>
    <t>C10.360</t>
  </si>
  <si>
    <t>C33.212</t>
  </si>
  <si>
    <t>C59.939</t>
  </si>
  <si>
    <t>C59.2140</t>
  </si>
  <si>
    <t>C7.2363</t>
  </si>
  <si>
    <t>C7.1260</t>
  </si>
  <si>
    <t>C9.232</t>
  </si>
  <si>
    <t>C10.250</t>
  </si>
  <si>
    <t>C10.388</t>
  </si>
  <si>
    <t>C7.1826</t>
  </si>
  <si>
    <t>C33.574.1</t>
  </si>
  <si>
    <t>C33.427</t>
  </si>
  <si>
    <t>C33.51</t>
  </si>
  <si>
    <t>C63.211.1</t>
  </si>
  <si>
    <t>C25.485</t>
  </si>
  <si>
    <t>C7.1952</t>
  </si>
  <si>
    <t>C33.155</t>
  </si>
  <si>
    <t>C59.609.2</t>
  </si>
  <si>
    <t>C9.220</t>
  </si>
  <si>
    <t>C10.622</t>
  </si>
  <si>
    <t>C33.633.2</t>
  </si>
  <si>
    <t>C33.609</t>
  </si>
  <si>
    <t>C10.451</t>
  </si>
  <si>
    <t>C7.765.3</t>
  </si>
  <si>
    <t>C59.20</t>
  </si>
  <si>
    <t>C4.130</t>
  </si>
  <si>
    <t>C10.129</t>
  </si>
  <si>
    <t>C4.1223</t>
  </si>
  <si>
    <t>C33.295</t>
  </si>
  <si>
    <t>C4.945</t>
  </si>
  <si>
    <t>C63.43</t>
  </si>
  <si>
    <t>C7.1605</t>
  </si>
  <si>
    <t>C33.67</t>
  </si>
  <si>
    <t>C25.550.1</t>
  </si>
  <si>
    <t>C45.509</t>
  </si>
  <si>
    <t>C4.1597</t>
  </si>
  <si>
    <t>C10.534</t>
  </si>
  <si>
    <t>C10.523</t>
  </si>
  <si>
    <t>C7.790</t>
  </si>
  <si>
    <t>C7.20</t>
  </si>
  <si>
    <t>C63.2</t>
  </si>
  <si>
    <t>C68.530</t>
  </si>
  <si>
    <t>C7.104</t>
  </si>
  <si>
    <t>C26.156</t>
  </si>
  <si>
    <t>C4.1456</t>
  </si>
  <si>
    <t>C10.234</t>
  </si>
  <si>
    <t>C7.2167</t>
  </si>
  <si>
    <t>C4.1337</t>
  </si>
  <si>
    <t>C7.2253.3</t>
  </si>
  <si>
    <t>C33.254</t>
  </si>
  <si>
    <t>C59.1185</t>
  </si>
  <si>
    <t>C10.296</t>
  </si>
  <si>
    <t>C9.34</t>
  </si>
  <si>
    <t>C59.832</t>
  </si>
  <si>
    <t>C26.218</t>
  </si>
  <si>
    <t>C33.497</t>
  </si>
  <si>
    <t>C59.424.1</t>
  </si>
  <si>
    <t>C7.1159</t>
  </si>
  <si>
    <t>C33.567.2</t>
  </si>
  <si>
    <t>C7.2430</t>
  </si>
  <si>
    <t>C7.168</t>
  </si>
  <si>
    <t>C7.2239</t>
  </si>
  <si>
    <t>C7.47.1</t>
  </si>
  <si>
    <t>C10.632</t>
  </si>
  <si>
    <t>C7.879</t>
  </si>
  <si>
    <t>C10.1043</t>
  </si>
  <si>
    <t>C10.591</t>
  </si>
  <si>
    <t>C10.601</t>
  </si>
  <si>
    <t>C10.184</t>
  </si>
  <si>
    <t>C4.1691</t>
  </si>
  <si>
    <t>C59.1109</t>
  </si>
  <si>
    <t>C10.83</t>
  </si>
  <si>
    <t>C68.353.1</t>
  </si>
  <si>
    <t>C7.2297.1</t>
  </si>
  <si>
    <t>C4.1540</t>
  </si>
  <si>
    <t>C7.452</t>
  </si>
  <si>
    <t>C33.148</t>
  </si>
  <si>
    <t>C4.753</t>
  </si>
  <si>
    <t>C7.265.4</t>
  </si>
  <si>
    <t>C33.361</t>
  </si>
  <si>
    <t>C33.567</t>
  </si>
  <si>
    <t>C7.2463.3</t>
  </si>
  <si>
    <t>C32.16</t>
  </si>
  <si>
    <t>C4.358</t>
  </si>
  <si>
    <t>C38.499</t>
  </si>
  <si>
    <t>C7.930</t>
  </si>
  <si>
    <t>C59.2037</t>
  </si>
  <si>
    <t>C4.1885</t>
  </si>
  <si>
    <t>C58.482</t>
  </si>
  <si>
    <t>C7.1142</t>
  </si>
  <si>
    <t>C10.92</t>
  </si>
  <si>
    <t>C7.419</t>
  </si>
  <si>
    <t>C33.367</t>
  </si>
  <si>
    <t>C4.1648</t>
  </si>
  <si>
    <t>C4.1875</t>
  </si>
  <si>
    <t>C4.2002.3</t>
  </si>
  <si>
    <t>C33.760</t>
  </si>
  <si>
    <t>C45.176</t>
  </si>
  <si>
    <t>C33.211</t>
  </si>
  <si>
    <t>C4.1480</t>
  </si>
  <si>
    <t>C7.1634</t>
  </si>
  <si>
    <t>C4.1418</t>
  </si>
  <si>
    <t>C33.53</t>
  </si>
  <si>
    <t>C10.394</t>
  </si>
  <si>
    <t>C59.479</t>
  </si>
  <si>
    <t>C7.184</t>
  </si>
  <si>
    <t>C7.921</t>
  </si>
  <si>
    <t>C7.806</t>
  </si>
  <si>
    <t>C9.301.1</t>
  </si>
  <si>
    <t>C10.647</t>
  </si>
  <si>
    <t>C10.1048</t>
  </si>
  <si>
    <t>C4.1144</t>
  </si>
  <si>
    <t>C10.124</t>
  </si>
  <si>
    <t>C4.743</t>
  </si>
  <si>
    <t>C10.195</t>
  </si>
  <si>
    <t>C59.1113.1</t>
  </si>
  <si>
    <t>C7.577</t>
  </si>
  <si>
    <t>C4.631</t>
  </si>
  <si>
    <t>C68.1160.1</t>
  </si>
  <si>
    <t>C7.81</t>
  </si>
  <si>
    <t>C7.616</t>
  </si>
  <si>
    <t>C4.1489.1</t>
  </si>
  <si>
    <t>C4.387</t>
  </si>
  <si>
    <t>C9.275</t>
  </si>
  <si>
    <t>C33.257</t>
  </si>
  <si>
    <t>C9.162.2</t>
  </si>
  <si>
    <t>C4.597</t>
  </si>
  <si>
    <t>C4.1907.1</t>
  </si>
  <si>
    <t>C59.953</t>
  </si>
  <si>
    <t>C9.167</t>
  </si>
  <si>
    <t>C45.680</t>
  </si>
  <si>
    <t>C7.248.2</t>
  </si>
  <si>
    <t>C32.106</t>
  </si>
  <si>
    <t>C7.1508</t>
  </si>
  <si>
    <t>C10.246.1</t>
  </si>
  <si>
    <t>C62.351</t>
  </si>
  <si>
    <t>C7.2166</t>
  </si>
  <si>
    <t>C58.492</t>
  </si>
  <si>
    <t>C59.215</t>
  </si>
  <si>
    <t>C4.1040</t>
  </si>
  <si>
    <t>C4.1014.3</t>
  </si>
  <si>
    <t>C65.217</t>
  </si>
  <si>
    <t>C7.1438</t>
  </si>
  <si>
    <t>C32.96</t>
  </si>
  <si>
    <t>C33.468.1</t>
  </si>
  <si>
    <t>C59.163</t>
  </si>
  <si>
    <t>C4.1962.2</t>
  </si>
  <si>
    <t>C4.636</t>
  </si>
  <si>
    <t>C4.2060</t>
  </si>
  <si>
    <t>C4.224.1</t>
  </si>
  <si>
    <t>C10.294</t>
  </si>
  <si>
    <t>C4.503</t>
  </si>
  <si>
    <t>C7.1078</t>
  </si>
  <si>
    <t>C7.729</t>
  </si>
  <si>
    <t>C7.765</t>
  </si>
  <si>
    <t>C4.1006</t>
  </si>
  <si>
    <t>C4.1941</t>
  </si>
  <si>
    <t>C58.177</t>
  </si>
  <si>
    <t>C7.1147</t>
  </si>
  <si>
    <t>C4.1122</t>
  </si>
  <si>
    <t>C33.22.1</t>
  </si>
  <si>
    <t>C26.246</t>
  </si>
  <si>
    <t>C10.445</t>
  </si>
  <si>
    <t>C33.98</t>
  </si>
  <si>
    <t>C44.283</t>
  </si>
  <si>
    <t>C59.1556</t>
  </si>
  <si>
    <t>C59.587</t>
  </si>
  <si>
    <t>C10.1185</t>
  </si>
  <si>
    <t>C4.2128.1</t>
  </si>
  <si>
    <t>C4.1863</t>
  </si>
  <si>
    <t>C33.357</t>
  </si>
  <si>
    <t>C4.2116.1</t>
  </si>
  <si>
    <t>C10.1408</t>
  </si>
  <si>
    <t>C4.1694</t>
  </si>
  <si>
    <t>C9.301.4</t>
  </si>
  <si>
    <t>C20.265</t>
  </si>
  <si>
    <t>C4.269</t>
  </si>
  <si>
    <t>C9.261</t>
  </si>
  <si>
    <t>C7.2214</t>
  </si>
  <si>
    <t>C7.2508</t>
  </si>
  <si>
    <t>C7.568</t>
  </si>
  <si>
    <t>C4.1065.5</t>
  </si>
  <si>
    <t>C68.486</t>
  </si>
  <si>
    <t>C7.1627</t>
  </si>
  <si>
    <t>C4.797</t>
  </si>
  <si>
    <t>C59.1473</t>
  </si>
  <si>
    <t>C59.2326</t>
  </si>
  <si>
    <t>C63.206.5</t>
  </si>
  <si>
    <t>C7.648</t>
  </si>
  <si>
    <t>C4.1926</t>
  </si>
  <si>
    <t>C4.962</t>
  </si>
  <si>
    <t>C7.670</t>
  </si>
  <si>
    <t>C32.88</t>
  </si>
  <si>
    <t>C7.297</t>
  </si>
  <si>
    <t>C4.222.2</t>
  </si>
  <si>
    <t>C7.942</t>
  </si>
  <si>
    <t>C7.1888</t>
  </si>
  <si>
    <t>C26.316</t>
  </si>
  <si>
    <t>C4.1039</t>
  </si>
  <si>
    <t>C33.639.1</t>
  </si>
  <si>
    <t>C33.164</t>
  </si>
  <si>
    <t>C43.167.1</t>
  </si>
  <si>
    <t>C59.1335</t>
  </si>
  <si>
    <t>C33.555.3</t>
  </si>
  <si>
    <t>C7.2149</t>
  </si>
  <si>
    <t>C25.454.1</t>
  </si>
  <si>
    <t>C59.772</t>
  </si>
  <si>
    <t>C33.77</t>
  </si>
  <si>
    <t>C59.1368</t>
  </si>
  <si>
    <t>C26.53</t>
  </si>
  <si>
    <t>C7.1606</t>
  </si>
  <si>
    <t>C57.49</t>
  </si>
  <si>
    <t>C45.287</t>
  </si>
  <si>
    <t>C7.1800</t>
  </si>
  <si>
    <t>C59.731</t>
  </si>
  <si>
    <t>C45.540.2</t>
  </si>
  <si>
    <t>C4.1087</t>
  </si>
  <si>
    <t>C4.2246.1</t>
  </si>
  <si>
    <t>C4.830</t>
  </si>
  <si>
    <t>C20.62</t>
  </si>
  <si>
    <t>C59.481</t>
  </si>
  <si>
    <t>C7.1870</t>
  </si>
  <si>
    <t>C7.281</t>
  </si>
  <si>
    <t>C7.783</t>
  </si>
  <si>
    <t>C10.583</t>
  </si>
  <si>
    <t>C4.1865</t>
  </si>
  <si>
    <t>C7.1374</t>
  </si>
  <si>
    <t>C9.317</t>
  </si>
  <si>
    <t>C7.2487</t>
  </si>
  <si>
    <t>C7.528</t>
  </si>
  <si>
    <t>C32.119</t>
  </si>
  <si>
    <t>C59.530</t>
  </si>
  <si>
    <t>C4.1405</t>
  </si>
  <si>
    <t>C32.19</t>
  </si>
  <si>
    <t>C59.1777</t>
  </si>
  <si>
    <t>C26.304.2</t>
  </si>
  <si>
    <t>C10.459</t>
  </si>
  <si>
    <t>C4.2040</t>
  </si>
  <si>
    <t>C4.2229.1</t>
  </si>
  <si>
    <t>C4.774.1</t>
  </si>
  <si>
    <t>C4.1633.2</t>
  </si>
  <si>
    <t>C4.1936</t>
  </si>
  <si>
    <t>C59.1722</t>
  </si>
  <si>
    <t>C7.25</t>
  </si>
  <si>
    <t>C4.313</t>
  </si>
  <si>
    <t>C59.40</t>
  </si>
  <si>
    <t>C7.2331</t>
  </si>
  <si>
    <t>C38.448</t>
  </si>
  <si>
    <t>C7.553</t>
  </si>
  <si>
    <t>C10.713</t>
  </si>
  <si>
    <t>C7.1287</t>
  </si>
  <si>
    <t>C10.123</t>
  </si>
  <si>
    <t>C10.545</t>
  </si>
  <si>
    <t>C4.1082</t>
  </si>
  <si>
    <t>C33.592.4</t>
  </si>
  <si>
    <t>C4.2184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</si>
</sst>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264"/>
  <sheetViews>
    <sheetView tabSelected="1" workbookViewId="0">
      <selection activeCell="B1" sqref="B1:B1048576"/>
    </sheetView>
  </sheetViews>
  <sheetFormatPr defaultColWidth="14.44140625" defaultRowHeight="15.75" customHeight="1" x14ac:dyDescent="0.25"/>
  <sheetData>
    <row r="1" spans="1:4" ht="15.75" customHeight="1" x14ac:dyDescent="0.25">
      <c r="A1" s="1" t="s">
        <v>0</v>
      </c>
      <c r="C1" s="1" t="s">
        <v>1</v>
      </c>
      <c r="D1" s="1" t="s">
        <v>2</v>
      </c>
    </row>
    <row r="2" spans="1:4" ht="15.75" customHeight="1" x14ac:dyDescent="0.25">
      <c r="A2" s="1" t="s">
        <v>3</v>
      </c>
      <c r="B2" t="str">
        <f ca="1">IFERROR(__xludf.DUMMYFUNCTION("GOOGLETRANSLATE(B2,""en"",""hi"")"),"अगला हिस्सा")</f>
        <v>अगला हिस्सा</v>
      </c>
      <c r="C2" s="1" t="s">
        <v>4</v>
      </c>
      <c r="D2" s="1" t="s">
        <v>5</v>
      </c>
    </row>
    <row r="3" spans="1:4" ht="15.75" customHeight="1" x14ac:dyDescent="0.25">
      <c r="A3" s="1" t="s">
        <v>6</v>
      </c>
      <c r="B3" t="str">
        <f ca="1">IFERROR(__xludf.DUMMYFUNCTION("GOOGLETRANSLATE(B3,""en"",""hi"")"),"Iii8mllllllm
Mdxfvb8o90lplppi0005")</f>
        <v>Iii8mllllllm
Mdxfvb8o90lplppi0005</v>
      </c>
      <c r="C3" s="1" t="s">
        <v>4</v>
      </c>
      <c r="D3" s="1" t="s">
        <v>5</v>
      </c>
    </row>
    <row r="4" spans="1:4" ht="15.75" customHeight="1" x14ac:dyDescent="0.25">
      <c r="A4" s="1" t="s">
        <v>7</v>
      </c>
      <c r="B4" t="str">
        <f ca="1">IFERROR(__xludf.DUMMYFUNCTION("GOOGLETRANSLATE(B4,""en"",""hi"")"),"🤣🤣😂😂🤣🤣🤣😂osm vedio .... इसे रखने के अप ... इस तरह अधिक vedios बनाने")</f>
        <v>🤣🤣😂😂🤣🤣🤣😂osm vedio .... इसे रखने के अप ... इस तरह अधिक vedios बनाने</v>
      </c>
      <c r="C4" s="1" t="s">
        <v>4</v>
      </c>
      <c r="D4" s="1" t="s">
        <v>5</v>
      </c>
    </row>
    <row r="5" spans="1:4" ht="15.75" customHeight="1" x14ac:dyDescent="0.25">
      <c r="A5" s="1" t="s">
        <v>8</v>
      </c>
      <c r="B5" t="str">
        <f ca="1">IFERROR(__xludf.DUMMYFUNCTION("GOOGLETRANSLATE(B5,""en"",""hi"")"),"यह क्या बकवास था? मैं shwetabh सम्मान करते हैं और मैं अपने वीडियो देखने दिया है
काफी लंबे समय के लिए, लेकिन इस समीक्षा गंदगी थी। कोई नहीं देखना चाहता है
वास्तविकता या blah के लिए फिल्म। आप प्रेरणा के लिए घड़ी फिल्में न तुम करोगी
बल्कि पुस्तकों और जीवनी पढ"&amp;"़ें। हाँ यह सच है कि कुछ लोगों को हो रही है
प्रभावित और सभी shitty fuckery कर लेकिन सिर्फ लगता है। जो कोई भी इस लेता है
फिल्म पहले से ही एक chutiya seriouslyis। और आप के लिए भारत में थियेटर के लिए जाते
कुछ वास्तविकता गंदगी और यदि u वास्तव में वास्तविकता औ"&amp;"र तार्किक स्क्रिप्ट की तलाश और
plotholes और सभी तो आप देख रहे हो wouldnt कबीर सिंह के बिना अक्षर।
तो मुझे लगता है तुम सिर्फ विचारों के लिए बनाया है,
कारण इस तथाकथित कच्चे समीक्षा के लिए कोई ज़रूरत नहीं theres। और एक बात आप काम किया
की तरह यू की तरह फिल्म "&amp;"का नाम भूल गया गंभीरता से आप पूरी कहानी जानते हैं और आप
इस overhyped गंदगी को गलत तरीके से स्पष्ट? ओह आम !!! 😂")</f>
        <v>यह क्या बकवास था? मैं shwetabh सम्मान करते हैं और मैं अपने वीडियो देखने दिया है
काफी लंबे समय के लिए, लेकिन इस समीक्षा गंदगी थी। कोई नहीं देखना चाहता है
वास्तविकता या blah के लिए फिल्म। आप प्रेरणा के लिए घड़ी फिल्में न तुम करोगी
बल्कि पुस्तकों और जीवनी पढ़ें। हाँ यह सच है कि कुछ लोगों को हो रही है
प्रभावित और सभी shitty fuckery कर लेकिन सिर्फ लगता है। जो कोई भी इस लेता है
फिल्म पहले से ही एक chutiya seriouslyis। और आप के लिए भारत में थियेटर के लिए जाते
कुछ वास्तविकता गंदगी और यदि u वास्तव में वास्तविकता और तार्किक स्क्रिप्ट की तलाश और
plotholes और सभी तो आप देख रहे हो wouldnt कबीर सिंह के बिना अक्षर।
तो मुझे लगता है तुम सिर्फ विचारों के लिए बनाया है,
कारण इस तथाकथित कच्चे समीक्षा के लिए कोई ज़रूरत नहीं theres। और एक बात आप काम किया
की तरह यू की तरह फिल्म का नाम भूल गया गंभीरता से आप पूरी कहानी जानते हैं और आप
इस overhyped गंदगी को गलत तरीके से स्पष्ट? ओह आम !!! 😂</v>
      </c>
      <c r="C5" s="1" t="s">
        <v>4</v>
      </c>
      <c r="D5" s="1" t="s">
        <v>5</v>
      </c>
    </row>
    <row r="6" spans="1:4" ht="15.75" customHeight="1" x14ac:dyDescent="0.25">
      <c r="A6" s="1" t="s">
        <v>9</v>
      </c>
      <c r="B6" t="str">
        <f ca="1">IFERROR(__xludf.DUMMYFUNCTION("GOOGLETRANSLATE(B6,""en"",""hi"")"),"संबंधित अधिकारियों अरुन्धती रॉय लाने के लिए और अन्य के इन प्रकार करना चाहिए
राष्ट्र विरोधी बयान दे रही है land.for के कानून के समक्ष लोगों")</f>
        <v>संबंधित अधिकारियों अरुन्धती रॉय लाने के लिए और अन्य के इन प्रकार करना चाहिए
राष्ट्र विरोधी बयान दे रही है land.for के कानून के समक्ष लोगों</v>
      </c>
      <c r="C6" s="1" t="s">
        <v>4</v>
      </c>
      <c r="D6" s="1" t="s">
        <v>5</v>
      </c>
    </row>
    <row r="7" spans="1:4" ht="15.75" customHeight="1" x14ac:dyDescent="0.25">
      <c r="A7" s="1" t="s">
        <v>10</v>
      </c>
      <c r="B7" t="str">
        <f ca="1">IFERROR(__xludf.DUMMYFUNCTION("GOOGLETRANSLATE(B7,""en"",""hi"")"),"ऐसा लगता है कि इन लोगों को प्रसिद्ध ज्यादा कुछ नहीं वे अगर कोई परवाह नहीं है होना चाहता हूँ
लोगों को अपनी घृणित वार्ता से मर जाते हैं।")</f>
        <v>ऐसा लगता है कि इन लोगों को प्रसिद्ध ज्यादा कुछ नहीं वे अगर कोई परवाह नहीं है होना चाहता हूँ
लोगों को अपनी घृणित वार्ता से मर जाते हैं।</v>
      </c>
      <c r="C7" s="1" t="s">
        <v>4</v>
      </c>
      <c r="D7" s="1" t="s">
        <v>5</v>
      </c>
    </row>
    <row r="8" spans="1:4" ht="15.75" customHeight="1" x14ac:dyDescent="0.25">
      <c r="A8" s="1" t="s">
        <v>11</v>
      </c>
      <c r="B8" t="str">
        <f ca="1">IFERROR(__xludf.DUMMYFUNCTION("GOOGLETRANSLATE(B8,""en"",""hi"")"),"कानून छात्रों के लिए सबसे अच्छा विषय!")</f>
        <v>कानून छात्रों के लिए सबसे अच्छा विषय!</v>
      </c>
      <c r="C8" s="1" t="s">
        <v>4</v>
      </c>
      <c r="D8" s="1" t="s">
        <v>5</v>
      </c>
    </row>
    <row r="9" spans="1:4" ht="15.75" customHeight="1" x14ac:dyDescent="0.25">
      <c r="A9" s="1" t="s">
        <v>12</v>
      </c>
      <c r="B9" t="str">
        <f ca="1">IFERROR(__xludf.DUMMYFUNCTION("GOOGLETRANSLATE(B9,""en"",""hi"")"),"यहां तक ​​कि जब कबीर सिंह से अनजान हैं कि प्रीति ने अपने बेटे को हो रही है वह तैयार हो गया था था
अन्य के बच्चे को स्वीकार करने और उसका नाम देने के लिए तैयार किया गया है कि हालांकि उनकी बच्चा था करने के लिए
सोच के बाद भी, लेकिन अभी भी वह प्रीति को स्वीकार "&amp;"करने के लिए तैयार था वह के साथ यौन संबंध है
अन्य पुरुष और नारीवादियों यह नहीं दिखाई देगा।")</f>
        <v>यहां तक ​​कि जब कबीर सिंह से अनजान हैं कि प्रीति ने अपने बेटे को हो रही है वह तैयार हो गया था था
अन्य के बच्चे को स्वीकार करने और उसका नाम देने के लिए तैयार किया गया है कि हालांकि उनकी बच्चा था करने के लिए
सोच के बाद भी, लेकिन अभी भी वह प्रीति को स्वीकार करने के लिए तैयार था वह के साथ यौन संबंध है
अन्य पुरुष और नारीवादियों यह नहीं दिखाई देगा।</v>
      </c>
      <c r="C9" s="1" t="s">
        <v>13</v>
      </c>
      <c r="D9" s="1" t="s">
        <v>5</v>
      </c>
    </row>
    <row r="10" spans="1:4" ht="15.75" customHeight="1" x14ac:dyDescent="0.25">
      <c r="A10" s="1" t="s">
        <v>14</v>
      </c>
      <c r="B10" t="str">
        <f ca="1">IFERROR(__xludf.DUMMYFUNCTION("GOOGLETRANSLATE(B10,""en"",""hi"")"),"वह गलत है ।")</f>
        <v>वह गलत है ।</v>
      </c>
      <c r="C10" s="1" t="s">
        <v>4</v>
      </c>
      <c r="D10" s="1" t="s">
        <v>5</v>
      </c>
    </row>
    <row r="11" spans="1:4" ht="15.75" customHeight="1" x14ac:dyDescent="0.25">
      <c r="A11" s="1" t="s">
        <v>15</v>
      </c>
      <c r="B11" t="str">
        <f ca="1">IFERROR(__xludf.DUMMYFUNCTION("GOOGLETRANSLATE(B11,""en"",""hi"")"),"6001733614")</f>
        <v>6001733614</v>
      </c>
      <c r="C11" s="1" t="s">
        <v>4</v>
      </c>
      <c r="D11" s="1" t="s">
        <v>5</v>
      </c>
    </row>
    <row r="12" spans="1:4" ht="15.75" customHeight="1" x14ac:dyDescent="0.25">
      <c r="A12" s="1" t="s">
        <v>16</v>
      </c>
      <c r="B12" t="str">
        <f ca="1">IFERROR(__xludf.DUMMYFUNCTION("GOOGLETRANSLATE(B12,""en"",""hi"")"),"हिंदी वर्ष Muvi")</f>
        <v>हिंदी वर्ष Muvi</v>
      </c>
      <c r="C12" s="1" t="s">
        <v>4</v>
      </c>
      <c r="D12" s="1" t="s">
        <v>5</v>
      </c>
    </row>
    <row r="13" spans="1:4" ht="15.75" customHeight="1" x14ac:dyDescent="0.25">
      <c r="A13" s="1" t="s">
        <v>17</v>
      </c>
      <c r="B13" t="str">
        <f ca="1">IFERROR(__xludf.DUMMYFUNCTION("GOOGLETRANSLATE(B13,""en"",""hi"")"),"भिगना")</f>
        <v>भिगना</v>
      </c>
      <c r="C13" s="1" t="s">
        <v>4</v>
      </c>
      <c r="D13" s="1" t="s">
        <v>5</v>
      </c>
    </row>
    <row r="14" spans="1:4" ht="15.75" customHeight="1" x14ac:dyDescent="0.25">
      <c r="A14" s="1" t="s">
        <v>18</v>
      </c>
      <c r="B14" t="str">
        <f ca="1">IFERROR(__xludf.DUMMYFUNCTION("GOOGLETRANSLATE(B14,""en"",""hi"")"),"बहुत अच्छी तरह से कहा यार, पूरी तरह सहमत हूँ।")</f>
        <v>बहुत अच्छी तरह से कहा यार, पूरी तरह सहमत हूँ।</v>
      </c>
      <c r="C14" s="1" t="s">
        <v>4</v>
      </c>
      <c r="D14" s="1" t="s">
        <v>5</v>
      </c>
    </row>
    <row r="15" spans="1:4" ht="15.75" customHeight="1" x14ac:dyDescent="0.25">
      <c r="A15" s="1" t="s">
        <v>19</v>
      </c>
      <c r="B15" t="str">
        <f ca="1">IFERROR(__xludf.DUMMYFUNCTION("GOOGLETRANSLATE(B15,""en"",""hi"")"),"👌👌👌👌👌right")</f>
        <v>👌👌👌👌👌right</v>
      </c>
      <c r="C15" s="1" t="s">
        <v>4</v>
      </c>
      <c r="D15" s="1" t="s">
        <v>5</v>
      </c>
    </row>
    <row r="16" spans="1:4" ht="15.75" customHeight="1" x14ac:dyDescent="0.25">
      <c r="A16" s="1" t="s">
        <v>20</v>
      </c>
      <c r="B16" t="str">
        <f ca="1">IFERROR(__xludf.DUMMYFUNCTION("GOOGLETRANSLATE(B16,""en"",""hi"")"),"@Dushant सेन बिल्कुल !!!!! हम सिर्फ एक फिल्म देखने के लिए समझने के लिए मत जाओ
निर्देशक और कहानी बताने के लिए प्रस्ताव दिया है .... यह समझ के बारे में है
मूवी सब दिल को फिल्म में दिखाया गया है चीजों को बनाना नहीं।")</f>
        <v>@Dushant सेन बिल्कुल !!!!! हम सिर्फ एक फिल्म देखने के लिए समझने के लिए मत जाओ
निर्देशक और कहानी बताने के लिए प्रस्ताव दिया है .... यह समझ के बारे में है
मूवी सब दिल को फिल्म में दिखाया गया है चीजों को बनाना नहीं।</v>
      </c>
      <c r="C16" s="1" t="s">
        <v>13</v>
      </c>
      <c r="D16" s="1" t="s">
        <v>5</v>
      </c>
    </row>
    <row r="17" spans="1:4" ht="15.75" customHeight="1" x14ac:dyDescent="0.25">
      <c r="A17" s="1" t="s">
        <v>21</v>
      </c>
      <c r="B17" t="str">
        <f ca="1">IFERROR(__xludf.DUMMYFUNCTION("GOOGLETRANSLATE(B17,""en"",""hi"")"),"हमारे रोल मॉडल - Shwetabh&gt; कबीर ❤️")</f>
        <v>हमारे रोल मॉडल - Shwetabh&gt; कबीर ❤️</v>
      </c>
      <c r="C17" s="1" t="s">
        <v>4</v>
      </c>
      <c r="D17" s="1" t="s">
        <v>5</v>
      </c>
    </row>
    <row r="18" spans="1:4" ht="15.75" customHeight="1" x14ac:dyDescent="0.25">
      <c r="A18" s="1" t="s">
        <v>22</v>
      </c>
      <c r="B18" t="str">
        <f ca="1">IFERROR(__xludf.DUMMYFUNCTION("GOOGLETRANSLATE(B18,""en"",""hi"")"),"@usher किस्मत अच्छी तरह से मैं हरियाणा से हूँ। एक छोटा सा शहर हिसार बुलाया। तुम मुझे दे सकते हो
आपका नंबर है, तो यू चाहते हैं, लेकिन स्पष्ट रूप से मैं तुम्हें मेरा नहीं देंगे। मैं आपसे चाहूंगा
एक दोस्त के रूप में। आप हम फेसबुक हालांकि पर चैट कर सकते हैं च"&amp;"ाहते हैं, तो")</f>
        <v>@usher किस्मत अच्छी तरह से मैं हरियाणा से हूँ। एक छोटा सा शहर हिसार बुलाया। तुम मुझे दे सकते हो
आपका नंबर है, तो यू चाहते हैं, लेकिन स्पष्ट रूप से मैं तुम्हें मेरा नहीं देंगे। मैं आपसे चाहूंगा
एक दोस्त के रूप में। आप हम फेसबुक हालांकि पर चैट कर सकते हैं चाहते हैं, तो</v>
      </c>
      <c r="C18" s="1" t="s">
        <v>4</v>
      </c>
      <c r="D18" s="1" t="s">
        <v>5</v>
      </c>
    </row>
    <row r="19" spans="1:4" ht="15.75" customHeight="1" x14ac:dyDescent="0.25">
      <c r="A19" s="1" t="s">
        <v>23</v>
      </c>
      <c r="B19" t="str">
        <f ca="1">IFERROR(__xludf.DUMMYFUNCTION("GOOGLETRANSLATE(B19,""en"",""hi"")"),"वह सबसे अच्छा kamatipura और सोनागाछी क्षेत्र बस्तियों में पंच")</f>
        <v>वह सबसे अच्छा kamatipura और सोनागाछी क्षेत्र बस्तियों में पंच</v>
      </c>
      <c r="C19" s="1" t="s">
        <v>4</v>
      </c>
      <c r="D19" s="1" t="s">
        <v>5</v>
      </c>
    </row>
    <row r="20" spans="1:4" ht="15.75" customHeight="1" x14ac:dyDescent="0.25">
      <c r="A20" s="1" t="s">
        <v>24</v>
      </c>
      <c r="B20" t="str">
        <f ca="1">IFERROR(__xludf.DUMMYFUNCTION("GOOGLETRANSLATE(B20,""en"",""hi"")"),"हाँ आदमी ** Fuck बॉलीवुड ** और ** वास्तविक जीवन में परिपक्व ** बन जाते हैं!")</f>
        <v>हाँ आदमी ** Fuck बॉलीवुड ** और ** वास्तविक जीवन में परिपक्व ** बन जाते हैं!</v>
      </c>
      <c r="C20" s="1" t="s">
        <v>4</v>
      </c>
      <c r="D20" s="1" t="s">
        <v>5</v>
      </c>
    </row>
    <row r="21" spans="1:4" ht="15.75" customHeight="1" x14ac:dyDescent="0.25">
      <c r="A21" s="1" t="s">
        <v>25</v>
      </c>
      <c r="B21" t="str">
        <f ca="1">IFERROR(__xludf.DUMMYFUNCTION("GOOGLETRANSLATE(B21,""en"",""hi"")"),"यह अनपढ़ व्यक्ति का मतलब है अनपेक्षित व्यवहार कॉल 🤣😂🤣😂 ..
जैसे Thoko")</f>
        <v>यह अनपढ़ व्यक्ति का मतलब है अनपेक्षित व्यवहार कॉल 🤣😂🤣😂 ..
जैसे Thoko</v>
      </c>
      <c r="C21" s="1" t="s">
        <v>13</v>
      </c>
      <c r="D21" s="1" t="s">
        <v>5</v>
      </c>
    </row>
    <row r="22" spans="1:4" ht="15.75" customHeight="1" x14ac:dyDescent="0.25">
      <c r="A22" s="1" t="s">
        <v>26</v>
      </c>
      <c r="B22" t="str">
        <f ca="1">IFERROR(__xludf.DUMMYFUNCTION("GOOGLETRANSLATE(B22,""en"",""hi"")"),"साही Kaha 😂🤣
तर्क स्तर ---- बॉलीवुड")</f>
        <v>साही Kaha 😂🤣
तर्क स्तर ---- बॉलीवुड</v>
      </c>
      <c r="C22" s="1" t="s">
        <v>4</v>
      </c>
      <c r="D22" s="1" t="s">
        <v>5</v>
      </c>
    </row>
    <row r="23" spans="1:4" ht="15.75" customHeight="1" x14ac:dyDescent="0.25">
      <c r="A23" s="1" t="s">
        <v>27</v>
      </c>
      <c r="B23" t="str">
        <f ca="1">IFERROR(__xludf.DUMMYFUNCTION("GOOGLETRANSLATE(B23,""en"",""hi"")"),"इसकी नहीं अच्छा मैं अपने सभी dimaghi Keeda एक समलैंगिक या समलैंगिक जा रहा है लगता है ..")</f>
        <v>इसकी नहीं अच्छा मैं अपने सभी dimaghi Keeda एक समलैंगिक या समलैंगिक जा रहा है लगता है ..</v>
      </c>
      <c r="C23" s="1" t="s">
        <v>4</v>
      </c>
      <c r="D23" s="1" t="s">
        <v>28</v>
      </c>
    </row>
    <row r="24" spans="1:4" ht="15.75" customHeight="1" x14ac:dyDescent="0.25">
      <c r="A24" s="1" t="s">
        <v>29</v>
      </c>
      <c r="B24" t="str">
        <f ca="1">IFERROR(__xludf.DUMMYFUNCTION("GOOGLETRANSLATE(B24,""en"",""hi"")"),"सुपर 30 की फिल्म समीक्षा दे रही है?")</f>
        <v>सुपर 30 की फिल्म समीक्षा दे रही है?</v>
      </c>
      <c r="C24" s="1" t="s">
        <v>4</v>
      </c>
      <c r="D24" s="1" t="s">
        <v>5</v>
      </c>
    </row>
    <row r="25" spans="1:4" ht="15.75" customHeight="1" x14ac:dyDescent="0.25">
      <c r="A25" s="1" t="s">
        <v>30</v>
      </c>
      <c r="B25" t="str">
        <f ca="1">IFERROR(__xludf.DUMMYFUNCTION("GOOGLETRANSLATE(B25,""en"",""hi"")"),"सौरभ द्विवेदी साहब, मैं तुम्हें बिंदु के तटस्थ दृश्य बनाए रखने के लिए सराहना करते हैं।
अब के रूप में, हम दो मीडिया एक मोदी प्यार और 2 मोदी नफरत है। परन्तु आप
तटस्थ हैं")</f>
        <v>सौरभ द्विवेदी साहब, मैं तुम्हें बिंदु के तटस्थ दृश्य बनाए रखने के लिए सराहना करते हैं।
अब के रूप में, हम दो मीडिया एक मोदी प्यार और 2 मोदी नफरत है। परन्तु आप
तटस्थ हैं</v>
      </c>
      <c r="C25" s="1" t="s">
        <v>4</v>
      </c>
      <c r="D25" s="1" t="s">
        <v>5</v>
      </c>
    </row>
    <row r="26" spans="1:4" ht="15.75" customHeight="1" x14ac:dyDescent="0.25">
      <c r="A26" s="1" t="s">
        <v>31</v>
      </c>
      <c r="B26" t="str">
        <f ca="1">IFERROR(__xludf.DUMMYFUNCTION("GOOGLETRANSLATE(B26,""en"",""hi"")"),"क्यों भारत सरकार ने जो उन लोगों के खिलाफ बात करने के लिए गंभीर कार्रवाई नहीं ले जा सकते
राष्ट्र या किसी को भी हिंसा की किसी भी प्रकार को भड़काने में शामिल या
देश की शांति भंग। अभिव्यक्ति की स्वतंत्रता के लिए किसी को भी अनुमति नहीं है
विरोधी राष्ट्रीय जाना"&amp;"। इस कुतिया (अरुंधति रॉय) पहले से ही इस तरह के बयान दे दिया है
कि कई अवसरों पर विरोधी राष्ट्रीय रहे हैं, लेकिन वह अभी भी स्वतंत्र रूप से रह रहे हैं।
यह उच्च समय सरकार ने इन कमीने के खिलाफ एक कानून पारित करने के लिए है, यह
कोई फर्क नहीं पड़ता कि आप कौन हैं"&amp;"।")</f>
        <v>क्यों भारत सरकार ने जो उन लोगों के खिलाफ बात करने के लिए गंभीर कार्रवाई नहीं ले जा सकते
राष्ट्र या किसी को भी हिंसा की किसी भी प्रकार को भड़काने में शामिल या
देश की शांति भंग। अभिव्यक्ति की स्वतंत्रता के लिए किसी को भी अनुमति नहीं है
विरोधी राष्ट्रीय जाना। इस कुतिया (अरुंधति रॉय) पहले से ही इस तरह के बयान दे दिया है
कि कई अवसरों पर विरोधी राष्ट्रीय रहे हैं, लेकिन वह अभी भी स्वतंत्र रूप से रह रहे हैं।
यह उच्च समय सरकार ने इन कमीने के खिलाफ एक कानून पारित करने के लिए है, यह
कोई फर्क नहीं पड़ता कि आप कौन हैं।</v>
      </c>
      <c r="C26" s="1" t="s">
        <v>4</v>
      </c>
      <c r="D26" s="1" t="s">
        <v>28</v>
      </c>
    </row>
    <row r="27" spans="1:4" ht="15.75" customHeight="1" x14ac:dyDescent="0.25">
      <c r="A27" s="1" t="s">
        <v>32</v>
      </c>
      <c r="B27" t="str">
        <f ca="1">IFERROR(__xludf.DUMMYFUNCTION("GOOGLETRANSLATE(B27,""en"",""hi"")"),"बिल्कुल सही। यही कारण है कि 100000000000x shitty कबीर सिंह से बेहतर था।")</f>
        <v>बिल्कुल सही। यही कारण है कि 100000000000x shitty कबीर सिंह से बेहतर था।</v>
      </c>
      <c r="C27" s="1" t="s">
        <v>4</v>
      </c>
      <c r="D27" s="1" t="s">
        <v>5</v>
      </c>
    </row>
    <row r="28" spans="1:4" ht="13.2" x14ac:dyDescent="0.25">
      <c r="A28" s="1" t="s">
        <v>33</v>
      </c>
      <c r="B28" t="str">
        <f ca="1">IFERROR(__xludf.DUMMYFUNCTION("GOOGLETRANSLATE(B28,""en"",""hi"")"),"Chhichhore समीक्षा")</f>
        <v>Chhichhore समीक्षा</v>
      </c>
      <c r="C28" s="1" t="s">
        <v>4</v>
      </c>
      <c r="D28" s="1" t="s">
        <v>5</v>
      </c>
    </row>
    <row r="29" spans="1:4" ht="13.2" x14ac:dyDescent="0.25">
      <c r="A29" s="1" t="s">
        <v>34</v>
      </c>
      <c r="B29" t="str">
        <f ca="1">IFERROR(__xludf.DUMMYFUNCTION("GOOGLETRANSLATE(B29,""en"",""hi"")"),"@mohammad इस्माइल XC")</f>
        <v>@mohammad इस्माइल XC</v>
      </c>
      <c r="C29" s="1" t="s">
        <v>4</v>
      </c>
      <c r="D29" s="1" t="s">
        <v>5</v>
      </c>
    </row>
    <row r="30" spans="1:4" ht="13.2" x14ac:dyDescent="0.25">
      <c r="A30" s="1" t="s">
        <v>35</v>
      </c>
      <c r="B30" t="str">
        <f ca="1">IFERROR(__xludf.DUMMYFUNCTION("GOOGLETRANSLATE(B30,""en"",""hi"")"),"नारीवाद का मतलब समानता नहीं भेदभाव पहले आप इस बारे में जानना चाहिए
जाने के लिए और नारीवाद के बारे में अध्ययन करते हैं।")</f>
        <v>नारीवाद का मतलब समानता नहीं भेदभाव पहले आप इस बारे में जानना चाहिए
जाने के लिए और नारीवाद के बारे में अध्ययन करते हैं।</v>
      </c>
      <c r="C30" s="1" t="s">
        <v>36</v>
      </c>
      <c r="D30" s="1" t="s">
        <v>5</v>
      </c>
    </row>
    <row r="31" spans="1:4" ht="13.2" x14ac:dyDescent="0.25">
      <c r="A31" s="1" t="s">
        <v>37</v>
      </c>
      <c r="B31" t="str">
        <f ca="1">IFERROR(__xludf.DUMMYFUNCTION("GOOGLETRANSLATE(B31,""en"",""hi"")"),"Baahubali की तरह।")</f>
        <v>Baahubali की तरह।</v>
      </c>
      <c r="C31" s="1" t="s">
        <v>4</v>
      </c>
      <c r="D31" s="1" t="s">
        <v>5</v>
      </c>
    </row>
    <row r="32" spans="1:4" ht="13.2" x14ac:dyDescent="0.25">
      <c r="A32" s="1" t="s">
        <v>38</v>
      </c>
      <c r="B32" t="str">
        <f ca="1">IFERROR(__xludf.DUMMYFUNCTION("GOOGLETRANSLATE(B32,""en"",""hi"")"),"इच्छा फिल्म कबीर सिंह ..
हाँ जैसे
कोई टिप्पणी नहीं
सभी बेहतरीन शाहिद ji😍👇👇
Rebal स्टार प्रभास प्रशंसकों से")</f>
        <v>इच्छा फिल्म कबीर सिंह ..
हाँ जैसे
कोई टिप्पणी नहीं
सभी बेहतरीन शाहिद ji😍👇👇
Rebal स्टार प्रभास प्रशंसकों से</v>
      </c>
      <c r="C32" s="1" t="s">
        <v>4</v>
      </c>
      <c r="D32" s="1" t="s">
        <v>5</v>
      </c>
    </row>
    <row r="33" spans="1:4" ht="13.2" x14ac:dyDescent="0.25">
      <c r="A33" s="1" t="s">
        <v>39</v>
      </c>
      <c r="B33" t="str">
        <f ca="1">IFERROR(__xludf.DUMMYFUNCTION("GOOGLETRANSLATE(B33,""en"",""hi"")"),"पूर्ण समर्थन 💪🙌 भाई
बहुत बढ़िया 👍")</f>
        <v>पूर्ण समर्थन 💪🙌 भाई
बहुत बढ़िया 👍</v>
      </c>
      <c r="C33" s="1" t="s">
        <v>4</v>
      </c>
      <c r="D33" s="1" t="s">
        <v>5</v>
      </c>
    </row>
    <row r="34" spans="1:4" ht="13.2" x14ac:dyDescent="0.25">
      <c r="A34" s="1" t="s">
        <v>40</v>
      </c>
      <c r="B34" t="str">
        <f ca="1">IFERROR(__xludf.DUMMYFUNCTION("GOOGLETRANSLATE(B34,""en"",""hi"")"),"मैं सचमुच एक परिदृश्य में जहाँ मैं इस सामग्री देखने में होगी कल्पना नहीं कर सकते
चैनल, एक टिप्पणी नीचे अकेले पेनिंग छोड़ दें। मैं व्यक्तिगत रूप से घृणा इस
प्रचार दक्षिणपंथी कार्यक्रम संचार और इसे कई बार सूचना दी है।
अगर यह डिजिटल से अस्तित्व समाप्त हो जात"&amp;"ा यह देश के सर्वश्रेष्ठ हित में है
प्लेटफार्मों और केवल टेलीविजन तक ही सीमित है। फिर भी, प्राप्त करने के लिए की जरूरत
मेरे सीने से दूर इसलिए यहाँ जाता है कुछ विचार:
1 \। बंद करो ये प्रसारण बहस कि खराब उत्पादित सदृश मंचन
बी-ग्रेड सबसे अच्छे रूप में flicks।"&amp;" परिचय के दौरान बैकग्राउंड स्कोर,
प्रतिभागियों जो एक से अधिक कलह पड़ोस आंटी की तरह हैं
सम्मानजनक पैनलिस्ट, आदि घटिया बकवास की बदबू आ रही। बंद करो धोखा
सह लोक।
2 \। यह सब बकवास है, क्यों नरक तुम नहीं दिखाया जा सकता करने के बजाय कैसे प्रधानमंत्री और
गृह मंत"&amp;"्री सफलतापूर्वक राष्ट्र भ्रमित हो और सचमुच व्यवहार कर रहे हैं
जानकारी नहीं स्वयं का खंडन किशोरों की तरह?
3 \। कुछ दिनों के 2020 के लिए छोड़ दिया साथ, हमारे राष्ट्र दायरे काबू पाने के लिए अभी तक है
धर्म के। मैं अपने देश के लिए उच्च उम्मीदें थी और कहा कि हम"&amp;" विश्वास करना शुरू कर दिया था
विज्ञान और प्रौद्योगिकी के क्षेत्र में काफी ऊंचाई को प्राप्त होता है कि होगा
बड़े लीग में डाल दिया, लेकिन नहीं, हम सब नीचे इस पुरातन द्वारा नापा गया है
अवधारणा (पढ़ धर्म) और सुनिश्चित किया है कि प्रगति के लिए एक लक्ष्य काफी ह"&amp;"ै
अब तक हमारी पहुँच से।
गणतंत्र टीवी के लिए एक नोट:
इसके बजाय विरोधी नागरिकों, लुटियन और क्या बारे में यह सब बकवास दिखाने का
कुंजी आइटम है कि हमारे राष्ट्र (बेरोजगारी भयभीत कर रहे हैं पर ध्यान केंद्रित करने के लिए कृपया नहीं,
गरीब अर्थव्यवस्था, आदि।)। बड़"&amp;"े पैमाने पर घटिया रिपोर्टिंग के बारे में परवाह नहीं करता
आप इन हास्यास्पद सिद्धांतों पर है। वे कुछ ठोस जानकारी है कि चाहते हैं
अकेले समाचार चैनलों प्रदान कर सकते हैं।")</f>
        <v>मैं सचमुच एक परिदृश्य में जहाँ मैं इस सामग्री देखने में होगी कल्पना नहीं कर सकते
चैनल, एक टिप्पणी नीचे अकेले पेनिंग छोड़ दें। मैं व्यक्तिगत रूप से घृणा इस
प्रचार दक्षिणपंथी कार्यक्रम संचार और इसे कई बार सूचना दी है।
अगर यह डिजिटल से अस्तित्व समाप्त हो जाता यह देश के सर्वश्रेष्ठ हित में है
प्लेटफार्मों और केवल टेलीविजन तक ही सीमित है। फिर भी, प्राप्त करने के लिए की जरूरत
मेरे सीने से दूर इसलिए यहाँ जाता है कुछ विचार:
1 \। बंद करो ये प्रसारण बहस कि खराब उत्पादित सदृश मंचन
बी-ग्रेड सबसे अच्छे रूप में flicks। परिचय के दौरान बैकग्राउंड स्कोर,
प्रतिभागियों जो एक से अधिक कलह पड़ोस आंटी की तरह हैं
सम्मानजनक पैनलिस्ट, आदि घटिया बकवास की बदबू आ रही। बंद करो धोखा
सह लोक।
2 \। यह सब बकवास है, क्यों नरक तुम नहीं दिखाया जा सकता करने के बजाय कैसे प्रधानमंत्री और
गृह मंत्री सफलतापूर्वक राष्ट्र भ्रमित हो और सचमुच व्यवहार कर रहे हैं
जानकारी नहीं स्वयं का खंडन किशोरों की तरह?
3 \। कुछ दिनों के 2020 के लिए छोड़ दिया साथ, हमारे राष्ट्र दायरे काबू पाने के लिए अभी तक है
धर्म के। मैं अपने देश के लिए उच्च उम्मीदें थी और कहा कि हम विश्वास करना शुरू कर दिया था
विज्ञान और प्रौद्योगिकी के क्षेत्र में काफी ऊंचाई को प्राप्त होता है कि होगा
बड़े लीग में डाल दिया, लेकिन नहीं, हम सब नीचे इस पुरातन द्वारा नापा गया है
अवधारणा (पढ़ धर्म) और सुनिश्चित किया है कि प्रगति के लिए एक लक्ष्य काफी है
अब तक हमारी पहुँच से।
गणतंत्र टीवी के लिए एक नोट:
इसके बजाय विरोधी नागरिकों, लुटियन और क्या बारे में यह सब बकवास दिखाने का
कुंजी आइटम है कि हमारे राष्ट्र (बेरोजगारी भयभीत कर रहे हैं पर ध्यान केंद्रित करने के लिए कृपया नहीं,
गरीब अर्थव्यवस्था, आदि।)। बड़े पैमाने पर घटिया रिपोर्टिंग के बारे में परवाह नहीं करता
आप इन हास्यास्पद सिद्धांतों पर है। वे कुछ ठोस जानकारी है कि चाहते हैं
अकेले समाचार चैनलों प्रदान कर सकते हैं।</v>
      </c>
      <c r="C34" s="1" t="s">
        <v>4</v>
      </c>
      <c r="D34" s="1" t="s">
        <v>5</v>
      </c>
    </row>
    <row r="35" spans="1:4" ht="13.2" x14ac:dyDescent="0.25">
      <c r="A35" s="1" t="s">
        <v>41</v>
      </c>
      <c r="B35" t="str">
        <f ca="1">IFERROR(__xludf.DUMMYFUNCTION("GOOGLETRANSLATE(B35,""en"",""hi"")"),"मैं इसके लिए इंतज़ार कर रहा था .... बहुत ईमानदार राय")</f>
        <v>मैं इसके लिए इंतज़ार कर रहा था .... बहुत ईमानदार राय</v>
      </c>
      <c r="C35" s="1" t="s">
        <v>4</v>
      </c>
      <c r="D35" s="1" t="s">
        <v>5</v>
      </c>
    </row>
    <row r="36" spans="1:4" ht="13.2" x14ac:dyDescent="0.25">
      <c r="A36" s="1" t="s">
        <v>42</v>
      </c>
      <c r="B36" t="str">
        <f ca="1">IFERROR(__xludf.DUMMYFUNCTION("GOOGLETRANSLATE(B36,""en"",""hi"")"),"OMG 😱")</f>
        <v>OMG 😱</v>
      </c>
      <c r="C36" s="1" t="s">
        <v>4</v>
      </c>
      <c r="D36" s="1" t="s">
        <v>5</v>
      </c>
    </row>
    <row r="37" spans="1:4" ht="13.2" x14ac:dyDescent="0.25">
      <c r="A37" s="1" t="s">
        <v>43</v>
      </c>
      <c r="B37" t="str">
        <f ca="1">IFERROR(__xludf.DUMMYFUNCTION("GOOGLETRANSLATE(B37,""en"",""hi"")"),"Llovu")</f>
        <v>Llovu</v>
      </c>
      <c r="C37" s="1" t="s">
        <v>4</v>
      </c>
      <c r="D37" s="1" t="s">
        <v>5</v>
      </c>
    </row>
    <row r="38" spans="1:4" ht="13.2" x14ac:dyDescent="0.25">
      <c r="A38" s="1" t="s">
        <v>44</v>
      </c>
      <c r="B38" t="str">
        <f ca="1">IFERROR(__xludf.DUMMYFUNCTION("GOOGLETRANSLATE(B38,""en"",""hi"")"),"आप सही broo धन्यवाद कर रहे हैं")</f>
        <v>आप सही broo धन्यवाद कर रहे हैं</v>
      </c>
      <c r="C38" s="1" t="s">
        <v>4</v>
      </c>
      <c r="D38" s="1" t="s">
        <v>5</v>
      </c>
    </row>
    <row r="39" spans="1:4" ht="13.2" x14ac:dyDescent="0.25">
      <c r="A39" s="1" t="s">
        <v>45</v>
      </c>
      <c r="B39" t="str">
        <f ca="1">IFERROR(__xludf.DUMMYFUNCTION("GOOGLETRANSLATE(B39,""en"",""hi"")"),"वह हमारे देश और उसके कानून direspect हमारे नागरिकों castigating है .who
donkys उसके बुकर पुरस्कार दिया .She मजाक और हमारे देश का अपमान है और
दुष्ट और चालाक वूल्फ की तरह बर्ताव कर। आप पर शर्म की बात है है.आप wampnthi। क्यू
chutyapnti कर रही हो। जय hnind .j"&amp;"ay जगत।")</f>
        <v>वह हमारे देश और उसके कानून direspect हमारे नागरिकों castigating है .who
donkys उसके बुकर पुरस्कार दिया .She मजाक और हमारे देश का अपमान है और
दुष्ट और चालाक वूल्फ की तरह बर्ताव कर। आप पर शर्म की बात है है.आप wampnthi। क्यू
chutyapnti कर रही हो। जय hnind .jay जगत।</v>
      </c>
      <c r="C39" s="1" t="s">
        <v>4</v>
      </c>
      <c r="D39" s="1" t="s">
        <v>5</v>
      </c>
    </row>
    <row r="40" spans="1:4" ht="13.2" x14ac:dyDescent="0.25">
      <c r="A40" s="1" t="s">
        <v>46</v>
      </c>
      <c r="B40" t="str">
        <f ca="1">IFERROR(__xludf.DUMMYFUNCTION("GOOGLETRANSLATE(B40,""en"",""hi"")"),"इस अद्भुत वीडियो देखें
[Https://www.youtube.com/watch?v=S6g_W2nTcvQ&amp;app=desktop](https://www.youtube.com/watch?v=S6g_W2nTcvQ&amp;app=desktop)")</f>
        <v>इस अद्भुत वीडियो देखें
[Https://www.youtube.com/watch?v=S6g_W2nTcvQ&amp;app=desktop](https://www.youtube.com/watch?v=S6g_W2nTcvQ&amp;app=desktop)</v>
      </c>
      <c r="C40" s="1" t="s">
        <v>4</v>
      </c>
      <c r="D40" s="1" t="s">
        <v>5</v>
      </c>
    </row>
    <row r="41" spans="1:4" ht="13.2" x14ac:dyDescent="0.25">
      <c r="A41" s="1" t="s">
        <v>47</v>
      </c>
      <c r="B41" t="str">
        <f ca="1">IFERROR(__xludf.DUMMYFUNCTION("GOOGLETRANSLATE(B41,""en"",""hi"")"),"भाई बंद टोपी")</f>
        <v>भाई बंद टोपी</v>
      </c>
      <c r="C41" s="1" t="s">
        <v>4</v>
      </c>
      <c r="D41" s="1" t="s">
        <v>5</v>
      </c>
    </row>
    <row r="42" spans="1:4" ht="13.2" x14ac:dyDescent="0.25">
      <c r="A42" s="1" t="s">
        <v>48</v>
      </c>
      <c r="B42" t="str">
        <f ca="1">IFERROR(__xludf.DUMMYFUNCTION("GOOGLETRANSLATE(B42,""en"",""hi"")"),"बहुत ज्यादा स्पॉइलर 🙄🙄🙄 शीर्षक बदलें 😒😒")</f>
        <v>बहुत ज्यादा स्पॉइलर 🙄🙄🙄 शीर्षक बदलें 😒😒</v>
      </c>
      <c r="C42" s="1" t="s">
        <v>4</v>
      </c>
      <c r="D42" s="1" t="s">
        <v>5</v>
      </c>
    </row>
    <row r="43" spans="1:4" ht="13.2" x14ac:dyDescent="0.25">
      <c r="A43" s="1" t="s">
        <v>49</v>
      </c>
      <c r="B43" t="str">
        <f ca="1">IFERROR(__xludf.DUMMYFUNCTION("GOOGLETRANSLATE(B43,""en"",""hi"")"),"लेकिन आप उन्हें पकड़ कर सकते हैं कोई .... अगर अदालत में उन्हें agaist हाँ fial complian और
तो सज़ा और उन्हें jail..but में डाल आप नहीं कर सकते // इस तथ्य यह है ... वह है
danderous महिला और आप helpless..court को दंडित करने reluktunt हैं")</f>
        <v>लेकिन आप उन्हें पकड़ कर सकते हैं कोई .... अगर अदालत में उन्हें agaist हाँ fial complian और
तो सज़ा और उन्हें jail..but में डाल आप नहीं कर सकते // इस तथ्य यह है ... वह है
danderous महिला और आप helpless..court को दंडित करने reluktunt हैं</v>
      </c>
      <c r="C43" s="1" t="s">
        <v>4</v>
      </c>
      <c r="D43" s="1" t="s">
        <v>5</v>
      </c>
    </row>
    <row r="44" spans="1:4" ht="13.2" x14ac:dyDescent="0.25">
      <c r="A44" s="1" t="s">
        <v>50</v>
      </c>
      <c r="B44" t="str">
        <f ca="1">IFERROR(__xludf.DUMMYFUNCTION("GOOGLETRANSLATE(B44,""en"",""hi"")"),"वैसे मैं अपने आप को एक 21 वीं सदी के आधुनिक महिला होने के नाते, मैं चार घड़ी नहीं था
अधिक शॉट के रूप में मैं ट्रेलर और कलाकारों के साक्षात्कार पाया बहुत
परेशान। नारीवाद लिंग के यह की असली एजेंडा यानी समानता खो रहा है, लेकिन
यौन गंदगी के सभी तरह के एक अधिव"&amp;"क्ता बन गया। नारीवाद ज्यादा से ज्यादा है
यौन स्वतंत्रता, मैं सभी मेरे साथी लड़कियों अनुरोध करने के लिए इस तरह के नहीं द्वारा दूर ले करने के
विचारों।")</f>
        <v>वैसे मैं अपने आप को एक 21 वीं सदी के आधुनिक महिला होने के नाते, मैं चार घड़ी नहीं था
अधिक शॉट के रूप में मैं ट्रेलर और कलाकारों के साक्षात्कार पाया बहुत
परेशान। नारीवाद लिंग के यह की असली एजेंडा यानी समानता खो रहा है, लेकिन
यौन गंदगी के सभी तरह के एक अधिवक्ता बन गया। नारीवाद ज्यादा से ज्यादा है
यौन स्वतंत्रता, मैं सभी मेरे साथी लड़कियों अनुरोध करने के लिए इस तरह के नहीं द्वारा दूर ले करने के
विचारों।</v>
      </c>
      <c r="C44" s="1" t="s">
        <v>13</v>
      </c>
      <c r="D44" s="1" t="s">
        <v>5</v>
      </c>
    </row>
    <row r="45" spans="1:4" ht="13.2" x14ac:dyDescent="0.25">
      <c r="A45" s="1" t="s">
        <v>51</v>
      </c>
      <c r="B45" t="str">
        <f ca="1">IFERROR(__xludf.DUMMYFUNCTION("GOOGLETRANSLATE(B45,""en"",""hi"")"),"Ranu एक बुरी लड़की है 👍👍😸😆😂")</f>
        <v>Ranu एक बुरी लड़की है 👍👍😸😆😂</v>
      </c>
      <c r="C45" s="1" t="s">
        <v>4</v>
      </c>
      <c r="D45" s="1" t="s">
        <v>5</v>
      </c>
    </row>
    <row r="46" spans="1:4" ht="13.2" x14ac:dyDescent="0.25">
      <c r="A46" s="1" t="s">
        <v>52</v>
      </c>
      <c r="B46" t="str">
        <f ca="1">IFERROR(__xludf.DUMMYFUNCTION("GOOGLETRANSLATE(B46,""en"",""hi"")"),"एक भूत की तरह दिखता है, असली जादूई")</f>
        <v>एक भूत की तरह दिखता है, असली जादूई</v>
      </c>
      <c r="C46" s="1" t="s">
        <v>13</v>
      </c>
      <c r="D46" s="1" t="s">
        <v>5</v>
      </c>
    </row>
    <row r="47" spans="1:4" ht="13.2" x14ac:dyDescent="0.25">
      <c r="A47" s="1" t="s">
        <v>53</v>
      </c>
      <c r="B47" t="str">
        <f ca="1">IFERROR(__xludf.DUMMYFUNCTION("GOOGLETRANSLATE(B47,""en"",""hi"")"),"दुनिया आप की तरह अधिक पुरुषों की जरूरत है")</f>
        <v>दुनिया आप की तरह अधिक पुरुषों की जरूरत है</v>
      </c>
      <c r="C47" s="1" t="s">
        <v>4</v>
      </c>
      <c r="D47" s="1" t="s">
        <v>5</v>
      </c>
    </row>
    <row r="48" spans="1:4" ht="13.2" x14ac:dyDescent="0.25">
      <c r="A48" s="1" t="s">
        <v>54</v>
      </c>
      <c r="B48" t="str">
        <f ca="1">IFERROR(__xludf.DUMMYFUNCTION("GOOGLETRANSLATE(B48,""en"",""hi"")"),"**सही बात**")</f>
        <v>**सही बात**</v>
      </c>
      <c r="C48" s="1" t="s">
        <v>4</v>
      </c>
      <c r="D48" s="1" t="s">
        <v>5</v>
      </c>
    </row>
    <row r="49" spans="1:4" ht="13.2" x14ac:dyDescent="0.25">
      <c r="A49" s="1" t="s">
        <v>55</v>
      </c>
      <c r="B49" t="str">
        <f ca="1">IFERROR(__xludf.DUMMYFUNCTION("GOOGLETRANSLATE(B49,""en"",""hi"")"),"@Pratik Borade सिर्फ वीडियो आप की सिफारिश की 2 मिनट देखा और आप की तरह लगता है
अपने स्वयं के शब्दकोश में लिखें। क्षमा करें, लेकिन मैं अन्य शब्दकोशों निम्नलिखित किया जाएगा
जैसे कैम्ब्रिज और मरियम वेबस्टर।")</f>
        <v>@Pratik Borade सिर्फ वीडियो आप की सिफारिश की 2 मिनट देखा और आप की तरह लगता है
अपने स्वयं के शब्दकोश में लिखें। क्षमा करें, लेकिन मैं अन्य शब्दकोशों निम्नलिखित किया जाएगा
जैसे कैम्ब्रिज और मरियम वेबस्टर।</v>
      </c>
      <c r="C49" s="1" t="s">
        <v>13</v>
      </c>
      <c r="D49" s="1" t="s">
        <v>5</v>
      </c>
    </row>
    <row r="50" spans="1:4" ht="13.2" x14ac:dyDescent="0.25">
      <c r="A50" s="1" t="s">
        <v>56</v>
      </c>
      <c r="B50" t="str">
        <f ca="1">IFERROR(__xludf.DUMMYFUNCTION("GOOGLETRANSLATE(B50,""en"",""hi"")"),"पूरे बॉलीवुड आधार एक जीवन लोगों के बारे में और नहीं सपना दिखाया जा रहा है
यथार्थवाद। यह वास्तविकता से पलायनवाद का एक रूप है।")</f>
        <v>पूरे बॉलीवुड आधार एक जीवन लोगों के बारे में और नहीं सपना दिखाया जा रहा है
यथार्थवाद। यह वास्तविकता से पलायनवाद का एक रूप है।</v>
      </c>
      <c r="C50" s="1" t="s">
        <v>4</v>
      </c>
      <c r="D50" s="1" t="s">
        <v>5</v>
      </c>
    </row>
    <row r="51" spans="1:4" ht="13.2" x14ac:dyDescent="0.25">
      <c r="A51" s="1" t="s">
        <v>57</v>
      </c>
      <c r="B51" t="str">
        <f ca="1">IFERROR(__xludf.DUMMYFUNCTION("GOOGLETRANSLATE(B51,""en"",""hi"")"),"आप सर को सलामी, महान सोच")</f>
        <v>आप सर को सलामी, महान सोच</v>
      </c>
      <c r="C51" s="1" t="s">
        <v>4</v>
      </c>
      <c r="D51" s="1" t="s">
        <v>5</v>
      </c>
    </row>
    <row r="52" spans="1:4" ht="13.2" x14ac:dyDescent="0.25">
      <c r="A52" s="1" t="s">
        <v>58</v>
      </c>
      <c r="B52" t="str">
        <f ca="1">IFERROR(__xludf.DUMMYFUNCTION("GOOGLETRANSLATE(B52,""en"",""hi"")"),"इस song..Awesome देखो
&lt;Https://youtu.be/4Ax1099ML-Q&gt;")</f>
        <v>इस song..Awesome देखो
&lt;Https://youtu.be/4Ax1099ML-Q&gt;</v>
      </c>
      <c r="C52" s="1" t="s">
        <v>4</v>
      </c>
      <c r="D52" s="1" t="s">
        <v>5</v>
      </c>
    </row>
    <row r="53" spans="1:4" ht="13.2" x14ac:dyDescent="0.25">
      <c r="A53" s="1" t="s">
        <v>59</v>
      </c>
      <c r="B53" t="str">
        <f ca="1">IFERROR(__xludf.DUMMYFUNCTION("GOOGLETRANSLATE(B53,""en"",""hi"")"),"बहुत बहुत अच्छा बोर")</f>
        <v>बहुत बहुत अच्छा बोर</v>
      </c>
      <c r="C53" s="1" t="s">
        <v>4</v>
      </c>
      <c r="D53" s="1" t="s">
        <v>5</v>
      </c>
    </row>
    <row r="54" spans="1:4" ht="13.2" x14ac:dyDescent="0.25">
      <c r="A54" s="1" t="s">
        <v>60</v>
      </c>
      <c r="B54" t="str">
        <f ca="1">IFERROR(__xludf.DUMMYFUNCTION("GOOGLETRANSLATE(B54,""en"",""hi"")"),"बहुत अच्छा वीडियो")</f>
        <v>बहुत अच्छा वीडियो</v>
      </c>
      <c r="C54" s="1" t="s">
        <v>4</v>
      </c>
      <c r="D54" s="1" t="s">
        <v>5</v>
      </c>
    </row>
    <row r="55" spans="1:4" ht="13.2" x14ac:dyDescent="0.25">
      <c r="A55" s="1" t="s">
        <v>61</v>
      </c>
      <c r="B55" t="str">
        <f ca="1">IFERROR(__xludf.DUMMYFUNCTION("GOOGLETRANSLATE(B55,""en"",""hi"")"),"महाकाव्य फिल्म")</f>
        <v>महाकाव्य फिल्म</v>
      </c>
      <c r="C55" s="1" t="s">
        <v>4</v>
      </c>
      <c r="D55" s="1" t="s">
        <v>5</v>
      </c>
    </row>
    <row r="56" spans="1:4" ht="13.2" x14ac:dyDescent="0.25">
      <c r="A56" s="1" t="s">
        <v>62</v>
      </c>
      <c r="B56" t="str">
        <f ca="1">IFERROR(__xludf.DUMMYFUNCTION("GOOGLETRANSLATE(B56,""en"",""hi"")"),"मैं इस फिल्म के दौरान सिर दर्द था और भी पोस्ट फिल्म .. मैं बस से नफरत है
फिल्म, पूरी तरह से असहमत थे और अपाच्य साजिश ... और लोगों की तरह कैसे थे
यू फिल्म नापसंद कर सकते हैं .. जबकि मैं हैरान हूँ कि वहाँ क्या है, सिवाय इसके पसंद आया जा करने के लिए
गाना...")</f>
        <v>मैं इस फिल्म के दौरान सिर दर्द था और भी पोस्ट फिल्म .. मैं बस से नफरत है
फिल्म, पूरी तरह से असहमत थे और अपाच्य साजिश ... और लोगों की तरह कैसे थे
यू फिल्म नापसंद कर सकते हैं .. जबकि मैं हैरान हूँ कि वहाँ क्या है, सिवाय इसके पसंद आया जा करने के लिए
गाना...</v>
      </c>
      <c r="C56" s="1" t="s">
        <v>36</v>
      </c>
      <c r="D56" s="1" t="s">
        <v>5</v>
      </c>
    </row>
    <row r="57" spans="1:4" ht="13.2" x14ac:dyDescent="0.25">
      <c r="A57" s="1" t="s">
        <v>63</v>
      </c>
      <c r="B57" t="str">
        <f ca="1">IFERROR(__xludf.DUMMYFUNCTION("GOOGLETRANSLATE(B57,""en"",""hi"")"),"सुपर भाई")</f>
        <v>सुपर भाई</v>
      </c>
      <c r="C57" s="1" t="s">
        <v>4</v>
      </c>
      <c r="D57" s="1" t="s">
        <v>5</v>
      </c>
    </row>
    <row r="58" spans="1:4" ht="13.2" x14ac:dyDescent="0.25">
      <c r="A58" s="1" t="s">
        <v>64</v>
      </c>
      <c r="B58" t="str">
        <f ca="1">IFERROR(__xludf.DUMMYFUNCTION("GOOGLETRANSLATE(B58,""en"",""hi"")"),"अच्छा काम ,, plz उप")</f>
        <v>अच्छा काम ,, plz उप</v>
      </c>
      <c r="C58" s="1" t="s">
        <v>4</v>
      </c>
      <c r="D58" s="1" t="s">
        <v>5</v>
      </c>
    </row>
    <row r="59" spans="1:4" ht="13.2" x14ac:dyDescent="0.25">
      <c r="A59" s="1" t="s">
        <v>65</v>
      </c>
      <c r="B59" t="str">
        <f ca="1">IFERROR(__xludf.DUMMYFUNCTION("GOOGLETRANSLATE(B59,""en"",""hi"")"),"आप एक उदार अपने आप को नहीं थे? 😂")</f>
        <v>आप एक उदार अपने आप को नहीं थे? 😂</v>
      </c>
      <c r="C59" s="1" t="s">
        <v>4</v>
      </c>
      <c r="D59" s="1" t="s">
        <v>5</v>
      </c>
    </row>
    <row r="60" spans="1:4" ht="13.2" x14ac:dyDescent="0.25">
      <c r="A60" s="1" t="s">
        <v>66</v>
      </c>
      <c r="B60" t="str">
        <f ca="1">IFERROR(__xludf.DUMMYFUNCTION("GOOGLETRANSLATE(B60,""en"",""hi"")"),"यही कारण है कि मुझे पसंद है आमिर खान")</f>
        <v>यही कारण है कि मुझे पसंद है आमिर खान</v>
      </c>
      <c r="C60" s="1" t="s">
        <v>4</v>
      </c>
      <c r="D60" s="1" t="s">
        <v>5</v>
      </c>
    </row>
    <row r="61" spans="1:4" ht="13.2" x14ac:dyDescent="0.25">
      <c r="A61" s="1" t="s">
        <v>67</v>
      </c>
      <c r="B61" t="str">
        <f ca="1">IFERROR(__xludf.DUMMYFUNCTION("GOOGLETRANSLATE(B61,""en"",""hi"")"),"शहीद कपूर के लिए सर्वश्रेष्ठ फिल्म")</f>
        <v>शहीद कपूर के लिए सर्वश्रेष्ठ फिल्म</v>
      </c>
      <c r="C61" s="1" t="s">
        <v>4</v>
      </c>
      <c r="D61" s="1" t="s">
        <v>5</v>
      </c>
    </row>
    <row r="62" spans="1:4" ht="13.2" x14ac:dyDescent="0.25">
      <c r="A62" s="1" t="s">
        <v>68</v>
      </c>
      <c r="B62" t="str">
        <f ca="1">IFERROR(__xludf.DUMMYFUNCTION("GOOGLETRANSLATE(B62,""en"",""hi"")"),"आप एक आदमी हैं तो आप india..now महिलाओं की एक मूर्ख के लिए लड़ रहे हैं
पुरुषों ... आपको लगता है कि पता है?")</f>
        <v>आप एक आदमी हैं तो आप india..now महिलाओं की एक मूर्ख के लिए लड़ रहे हैं
पुरुषों ... आपको लगता है कि पता है?</v>
      </c>
      <c r="C62" s="1" t="s">
        <v>13</v>
      </c>
      <c r="D62" s="1" t="s">
        <v>5</v>
      </c>
    </row>
    <row r="63" spans="1:4" ht="13.2" x14ac:dyDescent="0.25">
      <c r="A63" s="1" t="s">
        <v>69</v>
      </c>
      <c r="B63" t="str">
        <f ca="1">IFERROR(__xludf.DUMMYFUNCTION("GOOGLETRANSLATE(B63,""en"",""hi"")"),"यह मानसिक रूप से बीमार लेडी एक भौंकने स्ट्रीट कुत्ते खींच करने के लिए जिसका इरादों है
लोगों का ध्यान है कि वह जिंदा है")</f>
        <v>यह मानसिक रूप से बीमार लेडी एक भौंकने स्ट्रीट कुत्ते खींच करने के लिए जिसका इरादों है
लोगों का ध्यान है कि वह जिंदा है</v>
      </c>
      <c r="C63" s="1" t="s">
        <v>4</v>
      </c>
      <c r="D63" s="1" t="s">
        <v>28</v>
      </c>
    </row>
    <row r="64" spans="1:4" ht="13.2" x14ac:dyDescent="0.25">
      <c r="A64" s="1" t="s">
        <v>70</v>
      </c>
      <c r="B64" t="str">
        <f ca="1">IFERROR(__xludf.DUMMYFUNCTION("GOOGLETRANSLATE(B64,""en"",""hi"")"),"राम राजा - जो भी एक पति नहीं रख सकते हैं - - वह एक महिला कुत्ता है शादी की और
दो बार अलग है क्योंकि वह चारों ओर सोने के लिए पसंद करती है")</f>
        <v>राम राजा - जो भी एक पति नहीं रख सकते हैं - - वह एक महिला कुत्ता है शादी की और
दो बार अलग है क्योंकि वह चारों ओर सोने के लिए पसंद करती है</v>
      </c>
      <c r="C64" s="1" t="s">
        <v>36</v>
      </c>
      <c r="D64" s="1" t="s">
        <v>28</v>
      </c>
    </row>
    <row r="65" spans="1:4" ht="13.2" x14ac:dyDescent="0.25">
      <c r="A65" s="1" t="s">
        <v>71</v>
      </c>
      <c r="B65" t="str">
        <f ca="1">IFERROR(__xludf.DUMMYFUNCTION("GOOGLETRANSLATE(B65,""en"",""hi"")"),"Manjee .. चक्षु जी .. एन डी .. अखिल जी ... 😁 😂 🤣 🤣 🤣 फैब .. 😁 😂 🤣")</f>
        <v>Manjee .. चक्षु जी .. एन डी .. अखिल जी ... 😁 😂 🤣 🤣 🤣 फैब .. 😁 😂 🤣</v>
      </c>
      <c r="C65" s="1" t="s">
        <v>4</v>
      </c>
      <c r="D65" s="1" t="s">
        <v>5</v>
      </c>
    </row>
    <row r="66" spans="1:4" ht="13.2" x14ac:dyDescent="0.25">
      <c r="A66" s="1" t="s">
        <v>72</v>
      </c>
      <c r="B66" t="str">
        <f ca="1">IFERROR(__xludf.DUMMYFUNCTION("GOOGLETRANSLATE(B66,""en"",""hi"")"),"पूरी तरह से उर अंक के साथ सहमत भाई nd कबीर सिंह को नापसंद करने के लिए girts होना आवश्यक है
इन बातों का मुकाबला यदि वे नहीं तो वे अपने कमीने मुंह बंद करना होगा कर सकते हैं
बल्कि घ फिल्म के खिलाफ दस्त, उल्टी ..... अगर वे नहीं चाहता है की तुलना में
घ फिल्म त"&amp;"ो जो उन्हें मजबूर कर रहा है देखने के .......")</f>
        <v>पूरी तरह से उर अंक के साथ सहमत भाई nd कबीर सिंह को नापसंद करने के लिए girts होना आवश्यक है
इन बातों का मुकाबला यदि वे नहीं तो वे अपने कमीने मुंह बंद करना होगा कर सकते हैं
बल्कि घ फिल्म के खिलाफ दस्त, उल्टी ..... अगर वे नहीं चाहता है की तुलना में
घ फिल्म तो जो उन्हें मजबूर कर रहा है देखने के .......</v>
      </c>
      <c r="C66" s="1" t="s">
        <v>36</v>
      </c>
      <c r="D66" s="1" t="s">
        <v>5</v>
      </c>
    </row>
    <row r="67" spans="1:4" ht="13.2" x14ac:dyDescent="0.25">
      <c r="A67" s="1" t="s">
        <v>73</v>
      </c>
      <c r="B67" t="str">
        <f ca="1">IFERROR(__xludf.DUMMYFUNCTION("GOOGLETRANSLATE(B67,""en"",""hi"")"),"तुम सब Ranu मंडल से जलन r। है.आप कोई शिक्षा है। .bt हम समर्थन
Ranu जी fr अपनी प्रतिभा ... हम कभी उसके व्यक्तिगत मुद्दों interfare। ।हम लोग उसे प्यार करते हैं
डिवाइन आवाज। यह .dats ..")</f>
        <v>तुम सब Ranu मंडल से जलन r। है.आप कोई शिक्षा है। .bt हम समर्थन
Ranu जी fr अपनी प्रतिभा ... हम कभी उसके व्यक्तिगत मुद्दों interfare। ।हम लोग उसे प्यार करते हैं
डिवाइन आवाज। यह .dats ..</v>
      </c>
      <c r="C67" s="1" t="s">
        <v>4</v>
      </c>
      <c r="D67" s="1" t="s">
        <v>5</v>
      </c>
    </row>
    <row r="68" spans="1:4" ht="13.2" x14ac:dyDescent="0.25">
      <c r="A68" s="1" t="s">
        <v>74</v>
      </c>
      <c r="B68" t="str">
        <f ca="1">IFERROR(__xludf.DUMMYFUNCTION("GOOGLETRANSLATE(B68,""en"",""hi"")"),"हाय प्रतीक, आशा है कि आप अच्छी तरह से कर रहे हैं। यह एक संयोग है या कुछ भी बुलाओ, मैं आ गया
एक डिजाइनर उदार स्री जाति से द्वेष के लिए कबीर सिंह की आलोचना पृष्ठ के पार। सच कहूं
बोल मैं केवल अर्जुन रेड्डी को देखा है, और मैं एक का पता लगाने खोजने में असमर्थ "&amp;"था
स्री जाति से द्वेष कहीं भी की। इन लोगों को तो महिलाओं के बारे में चिंतित थे, तो वहाँ
हमारे देश में वास्तविक tharkis बाहर कॉल करेंगे। लेकिन वैसे भी वे Veere Di की तरह
शादी और 4 अधिक शॉट्स को खुश। तो बेहतर उपेक्षा उन्हें और उन्हें जाने कराहना
की तरह बच्च"&amp;"ों को। जोड़े को अर्जुन और दीप्ति, कबीर और Priti👩❤️👨👩❤️👨 प्यार करता था।
मूवी शीर्ष वर्ग है। अच्छा काम करते रहें 🙏😇")</f>
        <v>हाय प्रतीक, आशा है कि आप अच्छी तरह से कर रहे हैं। यह एक संयोग है या कुछ भी बुलाओ, मैं आ गया
एक डिजाइनर उदार स्री जाति से द्वेष के लिए कबीर सिंह की आलोचना पृष्ठ के पार। सच कहूं
बोल मैं केवल अर्जुन रेड्डी को देखा है, और मैं एक का पता लगाने खोजने में असमर्थ था
स्री जाति से द्वेष कहीं भी की। इन लोगों को तो महिलाओं के बारे में चिंतित थे, तो वहाँ
हमारे देश में वास्तविक tharkis बाहर कॉल करेंगे। लेकिन वैसे भी वे Veere Di की तरह
शादी और 4 अधिक शॉट्स को खुश। तो बेहतर उपेक्षा उन्हें और उन्हें जाने कराहना
की तरह बच्चों को। जोड़े को अर्जुन और दीप्ति, कबीर और Priti👩❤️👨👩❤️👨 प्यार करता था।
मूवी शीर्ष वर्ग है। अच्छा काम करते रहें 🙏😇</v>
      </c>
      <c r="C68" s="1" t="s">
        <v>13</v>
      </c>
      <c r="D68" s="1" t="s">
        <v>5</v>
      </c>
    </row>
    <row r="69" spans="1:4" ht="13.2" x14ac:dyDescent="0.25">
      <c r="A69" s="1" t="s">
        <v>75</v>
      </c>
      <c r="B69" t="str">
        <f ca="1">IFERROR(__xludf.DUMMYFUNCTION("GOOGLETRANSLATE(B69,""en"",""hi"")"),"सबसे अच्छा प्रेम कहानी की कबीर सिंह एक। दिल से jud gayi फिल्म")</f>
        <v>सबसे अच्छा प्रेम कहानी की कबीर सिंह एक। दिल से jud gayi फिल्म</v>
      </c>
      <c r="C69" s="1" t="s">
        <v>4</v>
      </c>
      <c r="D69" s="1" t="s">
        <v>5</v>
      </c>
    </row>
    <row r="70" spans="1:4" ht="13.2" x14ac:dyDescent="0.25">
      <c r="A70" s="1" t="s">
        <v>76</v>
      </c>
      <c r="B70" t="str">
        <f ca="1">IFERROR(__xludf.DUMMYFUNCTION("GOOGLETRANSLATE(B70,""en"",""hi"")"),"Diljit Dosanjh द्वारा Shadaa
समीक्षा
कृपया 🙏 🙏")</f>
        <v>Diljit Dosanjh द्वारा Shadaa
समीक्षा
कृपया 🙏 🙏</v>
      </c>
      <c r="C70" s="1" t="s">
        <v>4</v>
      </c>
      <c r="D70" s="1" t="s">
        <v>5</v>
      </c>
    </row>
    <row r="71" spans="1:4" ht="13.2" x14ac:dyDescent="0.25">
      <c r="A71" s="1" t="s">
        <v>77</v>
      </c>
      <c r="B71" t="str">
        <f ca="1">IFERROR(__xludf.DUMMYFUNCTION("GOOGLETRANSLATE(B71,""en"",""hi"")"),"कर्नल")</f>
        <v>कर्नल</v>
      </c>
      <c r="C71" s="1" t="s">
        <v>4</v>
      </c>
      <c r="D71" s="1" t="s">
        <v>5</v>
      </c>
    </row>
    <row r="72" spans="1:4" ht="13.2" x14ac:dyDescent="0.25">
      <c r="A72" s="1" t="s">
        <v>78</v>
      </c>
      <c r="B72" t="str">
        <f ca="1">IFERROR(__xludf.DUMMYFUNCTION("GOOGLETRANSLATE(B72,""en"",""hi"")"),"आप वास्तविक अर्थ भाई बात कर रहे हैं ..")</f>
        <v>आप वास्तविक अर्थ भाई बात कर रहे हैं ..</v>
      </c>
      <c r="C72" s="1" t="s">
        <v>4</v>
      </c>
      <c r="D72" s="1" t="s">
        <v>5</v>
      </c>
    </row>
    <row r="73" spans="1:4" ht="13.2" x14ac:dyDescent="0.25">
      <c r="A73" s="1" t="s">
        <v>79</v>
      </c>
      <c r="B73" t="str">
        <f ca="1">IFERROR(__xludf.DUMMYFUNCTION("GOOGLETRANSLATE(B73,""en"",""hi"")"),"यू bhaad मुझे jaa chudail के लिए एक शब्द")</f>
        <v>यू bhaad मुझे jaa chudail के लिए एक शब्द</v>
      </c>
      <c r="C73" s="1" t="s">
        <v>36</v>
      </c>
      <c r="D73" s="1" t="s">
        <v>28</v>
      </c>
    </row>
    <row r="74" spans="1:4" ht="13.2" x14ac:dyDescent="0.25">
      <c r="A74" s="1" t="s">
        <v>80</v>
      </c>
      <c r="B74" t="str">
        <f ca="1">IFERROR(__xludf.DUMMYFUNCTION("GOOGLETRANSLATE(B74,""en"",""hi"")"),"वाह ... प्रतीक सर यू आर विश्लेषण वास्तव में शानदार ... और अधिक लोगों को आशा है कि जैसे यू मौजूद है
बॉलीवुड आलोचकों में ... FK उन भुगतान किया आलोचकों nd छद्म femmies nd commies ....")</f>
        <v>वाह ... प्रतीक सर यू आर विश्लेषण वास्तव में शानदार ... और अधिक लोगों को आशा है कि जैसे यू मौजूद है
बॉलीवुड आलोचकों में ... FK उन भुगतान किया आलोचकों nd छद्म femmies nd commies ....</v>
      </c>
      <c r="C74" s="1" t="s">
        <v>13</v>
      </c>
      <c r="D74" s="1" t="s">
        <v>5</v>
      </c>
    </row>
    <row r="75" spans="1:4" ht="13.2" x14ac:dyDescent="0.25">
      <c r="A75" s="1" t="s">
        <v>81</v>
      </c>
      <c r="B75" t="str">
        <f ca="1">IFERROR(__xludf.DUMMYFUNCTION("GOOGLETRANSLATE(B75,""en"",""hi"")"),"Mensutra हमारे भारतीय पर अपना योगदान देने के लिए युवाओं के नेता .... Thnx है
समाज")</f>
        <v>Mensutra हमारे भारतीय पर अपना योगदान देने के लिए युवाओं के नेता .... Thnx है
समाज</v>
      </c>
      <c r="C75" s="1" t="s">
        <v>4</v>
      </c>
      <c r="D75" s="1" t="s">
        <v>5</v>
      </c>
    </row>
    <row r="76" spans="1:4" ht="13.2" x14ac:dyDescent="0.25">
      <c r="A76" s="1" t="s">
        <v>82</v>
      </c>
      <c r="B76" t="str">
        <f ca="1">IFERROR(__xludf.DUMMYFUNCTION("GOOGLETRANSLATE(B76,""en"",""hi"")"),"अरुंधति रॉय सबसे बड़ी कटोरे है ,,,,,,,")</f>
        <v>अरुंधति रॉय सबसे बड़ी कटोरे है ,,,,,,,</v>
      </c>
      <c r="C76" s="1" t="s">
        <v>13</v>
      </c>
      <c r="D76" s="1" t="s">
        <v>5</v>
      </c>
    </row>
    <row r="77" spans="1:4" ht="13.2" x14ac:dyDescent="0.25">
      <c r="A77" s="1" t="s">
        <v>83</v>
      </c>
      <c r="B77" t="str">
        <f ca="1">IFERROR(__xludf.DUMMYFUNCTION("GOOGLETRANSLATE(B77,""en"",""hi"")"),"bd💖💖🇧🇩 से प्यार")</f>
        <v>bd💖💖🇧🇩 से प्यार</v>
      </c>
      <c r="C77" s="1" t="s">
        <v>4</v>
      </c>
      <c r="D77" s="1" t="s">
        <v>5</v>
      </c>
    </row>
    <row r="78" spans="1:4" ht="13.2" x14ac:dyDescent="0.25">
      <c r="A78" s="1" t="s">
        <v>84</v>
      </c>
      <c r="B78" t="str">
        <f ca="1">IFERROR(__xludf.DUMMYFUNCTION("GOOGLETRANSLATE(B78,""en"",""hi"")"),"hlooo")</f>
        <v>hlooo</v>
      </c>
      <c r="C78" s="1" t="s">
        <v>4</v>
      </c>
      <c r="D78" s="1" t="s">
        <v>5</v>
      </c>
    </row>
    <row r="79" spans="1:4" ht="13.2" x14ac:dyDescent="0.25">
      <c r="A79" s="1" t="s">
        <v>85</v>
      </c>
      <c r="B79" t="str">
        <f ca="1">IFERROR(__xludf.DUMMYFUNCTION("GOOGLETRANSLATE(B79,""en"",""hi"")"),"@Babu लाल सुप्रभात जी")</f>
        <v>@Babu लाल सुप्रभात जी</v>
      </c>
      <c r="C79" s="1" t="s">
        <v>4</v>
      </c>
      <c r="D79" s="1" t="s">
        <v>5</v>
      </c>
    </row>
    <row r="80" spans="1:4" ht="13.2" x14ac:dyDescent="0.25">
      <c r="A80" s="1" t="s">
        <v>86</v>
      </c>
      <c r="B80" t="str">
        <f ca="1">IFERROR(__xludf.DUMMYFUNCTION("GOOGLETRANSLATE(B80,""en"",""hi"")"),"एक प्रशंसक बैठक कृपया! हम व्यक्तिगत रूप से आप से मिलना चाहता हूँ। वहां कई हैं
में और साकेत के पास सामुदायिक केंद्रों कि आप एक ही के लिए बुक कर सकते हैं।")</f>
        <v>एक प्रशंसक बैठक कृपया! हम व्यक्तिगत रूप से आप से मिलना चाहता हूँ। वहां कई हैं
में और साकेत के पास सामुदायिक केंद्रों कि आप एक ही के लिए बुक कर सकते हैं।</v>
      </c>
      <c r="C80" s="1" t="s">
        <v>4</v>
      </c>
      <c r="D80" s="1" t="s">
        <v>5</v>
      </c>
    </row>
    <row r="81" spans="1:4" ht="13.2" x14ac:dyDescent="0.25">
      <c r="A81" s="1" t="s">
        <v>87</v>
      </c>
      <c r="B81" t="str">
        <f ca="1">IFERROR(__xludf.DUMMYFUNCTION("GOOGLETRANSLATE(B81,""en"",""hi"")"),"बहुत अच्छी फिल्म..")</f>
        <v>बहुत अच्छी फिल्म..</v>
      </c>
      <c r="C81" s="1" t="s">
        <v>4</v>
      </c>
      <c r="D81" s="1" t="s">
        <v>5</v>
      </c>
    </row>
    <row r="82" spans="1:4" ht="13.2" x14ac:dyDescent="0.25">
      <c r="A82" s="1" t="s">
        <v>88</v>
      </c>
      <c r="B82" t="str">
        <f ca="1">IFERROR(__xludf.DUMMYFUNCTION("GOOGLETRANSLATE(B82,""en"",""hi"")"),"कैसे यू इतना समय के लिए बात कर सकते हैं और यू कैमरा पर बस की तलाश में .. जो साधन
यह अपने आप से बात कर की तरह है ..")</f>
        <v>कैसे यू इतना समय के लिए बात कर सकते हैं और यू कैमरा पर बस की तलाश में .. जो साधन
यह अपने आप से बात कर की तरह है ..</v>
      </c>
      <c r="C82" s="1" t="s">
        <v>4</v>
      </c>
      <c r="D82" s="1" t="s">
        <v>5</v>
      </c>
    </row>
    <row r="83" spans="1:4" ht="13.2" x14ac:dyDescent="0.25">
      <c r="A83" s="1" t="s">
        <v>89</v>
      </c>
      <c r="B83" t="str">
        <f ca="1">IFERROR(__xludf.DUMMYFUNCTION("GOOGLETRANSLATE(B83,""en"",""hi"")"),"अच्छा न")</f>
        <v>अच्छा न</v>
      </c>
      <c r="C83" s="1" t="s">
        <v>4</v>
      </c>
      <c r="D83" s="1" t="s">
        <v>5</v>
      </c>
    </row>
    <row r="84" spans="1:4" ht="13.2" x14ac:dyDescent="0.25">
      <c r="A84" s="1" t="s">
        <v>90</v>
      </c>
      <c r="B84" t="str">
        <f ca="1">IFERROR(__xludf.DUMMYFUNCTION("GOOGLETRANSLATE(B84,""en"",""hi"")"),"अंत में, मैं कानूनी तौर पर समलैंगिक इंडियंस कॉल कर सकते हैं")</f>
        <v>अंत में, मैं कानूनी तौर पर समलैंगिक इंडियंस कॉल कर सकते हैं</v>
      </c>
      <c r="C84" s="1" t="s">
        <v>4</v>
      </c>
      <c r="D84" s="1" t="s">
        <v>28</v>
      </c>
    </row>
    <row r="85" spans="1:4" ht="13.2" x14ac:dyDescent="0.25">
      <c r="A85" s="1" t="s">
        <v>91</v>
      </c>
      <c r="B85" t="str">
        <f ca="1">IFERROR(__xludf.DUMMYFUNCTION("GOOGLETRANSLATE(B85,""en"",""hi"")"),"सच में")</f>
        <v>सच में</v>
      </c>
      <c r="C85" s="1" t="s">
        <v>4</v>
      </c>
      <c r="D85" s="1" t="s">
        <v>5</v>
      </c>
    </row>
    <row r="86" spans="1:4" ht="13.2" x14ac:dyDescent="0.25">
      <c r="A86" s="1" t="s">
        <v>92</v>
      </c>
      <c r="B86" t="str">
        <f ca="1">IFERROR(__xludf.DUMMYFUNCTION("GOOGLETRANSLATE(B86,""en"",""hi"")"),"पूरी तरह से agree👍")</f>
        <v>पूरी तरह से agree👍</v>
      </c>
      <c r="C86" s="1" t="s">
        <v>4</v>
      </c>
      <c r="D86" s="1" t="s">
        <v>5</v>
      </c>
    </row>
    <row r="87" spans="1:4" ht="13.2" x14ac:dyDescent="0.25">
      <c r="A87" s="1" t="s">
        <v>93</v>
      </c>
      <c r="B87" t="str">
        <f ca="1">IFERROR(__xludf.DUMMYFUNCTION("GOOGLETRANSLATE(B87,""en"",""hi"")"),"अरुंधति के मुताबिक वह और कुंग फू Kutiya के रूप में उसका नाम देना चाहिए वह होना चाहिए
उसके निपल्स पर दांत ब्रश संतुलन (छोटी बातों के देवता) का अभ्यास कर रखने के लिए,
है कि सभी वह के लिए लायक है। वे (रॉय, कविता कृष्णन, शहला राशिद)
हीरा मंडी में अपार्टमेंट क"&amp;"िराए पर चाहिए)।")</f>
        <v>अरुंधति के मुताबिक वह और कुंग फू Kutiya के रूप में उसका नाम देना चाहिए वह होना चाहिए
उसके निपल्स पर दांत ब्रश संतुलन (छोटी बातों के देवता) का अभ्यास कर रखने के लिए,
है कि सभी वह के लिए लायक है। वे (रॉय, कविता कृष्णन, शहला राशिद)
हीरा मंडी में अपार्टमेंट किराए पर चाहिए)।</v>
      </c>
      <c r="C87" s="1" t="s">
        <v>4</v>
      </c>
      <c r="D87" s="1" t="s">
        <v>28</v>
      </c>
    </row>
    <row r="88" spans="1:4" ht="13.2" x14ac:dyDescent="0.25">
      <c r="A88" s="1" t="s">
        <v>94</v>
      </c>
      <c r="B88" t="str">
        <f ca="1">IFERROR(__xludf.DUMMYFUNCTION("GOOGLETRANSLATE(B88,""en"",""hi"")"),"आयुष्मान खुराना नवाजुद्दीन सिद्दीकी राजकुमार राव वास्तव में अच्छा अभिनेता हैं")</f>
        <v>आयुष्मान खुराना नवाजुद्दीन सिद्दीकी राजकुमार राव वास्तव में अच्छा अभिनेता हैं</v>
      </c>
      <c r="C88" s="1" t="s">
        <v>4</v>
      </c>
      <c r="D88" s="1" t="s">
        <v>5</v>
      </c>
    </row>
    <row r="89" spans="1:4" ht="13.2" x14ac:dyDescent="0.25">
      <c r="A89" s="1" t="s">
        <v>95</v>
      </c>
      <c r="B89" t="str">
        <f ca="1">IFERROR(__xludf.DUMMYFUNCTION("GOOGLETRANSLATE(B89,""en"",""hi"")"),"8617618488")</f>
        <v>8617618488</v>
      </c>
      <c r="C89" s="1" t="s">
        <v>4</v>
      </c>
      <c r="D89" s="1" t="s">
        <v>5</v>
      </c>
    </row>
    <row r="90" spans="1:4" ht="13.2" x14ac:dyDescent="0.25">
      <c r="A90" s="1" t="s">
        <v>96</v>
      </c>
      <c r="B90" t="str">
        <f ca="1">IFERROR(__xludf.DUMMYFUNCTION("GOOGLETRANSLATE(B90,""en"",""hi"")"),"हां समलैंगिक व्यक्ति लड़कियों की तरह कभी नहीं .... लेकिन वे के खिलाफ हिंसा में जाने नहीं होगा
लड़कियों ... उर दृष्टिकोण पूरी तरह से गलत है man😒😒😒👎👎👎")</f>
        <v>हां समलैंगिक व्यक्ति लड़कियों की तरह कभी नहीं .... लेकिन वे के खिलाफ हिंसा में जाने नहीं होगा
लड़कियों ... उर दृष्टिकोण पूरी तरह से गलत है man😒😒😒👎👎👎</v>
      </c>
      <c r="C90" s="1" t="s">
        <v>4</v>
      </c>
      <c r="D90" s="1" t="s">
        <v>5</v>
      </c>
    </row>
    <row r="91" spans="1:4" ht="13.2" x14ac:dyDescent="0.25">
      <c r="A91" s="1" t="s">
        <v>97</v>
      </c>
      <c r="B91" t="str">
        <f ca="1">IFERROR(__xludf.DUMMYFUNCTION("GOOGLETRANSLATE(B91,""en"",""hi"")"),"कोई किसी भी तरह ... बहुत बढ़िया व्यंग्य ...")</f>
        <v>कोई किसी भी तरह ... बहुत बढ़िया व्यंग्य ...</v>
      </c>
      <c r="C91" s="1" t="s">
        <v>4</v>
      </c>
      <c r="D91" s="1" t="s">
        <v>5</v>
      </c>
    </row>
    <row r="92" spans="1:4" ht="13.2" x14ac:dyDescent="0.25">
      <c r="A92" s="1" t="s">
        <v>98</v>
      </c>
      <c r="B92" t="str">
        <f ca="1">IFERROR(__xludf.DUMMYFUNCTION("GOOGLETRANSLATE(B92,""en"",""hi"")"),"తమ్ముడు వైపర్ ఏంది నీ బాధ ... 🤔
గమున్నుండవాయ్ ...
రిప్లై ఇవ్వలేదని ఓ కామెంట్స్ పెట్టుకుంటూపోతున్నారు
शाहिद वह अच्छा अभिनेता और बेहतर तो खान की है तो हम सभी कर रहे हैं बस को प्रोत्साहित
नकारात्मक नहीं सकारात्मक होना है
प्रभास और सबसे बड़ी दोस्तों में"&amp;" से एक शाहिद तो मैं सिर्फ समर्थन कर रहा हूँ
मैं प्रभास प्रशंसकों संघ के सदस्य हूँ
बेसब्री से इंतजार कर रहे shad saaho की है के लिए
बस सब इंतजार कर")</f>
        <v>తమ్ముడు వైపర్ ఏంది నీ బాధ ... 🤔
గమున్నుండవాయ్ ...
రిప్లై ఇవ్వలేదని ఓ కామెంట్స్ పెట్టుకుంటూపోతున్నారు
शाहिद वह अच्छा अभिनेता और बेहतर तो खान की है तो हम सभी कर रहे हैं बस को प्रोत्साहित
नकारात्मक नहीं सकारात्मक होना है
प्रभास और सबसे बड़ी दोस्तों में से एक शाहिद तो मैं सिर्फ समर्थन कर रहा हूँ
मैं प्रभास प्रशंसकों संघ के सदस्य हूँ
बेसब्री से इंतजार कर रहे shad saaho की है के लिए
बस सब इंतजार कर</v>
      </c>
      <c r="C92" s="1" t="s">
        <v>4</v>
      </c>
      <c r="D92" s="1" t="s">
        <v>5</v>
      </c>
    </row>
    <row r="93" spans="1:4" ht="13.2" x14ac:dyDescent="0.25">
      <c r="A93" s="1" t="s">
        <v>99</v>
      </c>
      <c r="B93" t="str">
        <f ca="1">IFERROR(__xludf.DUMMYFUNCTION("GOOGLETRANSLATE(B93,""en"",""hi"")"),"मुझे लगता है कि आप मंच पर सबसे ईमानदार YouTubers से एक हैं। आदर करना! 🙏")</f>
        <v>मुझे लगता है कि आप मंच पर सबसे ईमानदार YouTubers से एक हैं। आदर करना! 🙏</v>
      </c>
      <c r="C93" s="1" t="s">
        <v>4</v>
      </c>
      <c r="D93" s="1" t="s">
        <v>5</v>
      </c>
    </row>
    <row r="94" spans="1:4" ht="13.2" x14ac:dyDescent="0.25">
      <c r="A94" s="1" t="s">
        <v>100</v>
      </c>
      <c r="B94" t="str">
        <f ca="1">IFERROR(__xludf.DUMMYFUNCTION("GOOGLETRANSLATE(B94,""en"",""hi"")"),"सभी hutiyas एक तरफ और swetabh एक तरफ।")</f>
        <v>सभी hutiyas एक तरफ और swetabh एक तरफ।</v>
      </c>
      <c r="C94" s="1" t="s">
        <v>13</v>
      </c>
      <c r="D94" s="1" t="s">
        <v>5</v>
      </c>
    </row>
    <row r="95" spans="1:4" ht="13.2" x14ac:dyDescent="0.25">
      <c r="A95" s="1" t="s">
        <v>101</v>
      </c>
      <c r="B95" t="str">
        <f ca="1">IFERROR(__xludf.DUMMYFUNCTION("GOOGLETRANSLATE(B95,""en"",""hi"")"),"amezing brother🤘")</f>
        <v>amezing brother🤘</v>
      </c>
      <c r="C95" s="1" t="s">
        <v>4</v>
      </c>
      <c r="D95" s="1" t="s">
        <v>5</v>
      </c>
    </row>
    <row r="96" spans="1:4" ht="13.2" x14ac:dyDescent="0.25">
      <c r="A96" s="1" t="s">
        <v>102</v>
      </c>
      <c r="B96" t="str">
        <f ca="1">IFERROR(__xludf.DUMMYFUNCTION("GOOGLETRANSLATE(B96,""en"",""hi"")"),"नकली नाम और नकली विवरण दें और आप वोट करने में असमर्थ रहा खत्म हो जाएगा,
और न ही खुले बैंक खाते और न ही किसी भी सामाजिक लाभ के लिए आवेदन ...")</f>
        <v>नकली नाम और नकली विवरण दें और आप वोट करने में असमर्थ रहा खत्म हो जाएगा,
और न ही खुले बैंक खाते और न ही किसी भी सामाजिक लाभ के लिए आवेदन ...</v>
      </c>
      <c r="C96" s="1" t="s">
        <v>4</v>
      </c>
      <c r="D96" s="1" t="s">
        <v>5</v>
      </c>
    </row>
    <row r="97" spans="1:4" ht="13.2" x14ac:dyDescent="0.25">
      <c r="A97" s="1" t="s">
        <v>103</v>
      </c>
      <c r="B97" t="str">
        <f ca="1">IFERROR(__xludf.DUMMYFUNCTION("GOOGLETRANSLATE(B97,""en"",""hi"")"),"কামরুন নাহার सही")</f>
        <v>কামরুন নাহার सही</v>
      </c>
      <c r="C97" s="1" t="s">
        <v>4</v>
      </c>
      <c r="D97" s="1" t="s">
        <v>5</v>
      </c>
    </row>
    <row r="98" spans="1:4" ht="13.2" x14ac:dyDescent="0.25">
      <c r="A98" s="1" t="s">
        <v>104</v>
      </c>
      <c r="B98" t="str">
        <f ca="1">IFERROR(__xludf.DUMMYFUNCTION("GOOGLETRANSLATE(B98,""en"",""hi"")"),"करने के लिए मोटो chele एक डॉगीस्टाइल मा der Chere देई टार पारे Ninda करे
मैं आपको गर्म कर दूँगा ।")</f>
        <v>करने के लिए मोटो chele एक डॉगीस्टाइल मा der Chere देई टार पारे Ninda करे
मैं आपको गर्म कर दूँगा ।</v>
      </c>
      <c r="C98" s="1" t="s">
        <v>36</v>
      </c>
      <c r="D98" s="1" t="s">
        <v>5</v>
      </c>
    </row>
    <row r="99" spans="1:4" ht="13.2" x14ac:dyDescent="0.25">
      <c r="A99" s="1" t="s">
        <v>105</v>
      </c>
      <c r="B99" t="str">
        <f ca="1">IFERROR(__xludf.DUMMYFUNCTION("GOOGLETRANSLATE(B99,""en"",""hi"")"),"अंत में अच्छा संदेश। बहुत बढ़िया वीडियो 👍👍👍👍👌👌💗💗")</f>
        <v>अंत में अच्छा संदेश। बहुत बढ़िया वीडियो 👍👍👍👍👌👌💗💗</v>
      </c>
      <c r="C99" s="1" t="s">
        <v>4</v>
      </c>
      <c r="D99" s="1" t="s">
        <v>5</v>
      </c>
    </row>
    <row r="100" spans="1:4" ht="13.2" x14ac:dyDescent="0.25">
      <c r="A100" s="1" t="s">
        <v>106</v>
      </c>
      <c r="B100" t="str">
        <f ca="1">IFERROR(__xludf.DUMMYFUNCTION("GOOGLETRANSLATE(B100,""en"",""hi"")"),"हाँ, मैं वास्तव में देखा कि सुरक्षात्मक समलैंगिक लड़की है, जब यह उसके लिए आता है
प्रेमिका ..... सलामी कि लड़कियों के लिए ... एलजीबीटी चट्टानों")</f>
        <v>हाँ, मैं वास्तव में देखा कि सुरक्षात्मक समलैंगिक लड़की है, जब यह उसके लिए आता है
प्रेमिका ..... सलामी कि लड़कियों के लिए ... एलजीबीटी चट्टानों</v>
      </c>
      <c r="C100" s="1" t="s">
        <v>4</v>
      </c>
      <c r="D100" s="1" t="s">
        <v>5</v>
      </c>
    </row>
    <row r="101" spans="1:4" ht="13.2" x14ac:dyDescent="0.25">
      <c r="A101" s="1" t="s">
        <v>107</v>
      </c>
      <c r="B101" t="str">
        <f ca="1">IFERROR(__xludf.DUMMYFUNCTION("GOOGLETRANSLATE(B101,""en"",""hi"")"),"अच्छा.. :)")</f>
        <v>अच्छा.. :)</v>
      </c>
      <c r="C101" s="1" t="s">
        <v>4</v>
      </c>
      <c r="D101" s="1" t="s">
        <v>5</v>
      </c>
    </row>
    <row r="102" spans="1:4" ht="13.2" x14ac:dyDescent="0.25">
      <c r="A102" s="1" t="s">
        <v>108</v>
      </c>
      <c r="B102" t="str">
        <f ca="1">IFERROR(__xludf.DUMMYFUNCTION("GOOGLETRANSLATE(B102,""en"",""hi"")"),"एक मेडिकल छात्र iam और हम विषयों के लिए 6-7 घंटे कम से कम देते हैं। यहां है
चिकित्सा के क्षेत्र में निजी जीवन की तरह कुछ भी। मरीजों की खातिर आप
अपने निजी जीवन बलिदान करने के लिए।")</f>
        <v>एक मेडिकल छात्र iam और हम विषयों के लिए 6-7 घंटे कम से कम देते हैं। यहां है
चिकित्सा के क्षेत्र में निजी जीवन की तरह कुछ भी। मरीजों की खातिर आप
अपने निजी जीवन बलिदान करने के लिए।</v>
      </c>
      <c r="C102" s="1" t="s">
        <v>4</v>
      </c>
      <c r="D102" s="1" t="s">
        <v>5</v>
      </c>
    </row>
    <row r="103" spans="1:4" ht="13.2" x14ac:dyDescent="0.25">
      <c r="A103" s="1" t="s">
        <v>109</v>
      </c>
      <c r="B103" t="str">
        <f ca="1">IFERROR(__xludf.DUMMYFUNCTION("GOOGLETRANSLATE(B103,""en"",""hi"")"),"वह एक दवा व्यसनी अरबपति n रात के खाने के महिला है")</f>
        <v>वह एक दवा व्यसनी अरबपति n रात के खाने के महिला है</v>
      </c>
      <c r="C103" s="1" t="s">
        <v>4</v>
      </c>
      <c r="D103" s="1" t="s">
        <v>5</v>
      </c>
    </row>
    <row r="104" spans="1:4" ht="13.2" x14ac:dyDescent="0.25">
      <c r="A104" s="1" t="s">
        <v>110</v>
      </c>
      <c r="B104" t="str">
        <f ca="1">IFERROR(__xludf.DUMMYFUNCTION("GOOGLETRANSLATE(B104,""en"",""hi"")"),"इन मानसिक कांग्रेस का भुगतान किया वामपंथी तो कॉल बुद्धिजीवियों सोच हिंदुस्तान है
एक जॉक .. इन समूह बार के पीछे हो जाएगा या इससे पहले का सफाया हो जाएगा
2023 ... बस प्रतीक्षा करें ... इस सरकार खाली नहीं होगा")</f>
        <v>इन मानसिक कांग्रेस का भुगतान किया वामपंथी तो कॉल बुद्धिजीवियों सोच हिंदुस्तान है
एक जॉक .. इन समूह बार के पीछे हो जाएगा या इससे पहले का सफाया हो जाएगा
2023 ... बस प्रतीक्षा करें ... इस सरकार खाली नहीं होगा</v>
      </c>
      <c r="C104" s="1" t="s">
        <v>4</v>
      </c>
      <c r="D104" s="1" t="s">
        <v>5</v>
      </c>
    </row>
    <row r="105" spans="1:4" ht="13.2" x14ac:dyDescent="0.25">
      <c r="A105" s="1" t="s">
        <v>111</v>
      </c>
      <c r="B105" t="str">
        <f ca="1">IFERROR(__xludf.DUMMYFUNCTION("GOOGLETRANSLATE(B105,""en"",""hi"")"),"कबीर सिंह 2019 में सबसे अधिक रेट movie🤮🤮")</f>
        <v>कबीर सिंह 2019 में सबसे अधिक रेट movie🤮🤮</v>
      </c>
      <c r="C105" s="1" t="s">
        <v>4</v>
      </c>
      <c r="D105" s="1" t="s">
        <v>5</v>
      </c>
    </row>
    <row r="106" spans="1:4" ht="13.2" x14ac:dyDescent="0.25">
      <c r="A106" s="1" t="s">
        <v>112</v>
      </c>
      <c r="B106" t="str">
        <f ca="1">IFERROR(__xludf.DUMMYFUNCTION("GOOGLETRANSLATE(B106,""en"",""hi"")"),"अगर आप प्यार की तरह आयुष्मान खुराना मारो")</f>
        <v>अगर आप प्यार की तरह आयुष्मान खुराना मारो</v>
      </c>
      <c r="C106" s="1" t="s">
        <v>4</v>
      </c>
      <c r="D106" s="1" t="s">
        <v>5</v>
      </c>
    </row>
    <row r="107" spans="1:4" ht="13.2" x14ac:dyDescent="0.25">
      <c r="A107" s="1" t="s">
        <v>113</v>
      </c>
      <c r="B107" t="str">
        <f ca="1">IFERROR(__xludf.DUMMYFUNCTION("GOOGLETRANSLATE(B107,""en"",""hi"")"),"@Sayan बोस धन्यवाद .. सम्मान।")</f>
        <v>@Sayan बोस धन्यवाद .. सम्मान।</v>
      </c>
      <c r="C107" s="1" t="s">
        <v>4</v>
      </c>
      <c r="D107" s="1" t="s">
        <v>5</v>
      </c>
    </row>
    <row r="108" spans="1:4" ht="13.2" x14ac:dyDescent="0.25">
      <c r="A108" s="1" t="s">
        <v>114</v>
      </c>
      <c r="B108" t="str">
        <f ca="1">IFERROR(__xludf.DUMMYFUNCTION("GOOGLETRANSLATE(B108,""en"",""hi"")"),"यू देख चुके हैं 3idiots, OMG, रानी, ​​Parmanu, बजरंगी भाईजान, सुल्तान,
Dangal, Padman आदि ?????? बेहतर इन अच्छा फिल्में देखने और दूर करने की कोशिश उर
बॉलीवुड के बारे में नकारात्मकता।")</f>
        <v>यू देख चुके हैं 3idiots, OMG, रानी, ​​Parmanu, बजरंगी भाईजान, सुल्तान,
Dangal, Padman आदि ?????? बेहतर इन अच्छा फिल्में देखने और दूर करने की कोशिश उर
बॉलीवुड के बारे में नकारात्मकता।</v>
      </c>
      <c r="C108" s="1" t="s">
        <v>4</v>
      </c>
      <c r="D108" s="1" t="s">
        <v>5</v>
      </c>
    </row>
    <row r="109" spans="1:4" ht="13.2" x14ac:dyDescent="0.25">
      <c r="A109" s="1" t="s">
        <v>115</v>
      </c>
      <c r="B109" t="str">
        <f ca="1">IFERROR(__xludf.DUMMYFUNCTION("GOOGLETRANSLATE(B109,""en"",""hi"")"),"राइट 👌 भाई")</f>
        <v>राइट 👌 भाई</v>
      </c>
      <c r="C109" s="1" t="s">
        <v>4</v>
      </c>
      <c r="D109" s="1" t="s">
        <v>5</v>
      </c>
    </row>
    <row r="110" spans="1:4" ht="13.2" x14ac:dyDescent="0.25">
      <c r="A110" s="1" t="s">
        <v>116</v>
      </c>
      <c r="B110" t="str">
        <f ca="1">IFERROR(__xludf.DUMMYFUNCTION("GOOGLETRANSLATE(B110,""en"",""hi"")"),"बेस्ट और अच्छी तरह से अध्ययन समीक्षा भाई ... 👍")</f>
        <v>बेस्ट और अच्छी तरह से अध्ययन समीक्षा भाई ... 👍</v>
      </c>
      <c r="C110" s="1" t="s">
        <v>4</v>
      </c>
      <c r="D110" s="1" t="s">
        <v>5</v>
      </c>
    </row>
    <row r="111" spans="1:4" ht="13.2" x14ac:dyDescent="0.25">
      <c r="A111" s="1" t="s">
        <v>117</v>
      </c>
      <c r="B111" t="str">
        <f ca="1">IFERROR(__xludf.DUMMYFUNCTION("GOOGLETRANSLATE(B111,""en"",""hi"")"),"पूरी तरह सहमत हूँ ...... सेना के लिए और देश की सुरक्षा के लिए bro..Specially ...")</f>
        <v>पूरी तरह सहमत हूँ ...... सेना के लिए और देश की सुरक्षा के लिए bro..Specially ...</v>
      </c>
      <c r="C111" s="1" t="s">
        <v>4</v>
      </c>
      <c r="D111" s="1" t="s">
        <v>5</v>
      </c>
    </row>
    <row r="112" spans="1:4" ht="13.2" x14ac:dyDescent="0.25">
      <c r="A112" s="1" t="s">
        <v>118</v>
      </c>
      <c r="B112" t="str">
        <f ca="1">IFERROR(__xludf.DUMMYFUNCTION("GOOGLETRANSLATE(B112,""en"",""hi"")"),"AL9
, एलिसिया")</f>
        <v>AL9
, एलिसिया</v>
      </c>
      <c r="C112" s="1" t="s">
        <v>4</v>
      </c>
      <c r="D112" s="1" t="s">
        <v>5</v>
      </c>
    </row>
    <row r="113" spans="1:4" ht="13.2" x14ac:dyDescent="0.25">
      <c r="A113" s="1" t="s">
        <v>119</v>
      </c>
      <c r="B113" t="str">
        <f ca="1">IFERROR(__xludf.DUMMYFUNCTION("GOOGLETRANSLATE(B113,""en"",""hi"")"),"कौन विश्व कप 2019 में भारत की धड़कन Afganistan के बाद यह देख रहा है।")</f>
        <v>कौन विश्व कप 2019 में भारत की धड़कन Afganistan के बाद यह देख रहा है।</v>
      </c>
      <c r="C113" s="1" t="s">
        <v>4</v>
      </c>
      <c r="D113" s="1" t="s">
        <v>5</v>
      </c>
    </row>
    <row r="114" spans="1:4" ht="13.2" x14ac:dyDescent="0.25">
      <c r="A114" s="1" t="s">
        <v>120</v>
      </c>
      <c r="B114" t="str">
        <f ca="1">IFERROR(__xludf.DUMMYFUNCTION("GOOGLETRANSLATE(B114,""en"",""hi"")"),"अत्यंत दु: खी, बहुत बहुत दुखद।")</f>
        <v>अत्यंत दु: खी, बहुत बहुत दुखद।</v>
      </c>
      <c r="C114" s="1" t="s">
        <v>4</v>
      </c>
      <c r="D114" s="1" t="s">
        <v>5</v>
      </c>
    </row>
    <row r="115" spans="1:4" ht="13.2" x14ac:dyDescent="0.25">
      <c r="A115" s="1" t="s">
        <v>121</v>
      </c>
      <c r="B115" t="str">
        <f ca="1">IFERROR(__xludf.DUMMYFUNCTION("GOOGLETRANSLATE(B115,""en"",""hi"")"),"मैं टोपी ranu मंडल")</f>
        <v>मैं टोपी ranu मंडल</v>
      </c>
      <c r="C115" s="1" t="s">
        <v>36</v>
      </c>
      <c r="D115" s="1" t="s">
        <v>5</v>
      </c>
    </row>
    <row r="116" spans="1:4" ht="13.2" x14ac:dyDescent="0.25">
      <c r="A116" s="1" t="s">
        <v>122</v>
      </c>
      <c r="B116" t="str">
        <f ca="1">IFERROR(__xludf.DUMMYFUNCTION("GOOGLETRANSLATE(B116,""en"",""hi"")"),"सुचरिता त्यागी भयानक है")</f>
        <v>सुचरिता त्यागी भयानक है</v>
      </c>
      <c r="C116" s="1" t="s">
        <v>4</v>
      </c>
      <c r="D116" s="1" t="s">
        <v>5</v>
      </c>
    </row>
    <row r="117" spans="1:4" ht="13.2" x14ac:dyDescent="0.25">
      <c r="A117" s="1" t="s">
        <v>123</v>
      </c>
      <c r="B117" t="str">
        <f ca="1">IFERROR(__xludf.DUMMYFUNCTION("GOOGLETRANSLATE(B117,""en"",""hi"")"),"सुचरिता त्यागी chutiya आलोचक है।")</f>
        <v>सुचरिता त्यागी chutiya आलोचक है।</v>
      </c>
      <c r="C117" s="1" t="s">
        <v>36</v>
      </c>
      <c r="D117" s="1" t="s">
        <v>5</v>
      </c>
    </row>
    <row r="118" spans="1:4" ht="13.2" x14ac:dyDescent="0.25">
      <c r="A118" s="1" t="s">
        <v>124</v>
      </c>
      <c r="B118" t="str">
        <f ca="1">IFERROR(__xludf.DUMMYFUNCTION("GOOGLETRANSLATE(B118,""en"",""hi"")"),"पर [14:27] (https://www.youtube.com/watch?v=J2J5ssSP5yQ&amp;t=14m27s) ... इस है
क्या मैं 12 वीं के बाद मेरे पिता से कहा 😂😂😂😂😂😂😂")</f>
        <v>पर [14:27] (https://www.youtube.com/watch?v=J2J5ssSP5yQ&amp;t=14m27s) ... इस है
क्या मैं 12 वीं के बाद मेरे पिता से कहा 😂😂😂😂😂😂😂</v>
      </c>
      <c r="C118" s="1" t="s">
        <v>4</v>
      </c>
      <c r="D118" s="1" t="s">
        <v>5</v>
      </c>
    </row>
    <row r="119" spans="1:4" ht="13.2" x14ac:dyDescent="0.25">
      <c r="A119" s="1" t="s">
        <v>125</v>
      </c>
      <c r="B119" t="str">
        <f ca="1">IFERROR(__xludf.DUMMYFUNCTION("GOOGLETRANSLATE(B119,""en"",""hi"")"),"समलैंगिकता प्रतिबंध है")</f>
        <v>समलैंगिकता प्रतिबंध है</v>
      </c>
      <c r="C119" s="1" t="s">
        <v>4</v>
      </c>
      <c r="D119" s="1" t="s">
        <v>28</v>
      </c>
    </row>
    <row r="120" spans="1:4" ht="13.2" x14ac:dyDescent="0.25">
      <c r="A120" s="1" t="s">
        <v>126</v>
      </c>
      <c r="B120" t="str">
        <f ca="1">IFERROR(__xludf.DUMMYFUNCTION("GOOGLETRANSLATE(B120,""en"",""hi"")"),"छद्म उदारवादियों खुद को बहुत ज्यादा असहिष्णु हैं")</f>
        <v>छद्म उदारवादियों खुद को बहुत ज्यादा असहिष्णु हैं</v>
      </c>
      <c r="C120" s="1" t="s">
        <v>4</v>
      </c>
      <c r="D120" s="1" t="s">
        <v>5</v>
      </c>
    </row>
    <row r="121" spans="1:4" ht="13.2" x14ac:dyDescent="0.25">
      <c r="A121" s="1" t="s">
        <v>127</v>
      </c>
      <c r="B121" t="str">
        <f ca="1">IFERROR(__xludf.DUMMYFUNCTION("GOOGLETRANSLATE(B121,""en"",""hi"")"),"अच्छा काम इस आदमी के द्वारा किया")</f>
        <v>अच्छा काम इस आदमी के द्वारा किया</v>
      </c>
      <c r="C121" s="1" t="s">
        <v>4</v>
      </c>
      <c r="D121" s="1" t="s">
        <v>5</v>
      </c>
    </row>
    <row r="122" spans="1:4" ht="13.2" x14ac:dyDescent="0.25">
      <c r="A122" s="1" t="s">
        <v>128</v>
      </c>
      <c r="B122" t="str">
        <f ca="1">IFERROR(__xludf.DUMMYFUNCTION("GOOGLETRANSLATE(B122,""en"",""hi"")"),"आपकी आवाज बहुत प्यारा है")</f>
        <v>आपकी आवाज बहुत प्यारा है</v>
      </c>
      <c r="C122" s="1" t="s">
        <v>4</v>
      </c>
      <c r="D122" s="1" t="s">
        <v>5</v>
      </c>
    </row>
    <row r="123" spans="1:4" ht="13.2" x14ac:dyDescent="0.25">
      <c r="A123" s="1" t="s">
        <v>129</v>
      </c>
      <c r="B123" t="str">
        <f ca="1">IFERROR(__xludf.DUMMYFUNCTION("GOOGLETRANSLATE(B123,""en"",""hi"")"),"हां वह केवल जो आप पर भावना में बात करती है ट्यूब है")</f>
        <v>हां वह केवल जो आप पर भावना में बात करती है ट्यूब है</v>
      </c>
      <c r="C123" s="1" t="s">
        <v>4</v>
      </c>
      <c r="D123" s="1" t="s">
        <v>5</v>
      </c>
    </row>
    <row r="124" spans="1:4" ht="13.2" x14ac:dyDescent="0.25">
      <c r="A124" s="1" t="s">
        <v>130</v>
      </c>
      <c r="B124" t="str">
        <f ca="1">IFERROR(__xludf.DUMMYFUNCTION("GOOGLETRANSLATE(B124,""en"",""hi"")"),"+ शरारती विश्व hiii")</f>
        <v>+ शरारती विश्व hiii</v>
      </c>
      <c r="C124" s="1" t="s">
        <v>4</v>
      </c>
      <c r="D124" s="1" t="s">
        <v>5</v>
      </c>
    </row>
    <row r="125" spans="1:4" ht="13.2" x14ac:dyDescent="0.25">
      <c r="A125" s="1" t="s">
        <v>131</v>
      </c>
      <c r="B125" t="str">
        <f ca="1">IFERROR(__xludf.DUMMYFUNCTION("GOOGLETRANSLATE(B125,""en"",""hi"")"),"यह अच्छा वीडियो नहीं बल्कि महिला की हत्या करने के लिए अच्छा है")</f>
        <v>यह अच्छा वीडियो नहीं बल्कि महिला की हत्या करने के लिए अच्छा है</v>
      </c>
      <c r="C125" s="1" t="s">
        <v>4</v>
      </c>
      <c r="D125" s="1" t="s">
        <v>5</v>
      </c>
    </row>
    <row r="126" spans="1:4" ht="13.2" x14ac:dyDescent="0.25">
      <c r="A126" s="1" t="s">
        <v>132</v>
      </c>
      <c r="B126" t="str">
        <f ca="1">IFERROR(__xludf.DUMMYFUNCTION("GOOGLETRANSLATE(B126,""en"",""hi"")"),"&lt;Https://www.bbc.com/marathi/india-49022841&gt;")</f>
        <v>&lt;Https://www.bbc.com/marathi/india-49022841&gt;</v>
      </c>
      <c r="C126" s="1" t="s">
        <v>4</v>
      </c>
      <c r="D126" s="1" t="s">
        <v>5</v>
      </c>
    </row>
    <row r="127" spans="1:4" ht="13.2" x14ac:dyDescent="0.25">
      <c r="A127" s="1" t="s">
        <v>133</v>
      </c>
      <c r="B127" t="str">
        <f ca="1">IFERROR(__xludf.DUMMYFUNCTION("GOOGLETRANSLATE(B127,""en"",""hi"")"),"यह फिल्म वास्तव में महान है")</f>
        <v>यह फिल्म वास्तव में महान है</v>
      </c>
      <c r="C127" s="1" t="s">
        <v>4</v>
      </c>
      <c r="D127" s="1" t="s">
        <v>5</v>
      </c>
    </row>
    <row r="128" spans="1:4" ht="13.2" x14ac:dyDescent="0.25">
      <c r="A128" s="1" t="s">
        <v>134</v>
      </c>
      <c r="B128" t="str">
        <f ca="1">IFERROR(__xludf.DUMMYFUNCTION("GOOGLETRANSLATE(B128,""en"",""hi"")"),"मैं देखा अर्जुन रेड्डी .... मैं एक उदार या एक नारीवादी नहीं कर रहा हूँ, लेकिन यह मेरी राय मैं है
देखा अमेज़न पर रेड्डी कल अर्जुन और एक के लिए मैं जब भी रोकने के लिए किया था
घ उपशीर्षक bcoz चरित्र बात भी थे तेजी से मैं पढ़ने के लिए समय नहीं था है
पूरी बात।"&amp;"
दूसरी बात मैं अर्जुन का चरित्र womZaniser, नशेड़ी तरह फ्लॉप,
alcoholic.and बहुत अपमानजनक।
तीसरा, विशेष रूप से कपड़ों में thia लड़की की तरह मैं कह और फिर से जा रहा द्वारा
वर्ग के साथ साथ लड़की के छात्रावास और यह प्यार का नाम देने के लिए वर्ग नहीं है
सभी क"&amp;"ा प्यार और यह की DDLJ में काजोल के बाद शाहरुख खान पीछा तरह खौफनाक।
चौथा बिंदु, उसके माता पिता द्वारा बार-बार अपील के बाद, वह अभी भी पीता है और धूम्रपान करता है।
उन्होंने कहा कि एक नकारात्मक रोशनी में दिखाया गया था .... लेकिन कम से कम एक अदालत दृश्य था।
और"&amp;" वह गर्व कहना है कि अपने रोगियों के उच्च जबकि वह था कोई भी मृत्यु हो गई है?
गंभीरता से?
उन्होंने कहा कि एक महिला को थप्पड़ मार दिया जब यह बिल्कुल उम्मीद एकदम चमक। वह बहुत प्रतिगामी था। नहीं
केवल प्रतिगामी लेकिन खराब, unapoligetoc और अप्रिय।
एक बार घड़ी, ल"&amp;"ेकिन अभी तक बावजूद यह सब मैं द्वारा किए गए प्रयास देख सकते हैं
निर्माताओं।
अच्छा प्रयास ... मैं did not कहें महान फिल्म। वहां नहीं था कुछ महान के बारे में
फिल्म। अर्जुन रेड्डी मेरी शिक्षक कहूँगा एक अति दुर्बल जेलीफ़िश के रूप में था।")</f>
        <v>मैं देखा अर्जुन रेड्डी .... मैं एक उदार या एक नारीवादी नहीं कर रहा हूँ, लेकिन यह मेरी राय मैं है
देखा अमेज़न पर रेड्डी कल अर्जुन और एक के लिए मैं जब भी रोकने के लिए किया था
घ उपशीर्षक bcoz चरित्र बात भी थे तेजी से मैं पढ़ने के लिए समय नहीं था है
पूरी बात।
दूसरी बात मैं अर्जुन का चरित्र womZaniser, नशेड़ी तरह फ्लॉप,
alcoholic.and बहुत अपमानजनक।
तीसरा, विशेष रूप से कपड़ों में thia लड़की की तरह मैं कह और फिर से जा रहा द्वारा
वर्ग के साथ साथ लड़की के छात्रावास और यह प्यार का नाम देने के लिए वर्ग नहीं है
सभी का प्यार और यह की DDLJ में काजोल के बाद शाहरुख खान पीछा तरह खौफनाक।
चौथा बिंदु, उसके माता पिता द्वारा बार-बार अपील के बाद, वह अभी भी पीता है और धूम्रपान करता है।
उन्होंने कहा कि एक नकारात्मक रोशनी में दिखाया गया था .... लेकिन कम से कम एक अदालत दृश्य था।
और वह गर्व कहना है कि अपने रोगियों के उच्च जबकि वह था कोई भी मृत्यु हो गई है?
गंभीरता से?
उन्होंने कहा कि एक महिला को थप्पड़ मार दिया जब यह बिल्कुल उम्मीद एकदम चमक। वह बहुत प्रतिगामी था। नहीं
केवल प्रतिगामी लेकिन खराब, unapoligetoc और अप्रिय।
एक बार घड़ी, लेकिन अभी तक बावजूद यह सब मैं द्वारा किए गए प्रयास देख सकते हैं
निर्माताओं।
अच्छा प्रयास ... मैं did not कहें महान फिल्म। वहां नहीं था कुछ महान के बारे में
फिल्म। अर्जुन रेड्डी मेरी शिक्षक कहूँगा एक अति दुर्बल जेलीफ़िश के रूप में था।</v>
      </c>
      <c r="C128" s="1" t="s">
        <v>36</v>
      </c>
      <c r="D128" s="1" t="s">
        <v>5</v>
      </c>
    </row>
    <row r="129" spans="1:4" ht="13.2" x14ac:dyDescent="0.25">
      <c r="A129" s="1" t="s">
        <v>135</v>
      </c>
      <c r="B129" t="str">
        <f ca="1">IFERROR(__xludf.DUMMYFUNCTION("GOOGLETRANSLATE(B129,""en"",""hi"")"),"भाई, अच्छा वीडियो")</f>
        <v>भाई, अच्छा वीडियो</v>
      </c>
      <c r="C129" s="1" t="s">
        <v>4</v>
      </c>
      <c r="D129" s="1" t="s">
        <v>5</v>
      </c>
    </row>
    <row r="130" spans="1:4" ht="13.2" x14ac:dyDescent="0.25">
      <c r="A130" s="1" t="s">
        <v>136</v>
      </c>
      <c r="B130" t="str">
        <f ca="1">IFERROR(__xludf.DUMMYFUNCTION("GOOGLETRANSLATE(B130,""en"",""hi"")"),"तुम ठीक हो")</f>
        <v>तुम ठीक हो</v>
      </c>
      <c r="C130" s="1" t="s">
        <v>4</v>
      </c>
      <c r="D130" s="1" t="s">
        <v>5</v>
      </c>
    </row>
    <row r="131" spans="1:4" ht="13.2" x14ac:dyDescent="0.25">
      <c r="A131" s="1" t="s">
        <v>137</v>
      </c>
      <c r="B131" t="str">
        <f ca="1">IFERROR(__xludf.DUMMYFUNCTION("GOOGLETRANSLATE(B131,""en"",""hi"")"),"भाजपा से यह महिला इस यू कैसे प्रतिक्रिया आदमी इस तरह के एक मूर्ख और है पागल है
अज्ञानी महिला")</f>
        <v>भाजपा से यह महिला इस यू कैसे प्रतिक्रिया आदमी इस तरह के एक मूर्ख और है पागल है
अज्ञानी महिला</v>
      </c>
      <c r="C131" s="1" t="s">
        <v>4</v>
      </c>
      <c r="D131" s="1" t="s">
        <v>5</v>
      </c>
    </row>
    <row r="132" spans="1:4" ht="13.2" x14ac:dyDescent="0.25">
      <c r="A132" s="1" t="s">
        <v>138</v>
      </c>
      <c r="B132" t="str">
        <f ca="1">IFERROR(__xludf.DUMMYFUNCTION("GOOGLETRANSLATE(B132,""en"",""hi"")"),"मैं तो बस प्यार कैसे दो महिलाओं एक और महिलाओं के बारे में एक दूसरे पर चिल्लाते।")</f>
        <v>मैं तो बस प्यार कैसे दो महिलाओं एक और महिलाओं के बारे में एक दूसरे पर चिल्लाते।</v>
      </c>
      <c r="C132" s="1" t="s">
        <v>4</v>
      </c>
      <c r="D132" s="1" t="s">
        <v>5</v>
      </c>
    </row>
    <row r="133" spans="1:4" ht="13.2" x14ac:dyDescent="0.25">
      <c r="A133" s="1" t="s">
        <v>139</v>
      </c>
      <c r="B133" t="str">
        <f ca="1">IFERROR(__xludf.DUMMYFUNCTION("GOOGLETRANSLATE(B133,""en"",""hi"")"),"नारीवादी और उदारवादी मानवता के लिए अभिशाप हैं")</f>
        <v>नारीवादी और उदारवादी मानवता के लिए अभिशाप हैं</v>
      </c>
      <c r="C133" s="1" t="s">
        <v>36</v>
      </c>
      <c r="D133" s="1" t="s">
        <v>5</v>
      </c>
    </row>
    <row r="134" spans="1:4" ht="13.2" x14ac:dyDescent="0.25">
      <c r="A134" s="1" t="s">
        <v>140</v>
      </c>
      <c r="B134" t="str">
        <f ca="1">IFERROR(__xludf.DUMMYFUNCTION("GOOGLETRANSLATE(B134,""en"",""hi"")"),"मैं इन faminisim नफरत ..... वे इसके बारे में भी अर्थ पता नहीं है .... और
कहा जाता है खुद को नारीवादी .... असली औरत उनमें से कोई परवाह नहीं है ...")</f>
        <v>मैं इन faminisim नफरत ..... वे इसके बारे में भी अर्थ पता नहीं है .... और
कहा जाता है खुद को नारीवादी .... असली औरत उनमें से कोई परवाह नहीं है ...</v>
      </c>
      <c r="C134" s="1" t="s">
        <v>36</v>
      </c>
      <c r="D134" s="1" t="s">
        <v>5</v>
      </c>
    </row>
    <row r="135" spans="1:4" ht="13.2" x14ac:dyDescent="0.25">
      <c r="A135" s="1" t="s">
        <v>141</v>
      </c>
      <c r="B135" t="str">
        <f ca="1">IFERROR(__xludf.DUMMYFUNCTION("GOOGLETRANSLATE(B135,""en"",""hi"")"),"सभी libtard समीक्षा की तरह हैं ...
""कोई औरत फिल्म देखने चाहिए""
""कोई भी फिल्म की तरह करना चाहिए""
""किसी को फिल्म पसंद करता है वे एक भयानक व्यक्ति हैं"" 🤦
भले ही वे सिरे से उन बयानों है कि वास्तव में क्या कह नहीं कर रहे हैं
वे जिसका अर्थ है कर रह"&amp;"े हैं ...
वे जो से बाहर आने के महिलाओं के हजारों की 10s के बारे में परवाह नहीं है
थिएटर कहा कि वे फिल्म प्यार करता था ... 🤷 क्योंकि वे गलत और ही कर रहे हैं
देखने के उदार नारीवादी बिंदु परम सत्य है ... 🤮")</f>
        <v>सभी libtard समीक्षा की तरह हैं ...
"कोई औरत फिल्म देखने चाहिए"
"कोई भी फिल्म की तरह करना चाहिए"
"किसी को फिल्म पसंद करता है वे एक भयानक व्यक्ति हैं" 🤦
भले ही वे सिरे से उन बयानों है कि वास्तव में क्या कह नहीं कर रहे हैं
वे जिसका अर्थ है कर रहे हैं ...
वे जो से बाहर आने के महिलाओं के हजारों की 10s के बारे में परवाह नहीं है
थिएटर कहा कि वे फिल्म प्यार करता था ... 🤷 क्योंकि वे गलत और ही कर रहे हैं
देखने के उदार नारीवादी बिंदु परम सत्य है ... 🤮</v>
      </c>
      <c r="C135" s="1" t="s">
        <v>13</v>
      </c>
      <c r="D135" s="1" t="s">
        <v>5</v>
      </c>
    </row>
    <row r="136" spans="1:4" ht="13.2" x14ac:dyDescent="0.25">
      <c r="A136" s="1" t="s">
        <v>142</v>
      </c>
      <c r="B136" t="str">
        <f ca="1">IFERROR(__xludf.DUMMYFUNCTION("GOOGLETRANSLATE(B136,""en"",""hi"")"),"टॉय स्टोरी 4 समीक्षा महोदय कृपया")</f>
        <v>टॉय स्टोरी 4 समीक्षा महोदय कृपया</v>
      </c>
      <c r="C136" s="1" t="s">
        <v>4</v>
      </c>
      <c r="D136" s="1" t="s">
        <v>5</v>
      </c>
    </row>
    <row r="137" spans="1:4" ht="13.2" x14ac:dyDescent="0.25">
      <c r="A137" s="1" t="s">
        <v>143</v>
      </c>
      <c r="B137" t="str">
        <f ca="1">IFERROR(__xludf.DUMMYFUNCTION("GOOGLETRANSLATE(B137,""en"",""hi"")"),"सुपर 🤠🤠🤠")</f>
        <v>सुपर 🤠🤠🤠</v>
      </c>
      <c r="C137" s="1" t="s">
        <v>4</v>
      </c>
      <c r="D137" s="1" t="s">
        <v>5</v>
      </c>
    </row>
    <row r="138" spans="1:4" ht="13.2" x14ac:dyDescent="0.25">
      <c r="A138" s="1" t="s">
        <v>144</v>
      </c>
      <c r="B138" t="str">
        <f ca="1">IFERROR(__xludf.DUMMYFUNCTION("GOOGLETRANSLATE(B138,""en"",""hi"")"),"@jacky जू यदि आप ले जाएगा 5 एमएल टेस्टोस्टेरोन हार्मोन इंजेक्शन, न कि मिल
महिला यहां तक ​​कि आप भाड़ में एक कुत्ता")</f>
        <v>@jacky जू यदि आप ले जाएगा 5 एमएल टेस्टोस्टेरोन हार्मोन इंजेक्शन, न कि मिल
महिला यहां तक ​​कि आप भाड़ में एक कुत्ता</v>
      </c>
      <c r="C138" s="1" t="s">
        <v>4</v>
      </c>
      <c r="D138" s="1" t="s">
        <v>28</v>
      </c>
    </row>
    <row r="139" spans="1:4" ht="13.2" x14ac:dyDescent="0.25">
      <c r="A139" s="1" t="s">
        <v>145</v>
      </c>
      <c r="B139" t="str">
        <f ca="1">IFERROR(__xludf.DUMMYFUNCTION("GOOGLETRANSLATE(B139,""en"",""hi"")"),"wassepur Fanss के GaNgss तरह मारो एक .... 😂😂😂")</f>
        <v>wassepur Fanss के GaNgss तरह मारो एक .... 😂😂😂</v>
      </c>
      <c r="C139" s="1" t="s">
        <v>4</v>
      </c>
      <c r="D139" s="1" t="s">
        <v>5</v>
      </c>
    </row>
    <row r="140" spans="1:4" ht="13.2" x14ac:dyDescent="0.25">
      <c r="A140" s="1" t="s">
        <v>146</v>
      </c>
      <c r="B140" t="str">
        <f ca="1">IFERROR(__xludf.DUMMYFUNCTION("GOOGLETRANSLATE(B140,""en"",""hi"")"),"मैं पूरी तरह से आप सर से सहमत 💯")</f>
        <v>मैं पूरी तरह से आप सर से सहमत 💯</v>
      </c>
      <c r="C140" s="1" t="s">
        <v>4</v>
      </c>
      <c r="D140" s="1" t="s">
        <v>5</v>
      </c>
    </row>
    <row r="141" spans="1:4" ht="13.2" x14ac:dyDescent="0.25">
      <c r="A141" s="1" t="s">
        <v>147</v>
      </c>
      <c r="B141" t="str">
        <f ca="1">IFERROR(__xludf.DUMMYFUNCTION("GOOGLETRANSLATE(B141,""en"",""hi"")"),"सलाम")</f>
        <v>सलाम</v>
      </c>
      <c r="C141" s="1" t="s">
        <v>4</v>
      </c>
      <c r="D141" s="1" t="s">
        <v>5</v>
      </c>
    </row>
    <row r="142" spans="1:4" ht="13.2" x14ac:dyDescent="0.25">
      <c r="A142" s="1" t="s">
        <v>148</v>
      </c>
      <c r="B142" t="str">
        <f ca="1">IFERROR(__xludf.DUMMYFUNCTION("GOOGLETRANSLATE(B142,""en"",""hi"")"),"भाई भाई .... 😂😂😂just कोशिश करते हैं और के करीब उर बहन या किसी और के साथ महिला की जगह
फिर ..")</f>
        <v>भाई भाई .... 😂😂😂just कोशिश करते हैं और के करीब उर बहन या किसी और के साथ महिला की जगह
फिर ..</v>
      </c>
      <c r="C142" s="1" t="s">
        <v>13</v>
      </c>
      <c r="D142" s="1" t="s">
        <v>28</v>
      </c>
    </row>
    <row r="143" spans="1:4" ht="13.2" x14ac:dyDescent="0.25">
      <c r="A143" s="1" t="s">
        <v>149</v>
      </c>
      <c r="B143" t="str">
        <f ca="1">IFERROR(__xludf.DUMMYFUNCTION("GOOGLETRANSLATE(B143,""en"",""hi"")"),"आप एक ग्राहक मिल गया 👍")</f>
        <v>आप एक ग्राहक मिल गया 👍</v>
      </c>
      <c r="C143" s="1" t="s">
        <v>4</v>
      </c>
      <c r="D143" s="1" t="s">
        <v>5</v>
      </c>
    </row>
    <row r="144" spans="1:4" ht="13.2" x14ac:dyDescent="0.25">
      <c r="A144" s="1" t="s">
        <v>150</v>
      </c>
      <c r="B144" t="str">
        <f ca="1">IFERROR(__xludf.DUMMYFUNCTION("GOOGLETRANSLATE(B144,""en"",""hi"")"),"सर मैं इंस्टाग्राम पर एक व्यक्तिगत संदेश के लिए आपके द्वारा भेजे गए .... कृपया एक बनाओ
इस पर वीडियो")</f>
        <v>सर मैं इंस्टाग्राम पर एक व्यक्तिगत संदेश के लिए आपके द्वारा भेजे गए .... कृपया एक बनाओ
इस पर वीडियो</v>
      </c>
      <c r="C144" s="1" t="s">
        <v>4</v>
      </c>
      <c r="D144" s="1" t="s">
        <v>5</v>
      </c>
    </row>
    <row r="145" spans="1:4" ht="13.2" x14ac:dyDescent="0.25">
      <c r="A145" s="1" t="s">
        <v>151</v>
      </c>
      <c r="B145" t="str">
        <f ca="1">IFERROR(__xludf.DUMMYFUNCTION("GOOGLETRANSLATE(B145,""en"",""hi"")"),"Arundati बांग्लादेश को जाना पड़ता है ..... और हम करने के लिए अपने नाम को बदलने के लिए है
kutta .... 💐💐💐💐")</f>
        <v>Arundati बांग्लादेश को जाना पड़ता है ..... और हम करने के लिए अपने नाम को बदलने के लिए है
kutta .... 💐💐💐💐</v>
      </c>
      <c r="C145" s="1" t="s">
        <v>36</v>
      </c>
      <c r="D145" s="1" t="s">
        <v>5</v>
      </c>
    </row>
    <row r="146" spans="1:4" ht="13.2" x14ac:dyDescent="0.25">
      <c r="A146" s="1" t="s">
        <v>152</v>
      </c>
      <c r="B146" t="str">
        <f ca="1">IFERROR(__xludf.DUMMYFUNCTION("GOOGLETRANSLATE(B146,""en"",""hi"")"),"समलैंगिक अपराधियों, इसकी एक यौन पहचान, कृपया गलत भेजना बंद नहीं कर रहे हैं
संदेशों")</f>
        <v>समलैंगिक अपराधियों, इसकी एक यौन पहचान, कृपया गलत भेजना बंद नहीं कर रहे हैं
संदेशों</v>
      </c>
      <c r="C146" s="1" t="s">
        <v>4</v>
      </c>
      <c r="D146" s="1" t="s">
        <v>5</v>
      </c>
    </row>
    <row r="147" spans="1:4" ht="13.2" x14ac:dyDescent="0.25">
      <c r="A147" s="1" t="s">
        <v>153</v>
      </c>
      <c r="B147" t="str">
        <f ca="1">IFERROR(__xludf.DUMMYFUNCTION("GOOGLETRANSLATE(B147,""en"",""hi"")"),"वाह के शांत कि bcz मैं सभी समलैंगिकों और समलैंगिक प्यार करता हूँ। वे अधिक से अधिक spacial हैं उह
मेरी राय में। तो मैं उनका समर्थन cz मैं उनका सम्मान ❤❤। बीटी मैं हूँ एक समलैंगिक nt")</f>
        <v>वाह के शांत कि bcz मैं सभी समलैंगिकों और समलैंगिक प्यार करता हूँ। वे अधिक से अधिक spacial हैं उह
मेरी राय में। तो मैं उनका समर्थन cz मैं उनका सम्मान ❤❤। बीटी मैं हूँ एक समलैंगिक nt</v>
      </c>
      <c r="C147" s="1" t="s">
        <v>4</v>
      </c>
      <c r="D147" s="1" t="s">
        <v>5</v>
      </c>
    </row>
    <row r="148" spans="1:4" ht="13.2" x14ac:dyDescent="0.25">
      <c r="A148" s="1" t="s">
        <v>154</v>
      </c>
      <c r="B148" t="str">
        <f ca="1">IFERROR(__xludf.DUMMYFUNCTION("GOOGLETRANSLATE(B148,""en"",""hi"")"),"यह न्यायिक प्रणाली की विफलता है, वे कानूनों को दंडित करने बनाना चाहिए
महिलाओं को जो इस कानून का दुरुपयोग।")</f>
        <v>यह न्यायिक प्रणाली की विफलता है, वे कानूनों को दंडित करने बनाना चाहिए
महिलाओं को जो इस कानून का दुरुपयोग।</v>
      </c>
      <c r="C148" s="1" t="s">
        <v>13</v>
      </c>
      <c r="D148" s="1" t="s">
        <v>5</v>
      </c>
    </row>
    <row r="149" spans="1:4" ht="13.2" x14ac:dyDescent="0.25">
      <c r="A149" s="1" t="s">
        <v>155</v>
      </c>
      <c r="B149" t="str">
        <f ca="1">IFERROR(__xludf.DUMMYFUNCTION("GOOGLETRANSLATE(B149,""en"",""hi"")"),"@Be सकारात्मक के बारे में क्या मुसलमानों महिलाओं प्रवेश करने की अनुमति नहीं है आपकी राय
मस्जिद? क्यों नहीं है कि के लिए विरोध कर रहे नारीवादियों देखते हैं?")</f>
        <v>@Be सकारात्मक के बारे में क्या मुसलमानों महिलाओं प्रवेश करने की अनुमति नहीं है आपकी राय
मस्जिद? क्यों नहीं है कि के लिए विरोध कर रहे नारीवादियों देखते हैं?</v>
      </c>
      <c r="C149" s="1" t="s">
        <v>4</v>
      </c>
      <c r="D149" s="1" t="s">
        <v>5</v>
      </c>
    </row>
    <row r="150" spans="1:4" ht="13.2" x14ac:dyDescent="0.25">
      <c r="A150" s="1" t="s">
        <v>156</v>
      </c>
      <c r="B150" t="str">
        <f ca="1">IFERROR(__xludf.DUMMYFUNCTION("GOOGLETRANSLATE(B150,""en"",""hi"")"),"शानदार अच्छा फिल्म")</f>
        <v>शानदार अच्छा फिल्म</v>
      </c>
      <c r="C150" s="1" t="s">
        <v>4</v>
      </c>
      <c r="D150" s="1" t="s">
        <v>5</v>
      </c>
    </row>
    <row r="151" spans="1:4" ht="13.2" x14ac:dyDescent="0.25">
      <c r="A151" s="1" t="s">
        <v>157</v>
      </c>
      <c r="B151" t="str">
        <f ca="1">IFERROR(__xludf.DUMMYFUNCTION("GOOGLETRANSLATE(B151,""en"",""hi"")"),"मैं शाहिद खान, कबीर खान में निधन हो गया 😂😂😂")</f>
        <v>मैं शाहिद खान, कबीर खान में निधन हो गया 😂😂😂</v>
      </c>
      <c r="C151" s="1" t="s">
        <v>4</v>
      </c>
      <c r="D151" s="1" t="s">
        <v>5</v>
      </c>
    </row>
    <row r="152" spans="1:4" ht="13.2" x14ac:dyDescent="0.25">
      <c r="A152" s="1" t="s">
        <v>158</v>
      </c>
      <c r="B152" t="str">
        <f ca="1">IFERROR(__xludf.DUMMYFUNCTION("GOOGLETRANSLATE(B152,""en"",""hi"")"),"मुझे लगता है कि यह पहली फिल्म है, जहां यूट्यूब पर हर समीक्षक एक अलग था है
राय और विचार .. वो!
लेकिन मैं सिर्फ फिल्म प्यार करता था !!")</f>
        <v>मुझे लगता है कि यह पहली फिल्म है, जहां यूट्यूब पर हर समीक्षक एक अलग था है
राय और विचार .. वो!
लेकिन मैं सिर्फ फिल्म प्यार करता था !!</v>
      </c>
      <c r="C152" s="1" t="s">
        <v>4</v>
      </c>
      <c r="D152" s="1" t="s">
        <v>5</v>
      </c>
    </row>
    <row r="153" spans="1:4" ht="13.2" x14ac:dyDescent="0.25">
      <c r="A153" s="1" t="s">
        <v>159</v>
      </c>
      <c r="B153" t="str">
        <f ca="1">IFERROR(__xludf.DUMMYFUNCTION("GOOGLETRANSLATE(B153,""en"",""hi"")"),"अब अरुंधति रॉय खुद को नष्ट कर दिया")</f>
        <v>अब अरुंधति रॉय खुद को नष्ट कर दिया</v>
      </c>
      <c r="C153" s="1" t="s">
        <v>13</v>
      </c>
      <c r="D153" s="1" t="s">
        <v>5</v>
      </c>
    </row>
    <row r="154" spans="1:4" ht="13.2" x14ac:dyDescent="0.25">
      <c r="A154" s="1" t="s">
        <v>160</v>
      </c>
      <c r="B154" t="str">
        <f ca="1">IFERROR(__xludf.DUMMYFUNCTION("GOOGLETRANSLATE(B154,""en"",""hi"")"),"कोई कार्रवाई, औरत, जो झूठी 498 मामले दर्ज के खिलाफ लिया जाता है तो अपराध है
एकमात्र विकल्प उसके जैसे एक समझदार पुरुषों, जो लिए देख रहा था के लिए छोड़ दिया
न्याय ...")</f>
        <v>कोई कार्रवाई, औरत, जो झूठी 498 मामले दर्ज के खिलाफ लिया जाता है तो अपराध है
एकमात्र विकल्प उसके जैसे एक समझदार पुरुषों, जो लिए देख रहा था के लिए छोड़ दिया
न्याय ...</v>
      </c>
      <c r="C154" s="1" t="s">
        <v>4</v>
      </c>
      <c r="D154" s="1" t="s">
        <v>5</v>
      </c>
    </row>
    <row r="155" spans="1:4" ht="13.2" x14ac:dyDescent="0.25">
      <c r="A155" s="1" t="s">
        <v>161</v>
      </c>
      <c r="B155" t="str">
        <f ca="1">IFERROR(__xludf.DUMMYFUNCTION("GOOGLETRANSLATE(B155,""en"",""hi"")"),"बुरा लड़का चरित्र लड़कियों आंख में अधिक बेहतर तो अच्छा चरित्र है ... कि के
क्यों विनाशकारी फिल्मों लोकप्रिय ...")</f>
        <v>बुरा लड़का चरित्र लड़कियों आंख में अधिक बेहतर तो अच्छा चरित्र है ... कि के
क्यों विनाशकारी फिल्मों लोकप्रिय ...</v>
      </c>
      <c r="C155" s="1" t="s">
        <v>4</v>
      </c>
      <c r="D155" s="1" t="s">
        <v>28</v>
      </c>
    </row>
    <row r="156" spans="1:4" ht="13.2" x14ac:dyDescent="0.25">
      <c r="A156" s="1" t="s">
        <v>162</v>
      </c>
      <c r="B156" t="str">
        <f ca="1">IFERROR(__xludf.DUMMYFUNCTION("GOOGLETRANSLATE(B156,""en"",""hi"")"),"खैर मैं अंक आप said..but मैं सिर्फ इतना है कि लग रहा है की सबसे अधिक से सहमत हैं
प्रारंभिक आदेश प्रीति के पास जाने में कबीर के द्वारा किया बातें डरावना की तरह थे।
आम तौर पर किसी भी महिला को डरा दिया जायेगा। यह सब करने के लिए प्रीति की प्रतिक्रिया तरह था
म"&amp;"ुझे अजीब की।")</f>
        <v>खैर मैं अंक आप said..but मैं सिर्फ इतना है कि लग रहा है की सबसे अधिक से सहमत हैं
प्रारंभिक आदेश प्रीति के पास जाने में कबीर के द्वारा किया बातें डरावना की तरह थे।
आम तौर पर किसी भी महिला को डरा दिया जायेगा। यह सब करने के लिए प्रीति की प्रतिक्रिया तरह था
मुझे अजीब की।</v>
      </c>
      <c r="C156" s="1" t="s">
        <v>4</v>
      </c>
      <c r="D156" s="1" t="s">
        <v>5</v>
      </c>
    </row>
    <row r="157" spans="1:4" ht="13.2" x14ac:dyDescent="0.25">
      <c r="A157" s="1" t="s">
        <v>163</v>
      </c>
      <c r="B157" t="str">
        <f ca="1">IFERROR(__xludf.DUMMYFUNCTION("GOOGLETRANSLATE(B157,""en"",""hi"")"),"घड़ी धारा 375 यह एक उत्कृष्ट कृति को उजागर नारीवाद है।")</f>
        <v>घड़ी धारा 375 यह एक उत्कृष्ट कृति को उजागर नारीवाद है।</v>
      </c>
      <c r="C157" s="1" t="s">
        <v>4</v>
      </c>
      <c r="D157" s="1" t="s">
        <v>5</v>
      </c>
    </row>
    <row r="158" spans="1:4" ht="13.2" x14ac:dyDescent="0.25">
      <c r="A158" s="1" t="s">
        <v>164</v>
      </c>
      <c r="B158" t="str">
        <f ca="1">IFERROR(__xludf.DUMMYFUNCTION("GOOGLETRANSLATE(B158,""en"",""hi"")"),"लड़कियों श्रृंखला के भाई प्रकार कारो जारी रखने के लिए ...")</f>
        <v>लड़कियों श्रृंखला के भाई प्रकार कारो जारी रखने के लिए ...</v>
      </c>
      <c r="C158" s="1" t="s">
        <v>4</v>
      </c>
      <c r="D158" s="1" t="s">
        <v>5</v>
      </c>
    </row>
    <row r="159" spans="1:4" ht="13.2" x14ac:dyDescent="0.25">
      <c r="A159" s="1" t="s">
        <v>165</v>
      </c>
      <c r="B159" t="str">
        <f ca="1">IFERROR(__xludf.DUMMYFUNCTION("GOOGLETRANSLATE(B159,""en"",""hi"")"),"बहुत अच्छा वीडियो")</f>
        <v>बहुत अच्छा वीडियो</v>
      </c>
      <c r="C159" s="1" t="s">
        <v>4</v>
      </c>
      <c r="D159" s="1" t="s">
        <v>5</v>
      </c>
    </row>
    <row r="160" spans="1:4" ht="13.2" x14ac:dyDescent="0.25">
      <c r="A160" s="1" t="s">
        <v>166</v>
      </c>
      <c r="B160" t="str">
        <f ca="1">IFERROR(__xludf.DUMMYFUNCTION("GOOGLETRANSLATE(B160,""en"",""hi"")"),"हाँ आप सही गिरफ्तारी भाई")</f>
        <v>हाँ आप सही गिरफ्तारी भाई</v>
      </c>
      <c r="C160" s="1" t="s">
        <v>4</v>
      </c>
      <c r="D160" s="1" t="s">
        <v>5</v>
      </c>
    </row>
    <row r="161" spans="1:4" ht="13.2" x14ac:dyDescent="0.25">
      <c r="A161" s="1" t="s">
        <v>167</v>
      </c>
      <c r="B161" t="str">
        <f ca="1">IFERROR(__xludf.DUMMYFUNCTION("GOOGLETRANSLATE(B161,""en"",""hi"")"),"@Franklin भाई। मैं यू के साथ सहमत 💯% ...")</f>
        <v>@Franklin भाई। मैं यू के साथ सहमत 💯% ...</v>
      </c>
      <c r="C161" s="1" t="s">
        <v>4</v>
      </c>
      <c r="D161" s="1" t="s">
        <v>5</v>
      </c>
    </row>
    <row r="162" spans="1:4" ht="13.2" x14ac:dyDescent="0.25">
      <c r="A162" s="1" t="s">
        <v>168</v>
      </c>
      <c r="B162" t="str">
        <f ca="1">IFERROR(__xludf.DUMMYFUNCTION("GOOGLETRANSLATE(B162,""en"",""hi"")"),"Shwetabh मेरी टिप्पणी पिन करें।
तुम भी अच्छा आदमी है।")</f>
        <v>Shwetabh मेरी टिप्पणी पिन करें।
तुम भी अच्छा आदमी है।</v>
      </c>
      <c r="C162" s="1" t="s">
        <v>4</v>
      </c>
      <c r="D162" s="1" t="s">
        <v>5</v>
      </c>
    </row>
    <row r="163" spans="1:4" ht="13.2" x14ac:dyDescent="0.25">
      <c r="A163" s="1" t="s">
        <v>169</v>
      </c>
      <c r="B163" t="str">
        <f ca="1">IFERROR(__xludf.DUMMYFUNCTION("GOOGLETRANSLATE(B163,""en"",""hi"")"),"se se से यह सुनवाई की तलाश में लग रहा है veery बिस्तर ...")</f>
        <v>se se से यह सुनवाई की तलाश में लग रहा है veery बिस्तर ...</v>
      </c>
      <c r="C163" s="1" t="s">
        <v>4</v>
      </c>
      <c r="D163" s="1" t="s">
        <v>5</v>
      </c>
    </row>
    <row r="164" spans="1:4" ht="13.2" x14ac:dyDescent="0.25">
      <c r="A164" s="1" t="s">
        <v>170</v>
      </c>
      <c r="B164" t="str">
        <f ca="1">IFERROR(__xludf.DUMMYFUNCTION("GOOGLETRANSLATE(B164,""en"",""hi"")"),"फिल्मों समाज को प्रभावित करती है, तो कबीर सिंह के निशान एक अंधेरे की शुरुआत
समाज")</f>
        <v>फिल्मों समाज को प्रभावित करती है, तो कबीर सिंह के निशान एक अंधेरे की शुरुआत
समाज</v>
      </c>
      <c r="C164" s="1" t="s">
        <v>13</v>
      </c>
      <c r="D164" s="1" t="s">
        <v>5</v>
      </c>
    </row>
    <row r="165" spans="1:4" ht="13.2" x14ac:dyDescent="0.25">
      <c r="A165" s="1" t="s">
        <v>171</v>
      </c>
      <c r="B165" t="str">
        <f ca="1">IFERROR(__xludf.DUMMYFUNCTION("GOOGLETRANSLATE(B165,""en"",""hi"")"),"Gazabb समीक्षा .... मैंने सोचा था कि आप इस फिल्म की प्रशंसा करेंगे ... तुम भगवान को धन्यवाद
यह .... प्यार आपकी समीक्षा कोसते")</f>
        <v>Gazabb समीक्षा .... मैंने सोचा था कि आप इस फिल्म की प्रशंसा करेंगे ... तुम भगवान को धन्यवाद
यह .... प्यार आपकी समीक्षा कोसते</v>
      </c>
      <c r="C165" s="1" t="s">
        <v>4</v>
      </c>
      <c r="D165" s="1" t="s">
        <v>5</v>
      </c>
    </row>
    <row r="166" spans="1:4" ht="13.2" x14ac:dyDescent="0.25">
      <c r="A166" s="1" t="s">
        <v>172</v>
      </c>
      <c r="B166" t="str">
        <f ca="1">IFERROR(__xludf.DUMMYFUNCTION("GOOGLETRANSLATE(B166,""en"",""hi"")"),"Shwetabh साहब के अंत में, सबसे प्रत्याशित वीडियो!")</f>
        <v>Shwetabh साहब के अंत में, सबसे प्रत्याशित वीडियो!</v>
      </c>
      <c r="C166" s="1" t="s">
        <v>4</v>
      </c>
      <c r="D166" s="1" t="s">
        <v>5</v>
      </c>
    </row>
    <row r="167" spans="1:4" ht="13.2" x14ac:dyDescent="0.25">
      <c r="A167" s="1" t="s">
        <v>173</v>
      </c>
      <c r="B167" t="str">
        <f ca="1">IFERROR(__xludf.DUMMYFUNCTION("GOOGLETRANSLATE(B167,""en"",""hi"")"),"सोनागाछी like❤ मारा")</f>
        <v>सोनागाछी like❤ मारा</v>
      </c>
      <c r="C167" s="1" t="s">
        <v>4</v>
      </c>
      <c r="D167" s="1" t="s">
        <v>5</v>
      </c>
    </row>
    <row r="168" spans="1:4" ht="13.2" x14ac:dyDescent="0.25">
      <c r="A168" s="1" t="s">
        <v>174</v>
      </c>
      <c r="B168" t="str">
        <f ca="1">IFERROR(__xludf.DUMMYFUNCTION("GOOGLETRANSLATE(B168,""en"",""hi"")"),"मुठभेड़ ................ मुठभेड़ ................ मुठभेड़ ..............")</f>
        <v>मुठभेड़ ................ मुठभेड़ ................ मुठभेड़ ..............</v>
      </c>
      <c r="C168" s="1" t="s">
        <v>36</v>
      </c>
      <c r="D168" s="1" t="s">
        <v>5</v>
      </c>
    </row>
    <row r="169" spans="1:4" ht="13.2" x14ac:dyDescent="0.25">
      <c r="A169" s="1" t="s">
        <v>175</v>
      </c>
      <c r="B169" t="str">
        <f ca="1">IFERROR(__xludf.DUMMYFUNCTION("GOOGLETRANSLATE(B169,""en"",""hi"")"),"आप हिम्मत है तो बच्चे बलात्कारी पैगंबर मोहम्मद के खिलाफ बोलते हैं")</f>
        <v>आप हिम्मत है तो बच्चे बलात्कारी पैगंबर मोहम्मद के खिलाफ बोलते हैं</v>
      </c>
      <c r="C169" s="1" t="s">
        <v>36</v>
      </c>
      <c r="D169" s="1" t="s">
        <v>5</v>
      </c>
    </row>
    <row r="170" spans="1:4" ht="13.2" x14ac:dyDescent="0.25">
      <c r="A170" s="1" t="s">
        <v>176</v>
      </c>
      <c r="B170" t="str">
        <f ca="1">IFERROR(__xludf.DUMMYFUNCTION("GOOGLETRANSLATE(B170,""en"",""hi"")"),"मैं कबीर सिंह अभी तक bt देखा है अर्जुन रेड्डी नहीं देखा है। जीआरटी फिल्म। यू बहुत r
बात करने के लिए ज्यादा सही उदारवादियों के पाखंड बाहर और तथाकथित
feminists.Actually वे खुद क्या वे जीवन में और के रूप में चाहते हैं की उलझन r
इसके परिणामस्वरूप वे दिन के अं"&amp;"त में एक अकेला जीवन जीने। वे नहीं है
संबंध को समझना चाहते हैं। उनके नारीवाद के साथ च ... शब्द शुरू होता है और
च ...... शब्द में समाप्त होता है।")</f>
        <v>मैं कबीर सिंह अभी तक bt देखा है अर्जुन रेड्डी नहीं देखा है। जीआरटी फिल्म। यू बहुत r
बात करने के लिए ज्यादा सही उदारवादियों के पाखंड बाहर और तथाकथित
feminists.Actually वे खुद क्या वे जीवन में और के रूप में चाहते हैं की उलझन r
इसके परिणामस्वरूप वे दिन के अंत में एक अकेला जीवन जीने। वे नहीं है
संबंध को समझना चाहते हैं। उनके नारीवाद के साथ च ... शब्द शुरू होता है और
च ...... शब्द में समाप्त होता है।</v>
      </c>
      <c r="C170" s="1" t="s">
        <v>36</v>
      </c>
      <c r="D170" s="1" t="s">
        <v>5</v>
      </c>
    </row>
    <row r="171" spans="1:4" ht="13.2" x14ac:dyDescent="0.25">
      <c r="A171" s="1" t="s">
        <v>177</v>
      </c>
      <c r="B171" t="str">
        <f ca="1">IFERROR(__xludf.DUMMYFUNCTION("GOOGLETRANSLATE(B171,""en"",""hi"")"),"अच्छा भाई")</f>
        <v>अच्छा भाई</v>
      </c>
      <c r="C171" s="1" t="s">
        <v>4</v>
      </c>
      <c r="D171" s="1" t="s">
        <v>5</v>
      </c>
    </row>
    <row r="172" spans="1:4" ht="13.2" x14ac:dyDescent="0.25">
      <c r="A172" s="1" t="s">
        <v>178</v>
      </c>
      <c r="B172" t="str">
        <f ca="1">IFERROR(__xludf.DUMMYFUNCTION("GOOGLETRANSLATE(B172,""en"",""hi"")"),"उम्मीद की कुछ क्या Wassepur के स्तर की तरह .. निराश .. और हाँ
नहीं है ... विरोधी नारीवादी या पंथ थोड़े बात में ले आओ .. बस डाल अपने
दृश्य ... स्व विनाश एक अच्छी बात है ..... यह मादक द्रव्यों के सेवन .. एक है
""बात"" .. या एक बेजान आत्मा .. अपना मुँह बंद औ"&amp;"र सम्मान शुरू अपने
मां .. वास्तव में यू अपने माता पिता को मदद की ज़रूरत है")</f>
        <v>उम्मीद की कुछ क्या Wassepur के स्तर की तरह .. निराश .. और हाँ
नहीं है ... विरोधी नारीवादी या पंथ थोड़े बात में ले आओ .. बस डाल अपने
दृश्य ... स्व विनाश एक अच्छी बात है ..... यह मादक द्रव्यों के सेवन .. एक है
"बात" .. या एक बेजान आत्मा .. अपना मुँह बंद और सम्मान शुरू अपने
मां .. वास्तव में यू अपने माता पिता को मदद की ज़रूरत है</v>
      </c>
      <c r="C172" s="1" t="s">
        <v>36</v>
      </c>
      <c r="D172" s="1" t="s">
        <v>5</v>
      </c>
    </row>
    <row r="173" spans="1:4" ht="13.2" x14ac:dyDescent="0.25">
      <c r="A173" s="1" t="s">
        <v>179</v>
      </c>
      <c r="B173" t="str">
        <f ca="1">IFERROR(__xludf.DUMMYFUNCTION("GOOGLETRANSLATE(B173,""en"",""hi"")"),"200 करोड़ क्लब फिल्म hai तु 😂")</f>
        <v>200 करोड़ क्लब फिल्म hai तु 😂</v>
      </c>
      <c r="C173" s="1" t="s">
        <v>4</v>
      </c>
      <c r="D173" s="1" t="s">
        <v>5</v>
      </c>
    </row>
    <row r="174" spans="1:4" ht="13.2" x14ac:dyDescent="0.25">
      <c r="A174" s="1" t="s">
        <v>180</v>
      </c>
      <c r="B174" t="str">
        <f ca="1">IFERROR(__xludf.DUMMYFUNCTION("GOOGLETRANSLATE(B174,""en"",""hi"")"),"सभी को नापसंद करने के लिए एक शब्द मरने कहीं और जाना ..")</f>
        <v>सभी को नापसंद करने के लिए एक शब्द मरने कहीं और जाना ..</v>
      </c>
      <c r="C174" s="1" t="s">
        <v>36</v>
      </c>
      <c r="D174" s="1" t="s">
        <v>5</v>
      </c>
    </row>
    <row r="175" spans="1:4" ht="13.2" x14ac:dyDescent="0.25">
      <c r="A175" s="1" t="s">
        <v>181</v>
      </c>
      <c r="B175" t="str">
        <f ca="1">IFERROR(__xludf.DUMMYFUNCTION("GOOGLETRANSLATE(B175,""en"",""hi"")"),"oooo सुपर")</f>
        <v>oooo सुपर</v>
      </c>
      <c r="C175" s="1" t="s">
        <v>4</v>
      </c>
      <c r="D175" s="1" t="s">
        <v>5</v>
      </c>
    </row>
    <row r="176" spans="1:4" ht="13.2" x14ac:dyDescent="0.25">
      <c r="A176" s="1" t="s">
        <v>182</v>
      </c>
      <c r="B176" t="str">
        <f ca="1">IFERROR(__xludf.DUMMYFUNCTION("GOOGLETRANSLATE(B176,""en"",""hi"")"),"इससे घृणा करें")</f>
        <v>इससे घृणा करें</v>
      </c>
      <c r="C176" s="1" t="s">
        <v>13</v>
      </c>
      <c r="D176" s="1" t="s">
        <v>5</v>
      </c>
    </row>
    <row r="177" spans="1:4" ht="13.2" x14ac:dyDescent="0.25">
      <c r="A177" s="1" t="s">
        <v>183</v>
      </c>
      <c r="B177" t="str">
        <f ca="1">IFERROR(__xludf.DUMMYFUNCTION("GOOGLETRANSLATE(B177,""en"",""hi"")"),"सावधान इंडिया, कबीर सिंह लड़ता है back.😁😁")</f>
        <v>सावधान इंडिया, कबीर सिंह लड़ता है back.😁😁</v>
      </c>
      <c r="C177" s="1" t="s">
        <v>4</v>
      </c>
      <c r="D177" s="1" t="s">
        <v>5</v>
      </c>
    </row>
    <row r="178" spans="1:4" ht="13.2" x14ac:dyDescent="0.25">
      <c r="A178" s="1" t="s">
        <v>184</v>
      </c>
      <c r="B178" t="str">
        <f ca="1">IFERROR(__xludf.DUMMYFUNCTION("GOOGLETRANSLATE(B178,""en"",""hi"")"),"@Pawan Kakade Dude जोकर चूसा। मेरी समीक्षा देखो और अपने लानत आँखें खोल !!")</f>
        <v>@Pawan Kakade Dude जोकर चूसा। मेरी समीक्षा देखो और अपने लानत आँखें खोल !!</v>
      </c>
      <c r="C178" s="1" t="s">
        <v>13</v>
      </c>
      <c r="D178" s="1" t="s">
        <v>5</v>
      </c>
    </row>
    <row r="179" spans="1:4" ht="13.2" x14ac:dyDescent="0.25">
      <c r="A179" s="1" t="s">
        <v>185</v>
      </c>
      <c r="B179" t="str">
        <f ca="1">IFERROR(__xludf.DUMMYFUNCTION("GOOGLETRANSLATE(B179,""en"",""hi"")"),"व्यावहारिक व्यक्ति 😂😂amazing")</f>
        <v>व्यावहारिक व्यक्ति 😂😂amazing</v>
      </c>
      <c r="C179" s="1" t="s">
        <v>4</v>
      </c>
      <c r="D179" s="1" t="s">
        <v>5</v>
      </c>
    </row>
    <row r="180" spans="1:4" ht="13.2" x14ac:dyDescent="0.25">
      <c r="A180" s="1" t="s">
        <v>186</v>
      </c>
      <c r="B180" t="str">
        <f ca="1">IFERROR(__xludf.DUMMYFUNCTION("GOOGLETRANSLATE(B180,""en"",""hi"")"),"पाखंड ... एक बीमारी है")</f>
        <v>पाखंड ... एक बीमारी है</v>
      </c>
      <c r="C180" s="1" t="s">
        <v>4</v>
      </c>
      <c r="D180" s="1" t="s">
        <v>5</v>
      </c>
    </row>
    <row r="181" spans="1:4" ht="13.2" x14ac:dyDescent="0.25">
      <c r="A181" s="1" t="s">
        <v>187</v>
      </c>
      <c r="B181" t="str">
        <f ca="1">IFERROR(__xludf.DUMMYFUNCTION("GOOGLETRANSLATE(B181,""en"",""hi"")"),"सच")</f>
        <v>सच</v>
      </c>
      <c r="C181" s="1" t="s">
        <v>4</v>
      </c>
      <c r="D181" s="1" t="s">
        <v>5</v>
      </c>
    </row>
    <row r="182" spans="1:4" ht="13.2" x14ac:dyDescent="0.25">
      <c r="A182" s="1" t="s">
        <v>188</v>
      </c>
      <c r="B182" t="str">
        <f ca="1">IFERROR(__xludf.DUMMYFUNCTION("GOOGLETRANSLATE(B182,""en"",""hi"")"),"यहां तक ​​कि मैं फिल्म को देखा और मैं इसी तरह के विचार किया था, लेकिन केवल सराहनीय
भाग शाहिद के अभिनय था।")</f>
        <v>यहां तक ​​कि मैं फिल्म को देखा और मैं इसी तरह के विचार किया था, लेकिन केवल सराहनीय
भाग शाहिद के अभिनय था।</v>
      </c>
      <c r="C182" s="1" t="s">
        <v>4</v>
      </c>
      <c r="D182" s="1" t="s">
        <v>5</v>
      </c>
    </row>
    <row r="183" spans="1:4" ht="13.2" x14ac:dyDescent="0.25">
      <c r="A183" s="1" t="s">
        <v>189</v>
      </c>
      <c r="B183" t="str">
        <f ca="1">IFERROR(__xludf.DUMMYFUNCTION("GOOGLETRANSLATE(B183,""en"",""hi"")"),"Nicevedio")</f>
        <v>Nicevedio</v>
      </c>
      <c r="C183" s="1" t="s">
        <v>4</v>
      </c>
      <c r="D183" s="1" t="s">
        <v>5</v>
      </c>
    </row>
    <row r="184" spans="1:4" ht="13.2" x14ac:dyDescent="0.25">
      <c r="A184" s="1" t="s">
        <v>190</v>
      </c>
      <c r="B184" t="str">
        <f ca="1">IFERROR(__xludf.DUMMYFUNCTION("GOOGLETRANSLATE(B184,""en"",""hi"")"),"Hi8")</f>
        <v>Hi8</v>
      </c>
      <c r="C184" s="1" t="s">
        <v>4</v>
      </c>
      <c r="D184" s="1" t="s">
        <v>5</v>
      </c>
    </row>
    <row r="185" spans="1:4" ht="13.2" x14ac:dyDescent="0.25">
      <c r="A185" s="1" t="s">
        <v>191</v>
      </c>
      <c r="B185" t="str">
        <f ca="1">IFERROR(__xludf.DUMMYFUNCTION("GOOGLETRANSLATE(B185,""en"",""hi"")"),"मैं संयुक्त राज्य अमेरिका से एक बड़े प्रशंसक, प्रतीक भाई प्यार कर रहा हूँ 🇺🇸😍")</f>
        <v>मैं संयुक्त राज्य अमेरिका से एक बड़े प्रशंसक, प्रतीक भाई प्यार कर रहा हूँ 🇺🇸😍</v>
      </c>
      <c r="C185" s="1" t="s">
        <v>4</v>
      </c>
      <c r="D185" s="1" t="s">
        <v>5</v>
      </c>
    </row>
    <row r="186" spans="1:4" ht="13.2" x14ac:dyDescent="0.25">
      <c r="A186" s="1" t="s">
        <v>192</v>
      </c>
      <c r="B186" t="str">
        <f ca="1">IFERROR(__xludf.DUMMYFUNCTION("GOOGLETRANSLATE(B186,""en"",""hi"")"),"वे 2024 के चुनाव में जब हम बहुमत में मोदी सरकार के लिए मतदान पता चल जाएगा।")</f>
        <v>वे 2024 के चुनाव में जब हम बहुमत में मोदी सरकार के लिए मतदान पता चल जाएगा।</v>
      </c>
      <c r="C186" s="1" t="s">
        <v>4</v>
      </c>
      <c r="D186" s="1" t="s">
        <v>5</v>
      </c>
    </row>
    <row r="187" spans="1:4" ht="13.2" x14ac:dyDescent="0.25">
      <c r="A187" s="1" t="s">
        <v>193</v>
      </c>
      <c r="B187" t="str">
        <f ca="1">IFERROR(__xludf.DUMMYFUNCTION("GOOGLETRANSLATE(B187,""en"",""hi"")"),"यथार्थवादी प्रस्तुति Babat एक जहरीले चरित्र नवाजुद्दीन")</f>
        <v>यथार्थवादी प्रस्तुति Babat एक जहरीले चरित्र नवाजुद्दीन</v>
      </c>
      <c r="C187" s="1" t="s">
        <v>4</v>
      </c>
      <c r="D187" s="1" t="s">
        <v>5</v>
      </c>
    </row>
    <row r="188" spans="1:4" ht="13.2" x14ac:dyDescent="0.25">
      <c r="A188" s="1" t="s">
        <v>194</v>
      </c>
      <c r="B188" t="str">
        <f ca="1">IFERROR(__xludf.DUMMYFUNCTION("GOOGLETRANSLATE(B188,""en"",""hi"")"),"राइट सर ...")</f>
        <v>राइट सर ...</v>
      </c>
      <c r="C188" s="1" t="s">
        <v>4</v>
      </c>
      <c r="D188" s="1" t="s">
        <v>5</v>
      </c>
    </row>
    <row r="189" spans="1:4" ht="13.2" x14ac:dyDescent="0.25">
      <c r="A189" s="1" t="s">
        <v>195</v>
      </c>
      <c r="B189" t="str">
        <f ca="1">IFERROR(__xludf.DUMMYFUNCTION("GOOGLETRANSLATE(B189,""en"",""hi"")"),"तो अनुराग kasyab इस फिल्म का निर्देशन किया है तो यह अपराध पेट्रोल शो तरह होगा .. 😂")</f>
        <v>तो अनुराग kasyab इस फिल्म का निर्देशन किया है तो यह अपराध पेट्रोल शो तरह होगा .. 😂</v>
      </c>
      <c r="C189" s="1" t="s">
        <v>4</v>
      </c>
      <c r="D189" s="1" t="s">
        <v>5</v>
      </c>
    </row>
    <row r="190" spans="1:4" ht="13.2" x14ac:dyDescent="0.25">
      <c r="A190" s="1" t="s">
        <v>196</v>
      </c>
      <c r="B190" t="str">
        <f ca="1">IFERROR(__xludf.DUMMYFUNCTION("GOOGLETRANSLATE(B190,""en"",""hi"")"),"एक बार फिर आप इसे किसी न किसी !!। भाई जा रहा रखें।")</f>
        <v>एक बार फिर आप इसे किसी न किसी !!। भाई जा रहा रखें।</v>
      </c>
      <c r="C190" s="1" t="s">
        <v>4</v>
      </c>
      <c r="D190" s="1" t="s">
        <v>5</v>
      </c>
    </row>
    <row r="191" spans="1:4" ht="13.2" x14ac:dyDescent="0.25">
      <c r="A191" s="1" t="s">
        <v>197</v>
      </c>
      <c r="B191" t="str">
        <f ca="1">IFERROR(__xludf.DUMMYFUNCTION("GOOGLETRANSLATE(B191,""en"",""hi"")"),"इस वेश्या छद्म के एक सदस्य बौद्धिक धर्मनिरपेक्ष gang.She में एक विला बनाई गई है
अनुभवहीन अनुसूचित जनजाति की भूमि।")</f>
        <v>इस वेश्या छद्म के एक सदस्य बौद्धिक धर्मनिरपेक्ष gang.She में एक विला बनाई गई है
अनुभवहीन अनुसूचित जनजाति की भूमि।</v>
      </c>
      <c r="C191" s="1" t="s">
        <v>36</v>
      </c>
      <c r="D191" s="1" t="s">
        <v>28</v>
      </c>
    </row>
    <row r="192" spans="1:4" ht="13.2" x14ac:dyDescent="0.25">
      <c r="A192" s="1" t="s">
        <v>198</v>
      </c>
      <c r="B192" t="str">
        <f ca="1">IFERROR(__xludf.DUMMYFUNCTION("GOOGLETRANSLATE(B192,""en"",""hi"")"),"सच कहूं मैं केवल शाहिद और उसके दोस्तों को अभिनय और से उनके रिश्ते को पसंद किया
वास्तविक प्रेम कहानी।")</f>
        <v>सच कहूं मैं केवल शाहिद और उसके दोस्तों को अभिनय और से उनके रिश्ते को पसंद किया
वास्तविक प्रेम कहानी।</v>
      </c>
      <c r="C192" s="1" t="s">
        <v>4</v>
      </c>
      <c r="D192" s="1" t="s">
        <v>5</v>
      </c>
    </row>
    <row r="193" spans="1:4" ht="13.2" x14ac:dyDescent="0.25">
      <c r="A193" s="1" t="s">
        <v>199</v>
      </c>
      <c r="B193" t="str">
        <f ca="1">IFERROR(__xludf.DUMMYFUNCTION("GOOGLETRANSLATE(B193,""en"",""hi"")"),"थंबनेल से मैंने सोचा कि यह carryminati है")</f>
        <v>थंबनेल से मैंने सोचा कि यह carryminati है</v>
      </c>
      <c r="C193" s="1" t="s">
        <v>4</v>
      </c>
      <c r="D193" s="1" t="s">
        <v>5</v>
      </c>
    </row>
    <row r="194" spans="1:4" ht="13.2" x14ac:dyDescent="0.25">
      <c r="A194" s="1" t="s">
        <v>200</v>
      </c>
      <c r="B194" t="str">
        <f ca="1">IFERROR(__xludf.DUMMYFUNCTION("GOOGLETRANSLATE(B194,""en"",""hi"")"),"किसी ने अगर आप लॉजिक्स पता लगाने के लिए आप इसे में मिल जाना चाहिए कोशिश कर रहे हैं मुझे ki बताया
जीवन नहीं फिल्मों में। तो बस कुछ भी नहीं के साथ एक फिल्म देखने")</f>
        <v>किसी ने अगर आप लॉजिक्स पता लगाने के लिए आप इसे में मिल जाना चाहिए कोशिश कर रहे हैं मुझे ki बताया
जीवन नहीं फिल्मों में। तो बस कुछ भी नहीं के साथ एक फिल्म देखने</v>
      </c>
      <c r="C194" s="1" t="s">
        <v>4</v>
      </c>
      <c r="D194" s="1" t="s">
        <v>5</v>
      </c>
    </row>
    <row r="195" spans="1:4" ht="13.2" x14ac:dyDescent="0.25">
      <c r="A195" s="1" t="s">
        <v>201</v>
      </c>
      <c r="B195" t="str">
        <f ca="1">IFERROR(__xludf.DUMMYFUNCTION("GOOGLETRANSLATE(B195,""en"",""hi"")"),"10000% सच 👍👍👍
कबीर सिंह एक बड़ा chutiya फिल्म है")</f>
        <v>10000% सच 👍👍👍
कबीर सिंह एक बड़ा chutiya फिल्म है</v>
      </c>
      <c r="C195" s="1" t="s">
        <v>36</v>
      </c>
      <c r="D195" s="1" t="s">
        <v>5</v>
      </c>
    </row>
    <row r="196" spans="1:4" ht="13.2" x14ac:dyDescent="0.25">
      <c r="A196" s="1" t="s">
        <v>202</v>
      </c>
      <c r="B196" t="str">
        <f ca="1">IFERROR(__xludf.DUMMYFUNCTION("GOOGLETRANSLATE(B196,""en"",""hi"")"),"Pls समीक्षा जोकर ......")</f>
        <v>Pls समीक्षा जोकर ......</v>
      </c>
      <c r="C196" s="1" t="s">
        <v>4</v>
      </c>
      <c r="D196" s="1" t="s">
        <v>5</v>
      </c>
    </row>
    <row r="197" spans="1:4" ht="13.2" x14ac:dyDescent="0.25">
      <c r="A197" s="1" t="s">
        <v>203</v>
      </c>
      <c r="B197" t="str">
        <f ca="1">IFERROR(__xludf.DUMMYFUNCTION("GOOGLETRANSLATE(B197,""en"",""hi"")"),"के लिए ठीक है धन्यवाद अपने")</f>
        <v>के लिए ठीक है धन्यवाद अपने</v>
      </c>
      <c r="C197" s="1" t="s">
        <v>4</v>
      </c>
      <c r="D197" s="1" t="s">
        <v>5</v>
      </c>
    </row>
    <row r="198" spans="1:4" ht="13.2" x14ac:dyDescent="0.25">
      <c r="A198" s="1" t="s">
        <v>204</v>
      </c>
      <c r="B198" t="str">
        <f ca="1">IFERROR(__xludf.DUMMYFUNCTION("GOOGLETRANSLATE(B198,""en"",""hi"")"),"1000 like👍")</f>
        <v>1000 like👍</v>
      </c>
      <c r="C198" s="1" t="s">
        <v>4</v>
      </c>
      <c r="D198" s="1" t="s">
        <v>5</v>
      </c>
    </row>
    <row r="199" spans="1:4" ht="13.2" x14ac:dyDescent="0.25">
      <c r="A199" s="1" t="s">
        <v>205</v>
      </c>
      <c r="B199" t="str">
        <f ca="1">IFERROR(__xludf.DUMMYFUNCTION("GOOGLETRANSLATE(B199,""en"",""hi"")"),"Fuckboy अच्छा नहीं है, लेकिन एक धमकाने या तो नहीं है। विषम नारीवाद खतरनाक है
और इतने विषाक्त मर्दानगी है। मैं पूरी तरह समझते हैं कि आप का एक बहुत कुछ है
उदारवादी n नारीवादियों के लिए घृणा जो क्या उनमें से एक बहुत की उचित coz है
propogating गया है, लेकिन न"&amp;"ारीवाद की नहीं हर विचार गलत प्रतीक है।
बॉलीवुड में इन बातों दिखाने का 'कूल' एक इतिहास, जिन्हें केवल मेरे है
इन पात्रों के साथ समस्या। मैं नकारात्मक पात्रों लेकिन मैं के लिए सभी खेल रहा हूँ
उन्हें पसंद नहीं महिमा जा रहा है, उन्हें शांत लग रही है। मैं भी शु"&amp;"रू नहीं होगी
4 शॉट्स के साथ, मैं भी गली लड़के में बातों के साथ की aggresion की तरह तो यह एक नहीं है नहीं किया
पक्षीय। जितना मैं राष्ट्रवाद पर अपने विचार का आनंद लें, हमारे इतिहास, मैंने नहीं किया
आरामदायक इसे देख लग रहा है। 🙏")</f>
        <v>Fuckboy अच्छा नहीं है, लेकिन एक धमकाने या तो नहीं है। विषम नारीवाद खतरनाक है
और इतने विषाक्त मर्दानगी है। मैं पूरी तरह समझते हैं कि आप का एक बहुत कुछ है
उदारवादी n नारीवादियों के लिए घृणा जो क्या उनमें से एक बहुत की उचित coz है
propogating गया है, लेकिन नारीवाद की नहीं हर विचार गलत प्रतीक है।
बॉलीवुड में इन बातों दिखाने का 'कूल' एक इतिहास, जिन्हें केवल मेरे है
इन पात्रों के साथ समस्या। मैं नकारात्मक पात्रों लेकिन मैं के लिए सभी खेल रहा हूँ
उन्हें पसंद नहीं महिमा जा रहा है, उन्हें शांत लग रही है। मैं भी शुरू नहीं होगी
4 शॉट्स के साथ, मैं भी गली लड़के में बातों के साथ की aggresion की तरह तो यह एक नहीं है नहीं किया
पक्षीय। जितना मैं राष्ट्रवाद पर अपने विचार का आनंद लें, हमारे इतिहास, मैंने नहीं किया
आरामदायक इसे देख लग रहा है। 🙏</v>
      </c>
      <c r="C199" s="1" t="s">
        <v>13</v>
      </c>
      <c r="D199" s="1" t="s">
        <v>28</v>
      </c>
    </row>
    <row r="200" spans="1:4" ht="13.2" x14ac:dyDescent="0.25">
      <c r="A200" s="1" t="s">
        <v>206</v>
      </c>
      <c r="B200" t="str">
        <f ca="1">IFERROR(__xludf.DUMMYFUNCTION("GOOGLETRANSLATE(B200,""en"",""hi"")"),"हाँ, यू आर सही आदमी")</f>
        <v>हाँ, यू आर सही आदमी</v>
      </c>
      <c r="C200" s="1" t="s">
        <v>4</v>
      </c>
      <c r="D200" s="1" t="s">
        <v>5</v>
      </c>
    </row>
    <row r="201" spans="1:4" ht="13.2" x14ac:dyDescent="0.25">
      <c r="A201" s="1" t="s">
        <v>207</v>
      </c>
      <c r="B201" t="str">
        <f ca="1">IFERROR(__xludf.DUMMYFUNCTION("GOOGLETRANSLATE(B201,""en"",""hi"")"),"कबीर सिंह सबसे अच्छा प्रेम कहानी कभी 😘😘")</f>
        <v>कबीर सिंह सबसे अच्छा प्रेम कहानी कभी 😘😘</v>
      </c>
      <c r="C201" s="1" t="s">
        <v>4</v>
      </c>
      <c r="D201" s="1" t="s">
        <v>5</v>
      </c>
    </row>
    <row r="202" spans="1:4" ht="13.2" x14ac:dyDescent="0.25">
      <c r="A202" s="1" t="s">
        <v>208</v>
      </c>
      <c r="B202" t="str">
        <f ca="1">IFERROR(__xludf.DUMMYFUNCTION("GOOGLETRANSLATE(B202,""en"",""hi"")"),"एक समलैंगिक के रूप में, मैं यह नहीं कहूंगा कि यह ""पूरी तरह से"" में कमी करने के लिए योगदान करेंगे
आबादी। वे 2 बच्चों नीति को वैध करने के लिए चीन की तरह किया था की जरूरत है। इसके अलावा, सभी
जोड़ों पुन: पेश करने की कोशिश कर के बजाय कम से कम 1 अनाथ को अपनान"&amp;"ा चाहिए। केवल
अनाथ बच्चों के 25% अपनाई जा रही हैं और अन्य लोगों के 18 हो जाएगा तो बाहर निकाल।
वे बेघर हो जाएगा। ग्रामीण क्षेत्रों के बच्चों के बहुत सारे के पुनरुत्पादन बंद कर देना चाहिए।")</f>
        <v>एक समलैंगिक के रूप में, मैं यह नहीं कहूंगा कि यह "पूरी तरह से" में कमी करने के लिए योगदान करेंगे
आबादी। वे 2 बच्चों नीति को वैध करने के लिए चीन की तरह किया था की जरूरत है। इसके अलावा, सभी
जोड़ों पुन: पेश करने की कोशिश कर के बजाय कम से कम 1 अनाथ को अपनाना चाहिए। केवल
अनाथ बच्चों के 25% अपनाई जा रही हैं और अन्य लोगों के 18 हो जाएगा तो बाहर निकाल।
वे बेघर हो जाएगा। ग्रामीण क्षेत्रों के बच्चों के बहुत सारे के पुनरुत्पादन बंद कर देना चाहिए।</v>
      </c>
      <c r="C202" s="1" t="s">
        <v>13</v>
      </c>
      <c r="D202" s="1" t="s">
        <v>5</v>
      </c>
    </row>
    <row r="203" spans="1:4" ht="13.2" x14ac:dyDescent="0.25">
      <c r="A203" s="1" t="s">
        <v>209</v>
      </c>
      <c r="B203" t="str">
        <f ca="1">IFERROR(__xludf.DUMMYFUNCTION("GOOGLETRANSLATE(B203,""en"",""hi"")"),"यू एक यथार्थवादी और जमीन प्रेम कहानी की जरूरत है, घड़ी '96 \। विजय setupathy और
ट्रिशा। यह एक तमिल फिल्म है। बाद के चरणों के साथ इसे देखते हैं।")</f>
        <v>यू एक यथार्थवादी और जमीन प्रेम कहानी की जरूरत है, घड़ी '96 \। विजय setupathy और
ट्रिशा। यह एक तमिल फिल्म है। बाद के चरणों के साथ इसे देखते हैं।</v>
      </c>
      <c r="C203" s="1" t="s">
        <v>4</v>
      </c>
      <c r="D203" s="1" t="s">
        <v>5</v>
      </c>
    </row>
    <row r="204" spans="1:4" ht="13.2" x14ac:dyDescent="0.25">
      <c r="A204" s="1" t="s">
        <v>210</v>
      </c>
      <c r="B204" t="str">
        <f ca="1">IFERROR(__xludf.DUMMYFUNCTION("GOOGLETRANSLATE(B204,""en"",""hi"")"),"shwetabh गंगवार के लिए की तरह मारो।
👇👇")</f>
        <v>shwetabh गंगवार के लिए की तरह मारो।
👇👇</v>
      </c>
      <c r="C204" s="1" t="s">
        <v>4</v>
      </c>
      <c r="D204" s="1" t="s">
        <v>5</v>
      </c>
    </row>
    <row r="205" spans="1:4" ht="13.2" x14ac:dyDescent="0.25">
      <c r="A205" s="1" t="s">
        <v>211</v>
      </c>
      <c r="B205" t="str">
        <f ca="1">IFERROR(__xludf.DUMMYFUNCTION("GOOGLETRANSLATE(B205,""en"",""hi"")"),"अरुन्धती रॉय पर एक गोली बर्बाद ... वह एक गद्दार है")</f>
        <v>अरुन्धती रॉय पर एक गोली बर्बाद ... वह एक गद्दार है</v>
      </c>
      <c r="C205" s="1" t="s">
        <v>4</v>
      </c>
      <c r="D205" s="1" t="s">
        <v>5</v>
      </c>
    </row>
    <row r="206" spans="1:4" ht="13.2" x14ac:dyDescent="0.25">
      <c r="A206" s="1" t="s">
        <v>212</v>
      </c>
      <c r="B206" t="str">
        <f ca="1">IFERROR(__xludf.DUMMYFUNCTION("GOOGLETRANSLATE(B206,""en"",""hi"")"),"Ranu एक बुरा girl👍👍😸😆😂🤣 है")</f>
        <v>Ranu एक बुरा girl👍👍😸😆😂🤣 है</v>
      </c>
      <c r="C206" s="1" t="s">
        <v>4</v>
      </c>
      <c r="D206" s="1" t="s">
        <v>5</v>
      </c>
    </row>
    <row r="207" spans="1:4" ht="13.2" x14ac:dyDescent="0.25">
      <c r="A207" s="1" t="s">
        <v>213</v>
      </c>
      <c r="B207" t="str">
        <f ca="1">IFERROR(__xludf.DUMMYFUNCTION("GOOGLETRANSLATE(B207,""en"",""hi"")"),"ओडिशा राज्य से फोन सेक्स iam iam बस 24yr पुराने गर्म और सेक्सी लड़का भुवनेश्वर
09777070288")</f>
        <v>ओडिशा राज्य से फोन सेक्स iam iam बस 24yr पुराने गर्म और सेक्सी लड़का भुवनेश्वर
09777070288</v>
      </c>
      <c r="C207" s="1" t="s">
        <v>4</v>
      </c>
      <c r="D207" s="1" t="s">
        <v>5</v>
      </c>
    </row>
    <row r="208" spans="1:4" ht="13.2" x14ac:dyDescent="0.25">
      <c r="A208" s="1" t="s">
        <v>214</v>
      </c>
      <c r="B208" t="str">
        <f ca="1">IFERROR(__xludf.DUMMYFUNCTION("GOOGLETRANSLATE(B208,""en"",""hi"")"),"कौन बकवास वीडियो को नापसंद किया?")</f>
        <v>कौन बकवास वीडियो को नापसंद किया?</v>
      </c>
      <c r="C208" s="1" t="s">
        <v>36</v>
      </c>
      <c r="D208" s="1" t="s">
        <v>5</v>
      </c>
    </row>
    <row r="209" spans="1:4" ht="13.2" x14ac:dyDescent="0.25">
      <c r="A209" s="1" t="s">
        <v>215</v>
      </c>
      <c r="B209" t="str">
        <f ca="1">IFERROR(__xludf.DUMMYFUNCTION("GOOGLETRANSLATE(B209,""en"",""hi"")"),"&lt;Https://youtu.be/Jtf5L1h-q9I&gt;")</f>
        <v>&lt;Https://youtu.be/Jtf5L1h-q9I&gt;</v>
      </c>
      <c r="C209" s="1" t="s">
        <v>4</v>
      </c>
      <c r="D209" s="1" t="s">
        <v>5</v>
      </c>
    </row>
    <row r="210" spans="1:4" ht="13.2" x14ac:dyDescent="0.25">
      <c r="A210" s="1" t="s">
        <v>216</v>
      </c>
      <c r="B210" t="str">
        <f ca="1">IFERROR(__xludf.DUMMYFUNCTION("GOOGLETRANSLATE(B210,""en"",""hi"")"),"मेरी जान")</f>
        <v>मेरी जान</v>
      </c>
      <c r="C210" s="1" t="s">
        <v>4</v>
      </c>
      <c r="D210" s="1" t="s">
        <v>5</v>
      </c>
    </row>
    <row r="211" spans="1:4" ht="13.2" x14ac:dyDescent="0.25">
      <c r="A211" s="1" t="s">
        <v>217</v>
      </c>
      <c r="B211" t="str">
        <f ca="1">IFERROR(__xludf.DUMMYFUNCTION("GOOGLETRANSLATE(B211,""en"",""hi"")"),"मुझे लगता है कि chhichore अधिक यथार्थवादी है।")</f>
        <v>मुझे लगता है कि chhichore अधिक यथार्थवादी है।</v>
      </c>
      <c r="C211" s="1" t="s">
        <v>4</v>
      </c>
      <c r="D211" s="1" t="s">
        <v>5</v>
      </c>
    </row>
    <row r="212" spans="1:4" ht="13.2" x14ac:dyDescent="0.25">
      <c r="A212" s="1" t="s">
        <v>218</v>
      </c>
      <c r="B212" t="str">
        <f ca="1">IFERROR(__xludf.DUMMYFUNCTION("GOOGLETRANSLATE(B212,""en"",""hi"")"),"Isiliye वास्तविक जीवन को फिल्म से तुलना एसई नही kr skte .....")</f>
        <v>Isiliye वास्तविक जीवन को फिल्म से तुलना एसई नही kr skte .....</v>
      </c>
      <c r="C212" s="1" t="s">
        <v>4</v>
      </c>
      <c r="D212" s="1" t="s">
        <v>5</v>
      </c>
    </row>
    <row r="213" spans="1:4" ht="13.2" x14ac:dyDescent="0.25">
      <c r="A213" s="1" t="s">
        <v>219</v>
      </c>
      <c r="B213" t="str">
        <f ca="1">IFERROR(__xludf.DUMMYFUNCTION("GOOGLETRANSLATE(B213,""en"",""hi"")"),"मंगल फिल्म अद्भुत है ... एस.एम.। जिले देश में ppl समस्या है wid
सब कुछ ... intrstngly इन ppl hv DN किसी भी समस्या घ चीजें हैं जो wid आर
वास्तव में गलत ...")</f>
        <v>मंगल फिल्म अद्भुत है ... एस.एम.। जिले देश में ppl समस्या है wid
सब कुछ ... intrstngly इन ppl hv DN किसी भी समस्या घ चीजें हैं जो wid आर
वास्तव में गलत ...</v>
      </c>
      <c r="C213" s="1" t="s">
        <v>13</v>
      </c>
      <c r="D213" s="1" t="s">
        <v>5</v>
      </c>
    </row>
    <row r="214" spans="1:4" ht="13.2" x14ac:dyDescent="0.25">
      <c r="A214" s="1" t="s">
        <v>220</v>
      </c>
      <c r="B214" t="str">
        <f ca="1">IFERROR(__xludf.DUMMYFUNCTION("GOOGLETRANSLATE(B214,""en"",""hi"")"),"अरुंधति रॉय एक gr8 लेखक अर्नाब pl DNT गुमराह सार्वजनिक है")</f>
        <v>अरुंधति रॉय एक gr8 लेखक अर्नाब pl DNT गुमराह सार्वजनिक है</v>
      </c>
      <c r="C214" s="1" t="s">
        <v>4</v>
      </c>
      <c r="D214" s="1" t="s">
        <v>5</v>
      </c>
    </row>
    <row r="215" spans="1:4" ht="13.2" x14ac:dyDescent="0.25">
      <c r="A215" s="1" t="s">
        <v>221</v>
      </c>
      <c r="B215" t="str">
        <f ca="1">IFERROR(__xludf.DUMMYFUNCTION("GOOGLETRANSLATE(B215,""en"",""hi"")"),"क्यों उसके अतर्कसंगत उच्चारणों को महत्व देना? कोई बात करता है, केवल उसे गिरफ्तार।")</f>
        <v>क्यों उसके अतर्कसंगत उच्चारणों को महत्व देना? कोई बात करता है, केवल उसे गिरफ्तार।</v>
      </c>
      <c r="C215" s="1" t="s">
        <v>4</v>
      </c>
      <c r="D215" s="1" t="s">
        <v>5</v>
      </c>
    </row>
    <row r="216" spans="1:4" ht="13.2" x14ac:dyDescent="0.25">
      <c r="A216" s="1" t="s">
        <v>222</v>
      </c>
      <c r="B216" t="str">
        <f ca="1">IFERROR(__xludf.DUMMYFUNCTION("GOOGLETRANSLATE(B216,""en"",""hi"")"),"प्यार आप दीदी 😁")</f>
        <v>प्यार आप दीदी 😁</v>
      </c>
      <c r="C216" s="1" t="s">
        <v>4</v>
      </c>
      <c r="D216" s="1" t="s">
        <v>5</v>
      </c>
    </row>
    <row r="217" spans="1:4" ht="13.2" x14ac:dyDescent="0.25">
      <c r="A217" s="1" t="s">
        <v>223</v>
      </c>
      <c r="B217" t="str">
        <f ca="1">IFERROR(__xludf.DUMMYFUNCTION("GOOGLETRANSLATE(B217,""en"",""hi"")"),"तत्काल उसे गिरफ्तार।
जो उसे पुरस्कार दे दी है?
redicuous .....")</f>
        <v>तत्काल उसे गिरफ्तार।
जो उसे पुरस्कार दे दी है?
redicuous .....</v>
      </c>
      <c r="C217" s="1" t="s">
        <v>36</v>
      </c>
      <c r="D217" s="1" t="s">
        <v>5</v>
      </c>
    </row>
    <row r="218" spans="1:4" ht="13.2" x14ac:dyDescent="0.25">
      <c r="A218" s="1" t="s">
        <v>224</v>
      </c>
      <c r="B218" t="str">
        <f ca="1">IFERROR(__xludf.DUMMYFUNCTION("GOOGLETRANSLATE(B218,""en"",""hi"")"),"कबीर सिंह द्वारा निर्देशित अर्जुन रेड्डी टॉलीवुड उद्योग फिल्म के डबिंग है
एक ही पुरुष संदीप रेड्डी Vanga और क्या तो आश्चर्य की बात है इस फिल्म की सबसे बड़ी है
संबंधित वर्ष में टॉलीवुड उद्योग की फिल्म। की तरह अधिक पुरुषों की आवश्यकता है
आप सही दिशा में युव"&amp;"ाओं के मन पाने के लिए। अपने काम के लिए आदमी का सम्मान करें।")</f>
        <v>कबीर सिंह द्वारा निर्देशित अर्जुन रेड्डी टॉलीवुड उद्योग फिल्म के डबिंग है
एक ही पुरुष संदीप रेड्डी Vanga और क्या तो आश्चर्य की बात है इस फिल्म की सबसे बड़ी है
संबंधित वर्ष में टॉलीवुड उद्योग की फिल्म। की तरह अधिक पुरुषों की आवश्यकता है
आप सही दिशा में युवाओं के मन पाने के लिए। अपने काम के लिए आदमी का सम्मान करें।</v>
      </c>
      <c r="C218" s="1" t="s">
        <v>4</v>
      </c>
      <c r="D218" s="1" t="s">
        <v>5</v>
      </c>
    </row>
    <row r="219" spans="1:4" ht="13.2" x14ac:dyDescent="0.25">
      <c r="A219" s="1" t="s">
        <v>225</v>
      </c>
      <c r="B219" t="str">
        <f ca="1">IFERROR(__xludf.DUMMYFUNCTION("GOOGLETRANSLATE(B219,""en"",""hi"")"),"आप की तरह Tike asa..bro..i ...")</f>
        <v>आप की तरह Tike asa..bro..i ...</v>
      </c>
      <c r="C219" s="1" t="s">
        <v>4</v>
      </c>
      <c r="D219" s="1" t="s">
        <v>5</v>
      </c>
    </row>
    <row r="220" spans="1:4" ht="13.2" x14ac:dyDescent="0.25">
      <c r="A220" s="1" t="s">
        <v>226</v>
      </c>
      <c r="B220" t="str">
        <f ca="1">IFERROR(__xludf.DUMMYFUNCTION("GOOGLETRANSLATE(B220,""en"",""hi"")"),"मैं भी दुनिया भर में हज़ारों फिल्मों में कोरियाई, जापानी, हॉलीवुड, ताइवान घड़ी
गंभीरता से एक दशक के बाद मैं आपको बता देंगे कि कबीर सिंह / अर्जुन रेड्डी एक
कल्ट क्लासिक फिल्म भारत में यह एक साधारण प्रेम story.bro आप कमाल कर रहे हैं नहीं है
आप असली truth.❤️"&amp;" कह रहे हैं")</f>
        <v>मैं भी दुनिया भर में हज़ारों फिल्मों में कोरियाई, जापानी, हॉलीवुड, ताइवान घड़ी
गंभीरता से एक दशक के बाद मैं आपको बता देंगे कि कबीर सिंह / अर्जुन रेड्डी एक
कल्ट क्लासिक फिल्म भारत में यह एक साधारण प्रेम story.bro आप कमाल कर रहे हैं नहीं है
आप असली truth.❤️ कह रहे हैं</v>
      </c>
      <c r="C220" s="1" t="s">
        <v>4</v>
      </c>
      <c r="D220" s="1" t="s">
        <v>5</v>
      </c>
    </row>
    <row r="221" spans="1:4" ht="13.2" x14ac:dyDescent="0.25">
      <c r="A221" s="1" t="s">
        <v>227</v>
      </c>
      <c r="B221" t="str">
        <f ca="1">IFERROR(__xludf.DUMMYFUNCTION("GOOGLETRANSLATE(B221,""en"",""hi"")"),"यह सच है")</f>
        <v>यह सच है</v>
      </c>
      <c r="C221" s="1" t="s">
        <v>4</v>
      </c>
      <c r="D221" s="1" t="s">
        <v>5</v>
      </c>
    </row>
    <row r="222" spans="1:4" ht="13.2" x14ac:dyDescent="0.25">
      <c r="A222" s="1" t="s">
        <v>228</v>
      </c>
      <c r="B222" t="str">
        <f ca="1">IFERROR(__xludf.DUMMYFUNCTION("GOOGLETRANSLATE(B222,""en"",""hi"")"),"दिल्ली के लिए आ रहा अपने वीडियो देखने के लिए bcox शुद्ध कश्मीर में बंद है")</f>
        <v>दिल्ली के लिए आ रहा अपने वीडियो देखने के लिए bcox शुद्ध कश्मीर में बंद है</v>
      </c>
      <c r="C222" s="1" t="s">
        <v>4</v>
      </c>
      <c r="D222" s="1" t="s">
        <v>5</v>
      </c>
    </row>
    <row r="223" spans="1:4" ht="13.2" x14ac:dyDescent="0.25">
      <c r="A223" s="1" t="s">
        <v>229</v>
      </c>
      <c r="B223" t="str">
        <f ca="1">IFERROR(__xludf.DUMMYFUNCTION("GOOGLETRANSLATE(B223,""en"",""hi"")"),"आप एक सच्चे प्रतिभाशाली हो! 😎😎😎😎😎😎")</f>
        <v>आप एक सच्चे प्रतिभाशाली हो! 😎😎😎😎😎😎</v>
      </c>
      <c r="C223" s="1" t="s">
        <v>4</v>
      </c>
      <c r="D223" s="1" t="s">
        <v>5</v>
      </c>
    </row>
    <row r="224" spans="1:4" ht="13.2" x14ac:dyDescent="0.25">
      <c r="A224" s="1" t="s">
        <v>230</v>
      </c>
      <c r="B224" t="str">
        <f ca="1">IFERROR(__xludf.DUMMYFUNCTION("GOOGLETRANSLATE(B224,""en"",""hi"")"),"Harr लोंदा samajhta hai मुख्य कबीर सिंह hu, पूर्व: मुख्य चेन स्मोकर हू की तरह
उसे, मुख्य अपमानजनक hu उसके जैसे, मादक hu हमेशा की तरह उसे लेकिन जैसे जब यह
शिक्षा, wisdam, इनमें से वाहक गैर करने के लिए आता भी उन्हें लिए मौजूद हैं।")</f>
        <v>Harr लोंदा samajhta hai मुख्य कबीर सिंह hu, पूर्व: मुख्य चेन स्मोकर हू की तरह
उसे, मुख्य अपमानजनक hu उसके जैसे, मादक hu हमेशा की तरह उसे लेकिन जैसे जब यह
शिक्षा, wisdam, इनमें से वाहक गैर करने के लिए आता भी उन्हें लिए मौजूद हैं।</v>
      </c>
      <c r="C224" s="1" t="s">
        <v>4</v>
      </c>
      <c r="D224" s="1" t="s">
        <v>5</v>
      </c>
    </row>
    <row r="225" spans="1:4" ht="13.2" x14ac:dyDescent="0.25">
      <c r="A225" s="1" t="s">
        <v>231</v>
      </c>
      <c r="B225" t="str">
        <f ca="1">IFERROR(__xludf.DUMMYFUNCTION("GOOGLETRANSLATE(B225,""en"",""hi"")"),"सही...")</f>
        <v>सही...</v>
      </c>
      <c r="C225" s="1" t="s">
        <v>4</v>
      </c>
      <c r="D225" s="1" t="s">
        <v>5</v>
      </c>
    </row>
    <row r="226" spans="1:4" ht="13.2" x14ac:dyDescent="0.25">
      <c r="A226" s="1" t="s">
        <v>232</v>
      </c>
      <c r="B226" t="str">
        <f ca="1">IFERROR(__xludf.DUMMYFUNCTION("GOOGLETRANSLATE(B226,""en"",""hi"")"),"एनपीआर को प्रभावी ढंग से n proprly नाबालिग को सरकार की योजनाओं तक पहुँचने में मदद मिलेगी
समुदायों।")</f>
        <v>एनपीआर को प्रभावी ढंग से n proprly नाबालिग को सरकार की योजनाओं तक पहुँचने में मदद मिलेगी
समुदायों।</v>
      </c>
      <c r="C226" s="1" t="s">
        <v>4</v>
      </c>
      <c r="D226" s="1" t="s">
        <v>5</v>
      </c>
    </row>
    <row r="227" spans="1:4" ht="13.2" x14ac:dyDescent="0.25">
      <c r="A227" s="1" t="s">
        <v>233</v>
      </c>
      <c r="B227" t="str">
        <f ca="1">IFERROR(__xludf.DUMMYFUNCTION("GOOGLETRANSLATE(B227,""en"",""hi"")"),"सुंदर")</f>
        <v>सुंदर</v>
      </c>
      <c r="C227" s="1" t="s">
        <v>4</v>
      </c>
      <c r="D227" s="1" t="s">
        <v>5</v>
      </c>
    </row>
    <row r="228" spans="1:4" ht="13.2" x14ac:dyDescent="0.25">
      <c r="A228" s="1" t="s">
        <v>234</v>
      </c>
      <c r="B228" t="str">
        <f ca="1">IFERROR(__xludf.DUMMYFUNCTION("GOOGLETRANSLATE(B228,""en"",""hi"")"),"@usher भाग्य मेले पर्याप्त फिर ... निर्देशक का दृष्टिकोण करने के लिए बहुत स्पष्ट नहीं है
हालांकि मुझे, हो सकता है यह गलत व्याख्या की है, नहीं हो सकता। और इस पर टिप्पणी नहीं कर सकते हैं
फिल्म के दृश्य। शुरू कर दिया मेरी टिप्पणी करते हुए कहा कि इसे देखना नह"&amp;"ीं था।")</f>
        <v>@usher भाग्य मेले पर्याप्त फिर ... निर्देशक का दृष्टिकोण करने के लिए बहुत स्पष्ट नहीं है
हालांकि मुझे, हो सकता है यह गलत व्याख्या की है, नहीं हो सकता। और इस पर टिप्पणी नहीं कर सकते हैं
फिल्म के दृश्य। शुरू कर दिया मेरी टिप्पणी करते हुए कहा कि इसे देखना नहीं था।</v>
      </c>
      <c r="C228" s="1" t="s">
        <v>4</v>
      </c>
      <c r="D228" s="1" t="s">
        <v>5</v>
      </c>
    </row>
    <row r="229" spans="1:4" ht="13.2" x14ac:dyDescent="0.25">
      <c r="A229" s="1" t="s">
        <v>235</v>
      </c>
      <c r="B229" t="str">
        <f ca="1">IFERROR(__xludf.DUMMYFUNCTION("GOOGLETRANSLATE(B229,""en"",""hi"")"),"अच्छी समीक्षा भाई प्यार आप")</f>
        <v>अच्छी समीक्षा भाई प्यार आप</v>
      </c>
      <c r="C229" s="1" t="s">
        <v>4</v>
      </c>
      <c r="D229" s="1" t="s">
        <v>5</v>
      </c>
    </row>
    <row r="230" spans="1:4" ht="13.2" x14ac:dyDescent="0.25">
      <c r="A230" s="1" t="s">
        <v>236</v>
      </c>
      <c r="B230" t="str">
        <f ca="1">IFERROR(__xludf.DUMMYFUNCTION("GOOGLETRANSLATE(B230,""en"",""hi"")"),"भारतीय Netflix और अमेज़न प्रधानमंत्री पर स्ट्रीमिंग श्रृंखला के बारे में मेक वीडियो")</f>
        <v>भारतीय Netflix और अमेज़न प्रधानमंत्री पर स्ट्रीमिंग श्रृंखला के बारे में मेक वीडियो</v>
      </c>
      <c r="C230" s="1" t="s">
        <v>4</v>
      </c>
      <c r="D230" s="1" t="s">
        <v>5</v>
      </c>
    </row>
    <row r="231" spans="1:4" ht="13.2" x14ac:dyDescent="0.25">
      <c r="A231" s="1" t="s">
        <v>237</v>
      </c>
      <c r="B231" t="str">
        <f ca="1">IFERROR(__xludf.DUMMYFUNCTION("GOOGLETRANSLATE(B231,""en"",""hi"")"),"@NIRMALYA SASMAL बस मुझे बताओ एक बात यू पूरी स्पीच यह देख चुके हैं
सिर्फ 4-5 मिनट यू यह देखना चाहिए।")</f>
        <v>@NIRMALYA SASMAL बस मुझे बताओ एक बात यू पूरी स्पीच यह देख चुके हैं
सिर्फ 4-5 मिनट यू यह देखना चाहिए।</v>
      </c>
      <c r="C231" s="1" t="s">
        <v>4</v>
      </c>
      <c r="D231" s="1" t="s">
        <v>5</v>
      </c>
    </row>
    <row r="232" spans="1:4" ht="13.2" x14ac:dyDescent="0.25">
      <c r="A232" s="1" t="s">
        <v>238</v>
      </c>
      <c r="B232" t="str">
        <f ca="1">IFERROR(__xludf.DUMMYFUNCTION("GOOGLETRANSLATE(B232,""en"",""hi"")"),"मैं आपसे सहमत हूँ, लेकिन मैं एक बिंदु भी है। मेरी बात व्याख्या करने से पहले, मैं चाहता हूँ
आप जानते हैं कि मैं ""जोकर फिल्म विश्लेषण"" देखने के बाद यहाँ हूँ जाने के लिए। मैं
दृढ़ विश्वास कबीर सिंह में पुरुष चरित्र गैर जिम्मेदाराना था और ऐसा नहीं करता
वास्"&amp;"तविक जीवन या व्यावहारिकता के साथ किसी भी प्रतिबिंब है। आप बाद में कहा के रूप में
इस वीडियो का हिस्सा है, ""अगर आप संबंध में हैं और अपने साथी के आत्म है
तब के रूप में तेजी से संभव के रूप में चलाने derogating। ""आप अवहेलना इस लाइन में नहीं सोचता अपने
जोकर व"&amp;"िश्लेषण, तुम कहाँ आकलन / जोकर की मानसिक स्थिति सहानुभूति और कहा जाता है
फिल्म अविश्वसनीय। लेकिन इस हिस्से में आप में से ftom इस प्रकार चलाने के लिए कहा
व्यक्ति, अगर हम सब रखें व्यक्ति से चल रहा है, जो मानसिक रूप से बीमार तो थे कर रहे हैं होगा
हमारी पीढ़ी "&amp;"खत्म हो जाएगा। मैं क्योंकि सभी मैं कबीर की तरह इस यह नहीं कह रहा हूँ
सिंह, मैं इस क्योंकि मैं अवसाद, चिंता और व्यक्तित्व कह रहा हूँ
विकार। फिल्म में ""प्रधान"" उसके क्रोध प्रबंधन के बारे में वर्ग बताया
मुद्दा।
कबीर भी भावनात्मक / मानसिक मुद्दों है, लेकिन "&amp;"मुझे लगता है कि तुम उसे नहीं मनाया था
ठीक के रूप में ज्यादा के रूप में आप जोकर मनाया। डब्ल्यूएचओ, एक के अनुसार हर 20 भारतीय में
अवसाद से ग्रस्त हैं; 100 में से 5।
आशा है आप मैं क्या कहने की कोशिश कर रहा हूँ समझते हैं। शांति ☮️")</f>
        <v>मैं आपसे सहमत हूँ, लेकिन मैं एक बिंदु भी है। मेरी बात व्याख्या करने से पहले, मैं चाहता हूँ
आप जानते हैं कि मैं "जोकर फिल्म विश्लेषण" देखने के बाद यहाँ हूँ जाने के लिए। मैं
दृढ़ विश्वास कबीर सिंह में पुरुष चरित्र गैर जिम्मेदाराना था और ऐसा नहीं करता
वास्तविक जीवन या व्यावहारिकता के साथ किसी भी प्रतिबिंब है। आप बाद में कहा के रूप में
इस वीडियो का हिस्सा है, "अगर आप संबंध में हैं और अपने साथी के आत्म है
तब के रूप में तेजी से संभव के रूप में चलाने derogating। "आप अवहेलना इस लाइन में नहीं सोचता अपने
जोकर विश्लेषण, तुम कहाँ आकलन / जोकर की मानसिक स्थिति सहानुभूति और कहा जाता है
फिल्म अविश्वसनीय। लेकिन इस हिस्से में आप में से ftom इस प्रकार चलाने के लिए कहा
व्यक्ति, अगर हम सब रखें व्यक्ति से चल रहा है, जो मानसिक रूप से बीमार तो थे कर रहे हैं होगा
हमारी पीढ़ी खत्म हो जाएगा। मैं क्योंकि सभी मैं कबीर की तरह इस यह नहीं कह रहा हूँ
सिंह, मैं इस क्योंकि मैं अवसाद, चिंता और व्यक्तित्व कह रहा हूँ
विकार। फिल्म में "प्रधान" उसके क्रोध प्रबंधन के बारे में वर्ग बताया
मुद्दा।
कबीर भी भावनात्मक / मानसिक मुद्दों है, लेकिन मुझे लगता है कि तुम उसे नहीं मनाया था
ठीक के रूप में ज्यादा के रूप में आप जोकर मनाया। डब्ल्यूएचओ, एक के अनुसार हर 20 भारतीय में
अवसाद से ग्रस्त हैं; 100 में से 5।
आशा है आप मैं क्या कहने की कोशिश कर रहा हूँ समझते हैं। शांति ☮️</v>
      </c>
      <c r="C232" s="1" t="s">
        <v>13</v>
      </c>
      <c r="D232" s="1" t="s">
        <v>5</v>
      </c>
    </row>
    <row r="233" spans="1:4" ht="13.2" x14ac:dyDescent="0.25">
      <c r="A233" s="1" t="s">
        <v>239</v>
      </c>
      <c r="B233" t="str">
        <f ca="1">IFERROR(__xludf.DUMMYFUNCTION("GOOGLETRANSLATE(B233,""en"",""hi"")"),"@mala साहू भारत एक विफल राज्य है और इसलिए एनएसए, आप हमारे साथ डराने नहीं कर सकते हैं अपने
""नाजी गेस्टापो"" बकवास")</f>
        <v>@mala साहू भारत एक विफल राज्य है और इसलिए एनएसए, आप हमारे साथ डराने नहीं कर सकते हैं अपने
"नाजी गेस्टापो" बकवास</v>
      </c>
      <c r="C233" s="1" t="s">
        <v>4</v>
      </c>
      <c r="D233" s="1" t="s">
        <v>5</v>
      </c>
    </row>
    <row r="234" spans="1:4" ht="13.2" x14ac:dyDescent="0.25">
      <c r="A234" s="1" t="s">
        <v>240</v>
      </c>
      <c r="B234" t="str">
        <f ca="1">IFERROR(__xludf.DUMMYFUNCTION("GOOGLETRANSLATE(B234,""en"",""hi"")"),"@sonali रॉय r8")</f>
        <v>@sonali रॉय r8</v>
      </c>
      <c r="C234" s="1" t="s">
        <v>4</v>
      </c>
      <c r="D234" s="1" t="s">
        <v>5</v>
      </c>
    </row>
    <row r="235" spans="1:4" ht="13.2" x14ac:dyDescent="0.25">
      <c r="A235" s="1" t="s">
        <v>241</v>
      </c>
      <c r="B235" t="str">
        <f ca="1">IFERROR(__xludf.DUMMYFUNCTION("GOOGLETRANSLATE(B235,""en"",""hi"")"),"** शाहिद के प्रशंसकों की तरह मारा 😍😍 **")</f>
        <v>** शाहिद के प्रशंसकों की तरह मारा 😍😍 **</v>
      </c>
      <c r="C235" s="1" t="s">
        <v>4</v>
      </c>
      <c r="D235" s="1" t="s">
        <v>5</v>
      </c>
    </row>
    <row r="236" spans="1:4" ht="13.2" x14ac:dyDescent="0.25">
      <c r="A236" s="1" t="s">
        <v>242</v>
      </c>
      <c r="B236" t="str">
        <f ca="1">IFERROR(__xludf.DUMMYFUNCTION("GOOGLETRANSLATE(B236,""en"",""hi"")"),"अच्छा काम !")</f>
        <v>अच्छा काम !</v>
      </c>
      <c r="C236" s="1" t="s">
        <v>4</v>
      </c>
      <c r="D236" s="1" t="s">
        <v>5</v>
      </c>
    </row>
    <row r="237" spans="1:4" ht="13.2" x14ac:dyDescent="0.25">
      <c r="A237" s="1" t="s">
        <v>243</v>
      </c>
      <c r="B237" t="str">
        <f ca="1">IFERROR(__xludf.DUMMYFUNCTION("GOOGLETRANSLATE(B237,""en"",""hi"")"),"हितेश कुमार यहाँ यूट्यूब में देख कुछ misandrists नकली का उपयोग कर टिप्पणी कर रहे हैं
I'd.Some महिला misandrists दो चेहरे की एक साँप हैं साधन वे का कहना है कि
498 पर प्रतिबंध लगा दिया जाना चाहिए, लेकिन वे के men.This प्रकार के खिलाफ कानून के विकास के लिए क"&amp;"ाम करते हैं
misandrists सिर्फ कट्टरपंथी misandrists.They के एक जासूस के नाटक कर रहे हो
दिन के उजाले में, लेकिन एक सुरक्षित समय में वे अपने form.Those बदलने लैंगिक समानता
लिंग के कोट में misandrists हैं [equality.Be] (http://equality.be/)
उन लोगों से सावधा"&amp;"न और बस हमें देख प्रदान करने के लिए them.They पता लगाने की कोशिश
लिंग के रूप में स्थानीय misandrists को जानकारियां
[Equality.Like] (http://equality.like/) एक जासूस दाढ़ी इसलिए का उपयोग करता है वह नहीं किया जा सकता
identified.Sometimes उन misandrists तस्वी"&amp;"र और के नाम का उपयोग आईडी बनाने
लड़के")</f>
        <v>हितेश कुमार यहाँ यूट्यूब में देख कुछ misandrists नकली का उपयोग कर टिप्पणी कर रहे हैं
I'd.Some महिला misandrists दो चेहरे की एक साँप हैं साधन वे का कहना है कि
498 पर प्रतिबंध लगा दिया जाना चाहिए, लेकिन वे के men.This प्रकार के खिलाफ कानून के विकास के लिए काम करते हैं
misandrists सिर्फ कट्टरपंथी misandrists.They के एक जासूस के नाटक कर रहे हो
दिन के उजाले में, लेकिन एक सुरक्षित समय में वे अपने form.Those बदलने लैंगिक समानता
लिंग के कोट में misandrists हैं [equality.Be] (http://equality.be/)
उन लोगों से सावधान और बस हमें देख प्रदान करने के लिए them.They पता लगाने की कोशिश
लिंग के रूप में स्थानीय misandrists को जानकारियां
[Equality.Like] (http://equality.like/) एक जासूस दाढ़ी इसलिए का उपयोग करता है वह नहीं किया जा सकता
identified.Sometimes उन misandrists तस्वीर और के नाम का उपयोग आईडी बनाने
लड़के</v>
      </c>
      <c r="C237" s="1" t="s">
        <v>13</v>
      </c>
      <c r="D237" s="1" t="s">
        <v>5</v>
      </c>
    </row>
    <row r="238" spans="1:4" ht="13.2" x14ac:dyDescent="0.25">
      <c r="A238" s="1" t="s">
        <v>244</v>
      </c>
      <c r="B238" t="str">
        <f ca="1">IFERROR(__xludf.DUMMYFUNCTION("GOOGLETRANSLATE(B238,""en"",""hi"")"),"Let एआर रेंज और बिल्ला के रूप में अपने नाम का उपयोग और एक ही नाम को भरने के लिए आवेदन जब
उसके वीजा किसी भी विदेशी देशों के लिए
क्यों हमारे सरकार napunsak है और उसे गिरफ्तार उसके पासपोर्ट / वीजा रद्द करने या भी नहीं")</f>
        <v>Let एआर रेंज और बिल्ला के रूप में अपने नाम का उपयोग और एक ही नाम को भरने के लिए आवेदन जब
उसके वीजा किसी भी विदेशी देशों के लिए
क्यों हमारे सरकार napunsak है और उसे गिरफ्तार उसके पासपोर्ट / वीजा रद्द करने या भी नहीं</v>
      </c>
      <c r="C238" s="1" t="s">
        <v>13</v>
      </c>
      <c r="D238" s="1" t="s">
        <v>28</v>
      </c>
    </row>
    <row r="239" spans="1:4" ht="13.2" x14ac:dyDescent="0.25">
      <c r="A239" s="1" t="s">
        <v>245</v>
      </c>
      <c r="B239" t="str">
        <f ca="1">IFERROR(__xludf.DUMMYFUNCTION("GOOGLETRANSLATE(B239,""en"",""hi"")"),"भाई अच्छा विश्लेषण")</f>
        <v>भाई अच्छा विश्लेषण</v>
      </c>
      <c r="C239" s="1" t="s">
        <v>4</v>
      </c>
      <c r="D239" s="1" t="s">
        <v>5</v>
      </c>
    </row>
    <row r="240" spans="1:4" ht="13.2" x14ac:dyDescent="0.25">
      <c r="A240" s="1" t="s">
        <v>246</v>
      </c>
      <c r="B240" t="str">
        <f ca="1">IFERROR(__xludf.DUMMYFUNCTION("GOOGLETRANSLATE(B240,""en"",""hi"")"),"सुपर बॉस")</f>
        <v>सुपर बॉस</v>
      </c>
      <c r="C240" s="1" t="s">
        <v>4</v>
      </c>
      <c r="D240" s="1" t="s">
        <v>5</v>
      </c>
    </row>
    <row r="241" spans="1:4" ht="13.2" x14ac:dyDescent="0.25">
      <c r="A241" s="1" t="s">
        <v>247</v>
      </c>
      <c r="B241" t="str">
        <f ca="1">IFERROR(__xludf.DUMMYFUNCTION("GOOGLETRANSLATE(B241,""en"",""hi"")"),"अर्नाब तुम अब रिटायर होना चाहिए। आप कर चुके हो।")</f>
        <v>अर्नाब तुम अब रिटायर होना चाहिए। आप कर चुके हो।</v>
      </c>
      <c r="C241" s="1" t="s">
        <v>4</v>
      </c>
      <c r="D241" s="1" t="s">
        <v>5</v>
      </c>
    </row>
    <row r="242" spans="1:4" ht="13.2" x14ac:dyDescent="0.25">
      <c r="A242" s="1" t="s">
        <v>248</v>
      </c>
      <c r="B242" t="str">
        <f ca="1">IFERROR(__xludf.DUMMYFUNCTION("GOOGLETRANSLATE(B242,""en"",""hi"")"),"बेस्ट समीक्षा। Khup नकारात्मक समीक्षा milale कबीर सिंह ला .. Filmi निगम
chya सुचित्रा त्यागी टार विष okalay tichya समीक्षा मधे .. जाओ जनता आदमी के लिए ..
मूवी लोगों से उत्कृष्ट प्रतिक्रिया हो रही है .. प्रेम कहानी इस प्रकार है
आज की दुनिया में प्रोत्साहित"&amp;" करने के लिए जहां एक रात स्टैंड और अतिरिक्त मार्शल चक्कर है
comon")</f>
        <v>बेस्ट समीक्षा। Khup नकारात्मक समीक्षा milale कबीर सिंह ला .. Filmi निगम
chya सुचित्रा त्यागी टार विष okalay tichya समीक्षा मधे .. जाओ जनता आदमी के लिए ..
मूवी लोगों से उत्कृष्ट प्रतिक्रिया हो रही है .. प्रेम कहानी इस प्रकार है
आज की दुनिया में प्रोत्साहित करने के लिए जहां एक रात स्टैंड और अतिरिक्त मार्शल चक्कर है
comon</v>
      </c>
      <c r="C242" s="1" t="s">
        <v>4</v>
      </c>
      <c r="D242" s="1" t="s">
        <v>5</v>
      </c>
    </row>
    <row r="243" spans="1:4" ht="13.2" x14ac:dyDescent="0.25">
      <c r="A243" s="1" t="s">
        <v>249</v>
      </c>
      <c r="B243" t="str">
        <f ca="1">IFERROR(__xludf.DUMMYFUNCTION("GOOGLETRANSLATE(B243,""en"",""hi"")"),"@Naveen शेखर मुझे पता है कि मैं वास्तव में क्या कहा है।")</f>
        <v>@Naveen शेखर मुझे पता है कि मैं वास्तव में क्या कहा है।</v>
      </c>
      <c r="C243" s="1" t="s">
        <v>4</v>
      </c>
      <c r="D243" s="1" t="s">
        <v>5</v>
      </c>
    </row>
    <row r="244" spans="1:4" ht="13.2" x14ac:dyDescent="0.25">
      <c r="A244" s="1" t="s">
        <v>250</v>
      </c>
      <c r="B244" t="str">
        <f ca="1">IFERROR(__xludf.DUMMYFUNCTION("GOOGLETRANSLATE(B244,""en"",""hi"")"),"09777070288 भुवनेश्वर ओडिशा राज्य से हाय iam मैं के साथ मेकअप दोस्ती चाहते हैं
आप और आप के साथ मिलने यदि आप रुचि रखते संदेश मुझे whatsapp पर हैं और मुझे फोन करते हैं, तो
7 मेरा देखना")</f>
        <v>09777070288 भुवनेश्वर ओडिशा राज्य से हाय iam मैं के साथ मेकअप दोस्ती चाहते हैं
आप और आप के साथ मिलने यदि आप रुचि रखते संदेश मुझे whatsapp पर हैं और मुझे फोन करते हैं, तो
7 मेरा देखना</v>
      </c>
      <c r="C244" s="1" t="s">
        <v>4</v>
      </c>
      <c r="D244" s="1" t="s">
        <v>5</v>
      </c>
    </row>
    <row r="245" spans="1:4" ht="13.2" x14ac:dyDescent="0.25">
      <c r="A245" s="1" t="s">
        <v>251</v>
      </c>
      <c r="B245" t="str">
        <f ca="1">IFERROR(__xludf.DUMMYFUNCTION("GOOGLETRANSLATE(B245,""en"",""hi"")"),"गंभीरता से इतना कहने के लिए दुख की बात है, लेकिन ... Tatti फिल्म")</f>
        <v>गंभीरता से इतना कहने के लिए दुख की बात है, लेकिन ... Tatti फिल्म</v>
      </c>
      <c r="C245" s="1" t="s">
        <v>4</v>
      </c>
      <c r="D245" s="1" t="s">
        <v>5</v>
      </c>
    </row>
    <row r="246" spans="1:4" ht="13.2" x14ac:dyDescent="0.25">
      <c r="A246" s="1" t="s">
        <v>252</v>
      </c>
      <c r="B246" t="str">
        <f ca="1">IFERROR(__xludf.DUMMYFUNCTION("GOOGLETRANSLATE(B246,""en"",""hi"")"),"@aam आदमी ठीक")</f>
        <v>@aam आदमी ठीक</v>
      </c>
      <c r="C246" s="1" t="s">
        <v>4</v>
      </c>
      <c r="D246" s="1" t="s">
        <v>5</v>
      </c>
    </row>
    <row r="247" spans="1:4" ht="13.2" x14ac:dyDescent="0.25">
      <c r="A247" s="1" t="s">
        <v>253</v>
      </c>
      <c r="B247" t="str">
        <f ca="1">IFERROR(__xludf.DUMMYFUNCTION("GOOGLETRANSLATE(B247,""en"",""hi"")"),"वास्तव में इन assholic memers के बारे में सामाजिक मीडिया पर गंदगी के ढेर memes तैनात
इस पूरी तरह से बकवास और अतर्कसंगत फिल्म, मैं भी यह एक फिल्म कॉल नहीं कर सकते
इस तरह के निर्देशकों को पहले से ही shitty asap अन्यथा फिल्में बनाने बंद कर देना चाहिए
बॉलीवुड"&amp;" और भी अधिक shittier बनने के लिए जा रहा है")</f>
        <v>वास्तव में इन assholic memers के बारे में सामाजिक मीडिया पर गंदगी के ढेर memes तैनात
इस पूरी तरह से बकवास और अतर्कसंगत फिल्म, मैं भी यह एक फिल्म कॉल नहीं कर सकते
इस तरह के निर्देशकों को पहले से ही shitty asap अन्यथा फिल्में बनाने बंद कर देना चाहिए
बॉलीवुड और भी अधिक shittier बनने के लिए जा रहा है</v>
      </c>
      <c r="C247" s="1" t="s">
        <v>36</v>
      </c>
      <c r="D247" s="1" t="s">
        <v>5</v>
      </c>
    </row>
    <row r="248" spans="1:4" ht="13.2" x14ac:dyDescent="0.25">
      <c r="A248" s="1" t="s">
        <v>254</v>
      </c>
      <c r="B248" t="str">
        <f ca="1">IFERROR(__xludf.DUMMYFUNCTION("GOOGLETRANSLATE(B248,""en"",""hi"")"),"यह वास्तव में एक अच्छा है 1🤗🤗🤗🤗🤗")</f>
        <v>यह वास्तव में एक अच्छा है 1🤗🤗🤗🤗🤗</v>
      </c>
      <c r="C248" s="1" t="s">
        <v>4</v>
      </c>
      <c r="D248" s="1" t="s">
        <v>5</v>
      </c>
    </row>
    <row r="249" spans="1:4" ht="13.2" x14ac:dyDescent="0.25">
      <c r="A249" s="1" t="s">
        <v>255</v>
      </c>
      <c r="B249" t="str">
        <f ca="1">IFERROR(__xludf.DUMMYFUNCTION("GOOGLETRANSLATE(B249,""en"",""hi"")"),"कोई अच्छा वीडियो 👨❤️💋👨👨❤️💋👨👨❤️💋👨👨❤️💋👨")</f>
        <v>कोई अच्छा वीडियो 👨❤️💋👨👨❤️💋👨👨❤️💋👨👨❤️💋👨</v>
      </c>
      <c r="C249" s="1" t="s">
        <v>4</v>
      </c>
      <c r="D249" s="1" t="s">
        <v>5</v>
      </c>
    </row>
    <row r="250" spans="1:4" ht="13.2" x14ac:dyDescent="0.25">
      <c r="A250" s="1" t="s">
        <v>256</v>
      </c>
      <c r="B250" t="str">
        <f ca="1">IFERROR(__xludf.DUMMYFUNCTION("GOOGLETRANSLATE(B250,""en"",""hi"")"),"Ranu एक है")</f>
        <v>Ranu एक है</v>
      </c>
      <c r="C250" s="1" t="s">
        <v>4</v>
      </c>
      <c r="D250" s="1" t="s">
        <v>5</v>
      </c>
    </row>
    <row r="251" spans="1:4" ht="13.2" x14ac:dyDescent="0.25">
      <c r="A251" s="1" t="s">
        <v>257</v>
      </c>
      <c r="B251" t="str">
        <f ca="1">IFERROR(__xludf.DUMMYFUNCTION("GOOGLETRANSLATE(B251,""en"",""hi"")"),"मैं प्यार करता हूँ यू Sakib लेकिन Opu sotiya")</f>
        <v>मैं प्यार करता हूँ यू Sakib लेकिन Opu sotiya</v>
      </c>
      <c r="C251" s="1" t="s">
        <v>4</v>
      </c>
      <c r="D251" s="1" t="s">
        <v>28</v>
      </c>
    </row>
    <row r="252" spans="1:4" ht="13.2" x14ac:dyDescent="0.25">
      <c r="A252" s="1" t="s">
        <v>258</v>
      </c>
      <c r="B252" t="str">
        <f ca="1">IFERROR(__xludf.DUMMYFUNCTION("GOOGLETRANSLATE(B252,""en"",""hi"")"),"सलामी तुम भाई .... जब तक आपका सबसे अच्छा समीक्षा अब ... Dho डाला ...")</f>
        <v>सलामी तुम भाई .... जब तक आपका सबसे अच्छा समीक्षा अब ... Dho डाला ...</v>
      </c>
      <c r="C252" s="1" t="s">
        <v>4</v>
      </c>
      <c r="D252" s="1" t="s">
        <v>5</v>
      </c>
    </row>
    <row r="253" spans="1:4" ht="13.2" x14ac:dyDescent="0.25">
      <c r="A253" s="1" t="s">
        <v>259</v>
      </c>
      <c r="B253" t="str">
        <f ca="1">IFERROR(__xludf.DUMMYFUNCTION("GOOGLETRANSLATE(B253,""en"",""hi"")"),"तुम्हें प्यार करता हूं")</f>
        <v>तुम्हें प्यार करता हूं</v>
      </c>
      <c r="C253" s="1" t="s">
        <v>4</v>
      </c>
      <c r="D253" s="1" t="s">
        <v>5</v>
      </c>
    </row>
    <row r="254" spans="1:4" ht="13.2" x14ac:dyDescent="0.25">
      <c r="A254" s="1" t="s">
        <v>260</v>
      </c>
      <c r="B254" t="str">
        <f ca="1">IFERROR(__xludf.DUMMYFUNCTION("GOOGLETRANSLATE(B254,""en"",""hi"")"),"मैं वास्तव में कड़ी मेहनत का अध्ययन किया अगले कुछ दिनों इस movie😂 देखने के बाद")</f>
        <v>मैं वास्तव में कड़ी मेहनत का अध्ययन किया अगले कुछ दिनों इस movie😂 देखने के बाद</v>
      </c>
      <c r="C254" s="1" t="s">
        <v>4</v>
      </c>
      <c r="D254" s="1" t="s">
        <v>5</v>
      </c>
    </row>
    <row r="255" spans="1:4" ht="13.2" x14ac:dyDescent="0.25">
      <c r="A255" s="1" t="s">
        <v>261</v>
      </c>
      <c r="B255" t="str">
        <f ca="1">IFERROR(__xludf.DUMMYFUNCTION("GOOGLETRANSLATE(B255,""en"",""hi"")"),"तो मैं उसे गोली मार, इच्छा एल जेल में बंद किया जा या मैं इससे दूर मिल सकता है?")</f>
        <v>तो मैं उसे गोली मार, इच्छा एल जेल में बंद किया जा या मैं इससे दूर मिल सकता है?</v>
      </c>
      <c r="C255" s="1" t="s">
        <v>4</v>
      </c>
      <c r="D255" s="1" t="s">
        <v>5</v>
      </c>
    </row>
    <row r="256" spans="1:4" ht="13.2" x14ac:dyDescent="0.25">
      <c r="A256" s="1" t="s">
        <v>262</v>
      </c>
      <c r="B256" t="str">
        <f ca="1">IFERROR(__xludf.DUMMYFUNCTION("GOOGLETRANSLATE(B256,""en"",""hi"")"),"प्रतीक भैया एल आप कुछ पूछना चाहता हूँ")</f>
        <v>प्रतीक भैया एल आप कुछ पूछना चाहता हूँ</v>
      </c>
      <c r="C256" s="1" t="s">
        <v>4</v>
      </c>
      <c r="D256" s="1" t="s">
        <v>5</v>
      </c>
    </row>
    <row r="257" spans="1:4" ht="13.2" x14ac:dyDescent="0.25">
      <c r="A257" s="1" t="s">
        <v>263</v>
      </c>
      <c r="B257" t="str">
        <f ca="1">IFERROR(__xludf.DUMMYFUNCTION("GOOGLETRANSLATE(B257,""en"",""hi"")"),"मैं नहीं समझ सकता है कि कैसे एक सरकार एक राष्ट्र विरोधी तत्व बख्शते है
अरुंधति रॉय? उसकी इस coment एनआईए में मुकदमा चलाया जा करने के लिए पर्याप्त है।")</f>
        <v>मैं नहीं समझ सकता है कि कैसे एक सरकार एक राष्ट्र विरोधी तत्व बख्शते है
अरुंधति रॉय? उसकी इस coment एनआईए में मुकदमा चलाया जा करने के लिए पर्याप्त है।</v>
      </c>
      <c r="C257" s="1" t="s">
        <v>4</v>
      </c>
      <c r="D257" s="1" t="s">
        <v>5</v>
      </c>
    </row>
    <row r="258" spans="1:4" ht="13.2" x14ac:dyDescent="0.25">
      <c r="A258" s="1" t="s">
        <v>264</v>
      </c>
      <c r="B258" t="str">
        <f ca="1">IFERROR(__xludf.DUMMYFUNCTION("GOOGLETRANSLATE(B258,""en"",""hi"")"),"अच्छा वीडियो 😘😘😘😘")</f>
        <v>अच्छा वीडियो 😘😘😘😘</v>
      </c>
      <c r="C258" s="1" t="s">
        <v>4</v>
      </c>
      <c r="D258" s="1" t="s">
        <v>5</v>
      </c>
    </row>
    <row r="259" spans="1:4" ht="13.2" x14ac:dyDescent="0.25">
      <c r="A259" s="1" t="s">
        <v>265</v>
      </c>
      <c r="B259" t="str">
        <f ca="1">IFERROR(__xludf.DUMMYFUNCTION("GOOGLETRANSLATE(B259,""en"",""hi"")"),"अरुंधति रॉय के घर पर सरकार के एक अधिकारी ले जनगणना .. आपके नाम maam क्या है
..roy वाणी मेरा नाम कुतिया चालाक है।")</f>
        <v>अरुंधति रॉय के घर पर सरकार के एक अधिकारी ले जनगणना .. आपके नाम maam क्या है
..roy वाणी मेरा नाम कुतिया चालाक है।</v>
      </c>
      <c r="C259" s="1" t="s">
        <v>4</v>
      </c>
      <c r="D259" s="1" t="s">
        <v>28</v>
      </c>
    </row>
    <row r="260" spans="1:4" ht="13.2" x14ac:dyDescent="0.25">
      <c r="A260" s="1" t="s">
        <v>266</v>
      </c>
      <c r="B260" t="str">
        <f ca="1">IFERROR(__xludf.DUMMYFUNCTION("GOOGLETRANSLATE(B260,""en"",""hi"")"),"बस जब मैं गलत सोच रहा था तुम सिर्फ मेरे मन स्पष्ट कर दिया। धन्यवाद।")</f>
        <v>बस जब मैं गलत सोच रहा था तुम सिर्फ मेरे मन स्पष्ट कर दिया। धन्यवाद।</v>
      </c>
      <c r="C260" s="1" t="s">
        <v>4</v>
      </c>
      <c r="D260" s="1" t="s">
        <v>5</v>
      </c>
    </row>
    <row r="261" spans="1:4" ht="13.2" x14ac:dyDescent="0.25">
      <c r="A261" s="1" t="s">
        <v>267</v>
      </c>
      <c r="B261" t="str">
        <f ca="1">IFERROR(__xludf.DUMMYFUNCTION("GOOGLETRANSLATE(B261,""en"",""hi"")"),"घिनौना")</f>
        <v>घिनौना</v>
      </c>
      <c r="C261" s="1" t="s">
        <v>36</v>
      </c>
      <c r="D261" s="1" t="s">
        <v>5</v>
      </c>
    </row>
    <row r="262" spans="1:4" ht="13.2" x14ac:dyDescent="0.25">
      <c r="A262" s="1" t="s">
        <v>268</v>
      </c>
      <c r="B262" t="str">
        <f ca="1">IFERROR(__xludf.DUMMYFUNCTION("GOOGLETRANSLATE(B262,""en"",""hi"")"),"न्याय की सेवा ....")</f>
        <v>न्याय की सेवा ....</v>
      </c>
      <c r="C262" s="1" t="s">
        <v>4</v>
      </c>
      <c r="D262" s="1" t="s">
        <v>5</v>
      </c>
    </row>
    <row r="263" spans="1:4" ht="13.2" x14ac:dyDescent="0.25">
      <c r="A263" s="1" t="s">
        <v>269</v>
      </c>
      <c r="B263" t="str">
        <f ca="1">IFERROR(__xludf.DUMMYFUNCTION("GOOGLETRANSLATE(B263,""en"",""hi"")"),"आप दादा को God.Only धन्यवाद करने के लिए धन्यवाद नहीं")</f>
        <v>आप दादा को God.Only धन्यवाद करने के लिए धन्यवाद नहीं</v>
      </c>
      <c r="C263" s="1" t="s">
        <v>4</v>
      </c>
      <c r="D263" s="1" t="s">
        <v>5</v>
      </c>
    </row>
    <row r="264" spans="1:4" ht="13.2" x14ac:dyDescent="0.25">
      <c r="A264" s="1" t="s">
        <v>270</v>
      </c>
      <c r="B264" t="str">
        <f ca="1">IFERROR(__xludf.DUMMYFUNCTION("GOOGLETRANSLATE(B264,""en"",""hi"")"),"अर्नाब Mrs.Roy के लिए अधिक महत्वपूर्ण नहीं देते। बस उसे हिरासत में लेने के लिए और
कानून अस्तित्व का प्रदर्शन")</f>
        <v>अर्नाब Mrs.Roy के लिए अधिक महत्वपूर्ण नहीं देते। बस उसे हिरासत में लेने के लिए और
कानून अस्तित्व का प्रदर्शन</v>
      </c>
      <c r="C264" s="1" t="s">
        <v>4</v>
      </c>
      <c r="D264" s="1" t="s">
        <v>5</v>
      </c>
    </row>
    <row r="265" spans="1:4" ht="13.2" x14ac:dyDescent="0.25">
      <c r="A265" s="1" t="s">
        <v>271</v>
      </c>
      <c r="B265" t="str">
        <f ca="1">IFERROR(__xludf.DUMMYFUNCTION("GOOGLETRANSLATE(B265,""en"",""hi"")"),"कीचड़ से बाहर आ Lotous लेकिन यह आशा की जाती है इसके बारे में बदबू त्याग दिया जाना चाहिए
कीचड़।")</f>
        <v>कीचड़ से बाहर आ Lotous लेकिन यह आशा की जाती है इसके बारे में बदबू त्याग दिया जाना चाहिए
कीचड़।</v>
      </c>
      <c r="C265" s="1" t="s">
        <v>4</v>
      </c>
      <c r="D265" s="1" t="s">
        <v>5</v>
      </c>
    </row>
    <row r="266" spans="1:4" ht="13.2" x14ac:dyDescent="0.25">
      <c r="A266" s="1" t="s">
        <v>272</v>
      </c>
      <c r="B266" t="str">
        <f ca="1">IFERROR(__xludf.DUMMYFUNCTION("GOOGLETRANSLATE(B266,""en"",""hi"")"),"अच्छा....")</f>
        <v>अच्छा....</v>
      </c>
      <c r="C266" s="1" t="s">
        <v>4</v>
      </c>
      <c r="D266" s="1" t="s">
        <v>5</v>
      </c>
    </row>
    <row r="267" spans="1:4" ht="13.2" x14ac:dyDescent="0.25">
      <c r="A267" s="1" t="s">
        <v>273</v>
      </c>
      <c r="B267" t="str">
        <f ca="1">IFERROR(__xludf.DUMMYFUNCTION("GOOGLETRANSLATE(B267,""en"",""hi"")"),"Hahhaaa")</f>
        <v>Hahhaaa</v>
      </c>
      <c r="C267" s="1" t="s">
        <v>4</v>
      </c>
      <c r="D267" s="1" t="s">
        <v>5</v>
      </c>
    </row>
    <row r="268" spans="1:4" ht="13.2" x14ac:dyDescent="0.25">
      <c r="A268" s="1" t="s">
        <v>274</v>
      </c>
      <c r="B268" t="str">
        <f ca="1">IFERROR(__xludf.DUMMYFUNCTION("GOOGLETRANSLATE(B268,""en"",""hi"")"),"इसे किसी न किसी ... फिल्म साथी और दूसरों के लिए बकाया जबाब")</f>
        <v>इसे किसी न किसी ... फिल्म साथी और दूसरों के लिए बकाया जबाब</v>
      </c>
      <c r="C268" s="1" t="s">
        <v>4</v>
      </c>
      <c r="D268" s="1" t="s">
        <v>5</v>
      </c>
    </row>
    <row r="269" spans="1:4" ht="13.2" x14ac:dyDescent="0.25">
      <c r="A269" s="1" t="s">
        <v>275</v>
      </c>
      <c r="B269" t="str">
        <f ca="1">IFERROR(__xludf.DUMMYFUNCTION("GOOGLETRANSLATE(B269,""en"",""hi"")"),"सुपर Vai")</f>
        <v>सुपर Vai</v>
      </c>
      <c r="C269" s="1" t="s">
        <v>4</v>
      </c>
      <c r="D269" s="1" t="s">
        <v>5</v>
      </c>
    </row>
    <row r="270" spans="1:4" ht="13.2" x14ac:dyDescent="0.25">
      <c r="A270" s="1" t="s">
        <v>276</v>
      </c>
      <c r="B270" t="str">
        <f ca="1">IFERROR(__xludf.DUMMYFUNCTION("GOOGLETRANSLATE(B270,""en"",""hi"")"),"@Arnab: क्या आप जानते हैं कि अवैध आप्रवासियों के साथ सरकार के क्या योजनाएं हैं?
कैसे एक शरणार्थी धार्मिक उत्पीड़न साबित हो सकता है? हम क्यों पता चला है चयनात्मक
दया?
क्या तुम सच में लगता है कि यह भारत के लिए सही समय एनआरसी की तरह एक गतिविधि करना है करो
तथ"&amp;"्यों है कि लगभग 20% आबादी गरीबी रेखा से नीचे हैं दिया जाता है और 30%
वयस्क आबादी अभी भी निरक्षर जो 50% से अधिक महिलाओं का गठन कर रहे हैं
जो अभी भी अपनी बुनियादी जरूरतों से वंचित कर रहे हैं। क्या आपको लगता है, इस बार है
इस तरह के व्यायाम भारत के लिए किसी भ"&amp;"ी लाभकारी का हो सकता है? क्या आपको नहीं लगता मुख्य न्यायाधीश और
भारत सरकार इस असफल प्रयोग करते हुए और अगर हमारे विशाल 16K सीआर रुपए बर्बाद किया हम
पैसा अलग रहते हैं, मुसीबत और दर्द लोगों की हद पर नज़र में चला गया
इस की वजह से असम।
कारण मैं एनआरसी की ओर इश"&amp;"ारा किया है, क्योंकि एनपीआर एनआरसी के अलावा कुछ नहीं खुलने चरण है
और Scroll.in के संदर्भ में (मुझे ठीक कर लें मैं गलत हूँ) नए सवाल
एनआरसी बहिष्कार की प्रक्रिया के संकेतक एनपीआर को जोड़ा गया है।
आप एक पत्रकार और असम से किया जा रहा है, यह आपके हृदय pinches "&amp;"नहीं करता है और
अलार्म को जन्म देती है। वहाँ अब इस भूमि पर मानव जीवन का कोई मूल्य है?
मैं दृढ़ता से एनआरसी का विरोध, मौजूदा स्थिति में CAA संशोधन का विरोध।
वहाँ भारत सरकार से किसी भी प्रभावी प्रयास घुसपैठ को रोकने के लिए था?
भारत सरकार सिर्फ हमें बक"&amp;"रियों की तरह हर अब और फिर इलाज के लिए तरीके खोजने है।
मैं जानता हूँ कि, इस सवाल भारत सरकार पर फेंके जाना चाहिए, हालांकि, के रूप में मैं तुम्हें एक तो देखना
भारत सरकार समय के सबसे अधिक के प्रतिनिधि कहा जाता है, इसलिए, मैं इस पर फेंक कर रहा हूँ
तुम पह।
इ"&amp;"सके अलावा, आप जो पर इस बेवकूफ बहस में फंस हो रही के साथ क्या गलत
बताया क्या। हमारे आसपास हर कोई झूठ हर रोज बढ़ावा देते हैं। कोई भी वास्तव में परेशान
अब कि। प्रधानमंत्री से एचएम को शुरू कार्यकर्ता हर किसी के झूठ को बढ़ावा देता है
हर जगह है, लेकिन कोई तथ्यो"&amp;"ं। तो, अरुंधति अलग नहीं है, जहां हम विश्वास नहीं कर सकते
PM / उस बात, जो कि लीग में अरुंधति है के लिए मुख्य न्यायाधीश। कोई परवाह नहीं करता है
उसके बारे में। मैं अपने चैनल देखना बंद कर दिया, आज ही खत्म हो गया देख के बारे में सोचा
एक बदलाव के लिए, लेकिन कुछ"&amp;" भी नहीं बदला। एक ही असंवेदनशील तर्क और झूठे
आख्यान। मुझे लगता है मैं वैकल्पिक आख्यान कह सकते हैं, लेकिन मैं उन्हें करने के लिए स्पष्ट रूप से देख
गलत हो।
इसके अलावा JFYI, मैं सरकार में बदलाव का समर्थन किया, लेकिन वास्तव में अब पछता। मैं नही
अब और किसी भी "&amp;"राजनीतिक दल का समर्थन है। तो, कृपया न मुझसे पूछते हैं कि मैं क्यों बात नहीं की थी
संप्रग शासन के दौरान। मुझे नहीं आप के लिए है कि जवाब देने के लिए है।")</f>
        <v>@Arnab: क्या आप जानते हैं कि अवैध आप्रवासियों के साथ सरकार के क्या योजनाएं हैं?
कैसे एक शरणार्थी धार्मिक उत्पीड़न साबित हो सकता है? हम क्यों पता चला है चयनात्मक
दया?
क्या तुम सच में लगता है कि यह भारत के लिए सही समय एनआरसी की तरह एक गतिविधि करना है करो
तथ्यों है कि लगभग 20% आबादी गरीबी रेखा से नीचे हैं दिया जाता है और 30%
वयस्क आबादी अभी भी निरक्षर जो 50% से अधिक महिलाओं का गठन कर रहे हैं
जो अभी भी अपनी बुनियादी जरूरतों से वंचित कर रहे हैं। क्या आपको लगता है, इस बार है
इस तरह के व्यायाम भारत के लिए किसी भी लाभकारी का हो सकता है? क्या आपको नहीं लगता मुख्य न्यायाधीश और
भारत सरकार इस असफल प्रयोग करते हुए और अगर हमारे विशाल 16K सीआर रुपए बर्बाद किया हम
पैसा अलग रहते हैं, मुसीबत और दर्द लोगों की हद पर नज़र में चला गया
इस की वजह से असम।
कारण मैं एनआरसी की ओर इशारा किया है, क्योंकि एनपीआर एनआरसी के अलावा कुछ नहीं खुलने चरण है
और Scroll.in के संदर्भ में (मुझे ठीक कर लें मैं गलत हूँ) नए सवाल
एनआरसी बहिष्कार की प्रक्रिया के संकेतक एनपीआर को जोड़ा गया है।
आप एक पत्रकार और असम से किया जा रहा है, यह आपके हृदय pinches नहीं करता है और
अलार्म को जन्म देती है। वहाँ अब इस भूमि पर मानव जीवन का कोई मूल्य है?
मैं दृढ़ता से एनआरसी का विरोध, मौजूदा स्थिति में CAA संशोधन का विरोध।
वहाँ भारत सरकार से किसी भी प्रभावी प्रयास घुसपैठ को रोकने के लिए था?
भारत सरकार सिर्फ हमें बकरियों की तरह हर अब और फिर इलाज के लिए तरीके खोजने है।
मैं जानता हूँ कि, इस सवाल भारत सरकार पर फेंके जाना चाहिए, हालांकि, के रूप में मैं तुम्हें एक तो देखना
भारत सरकार समय के सबसे अधिक के प्रतिनिधि कहा जाता है, इसलिए, मैं इस पर फेंक कर रहा हूँ
तुम पह।
इसके अलावा, आप जो पर इस बेवकूफ बहस में फंस हो रही के साथ क्या गलत
बताया क्या। हमारे आसपास हर कोई झूठ हर रोज बढ़ावा देते हैं। कोई भी वास्तव में परेशान
अब कि। प्रधानमंत्री से एचएम को शुरू कार्यकर्ता हर किसी के झूठ को बढ़ावा देता है
हर जगह है, लेकिन कोई तथ्यों। तो, अरुंधति अलग नहीं है, जहां हम विश्वास नहीं कर सकते
PM / उस बात, जो कि लीग में अरुंधति है के लिए मुख्य न्यायाधीश। कोई परवाह नहीं करता है
उसके बारे में। मैं अपने चैनल देखना बंद कर दिया, आज ही खत्म हो गया देख के बारे में सोचा
एक बदलाव के लिए, लेकिन कुछ भी नहीं बदला। एक ही असंवेदनशील तर्क और झूठे
आख्यान। मुझे लगता है मैं वैकल्पिक आख्यान कह सकते हैं, लेकिन मैं उन्हें करने के लिए स्पष्ट रूप से देख
गलत हो।
इसके अलावा JFYI, मैं सरकार में बदलाव का समर्थन किया, लेकिन वास्तव में अब पछता। मैं नही
अब और किसी भी राजनीतिक दल का समर्थन है। तो, कृपया न मुझसे पूछते हैं कि मैं क्यों बात नहीं की थी
संप्रग शासन के दौरान। मुझे नहीं आप के लिए है कि जवाब देने के लिए है।</v>
      </c>
      <c r="C270" s="1" t="s">
        <v>4</v>
      </c>
      <c r="D270" s="1" t="s">
        <v>5</v>
      </c>
    </row>
    <row r="271" spans="1:4" ht="13.2" x14ac:dyDescent="0.25">
      <c r="A271" s="1" t="s">
        <v>277</v>
      </c>
      <c r="B271" t="str">
        <f ca="1">IFERROR(__xludf.DUMMYFUNCTION("GOOGLETRANSLATE(B271,""en"",""hi"")"),"अच्छा काम भाई 🤘❤✌")</f>
        <v>अच्छा काम भाई 🤘❤✌</v>
      </c>
      <c r="C271" s="1" t="s">
        <v>4</v>
      </c>
      <c r="D271" s="1" t="s">
        <v>5</v>
      </c>
    </row>
    <row r="272" spans="1:4" ht="13.2" x14ac:dyDescent="0.25">
      <c r="A272" s="1" t="s">
        <v>278</v>
      </c>
      <c r="B272" t="str">
        <f ca="1">IFERROR(__xludf.DUMMYFUNCTION("GOOGLETRANSLATE(B272,""en"",""hi"")"),"अपने अच्छे स्पष्टीकरण के लिए धन्यवाद भाई।")</f>
        <v>अपने अच्छे स्पष्टीकरण के लिए धन्यवाद भाई।</v>
      </c>
      <c r="C272" s="1" t="s">
        <v>4</v>
      </c>
      <c r="D272" s="1" t="s">
        <v>5</v>
      </c>
    </row>
    <row r="273" spans="1:4" ht="13.2" x14ac:dyDescent="0.25">
      <c r="A273" s="1" t="s">
        <v>279</v>
      </c>
      <c r="B273" t="str">
        <f ca="1">IFERROR(__xludf.DUMMYFUNCTION("GOOGLETRANSLATE(B273,""en"",""hi"")"),"अच्छा शर्ट प्रतीक भाई 😂")</f>
        <v>अच्छा शर्ट प्रतीक भाई 😂</v>
      </c>
      <c r="C273" s="1" t="s">
        <v>4</v>
      </c>
      <c r="D273" s="1" t="s">
        <v>5</v>
      </c>
    </row>
    <row r="274" spans="1:4" ht="13.2" x14ac:dyDescent="0.25">
      <c r="A274" s="1" t="s">
        <v>280</v>
      </c>
      <c r="B274" t="str">
        <f ca="1">IFERROR(__xludf.DUMMYFUNCTION("GOOGLETRANSLATE(B274,""en"",""hi"")"),"वह सामाजिक प्रदूषक है
वह संभव के रूप में जल्दी के रूप में गिरफ्तार किया जाना चाहिए")</f>
        <v>वह सामाजिक प्रदूषक है
वह संभव के रूप में जल्दी के रूप में गिरफ्तार किया जाना चाहिए</v>
      </c>
      <c r="C274" s="1" t="s">
        <v>36</v>
      </c>
      <c r="D274" s="1" t="s">
        <v>5</v>
      </c>
    </row>
    <row r="275" spans="1:4" ht="13.2" x14ac:dyDescent="0.25">
      <c r="A275" s="1" t="s">
        <v>281</v>
      </c>
      <c r="B275" t="str">
        <f ca="1">IFERROR(__xludf.DUMMYFUNCTION("GOOGLETRANSLATE(B275,""en"",""hi"")"),"मैं उर वीडियो दादा lov। ......")</f>
        <v>मैं उर वीडियो दादा lov। ......</v>
      </c>
      <c r="C275" s="1" t="s">
        <v>4</v>
      </c>
      <c r="D275" s="1" t="s">
        <v>5</v>
      </c>
    </row>
    <row r="276" spans="1:4" ht="13.2" x14ac:dyDescent="0.25">
      <c r="A276" s="1" t="s">
        <v>282</v>
      </c>
      <c r="B276" t="str">
        <f ca="1">IFERROR(__xludf.DUMMYFUNCTION("GOOGLETRANSLATE(B276,""en"",""hi"")"),"इस फिल्म में एक राजा के बारे में लोगों की Mesmorism पर हिट ... क्योंकि वह एक राजा है वह
उचित जा रहा है सब कर रही है")</f>
        <v>इस फिल्म में एक राजा के बारे में लोगों की Mesmorism पर हिट ... क्योंकि वह एक राजा है वह
उचित जा रहा है सब कर रही है</v>
      </c>
      <c r="C276" s="1" t="s">
        <v>4</v>
      </c>
      <c r="D276" s="1" t="s">
        <v>5</v>
      </c>
    </row>
    <row r="277" spans="1:4" ht="13.2" x14ac:dyDescent="0.25">
      <c r="A277" s="1" t="s">
        <v>283</v>
      </c>
      <c r="B277" t="str">
        <f ca="1">IFERROR(__xludf.DUMMYFUNCTION("GOOGLETRANSLATE(B277,""en"",""hi"")"),"बहुत बढ़िया।")</f>
        <v>बहुत बढ़िया।</v>
      </c>
      <c r="C277" s="1" t="s">
        <v>4</v>
      </c>
      <c r="D277" s="1" t="s">
        <v>5</v>
      </c>
    </row>
    <row r="278" spans="1:4" ht="13.2" x14ac:dyDescent="0.25">
      <c r="A278" s="1" t="s">
        <v>284</v>
      </c>
      <c r="B278" t="str">
        <f ca="1">IFERROR(__xludf.DUMMYFUNCTION("GOOGLETRANSLATE(B278,""en"",""hi"")"),"इस फिल्म की कुल बकवास था ...")</f>
        <v>इस फिल्म की कुल बकवास था ...</v>
      </c>
      <c r="C278" s="1" t="s">
        <v>36</v>
      </c>
      <c r="D278" s="1" t="s">
        <v>5</v>
      </c>
    </row>
    <row r="279" spans="1:4" ht="13.2" x14ac:dyDescent="0.25">
      <c r="A279" s="1" t="s">
        <v>285</v>
      </c>
      <c r="B279" t="str">
        <f ca="1">IFERROR(__xludf.DUMMYFUNCTION("GOOGLETRANSLATE(B279,""en"",""hi"")"),"अच्छी समीक्षा .. मैं की तरह एक प्राप्त कर सकते हैं")</f>
        <v>अच्छी समीक्षा .. मैं की तरह एक प्राप्त कर सकते हैं</v>
      </c>
      <c r="C279" s="1" t="s">
        <v>4</v>
      </c>
      <c r="D279" s="1" t="s">
        <v>5</v>
      </c>
    </row>
    <row r="280" spans="1:4" ht="13.2" x14ac:dyDescent="0.25">
      <c r="A280" s="1" t="s">
        <v>286</v>
      </c>
      <c r="B280" t="str">
        <f ca="1">IFERROR(__xludf.DUMMYFUNCTION("GOOGLETRANSLATE(B280,""en"",""hi"")"),"वाह अद्भुत वीडियो")</f>
        <v>वाह अद्भुत वीडियो</v>
      </c>
      <c r="C280" s="1" t="s">
        <v>4</v>
      </c>
      <c r="D280" s="1" t="s">
        <v>5</v>
      </c>
    </row>
    <row r="281" spans="1:4" ht="13.2" x14ac:dyDescent="0.25">
      <c r="A281" s="1" t="s">
        <v>287</v>
      </c>
      <c r="B281" t="str">
        <f ca="1">IFERROR(__xludf.DUMMYFUNCTION("GOOGLETRANSLATE(B281,""en"",""hi"")"),"आपके कोई सांता क्लॉस हैं")</f>
        <v>आपके कोई सांता क्लॉस हैं</v>
      </c>
      <c r="C281" s="1" t="s">
        <v>4</v>
      </c>
      <c r="D281" s="1" t="s">
        <v>5</v>
      </c>
    </row>
    <row r="282" spans="1:4" ht="13.2" x14ac:dyDescent="0.25">
      <c r="A282" s="1" t="s">
        <v>288</v>
      </c>
      <c r="B282" t="str">
        <f ca="1">IFERROR(__xludf.DUMMYFUNCTION("GOOGLETRANSLATE(B282,""en"",""hi"")"),"बहुत अच्छा ... भारत से बाहर इन समलैंगिकों बाहर फेंक ... खूनी रूज .. खूनी
अनुसूचित जाति भारतीय संस्कृति बिगड़ती ... पहले अनुसूचित जाति Bann ... खूनी वर्ष समलैंगिक
न्यायाधीशों...")</f>
        <v>बहुत अच्छा ... भारत से बाहर इन समलैंगिकों बाहर फेंक ... खूनी रूज .. खूनी
अनुसूचित जाति भारतीय संस्कृति बिगड़ती ... पहले अनुसूचित जाति Bann ... खूनी वर्ष समलैंगिक
न्यायाधीशों...</v>
      </c>
      <c r="C282" s="1" t="s">
        <v>4</v>
      </c>
      <c r="D282" s="1" t="s">
        <v>28</v>
      </c>
    </row>
    <row r="283" spans="1:4" ht="13.2" x14ac:dyDescent="0.25">
      <c r="A283" s="1" t="s">
        <v>289</v>
      </c>
      <c r="B283" t="str">
        <f ca="1">IFERROR(__xludf.DUMMYFUNCTION("GOOGLETRANSLATE(B283,""en"",""hi"")"),"मुझे खुशी है कि तुम क्या कह रही हमेशा आप का समर्थन करेंगे कर रहे हैं
जो कुछ भी यह लेता है")</f>
        <v>मुझे खुशी है कि तुम क्या कह रही हमेशा आप का समर्थन करेंगे कर रहे हैं
जो कुछ भी यह लेता है</v>
      </c>
      <c r="C283" s="1" t="s">
        <v>4</v>
      </c>
      <c r="D283" s="1" t="s">
        <v>5</v>
      </c>
    </row>
    <row r="284" spans="1:4" ht="13.2" x14ac:dyDescent="0.25">
      <c r="A284" s="1" t="s">
        <v>290</v>
      </c>
      <c r="B284" t="str">
        <f ca="1">IFERROR(__xludf.DUMMYFUNCTION("GOOGLETRANSLATE(B284,""en"",""hi"")"),"अच्छा काम जहांगीर")</f>
        <v>अच्छा काम जहांगीर</v>
      </c>
      <c r="C284" s="1" t="s">
        <v>4</v>
      </c>
      <c r="D284" s="1" t="s">
        <v>5</v>
      </c>
    </row>
    <row r="285" spans="1:4" ht="13.2" x14ac:dyDescent="0.25">
      <c r="A285" s="1" t="s">
        <v>291</v>
      </c>
      <c r="B285" t="str">
        <f ca="1">IFERROR(__xludf.DUMMYFUNCTION("GOOGLETRANSLATE(B285,""en"",""hi"")"),"कि के रोंग Yarr है")</f>
        <v>कि के रोंग Yarr है</v>
      </c>
      <c r="C285" s="1" t="s">
        <v>4</v>
      </c>
      <c r="D285" s="1" t="s">
        <v>5</v>
      </c>
    </row>
    <row r="286" spans="1:4" ht="13.2" x14ac:dyDescent="0.25">
      <c r="A286" s="1" t="s">
        <v>292</v>
      </c>
      <c r="B286" t="str">
        <f ca="1">IFERROR(__xludf.DUMMYFUNCTION("GOOGLETRANSLATE(B286,""en"",""hi"")"),"यह महिला शहरी नक्सली का असली चेहरा है, और पश्चिमी देशों द्वारा भुगतान किया जाता है और
आईएसआई उत्तेजक भाषण देकर भारत को नष्ट करने के लिए, वह पीछे रखा जाना चाहिए
सलाखों")</f>
        <v>यह महिला शहरी नक्सली का असली चेहरा है, और पश्चिमी देशों द्वारा भुगतान किया जाता है और
आईएसआई उत्तेजक भाषण देकर भारत को नष्ट करने के लिए, वह पीछे रखा जाना चाहिए
सलाखों</v>
      </c>
      <c r="C286" s="1" t="s">
        <v>36</v>
      </c>
      <c r="D286" s="1" t="s">
        <v>5</v>
      </c>
    </row>
    <row r="287" spans="1:4" ht="13.2" x14ac:dyDescent="0.25">
      <c r="A287" s="1" t="s">
        <v>293</v>
      </c>
      <c r="B287" t="str">
        <f ca="1">IFERROR(__xludf.DUMMYFUNCTION("GOOGLETRANSLATE(B287,""en"",""hi"")"),"SUSSANE अरुंधति रॉय")</f>
        <v>SUSSANE अरुंधति रॉय</v>
      </c>
      <c r="C287" s="1" t="s">
        <v>4</v>
      </c>
      <c r="D287" s="1" t="s">
        <v>5</v>
      </c>
    </row>
    <row r="288" spans="1:4" ht="13.2" x14ac:dyDescent="0.25">
      <c r="A288" s="1" t="s">
        <v>294</v>
      </c>
      <c r="B288" t="str">
        <f ca="1">IFERROR(__xludf.DUMMYFUNCTION("GOOGLETRANSLATE(B288,""en"",""hi"")"),"यदि आप इस टिप्पणी को पढ़ने तो मैं आप एक किताब नामित सुझाव देने के लिए ""गुप्त चाहते हैं
डेविड ईगलमान द्वारा लिखित ""
इसके वास्तव में महान पुस्तक आप इसे पढ़ने के regreat नहीं होते")</f>
        <v>यदि आप इस टिप्पणी को पढ़ने तो मैं आप एक किताब नामित सुझाव देने के लिए "गुप्त चाहते हैं
डेविड ईगलमान द्वारा लिखित "
इसके वास्तव में महान पुस्तक आप इसे पढ़ने के regreat नहीं होते</v>
      </c>
      <c r="C288" s="1" t="s">
        <v>4</v>
      </c>
      <c r="D288" s="1" t="s">
        <v>5</v>
      </c>
    </row>
    <row r="289" spans="1:4" ht="13.2" x14ac:dyDescent="0.25">
      <c r="A289" s="1" t="s">
        <v>295</v>
      </c>
      <c r="B289" t="str">
        <f ca="1">IFERROR(__xludf.DUMMYFUNCTION("GOOGLETRANSLATE(B289,""en"",""hi"")"),"Thanku सर .... आप कमाल के हैं")</f>
        <v>Thanku सर .... आप कमाल के हैं</v>
      </c>
      <c r="C289" s="1" t="s">
        <v>4</v>
      </c>
      <c r="D289" s="1" t="s">
        <v>5</v>
      </c>
    </row>
    <row r="290" spans="1:4" ht="13.2" x14ac:dyDescent="0.25">
      <c r="A290" s="1" t="s">
        <v>296</v>
      </c>
      <c r="B290" t="str">
        <f ca="1">IFERROR(__xludf.DUMMYFUNCTION("GOOGLETRANSLATE(B290,""en"",""hi"")"),"Ms.Roy तुरंत गिरफ्तार किया जाना चाहिए था जब वह में लोगों को आकर्षित कर रहा है
सार्वजनिक।")</f>
        <v>Ms.Roy तुरंत गिरफ्तार किया जाना चाहिए था जब वह में लोगों को आकर्षित कर रहा है
सार्वजनिक।</v>
      </c>
      <c r="C290" s="1" t="s">
        <v>4</v>
      </c>
      <c r="D290" s="1" t="s">
        <v>5</v>
      </c>
    </row>
    <row r="291" spans="1:4" ht="13.2" x14ac:dyDescent="0.25">
      <c r="A291" s="1" t="s">
        <v>297</v>
      </c>
      <c r="B291" t="str">
        <f ca="1">IFERROR(__xludf.DUMMYFUNCTION("GOOGLETRANSLATE(B291,""en"",""hi"")"),"अब, याद इन अंग्रेजी भाषी राजशाही दिमाग कांग्रेस और hippocrate
कम्युनिस्ट आम लोगों की पॉलिश जूते करने के लिए है और वे नीचे कमरे मिल जाएगा
जूता आराम करना।")</f>
        <v>अब, याद इन अंग्रेजी भाषी राजशाही दिमाग कांग्रेस और hippocrate
कम्युनिस्ट आम लोगों की पॉलिश जूते करने के लिए है और वे नीचे कमरे मिल जाएगा
जूता आराम करना।</v>
      </c>
      <c r="C291" s="1" t="s">
        <v>13</v>
      </c>
      <c r="D291" s="1" t="s">
        <v>5</v>
      </c>
    </row>
    <row r="292" spans="1:4" ht="13.2" x14ac:dyDescent="0.25">
      <c r="A292" s="1" t="s">
        <v>298</v>
      </c>
      <c r="B292" t="str">
        <f ca="1">IFERROR(__xludf.DUMMYFUNCTION("GOOGLETRANSLATE(B292,""en"",""hi"")"),"खबर की जाँच करें:
Tiktok नाम अश्वनी कुमार से एक आदमी एक उड़ान परिचर वह था की हत्या कर दी
आसक्ति से युक्त। उन्होंने कहा कि सोशल मीडिया पर अपलोड करने के खलनायक क्लिप की नकल था कबीर
सिंह।")</f>
        <v>खबर की जाँच करें:
Tiktok नाम अश्वनी कुमार से एक आदमी एक उड़ान परिचर वह था की हत्या कर दी
आसक्ति से युक्त। उन्होंने कहा कि सोशल मीडिया पर अपलोड करने के खलनायक क्लिप की नकल था कबीर
सिंह।</v>
      </c>
      <c r="C292" s="1" t="s">
        <v>4</v>
      </c>
      <c r="D292" s="1" t="s">
        <v>5</v>
      </c>
    </row>
    <row r="293" spans="1:4" ht="13.2" x14ac:dyDescent="0.25">
      <c r="A293" s="1" t="s">
        <v>299</v>
      </c>
      <c r="B293" t="str">
        <f ca="1">IFERROR(__xludf.DUMMYFUNCTION("GOOGLETRANSLATE(B293,""en"",""hi"")"),"वास्तव में भाई ...... आप बिल्कुल सही हैं। मैं अपने विचारों के साथ कर रहा हूँ। कृपया
पोस्ट करते रहें इन थोड़े वीडियो वास्तव में अपने काम की सराहना करते हैं")</f>
        <v>वास्तव में भाई ...... आप बिल्कुल सही हैं। मैं अपने विचारों के साथ कर रहा हूँ। कृपया
पोस्ट करते रहें इन थोड़े वीडियो वास्तव में अपने काम की सराहना करते हैं</v>
      </c>
      <c r="C293" s="1" t="s">
        <v>4</v>
      </c>
      <c r="D293" s="1" t="s">
        <v>5</v>
      </c>
    </row>
    <row r="294" spans="1:4" ht="13.2" x14ac:dyDescent="0.25">
      <c r="A294" s="1" t="s">
        <v>300</v>
      </c>
      <c r="B294" t="str">
        <f ca="1">IFERROR(__xludf.DUMMYFUNCTION("GOOGLETRANSLATE(B294,""en"",""hi"")"),"नाइस vedio")</f>
        <v>नाइस vedio</v>
      </c>
      <c r="C294" s="1" t="s">
        <v>4</v>
      </c>
      <c r="D294" s="1" t="s">
        <v>5</v>
      </c>
    </row>
    <row r="295" spans="1:4" ht="13.2" x14ac:dyDescent="0.25">
      <c r="A295" s="1" t="s">
        <v>301</v>
      </c>
      <c r="B295" t="str">
        <f ca="1">IFERROR(__xludf.DUMMYFUNCTION("GOOGLETRANSLATE(B295,""en"",""hi"")"),"आप बिल्कुल सही दादा हैं,")</f>
        <v>आप बिल्कुल सही दादा हैं,</v>
      </c>
      <c r="C295" s="1" t="s">
        <v>4</v>
      </c>
      <c r="D295" s="1" t="s">
        <v>5</v>
      </c>
    </row>
    <row r="296" spans="1:4" ht="13.2" x14ac:dyDescent="0.25">
      <c r="A296" s="1" t="s">
        <v>302</v>
      </c>
      <c r="B296" t="str">
        <f ca="1">IFERROR(__xludf.DUMMYFUNCTION("GOOGLETRANSLATE(B296,""en"",""hi"")"),"समीक्षा जोकर भाई")</f>
        <v>समीक्षा जोकर भाई</v>
      </c>
      <c r="C296" s="1" t="s">
        <v>4</v>
      </c>
      <c r="D296" s="1" t="s">
        <v>5</v>
      </c>
    </row>
    <row r="297" spans="1:4" ht="13.2" x14ac:dyDescent="0.25">
      <c r="A297" s="1" t="s">
        <v>303</v>
      </c>
      <c r="B297" t="str">
        <f ca="1">IFERROR(__xludf.DUMMYFUNCTION("GOOGLETRANSLATE(B297,""en"",""hi"")"),"डरावना ट्यूब lol 🤣🤣🤣")</f>
        <v>डरावना ट्यूब lol 🤣🤣🤣</v>
      </c>
      <c r="C297" s="1" t="s">
        <v>4</v>
      </c>
      <c r="D297" s="1" t="s">
        <v>5</v>
      </c>
    </row>
    <row r="298" spans="1:4" ht="13.2" x14ac:dyDescent="0.25">
      <c r="A298" s="1" t="s">
        <v>304</v>
      </c>
      <c r="B298" t="str">
        <f ca="1">IFERROR(__xludf.DUMMYFUNCTION("GOOGLETRANSLATE(B298,""en"",""hi"")"),"@Anindita मैती अच्छा बहन ... तुम ठीक कह रहे")</f>
        <v>@Anindita मैती अच्छा बहन ... तुम ठीक कह रहे</v>
      </c>
      <c r="C298" s="1" t="s">
        <v>4</v>
      </c>
      <c r="D298" s="1" t="s">
        <v>5</v>
      </c>
    </row>
    <row r="299" spans="1:4" ht="13.2" x14ac:dyDescent="0.25">
      <c r="A299" s="1" t="s">
        <v>305</v>
      </c>
      <c r="B299" t="str">
        <f ca="1">IFERROR(__xludf.DUMMYFUNCTION("GOOGLETRANSLATE(B299,""en"",""hi"")"),"@Its chakshank wlcm❤")</f>
        <v>@Its chakshank wlcm❤</v>
      </c>
      <c r="C299" s="1" t="s">
        <v>4</v>
      </c>
      <c r="D299" s="1" t="s">
        <v>5</v>
      </c>
    </row>
    <row r="300" spans="1:4" ht="13.2" x14ac:dyDescent="0.25">
      <c r="A300" s="1" t="s">
        <v>306</v>
      </c>
      <c r="B300" t="str">
        <f ca="1">IFERROR(__xludf.DUMMYFUNCTION("GOOGLETRANSLATE(B300,""en"",""hi"")"),"एलजीबीटी और एक जैसे महिलाओं की नीचा दिखा तो एक वीडियो नहीं देखा ... यू लोग होना चाहिए
शर्म आती है! किस दिन n उम्र आर यू में रहने वाले? आशा है मैं स्पैम ऐसे वीडियो जुगाली।")</f>
        <v>एलजीबीटी और एक जैसे महिलाओं की नीचा दिखा तो एक वीडियो नहीं देखा ... यू लोग होना चाहिए
शर्म आती है! किस दिन n उम्र आर यू में रहने वाले? आशा है मैं स्पैम ऐसे वीडियो जुगाली।</v>
      </c>
      <c r="C300" s="1" t="s">
        <v>13</v>
      </c>
      <c r="D300" s="1" t="s">
        <v>5</v>
      </c>
    </row>
    <row r="301" spans="1:4" ht="13.2" x14ac:dyDescent="0.25">
      <c r="A301" s="1" t="s">
        <v>307</v>
      </c>
      <c r="B301" t="str">
        <f ca="1">IFERROR(__xludf.DUMMYFUNCTION("GOOGLETRANSLATE(B301,""en"",""hi"")"),"यहां तक ​​कि एलजीबीटी लोगों को अपने स्वयं के मानकों है lol ... मैं समलैंगिक हूँ, लेकिन आप कभी नहीं होगा
मुझे मात्र खुशी के लिए सार्वजनिक रूप से लड़कों पर drooling लगता है ... और भी मैं एक है
प्रकार।")</f>
        <v>यहां तक ​​कि एलजीबीटी लोगों को अपने स्वयं के मानकों है lol ... मैं समलैंगिक हूँ, लेकिन आप कभी नहीं होगा
मुझे मात्र खुशी के लिए सार्वजनिक रूप से लड़कों पर drooling लगता है ... और भी मैं एक है
प्रकार।</v>
      </c>
      <c r="C301" s="1" t="s">
        <v>4</v>
      </c>
      <c r="D301" s="1" t="s">
        <v>5</v>
      </c>
    </row>
    <row r="302" spans="1:4" ht="13.2" x14ac:dyDescent="0.25">
      <c r="A302" s="1" t="s">
        <v>308</v>
      </c>
      <c r="B302" t="str">
        <f ca="1">IFERROR(__xludf.DUMMYFUNCTION("GOOGLETRANSLATE(B302,""en"",""hi"")"),"आप वास्तव में इस तरह के कृतियों को खराब करना चाहते हैं?")</f>
        <v>आप वास्तव में इस तरह के कृतियों को खराब करना चाहते हैं?</v>
      </c>
      <c r="C302" s="1" t="s">
        <v>4</v>
      </c>
      <c r="D302" s="1" t="s">
        <v>5</v>
      </c>
    </row>
    <row r="303" spans="1:4" ht="13.2" x14ac:dyDescent="0.25">
      <c r="A303" s="1" t="s">
        <v>309</v>
      </c>
      <c r="B303" t="str">
        <f ca="1">IFERROR(__xludf.DUMMYFUNCTION("GOOGLETRANSLATE(B303,""en"",""hi"")"),"अल्फा मेल एक पैकेट बिल्डर नहीं एक डरपोक विध्वंसक है जो नकाब के पीछे खाल
मर्दानगी का ... हाँ केवल गूंगा लड़कियों चरम मनोवैज्ञानिक मुद्दों है जो
खुद को इस तरह के एक सकल चरित्र के साथ प्यार में गिर कर सकते हैं !!! Codependencey एक है
बात ... कबीर शिंग विषाक्"&amp;"त codependency केवल का एक चित्रण है !!! एक समझदार
स्वतंत्र महिला मील दूर जैसे ही चलेंगे के रूप में वह एक कबीर शिंग बदबू आ रही है ...
लेकिन अगर वह ऐसा नहीं करता और उसके बाद मात्र भाई पागल प्रमुख गतिशील embresses
तुम दोनों गहरी जड़ें मनोवैज्ञानिक मुद्दों है"&amp;" और तत्काल चिकित्सा की जरूरत है ...
अन्यथा एक साथ या दोनों नहीं मेरे दोस्त बर्बाद कर रहे हैं !! मेरी राय में यदि आप
यहां तक ​​कि चरित्र की तरह आप चिकित्सा की आवश्यकता है ...
अपने आप से पूछें कि क्या भीतर आप की तरह आप बना देता है और इस तरह के एक सकल tatty "&amp;"की नकल
चरित्र !! बहुत बहुत समस्याग्रस्त")</f>
        <v>अल्फा मेल एक पैकेट बिल्डर नहीं एक डरपोक विध्वंसक है जो नकाब के पीछे खाल
मर्दानगी का ... हाँ केवल गूंगा लड़कियों चरम मनोवैज्ञानिक मुद्दों है जो
खुद को इस तरह के एक सकल चरित्र के साथ प्यार में गिर कर सकते हैं !!! Codependencey एक है
बात ... कबीर शिंग विषाक्त codependency केवल का एक चित्रण है !!! एक समझदार
स्वतंत्र महिला मील दूर जैसे ही चलेंगे के रूप में वह एक कबीर शिंग बदबू आ रही है ...
लेकिन अगर वह ऐसा नहीं करता और उसके बाद मात्र भाई पागल प्रमुख गतिशील embresses
तुम दोनों गहरी जड़ें मनोवैज्ञानिक मुद्दों है और तत्काल चिकित्सा की जरूरत है ...
अन्यथा एक साथ या दोनों नहीं मेरे दोस्त बर्बाद कर रहे हैं !! मेरी राय में यदि आप
यहां तक ​​कि चरित्र की तरह आप चिकित्सा की आवश्यकता है ...
अपने आप से पूछें कि क्या भीतर आप की तरह आप बना देता है और इस तरह के एक सकल tatty की नकल
चरित्र !! बहुत बहुत समस्याग्रस्त</v>
      </c>
      <c r="C303" s="1" t="s">
        <v>36</v>
      </c>
      <c r="D303" s="1" t="s">
        <v>5</v>
      </c>
    </row>
    <row r="304" spans="1:4" ht="13.2" x14ac:dyDescent="0.25">
      <c r="A304" s="1" t="s">
        <v>310</v>
      </c>
      <c r="B304" t="str">
        <f ca="1">IFERROR(__xludf.DUMMYFUNCTION("GOOGLETRANSLATE(B304,""en"",""hi"")"),"मैं आप बहुत अच्छी तरह")</f>
        <v>मैं आप बहुत अच्छी तरह</v>
      </c>
      <c r="C304" s="1" t="s">
        <v>4</v>
      </c>
      <c r="D304" s="1" t="s">
        <v>5</v>
      </c>
    </row>
    <row r="305" spans="1:4" ht="13.2" x14ac:dyDescent="0.25">
      <c r="A305" s="1" t="s">
        <v>311</v>
      </c>
      <c r="B305" t="str">
        <f ca="1">IFERROR(__xludf.DUMMYFUNCTION("GOOGLETRANSLATE(B305,""en"",""hi"")"),"महिलाओं सार्वजनिक टेलीविजन श्रृंखला मीडिया और सार्वजनिक बंगाली फिल्म भूमि एक अच्छा है")</f>
        <v>महिलाओं सार्वजनिक टेलीविजन श्रृंखला मीडिया और सार्वजनिक बंगाली फिल्म भूमि एक अच्छा है</v>
      </c>
      <c r="C305" s="1" t="s">
        <v>4</v>
      </c>
      <c r="D305" s="1" t="s">
        <v>5</v>
      </c>
    </row>
    <row r="306" spans="1:4" ht="13.2" x14ac:dyDescent="0.25">
      <c r="A306" s="1" t="s">
        <v>312</v>
      </c>
      <c r="B306" t="str">
        <f ca="1">IFERROR(__xludf.DUMMYFUNCTION("GOOGLETRANSLATE(B306,""en"",""hi"")"),"रियल आदमी कोई है जो उसके जीवन में उद्देश्य है है। उद्देश्य हमारे जीवन में आता है
सार्थक।")</f>
        <v>रियल आदमी कोई है जो उसके जीवन में उद्देश्य है है। उद्देश्य हमारे जीवन में आता है
सार्थक।</v>
      </c>
      <c r="C306" s="1" t="s">
        <v>4</v>
      </c>
      <c r="D306" s="1" t="s">
        <v>5</v>
      </c>
    </row>
    <row r="307" spans="1:4" ht="13.2" x14ac:dyDescent="0.25">
      <c r="A307" s="1" t="s">
        <v>313</v>
      </c>
      <c r="B307" t="str">
        <f ca="1">IFERROR(__xludf.DUMMYFUNCTION("GOOGLETRANSLATE(B307,""en"",""hi"")"),"ठीक है भाई")</f>
        <v>ठीक है भाई</v>
      </c>
      <c r="C307" s="1" t="s">
        <v>4</v>
      </c>
      <c r="D307" s="1" t="s">
        <v>5</v>
      </c>
    </row>
    <row r="308" spans="1:4" ht="13.2" x14ac:dyDescent="0.25">
      <c r="A308" s="1" t="s">
        <v>314</v>
      </c>
      <c r="B308" t="str">
        <f ca="1">IFERROR(__xludf.DUMMYFUNCTION("GOOGLETRANSLATE(B308,""en"",""hi"")"),"आपकी सबसे बड़ी एसी")</f>
        <v>आपकी सबसे बड़ी एसी</v>
      </c>
      <c r="C308" s="1" t="s">
        <v>4</v>
      </c>
      <c r="D308" s="1" t="s">
        <v>5</v>
      </c>
    </row>
    <row r="309" spans="1:4" ht="13.2" x14ac:dyDescent="0.25">
      <c r="A309" s="1" t="s">
        <v>315</v>
      </c>
      <c r="B309" t="str">
        <f ca="1">IFERROR(__xludf.DUMMYFUNCTION("GOOGLETRANSLATE(B309,""en"",""hi"")"),"बकवास नारीवाद!")</f>
        <v>बकवास नारीवाद!</v>
      </c>
      <c r="C309" s="1" t="s">
        <v>36</v>
      </c>
      <c r="D309" s="1" t="s">
        <v>28</v>
      </c>
    </row>
    <row r="310" spans="1:4" ht="13.2" x14ac:dyDescent="0.25">
      <c r="A310" s="1" t="s">
        <v>316</v>
      </c>
      <c r="B310" t="str">
        <f ca="1">IFERROR(__xludf.DUMMYFUNCTION("GOOGLETRANSLATE(B310,""en"",""hi"")"),"मैं आप इस मंच पर यह कह के लिए भाई से प्यार है। मैं पूरी तरह से सहमत हूँ
तुम्हारे विचार।")</f>
        <v>मैं आप इस मंच पर यह कह के लिए भाई से प्यार है। मैं पूरी तरह से सहमत हूँ
तुम्हारे विचार।</v>
      </c>
      <c r="C310" s="1" t="s">
        <v>4</v>
      </c>
      <c r="D310" s="1" t="s">
        <v>5</v>
      </c>
    </row>
    <row r="311" spans="1:4" ht="13.2" x14ac:dyDescent="0.25">
      <c r="A311" s="1" t="s">
        <v>317</v>
      </c>
      <c r="B311" t="str">
        <f ca="1">IFERROR(__xludf.DUMMYFUNCTION("GOOGLETRANSLATE(B311,""en"",""hi"")"),"OMG क्या एक मंदबुद्धि")</f>
        <v>OMG क्या एक मंदबुद्धि</v>
      </c>
      <c r="C311" s="1" t="s">
        <v>36</v>
      </c>
      <c r="D311" s="1" t="s">
        <v>5</v>
      </c>
    </row>
    <row r="312" spans="1:4" ht="13.2" x14ac:dyDescent="0.25">
      <c r="A312" s="1" t="s">
        <v>318</v>
      </c>
      <c r="B312" t="str">
        <f ca="1">IFERROR(__xludf.DUMMYFUNCTION("GOOGLETRANSLATE(B312,""en"",""hi"")"),"सुपर!!")</f>
        <v>सुपर!!</v>
      </c>
      <c r="C312" s="1" t="s">
        <v>4</v>
      </c>
      <c r="D312" s="1" t="s">
        <v>5</v>
      </c>
    </row>
    <row r="313" spans="1:4" ht="13.2" x14ac:dyDescent="0.25">
      <c r="A313" s="1" t="s">
        <v>319</v>
      </c>
      <c r="B313" t="str">
        <f ca="1">IFERROR(__xludf.DUMMYFUNCTION("GOOGLETRANSLATE(B313,""en"",""hi"")"),"आपका सही मेरे दोस्त")</f>
        <v>आपका सही मेरे दोस्त</v>
      </c>
      <c r="C313" s="1" t="s">
        <v>4</v>
      </c>
      <c r="D313" s="1" t="s">
        <v>5</v>
      </c>
    </row>
    <row r="314" spans="1:4" ht="13.2" x14ac:dyDescent="0.25">
      <c r="A314" s="1" t="s">
        <v>320</v>
      </c>
      <c r="B314" t="str">
        <f ca="1">IFERROR(__xludf.DUMMYFUNCTION("GOOGLETRANSLATE(B314,""en"",""hi"")"),"तुम सही हो")</f>
        <v>तुम सही हो</v>
      </c>
      <c r="C314" s="1" t="s">
        <v>4</v>
      </c>
      <c r="D314" s="1" t="s">
        <v>5</v>
      </c>
    </row>
    <row r="315" spans="1:4" ht="13.2" x14ac:dyDescent="0.25">
      <c r="A315" s="1" t="s">
        <v>321</v>
      </c>
      <c r="B315" t="str">
        <f ca="1">IFERROR(__xludf.DUMMYFUNCTION("GOOGLETRANSLATE(B315,""en"",""hi"")"),"बहुत अच्छा काम जहांगीर भाई")</f>
        <v>बहुत अच्छा काम जहांगीर भाई</v>
      </c>
      <c r="C315" s="1" t="s">
        <v>4</v>
      </c>
      <c r="D315" s="1" t="s">
        <v>5</v>
      </c>
    </row>
    <row r="316" spans="1:4" ht="13.2" x14ac:dyDescent="0.25">
      <c r="A316" s="1" t="s">
        <v>322</v>
      </c>
      <c r="B316" t="str">
        <f ca="1">IFERROR(__xludf.DUMMYFUNCTION("GOOGLETRANSLATE(B316,""en"",""hi"")"),"नाइस apu दीदी")</f>
        <v>नाइस apu दीदी</v>
      </c>
      <c r="C316" s="1" t="s">
        <v>4</v>
      </c>
      <c r="D316" s="1" t="s">
        <v>5</v>
      </c>
    </row>
    <row r="317" spans="1:4" ht="13.2" x14ac:dyDescent="0.25">
      <c r="A317" s="1" t="s">
        <v>323</v>
      </c>
      <c r="B317" t="str">
        <f ca="1">IFERROR(__xludf.DUMMYFUNCTION("GOOGLETRANSLATE(B317,""en"",""hi"")"),"@Pratik Borade भाई मैं आईआईटी केजीपी से भौतिक विज्ञान में मास्टर की डिग्री है। गंभीरता से
दोस्त आपको चाहिए किताबें पढ़ता है। मैं भी आप पर हँस नहीं कर रहा हूँ। मैं दया आती है। मैं
कुछ गूंगा YouTuber पर अपना समय बर्बाद कर के लिए खुद के लिए दया आती है। Hasi "&amp;"का पत्र?
कुछ एक कृपया सिर्फ मुझे मार मैं इसे अब और नहीं ले जा सकते")</f>
        <v>@Pratik Borade भाई मैं आईआईटी केजीपी से भौतिक विज्ञान में मास्टर की डिग्री है। गंभीरता से
दोस्त आपको चाहिए किताबें पढ़ता है। मैं भी आप पर हँस नहीं कर रहा हूँ। मैं दया आती है। मैं
कुछ गूंगा YouTuber पर अपना समय बर्बाद कर के लिए खुद के लिए दया आती है। Hasi का पत्र?
कुछ एक कृपया सिर्फ मुझे मार मैं इसे अब और नहीं ले जा सकते</v>
      </c>
      <c r="C317" s="1" t="s">
        <v>13</v>
      </c>
      <c r="D317" s="1" t="s">
        <v>5</v>
      </c>
    </row>
    <row r="318" spans="1:4" ht="13.2" x14ac:dyDescent="0.25">
      <c r="A318" s="1" t="s">
        <v>324</v>
      </c>
      <c r="B318" t="str">
        <f ca="1">IFERROR(__xludf.DUMMYFUNCTION("GOOGLETRANSLATE(B318,""en"",""hi"")"),"हम्म")</f>
        <v>हम्म</v>
      </c>
      <c r="C318" s="1" t="s">
        <v>4</v>
      </c>
      <c r="D318" s="1" t="s">
        <v>5</v>
      </c>
    </row>
    <row r="319" spans="1:4" ht="13.2" x14ac:dyDescent="0.25">
      <c r="A319" s="1" t="s">
        <v>325</v>
      </c>
      <c r="B319" t="str">
        <f ca="1">IFERROR(__xludf.DUMMYFUNCTION("GOOGLETRANSLATE(B319,""en"",""hi"")"),"कबीर सिंह हर rickshawallah जो पीने के लिए और और उनके हरा पर्याय बन गया है
पत्नी, सेक्स नशेड़ी, और मचलना जब अपनी पत्नियों उन्हें छोड़ने कर रहे हैं। सोचता हूँ क्यों
लोग उन पर मेकअप फिल्में न")</f>
        <v>कबीर सिंह हर rickshawallah जो पीने के लिए और और उनके हरा पर्याय बन गया है
पत्नी, सेक्स नशेड़ी, और मचलना जब अपनी पत्नियों उन्हें छोड़ने कर रहे हैं। सोचता हूँ क्यों
लोग उन पर मेकअप फिल्में न</v>
      </c>
      <c r="C319" s="1" t="s">
        <v>36</v>
      </c>
      <c r="D319" s="1" t="s">
        <v>5</v>
      </c>
    </row>
    <row r="320" spans="1:4" ht="13.2" x14ac:dyDescent="0.25">
      <c r="A320" s="1" t="s">
        <v>326</v>
      </c>
      <c r="B320" t="str">
        <f ca="1">IFERROR(__xludf.DUMMYFUNCTION("GOOGLETRANSLATE(B320,""en"",""hi"")"),"जिस तरह की तरह मेरे दिल मैं की गहराई से आप चीजों का निरीक्षण करने और साझा अपने
विचारों की बात है ... यह मेरी पहली टिप्पणी कृपया साहब दे दिल है ☺")</f>
        <v>जिस तरह की तरह मेरे दिल मैं की गहराई से आप चीजों का निरीक्षण करने और साझा अपने
विचारों की बात है ... यह मेरी पहली टिप्पणी कृपया साहब दे दिल है ☺</v>
      </c>
      <c r="C320" s="1" t="s">
        <v>4</v>
      </c>
      <c r="D320" s="1" t="s">
        <v>5</v>
      </c>
    </row>
    <row r="321" spans="1:4" ht="13.2" x14ac:dyDescent="0.25">
      <c r="A321" s="1" t="s">
        <v>327</v>
      </c>
      <c r="B321" t="str">
        <f ca="1">IFERROR(__xludf.DUMMYFUNCTION("GOOGLETRANSLATE(B321,""en"",""hi"")"),"@Amritpal सिंह हाँ")</f>
        <v>@Amritpal सिंह हाँ</v>
      </c>
      <c r="C321" s="1" t="s">
        <v>4</v>
      </c>
      <c r="D321" s="1" t="s">
        <v>5</v>
      </c>
    </row>
    <row r="322" spans="1:4" ht="13.2" x14ac:dyDescent="0.25">
      <c r="A322" s="1" t="s">
        <v>328</v>
      </c>
      <c r="B322" t="str">
        <f ca="1">IFERROR(__xludf.DUMMYFUNCTION("GOOGLETRANSLATE(B322,""en"",""hi"")"),"बॉलीवुड चापलूसी करना गंदगी")</f>
        <v>बॉलीवुड चापलूसी करना गंदगी</v>
      </c>
      <c r="C322" s="1" t="s">
        <v>4</v>
      </c>
      <c r="D322" s="1" t="s">
        <v>5</v>
      </c>
    </row>
    <row r="323" spans="1:4" ht="13.2" x14ac:dyDescent="0.25">
      <c r="A323" s="1" t="s">
        <v>329</v>
      </c>
      <c r="B323" t="str">
        <f ca="1">IFERROR(__xludf.DUMMYFUNCTION("GOOGLETRANSLATE(B323,""en"",""hi"")"),"मैं सोच रहा हूँ कि यू एक फिल्म की समीक्षा आर या सिर्फ poltical एजेंडे के लिए उपयोग।")</f>
        <v>मैं सोच रहा हूँ कि यू एक फिल्म की समीक्षा आर या सिर्फ poltical एजेंडे के लिए उपयोग।</v>
      </c>
      <c r="C323" s="1" t="s">
        <v>13</v>
      </c>
      <c r="D323" s="1" t="s">
        <v>5</v>
      </c>
    </row>
    <row r="324" spans="1:4" ht="13.2" x14ac:dyDescent="0.25">
      <c r="A324" s="1" t="s">
        <v>330</v>
      </c>
      <c r="B324" t="str">
        <f ca="1">IFERROR(__xludf.DUMMYFUNCTION("GOOGLETRANSLATE(B324,""en"",""hi"")"),"Jhand फिल्म सही शब्द है")</f>
        <v>Jhand फिल्म सही शब्द है</v>
      </c>
      <c r="C324" s="1" t="s">
        <v>36</v>
      </c>
      <c r="D324" s="1" t="s">
        <v>5</v>
      </c>
    </row>
    <row r="325" spans="1:4" ht="13.2" x14ac:dyDescent="0.25">
      <c r="A325" s="1" t="s">
        <v>331</v>
      </c>
      <c r="B325" t="str">
        <f ca="1">IFERROR(__xludf.DUMMYFUNCTION("GOOGLETRANSLATE(B325,""en"",""hi"")"),"यू आर सच bhaii")</f>
        <v>यू आर सच bhaii</v>
      </c>
      <c r="C325" s="1" t="s">
        <v>4</v>
      </c>
      <c r="D325" s="1" t="s">
        <v>5</v>
      </c>
    </row>
    <row r="326" spans="1:4" ht="13.2" x14ac:dyDescent="0.25">
      <c r="A326" s="1" t="s">
        <v>332</v>
      </c>
      <c r="B326" t="str">
        <f ca="1">IFERROR(__xludf.DUMMYFUNCTION("GOOGLETRANSLATE(B326,""en"",""hi"")"),"निकिता तिवारी हे मिस निकिता आप उनमें से एक हैं, जो समलैंगिक है और करना चाहते हैं
सेना में शामिल होने? या अपने fmly किसी भी सदस्य में होती है जो समलैंगिक है? मेरे बीच की उँगली
सलाम आप commenting🤡 के लिए .thnks")</f>
        <v>निकिता तिवारी हे मिस निकिता आप उनमें से एक हैं, जो समलैंगिक है और करना चाहते हैं
सेना में शामिल होने? या अपने fmly किसी भी सदस्य में होती है जो समलैंगिक है? मेरे बीच की उँगली
सलाम आप commenting🤡 के लिए .thnks</v>
      </c>
      <c r="C326" s="1" t="s">
        <v>13</v>
      </c>
      <c r="D326" s="1" t="s">
        <v>28</v>
      </c>
    </row>
    <row r="327" spans="1:4" ht="13.2" x14ac:dyDescent="0.25">
      <c r="A327" s="1" t="s">
        <v>333</v>
      </c>
      <c r="B327" t="str">
        <f ca="1">IFERROR(__xludf.DUMMYFUNCTION("GOOGLETRANSLATE(B327,""en"",""hi"")"),"अच्छा")</f>
        <v>अच्छा</v>
      </c>
      <c r="C327" s="1" t="s">
        <v>4</v>
      </c>
      <c r="D327" s="1" t="s">
        <v>5</v>
      </c>
    </row>
    <row r="328" spans="1:4" ht="13.2" x14ac:dyDescent="0.25">
      <c r="A328" s="1" t="s">
        <v>334</v>
      </c>
      <c r="B328" t="str">
        <f ca="1">IFERROR(__xludf.DUMMYFUNCTION("GOOGLETRANSLATE(B328,""en"",""hi"")"),"हाँ आप सही हैं")</f>
        <v>हाँ आप सही हैं</v>
      </c>
      <c r="C328" s="1" t="s">
        <v>4</v>
      </c>
      <c r="D328" s="1" t="s">
        <v>5</v>
      </c>
    </row>
    <row r="329" spans="1:4" ht="13.2" x14ac:dyDescent="0.25">
      <c r="A329" s="1" t="s">
        <v>335</v>
      </c>
      <c r="B329" t="str">
        <f ca="1">IFERROR(__xludf.DUMMYFUNCTION("GOOGLETRANSLATE(B329,""en"",""hi"")"),"भाई बिंदु पूरी तरह से अच्छा है 👌👍👍👍")</f>
        <v>भाई बिंदु पूरी तरह से अच्छा है 👌👍👍👍</v>
      </c>
      <c r="C329" s="1" t="s">
        <v>4</v>
      </c>
      <c r="D329" s="1" t="s">
        <v>5</v>
      </c>
    </row>
    <row r="330" spans="1:4" ht="13.2" x14ac:dyDescent="0.25">
      <c r="A330" s="1" t="s">
        <v>336</v>
      </c>
      <c r="B330" t="str">
        <f ca="1">IFERROR(__xludf.DUMMYFUNCTION("GOOGLETRANSLATE(B330,""en"",""hi"")"),"बहुत बढ़िया")</f>
        <v>बहुत बढ़िया</v>
      </c>
      <c r="C330" s="1" t="s">
        <v>4</v>
      </c>
      <c r="D330" s="1" t="s">
        <v>5</v>
      </c>
    </row>
    <row r="331" spans="1:4" ht="13.2" x14ac:dyDescent="0.25">
      <c r="A331" s="1" t="s">
        <v>337</v>
      </c>
      <c r="B331" t="str">
        <f ca="1">IFERROR(__xludf.DUMMYFUNCTION("GOOGLETRANSLATE(B331,""en"",""hi"")"),"पर स्पॉइलर चेतावनी [03:30] (https://www.youtube.com/watch?v=N_ZMfQMZos0&amp;t=3m30s)")</f>
        <v>पर स्पॉइलर चेतावनी [03:30] (https://www.youtube.com/watch?v=N_ZMfQMZos0&amp;t=3m30s)</v>
      </c>
      <c r="C331" s="1" t="s">
        <v>4</v>
      </c>
      <c r="D331" s="1" t="s">
        <v>5</v>
      </c>
    </row>
    <row r="332" spans="1:4" ht="13.2" x14ac:dyDescent="0.25">
      <c r="A332" s="1" t="s">
        <v>338</v>
      </c>
      <c r="B332" t="str">
        <f ca="1">IFERROR(__xludf.DUMMYFUNCTION("GOOGLETRANSLATE(B332,""en"",""hi"")"),"अलविदा")</f>
        <v>अलविदा</v>
      </c>
      <c r="C332" s="1" t="s">
        <v>4</v>
      </c>
      <c r="D332" s="1" t="s">
        <v>5</v>
      </c>
    </row>
    <row r="333" spans="1:4" ht="13.2" x14ac:dyDescent="0.25">
      <c r="A333" s="1" t="s">
        <v>339</v>
      </c>
      <c r="B333" t="str">
        <f ca="1">IFERROR(__xludf.DUMMYFUNCTION("GOOGLETRANSLATE(B333,""en"",""hi"")"),"क्या परंपरावादियों के बारे में एक पक्षीय हर तरफ दूषित है और है नहीं है
अज्ञानी लोग")</f>
        <v>क्या परंपरावादियों के बारे में एक पक्षीय हर तरफ दूषित है और है नहीं है
अज्ञानी लोग</v>
      </c>
      <c r="C333" s="1" t="s">
        <v>13</v>
      </c>
      <c r="D333" s="1" t="s">
        <v>5</v>
      </c>
    </row>
    <row r="334" spans="1:4" ht="13.2" x14ac:dyDescent="0.25">
      <c r="A334" s="1" t="s">
        <v>340</v>
      </c>
      <c r="B334" t="str">
        <f ca="1">IFERROR(__xludf.DUMMYFUNCTION("GOOGLETRANSLATE(B334,""en"",""hi"")"),"सही है ... आप सही विशाल सम्मान .a बिल्कुल हैं 🔥")</f>
        <v>सही है ... आप सही विशाल सम्मान .a बिल्कुल हैं 🔥</v>
      </c>
      <c r="C334" s="1" t="s">
        <v>4</v>
      </c>
      <c r="D334" s="1" t="s">
        <v>5</v>
      </c>
    </row>
    <row r="335" spans="1:4" ht="13.2" x14ac:dyDescent="0.25">
      <c r="A335" s="1" t="s">
        <v>341</v>
      </c>
      <c r="B335" t="str">
        <f ca="1">IFERROR(__xludf.DUMMYFUNCTION("GOOGLETRANSLATE(B335,""en"",""hi"")"),"RX100 फिल्म समीक्षा")</f>
        <v>RX100 फिल्म समीक्षा</v>
      </c>
      <c r="C335" s="1" t="s">
        <v>4</v>
      </c>
      <c r="D335" s="1" t="s">
        <v>5</v>
      </c>
    </row>
    <row r="336" spans="1:4" ht="13.2" x14ac:dyDescent="0.25">
      <c r="A336" s="1" t="s">
        <v>342</v>
      </c>
      <c r="B336" t="str">
        <f ca="1">IFERROR(__xludf.DUMMYFUNCTION("GOOGLETRANSLATE(B336,""en"",""hi"")"),"परम जीपीएस के रूप में")</f>
        <v>परम जीपीएस के रूप में</v>
      </c>
      <c r="C336" s="1" t="s">
        <v>4</v>
      </c>
      <c r="D336" s="1" t="s">
        <v>5</v>
      </c>
    </row>
    <row r="337" spans="1:4" ht="13.2" x14ac:dyDescent="0.25">
      <c r="A337" s="1" t="s">
        <v>343</v>
      </c>
      <c r="B337" t="str">
        <f ca="1">IFERROR(__xludf.DUMMYFUNCTION("GOOGLETRANSLATE(B337,""en"",""hi"")"),"वह कौन है झूठा दावा से पीड़ित के लिए महिलाओं द्वारा आरोप लगाया उन सभी के लिए हीरो है
उनके पति और उनके में कानून। की तुलना में वे सरकार को इस मामले को दिखाएँ
महसूस किया कि कानून वे न्याय के लिए किए गए रक्त की ओर अग्रणी है और
हिंसा।")</f>
        <v>वह कौन है झूठा दावा से पीड़ित के लिए महिलाओं द्वारा आरोप लगाया उन सभी के लिए हीरो है
उनके पति और उनके में कानून। की तुलना में वे सरकार को इस मामले को दिखाएँ
महसूस किया कि कानून वे न्याय के लिए किए गए रक्त की ओर अग्रणी है और
हिंसा।</v>
      </c>
      <c r="C337" s="1" t="s">
        <v>4</v>
      </c>
      <c r="D337" s="1" t="s">
        <v>5</v>
      </c>
    </row>
    <row r="338" spans="1:4" ht="13.2" x14ac:dyDescent="0.25">
      <c r="A338" s="1" t="s">
        <v>344</v>
      </c>
      <c r="B338" t="str">
        <f ca="1">IFERROR(__xludf.DUMMYFUNCTION("GOOGLETRANSLATE(B338,""en"",""hi"")"),"आप सीमाओं से परे इस समय प्रतीक चले गए हैं। आप के बारे में बात नहीं करना चाहिए
नारीवाद और उदारवाद आप यह क्या है के पता नहीं है जब! मैं आश्चर्यचकित हूँ
कुछ भी परे टिप्पणियां अपने विचारों और की संख्या समर्थन को देखने के लिए
अनुयायियों आप की है।
नीचे अंक ज"&amp;"हां नारीवादियों या यहां तक ​​कि एक बिट के साथ किसी भी लिंग के व्यक्ति हैं
एक सामान्य ज्ञान की चोट-कर रहे हैं
1 \। जब मुख्य अभिनेत्री के लिए कहा कभी नहीं किया गया है अगर वह फिल्म में कबीर प्यार करता है।
आप के अनुसार, हमारी संस्कृति में महिलाओं के लिए कहा ज"&amp;"ा करने के लिए नहीं जा सकते? आप ऐसा कर सकते हैं
बस थोपना जो भी आप उस पर पसंद है?
2 \। के लिए संभोग एक चाकू का उपयोग कर हमारे देश में एक अपराध है किसी को मजबूर,
अकेले उस दृश्य में नारीवाद के सवाल करते हैं।
और अपनी तरह की जानकारी के लिए, उदारवादी न केवल ल"&amp;"ोगों को आप का उल्लेख कर रहे हैं।
उदाहरण के लिए, मैं बहुत यकीन है कि आप नाथूराम गोडसे के लिए एक नायक पर विचार कर रहा हूँ
राष्ट्र, महात्मा गांधी के पिता की मौत हो गई। इस तरह के मामले में, आप के रूप में अच्छी होगी
उदार माना जाता है और इसलिए नाथूराम गोडसे था।"&amp;"
तो पागलपन आप अनुभवहीन व्यक्ति के प्रसार पर मत जाओ। बस और अधिक पढ़ सकते हैं और विस्तार
अपने तार्किक सीमाओं।")</f>
        <v>आप सीमाओं से परे इस समय प्रतीक चले गए हैं। आप के बारे में बात नहीं करना चाहिए
नारीवाद और उदारवाद आप यह क्या है के पता नहीं है जब! मैं आश्चर्यचकित हूँ
कुछ भी परे टिप्पणियां अपने विचारों और की संख्या समर्थन को देखने के लिए
अनुयायियों आप की है।
नीचे अंक जहां नारीवादियों या यहां तक ​​कि एक बिट के साथ किसी भी लिंग के व्यक्ति हैं
एक सामान्य ज्ञान की चोट-कर रहे हैं
1 \। जब मुख्य अभिनेत्री के लिए कहा कभी नहीं किया गया है अगर वह फिल्म में कबीर प्यार करता है।
आप के अनुसार, हमारी संस्कृति में महिलाओं के लिए कहा जा करने के लिए नहीं जा सकते? आप ऐसा कर सकते हैं
बस थोपना जो भी आप उस पर पसंद है?
2 \। के लिए संभोग एक चाकू का उपयोग कर हमारे देश में एक अपराध है किसी को मजबूर,
अकेले उस दृश्य में नारीवाद के सवाल करते हैं।
और अपनी तरह की जानकारी के लिए, उदारवादी न केवल लोगों को आप का उल्लेख कर रहे हैं।
उदाहरण के लिए, मैं बहुत यकीन है कि आप नाथूराम गोडसे के लिए एक नायक पर विचार कर रहा हूँ
राष्ट्र, महात्मा गांधी के पिता की मौत हो गई। इस तरह के मामले में, आप के रूप में अच्छी होगी
उदार माना जाता है और इसलिए नाथूराम गोडसे था।
तो पागलपन आप अनुभवहीन व्यक्ति के प्रसार पर मत जाओ। बस और अधिक पढ़ सकते हैं और विस्तार
अपने तार्किक सीमाओं।</v>
      </c>
      <c r="C338" s="1" t="s">
        <v>36</v>
      </c>
      <c r="D338" s="1" t="s">
        <v>5</v>
      </c>
    </row>
    <row r="339" spans="1:4" ht="13.2" x14ac:dyDescent="0.25">
      <c r="A339" s="1" t="s">
        <v>345</v>
      </c>
      <c r="B339" t="str">
        <f ca="1">IFERROR(__xludf.DUMMYFUNCTION("GOOGLETRANSLATE(B339,""en"",""hi"")"),"उदारवादियों और नारीवादी के पीछे मूल विचारधारा गलत नहीं है, लेकिन का एक बहुत
जो लोग अपने इन विचारों के प्रतिनिधियों पर विचार गलत कर रहे हैं।
हर कोई हमेशा याद करता है कि")</f>
        <v>उदारवादियों और नारीवादी के पीछे मूल विचारधारा गलत नहीं है, लेकिन का एक बहुत
जो लोग अपने इन विचारों के प्रतिनिधियों पर विचार गलत कर रहे हैं।
हर कोई हमेशा याद करता है कि</v>
      </c>
      <c r="C339" s="1" t="s">
        <v>13</v>
      </c>
      <c r="D339" s="1" t="s">
        <v>5</v>
      </c>
    </row>
    <row r="340" spans="1:4" ht="13.2" x14ac:dyDescent="0.25">
      <c r="A340" s="1" t="s">
        <v>346</v>
      </c>
      <c r="B340" t="str">
        <f ca="1">IFERROR(__xludf.DUMMYFUNCTION("GOOGLETRANSLATE(B340,""en"",""hi"")"),"कबीर सिंह मेरी पसंदीदा 🔼🔼")</f>
        <v>कबीर सिंह मेरी पसंदीदा 🔼🔼</v>
      </c>
      <c r="C340" s="1" t="s">
        <v>4</v>
      </c>
      <c r="D340" s="1" t="s">
        <v>5</v>
      </c>
    </row>
    <row r="341" spans="1:4" ht="13.2" x14ac:dyDescent="0.25">
      <c r="A341" s="1" t="s">
        <v>347</v>
      </c>
      <c r="B341" t="str">
        <f ca="1">IFERROR(__xludf.DUMMYFUNCTION("GOOGLETRANSLATE(B341,""en"",""hi"")"),"उन्होंने यह भी है कि कुतिया को मार डाला जाना चाहिए था")</f>
        <v>उन्होंने यह भी है कि कुतिया को मार डाला जाना चाहिए था</v>
      </c>
      <c r="C341" s="1" t="s">
        <v>36</v>
      </c>
      <c r="D341" s="1" t="s">
        <v>28</v>
      </c>
    </row>
    <row r="342" spans="1:4" ht="13.2" x14ac:dyDescent="0.25">
      <c r="A342" s="1" t="s">
        <v>348</v>
      </c>
      <c r="B342" t="str">
        <f ca="1">IFERROR(__xludf.DUMMYFUNCTION("GOOGLETRANSLATE(B342,""en"",""hi"")"),"क्या एक वैक्यूम डायन दिमाग, मई के उत्पाद इतना रंगा-बिल्ला कहा जा। इस तरह के मतलब
लोगों को, बुकर पुरस्कार हो जाता है घृणित!")</f>
        <v>क्या एक वैक्यूम डायन दिमाग, मई के उत्पाद इतना रंगा-बिल्ला कहा जा। इस तरह के मतलब
लोगों को, बुकर पुरस्कार हो जाता है घृणित!</v>
      </c>
      <c r="C342" s="1" t="s">
        <v>13</v>
      </c>
      <c r="D342" s="1" t="s">
        <v>28</v>
      </c>
    </row>
    <row r="343" spans="1:4" ht="13.2" x14ac:dyDescent="0.25">
      <c r="A343" s="1" t="s">
        <v>349</v>
      </c>
      <c r="B343" t="str">
        <f ca="1">IFERROR(__xludf.DUMMYFUNCTION("GOOGLETRANSLATE(B343,""en"",""hi"")"),"10 इंच मुंह haaaaa")</f>
        <v>10 इंच मुंह haaaaa</v>
      </c>
      <c r="C343" s="1" t="s">
        <v>4</v>
      </c>
      <c r="D343" s="1" t="s">
        <v>5</v>
      </c>
    </row>
    <row r="344" spans="1:4" ht="13.2" x14ac:dyDescent="0.25">
      <c r="A344" s="1" t="s">
        <v>350</v>
      </c>
      <c r="B344" t="str">
        <f ca="1">IFERROR(__xludf.DUMMYFUNCTION("GOOGLETRANSLATE(B344,""en"",""hi"")"),"भी समलैंगिक हूँ ...
कौन एक है ....
मैं एक प्रेमिका सू ज्यादा चाहते हैं ....")</f>
        <v>भी समलैंगिक हूँ ...
कौन एक है ....
मैं एक प्रेमिका सू ज्यादा चाहते हैं ....</v>
      </c>
      <c r="C344" s="1" t="s">
        <v>4</v>
      </c>
      <c r="D344" s="1" t="s">
        <v>5</v>
      </c>
    </row>
    <row r="345" spans="1:4" ht="13.2" x14ac:dyDescent="0.25">
      <c r="A345" s="1" t="s">
        <v>351</v>
      </c>
      <c r="B345" t="str">
        <f ca="1">IFERROR(__xludf.DUMMYFUNCTION("GOOGLETRANSLATE(B345,""en"",""hi"")"),"मैं इस लड़की की टिप्पणी से सहमत है, तो भगवान उन्हें तो सज़ा नहीं करता है कि आप कौन हैं
लोग पंडितों और molvi साहब का यह गुप्त रूप से करते हैं और Padri sahabs यह करता है
अंदर चर्चों वर्ल्ड वाइड hahaha कपटी")</f>
        <v>मैं इस लड़की की टिप्पणी से सहमत है, तो भगवान उन्हें तो सज़ा नहीं करता है कि आप कौन हैं
लोग पंडितों और molvi साहब का यह गुप्त रूप से करते हैं और Padri sahabs यह करता है
अंदर चर्चों वर्ल्ड वाइड hahaha कपटी</v>
      </c>
      <c r="C345" s="1" t="s">
        <v>13</v>
      </c>
      <c r="D345" s="1" t="s">
        <v>5</v>
      </c>
    </row>
    <row r="346" spans="1:4" ht="13.2" x14ac:dyDescent="0.25">
      <c r="A346" s="1" t="s">
        <v>352</v>
      </c>
      <c r="B346" t="str">
        <f ca="1">IFERROR(__xludf.DUMMYFUNCTION("GOOGLETRANSLATE(B346,""en"",""hi"")"),"डार्क नाइट पर एक स्पॉइलर बात आप डार्क नाइट और आप देखते हो दे
भी हीथ लेजर की तरह जोकर के रूप में के रूप में कार्य")</f>
        <v>डार्क नाइट पर एक स्पॉइलर बात आप डार्क नाइट और आप देखते हो दे
भी हीथ लेजर की तरह जोकर के रूप में के रूप में कार्य</v>
      </c>
      <c r="C346" s="1" t="s">
        <v>4</v>
      </c>
      <c r="D346" s="1" t="s">
        <v>5</v>
      </c>
    </row>
    <row r="347" spans="1:4" ht="13.2" x14ac:dyDescent="0.25">
      <c r="A347" s="1" t="s">
        <v>353</v>
      </c>
      <c r="B347" t="str">
        <f ca="1">IFERROR(__xludf.DUMMYFUNCTION("GOOGLETRANSLATE(B347,""en"",""hi"")"),"मैडम अरुंधति रॉय कपिल शर्मा शो, बेसुध अक्षमता राजनीति करने के लिए जाना
।")</f>
        <v>मैडम अरुंधति रॉय कपिल शर्मा शो, बेसुध अक्षमता राजनीति करने के लिए जाना
।</v>
      </c>
      <c r="C347" s="1" t="s">
        <v>4</v>
      </c>
      <c r="D347" s="1" t="s">
        <v>5</v>
      </c>
    </row>
    <row r="348" spans="1:4" ht="13.2" x14ac:dyDescent="0.25">
      <c r="A348" s="1" t="s">
        <v>354</v>
      </c>
      <c r="B348" t="str">
        <f ca="1">IFERROR(__xludf.DUMMYFUNCTION("GOOGLETRANSLATE(B348,""en"",""hi"")"),"+ एमआर रोमांटिक पवन ठीक")</f>
        <v>+ एमआर रोमांटिक पवन ठीक</v>
      </c>
      <c r="C348" s="1" t="s">
        <v>4</v>
      </c>
      <c r="D348" s="1" t="s">
        <v>5</v>
      </c>
    </row>
    <row r="349" spans="1:4" ht="13.2" x14ac:dyDescent="0.25">
      <c r="A349" s="1" t="s">
        <v>355</v>
      </c>
      <c r="B349" t="str">
        <f ca="1">IFERROR(__xludf.DUMMYFUNCTION("GOOGLETRANSLATE(B349,""en"",""hi"")"),"धन्यवाद आप अपु")</f>
        <v>धन्यवाद आप अपु</v>
      </c>
      <c r="C349" s="1" t="s">
        <v>4</v>
      </c>
      <c r="D349" s="1" t="s">
        <v>5</v>
      </c>
    </row>
    <row r="350" spans="1:4" ht="13.2" x14ac:dyDescent="0.25">
      <c r="A350" s="1" t="s">
        <v>356</v>
      </c>
      <c r="B350" t="str">
        <f ca="1">IFERROR(__xludf.DUMMYFUNCTION("GOOGLETRANSLATE(B350,""en"",""hi"")"),"हर कोई जाने के लिए और इस फिल्म देखना चाहिए। यह इन बेकार पर बड़ा तमाचा है
लोग।")</f>
        <v>हर कोई जाने के लिए और इस फिल्म देखना चाहिए। यह इन बेकार पर बड़ा तमाचा है
लोग।</v>
      </c>
      <c r="C350" s="1" t="s">
        <v>13</v>
      </c>
      <c r="D350" s="1" t="s">
        <v>5</v>
      </c>
    </row>
    <row r="351" spans="1:4" ht="13.2" x14ac:dyDescent="0.25">
      <c r="A351" s="1" t="s">
        <v>357</v>
      </c>
      <c r="B351" t="str">
        <f ca="1">IFERROR(__xludf.DUMMYFUNCTION("GOOGLETRANSLATE(B351,""en"",""hi"")"),"यूट्यूब पर रियल और सबसे अच्छा समीक्षा")</f>
        <v>यूट्यूब पर रियल और सबसे अच्छा समीक्षा</v>
      </c>
      <c r="C351" s="1" t="s">
        <v>4</v>
      </c>
      <c r="D351" s="1" t="s">
        <v>5</v>
      </c>
    </row>
    <row r="352" spans="1:4" ht="13.2" x14ac:dyDescent="0.25">
      <c r="A352" s="1" t="s">
        <v>358</v>
      </c>
      <c r="B352" t="str">
        <f ca="1">IFERROR(__xludf.DUMMYFUNCTION("GOOGLETRANSLATE(B352,""en"",""hi"")"),"और कौन फ्लॉप भी देख रहा है माना जाता कबीर सिंह इसके ट्रेलर देखने के बाद
???")</f>
        <v>और कौन फ्लॉप भी देख रहा है माना जाता कबीर सिंह इसके ट्रेलर देखने के बाद
???</v>
      </c>
      <c r="C352" s="1" t="s">
        <v>4</v>
      </c>
      <c r="D352" s="1" t="s">
        <v>5</v>
      </c>
    </row>
    <row r="353" spans="1:4" ht="13.2" x14ac:dyDescent="0.25">
      <c r="A353" s="1" t="s">
        <v>359</v>
      </c>
      <c r="B353" t="str">
        <f ca="1">IFERROR(__xludf.DUMMYFUNCTION("GOOGLETRANSLATE(B353,""en"",""hi"")"),"असली नायक")</f>
        <v>असली नायक</v>
      </c>
      <c r="C353" s="1" t="s">
        <v>4</v>
      </c>
      <c r="D353" s="1" t="s">
        <v>5</v>
      </c>
    </row>
    <row r="354" spans="1:4" ht="13.2" x14ac:dyDescent="0.25">
      <c r="A354" s="1" t="s">
        <v>360</v>
      </c>
      <c r="B354" t="str">
        <f ca="1">IFERROR(__xludf.DUMMYFUNCTION("GOOGLETRANSLATE(B354,""en"",""hi"")"),"इस फिल्म की नकल की गई थी। नकल बॉलीवुड")</f>
        <v>इस फिल्म की नकल की गई थी। नकल बॉलीवुड</v>
      </c>
      <c r="C354" s="1" t="s">
        <v>4</v>
      </c>
      <c r="D354" s="1" t="s">
        <v>5</v>
      </c>
    </row>
    <row r="355" spans="1:4" ht="13.2" x14ac:dyDescent="0.25">
      <c r="A355" s="1" t="s">
        <v>361</v>
      </c>
      <c r="B355" t="str">
        <f ca="1">IFERROR(__xludf.DUMMYFUNCTION("GOOGLETRANSLATE(B355,""en"",""hi"")"),"अच्छा ठीक है")</f>
        <v>अच्छा ठीक है</v>
      </c>
      <c r="C355" s="1" t="s">
        <v>4</v>
      </c>
      <c r="D355" s="1" t="s">
        <v>5</v>
      </c>
    </row>
    <row r="356" spans="1:4" ht="13.2" x14ac:dyDescent="0.25">
      <c r="A356" s="1" t="s">
        <v>362</v>
      </c>
      <c r="B356" t="str">
        <f ca="1">IFERROR(__xludf.DUMMYFUNCTION("GOOGLETRANSLATE(B356,""en"",""hi"")"),"मेरे भाई लोगों के लिए है कि हम लोग फिल्म भावना की जरूरत नहीं है लगता है")</f>
        <v>मेरे भाई लोगों के लिए है कि हम लोग फिल्म भावना की जरूरत नहीं है लगता है</v>
      </c>
      <c r="C356" s="1" t="s">
        <v>4</v>
      </c>
      <c r="D356" s="1" t="s">
        <v>5</v>
      </c>
    </row>
    <row r="357" spans="1:4" ht="13.2" x14ac:dyDescent="0.25">
      <c r="A357" s="1" t="s">
        <v>363</v>
      </c>
      <c r="B357" t="str">
        <f ca="1">IFERROR(__xludf.DUMMYFUNCTION("GOOGLETRANSLATE(B357,""en"",""hi"")"),"Akdam Thik bolechen दादा।")</f>
        <v>Akdam Thik bolechen दादा।</v>
      </c>
      <c r="C357" s="1" t="s">
        <v>4</v>
      </c>
      <c r="D357" s="1" t="s">
        <v>5</v>
      </c>
    </row>
    <row r="358" spans="1:4" ht="13.2" x14ac:dyDescent="0.25">
      <c r="A358" s="1" t="s">
        <v>364</v>
      </c>
      <c r="B358" t="str">
        <f ca="1">IFERROR(__xludf.DUMMYFUNCTION("GOOGLETRANSLATE(B358,""en"",""hi"")"),"&lt;Https://youtu.be/C-lRyevxevA&gt;
समीक्षा का rply plzz करना है
जरूरत अवश्य 🔥😤")</f>
        <v>&lt;Https://youtu.be/C-lRyevxevA&gt;
समीक्षा का rply plzz करना है
जरूरत अवश्य 🔥😤</v>
      </c>
      <c r="C358" s="1" t="s">
        <v>4</v>
      </c>
      <c r="D358" s="1" t="s">
        <v>5</v>
      </c>
    </row>
    <row r="359" spans="1:4" ht="13.2" x14ac:dyDescent="0.25">
      <c r="A359" s="1" t="s">
        <v>365</v>
      </c>
      <c r="B359" t="str">
        <f ca="1">IFERROR(__xludf.DUMMYFUNCTION("GOOGLETRANSLATE(B359,""en"",""hi"")"),"सरकार सभी के साथ यह की खुफिया हस्तक्षेप करने के लिए उसके मुंह रखने के लिए इंतजार कर
हमेशा के लिए बंद")</f>
        <v>सरकार सभी के साथ यह की खुफिया हस्तक्षेप करने के लिए उसके मुंह रखने के लिए इंतजार कर
हमेशा के लिए बंद</v>
      </c>
      <c r="C359" s="1" t="s">
        <v>13</v>
      </c>
      <c r="D359" s="1" t="s">
        <v>5</v>
      </c>
    </row>
    <row r="360" spans="1:4" ht="13.2" x14ac:dyDescent="0.25">
      <c r="A360" s="1" t="s">
        <v>366</v>
      </c>
      <c r="B360" t="str">
        <f ca="1">IFERROR(__xludf.DUMMYFUNCTION("GOOGLETRANSLATE(B360,""en"",""hi"")"),"मेरी टिप्पणी की तरह सर plz")</f>
        <v>मेरी टिप्पणी की तरह सर plz</v>
      </c>
      <c r="C360" s="1" t="s">
        <v>4</v>
      </c>
      <c r="D360" s="1" t="s">
        <v>5</v>
      </c>
    </row>
    <row r="361" spans="1:4" ht="13.2" x14ac:dyDescent="0.25">
      <c r="A361" s="1" t="s">
        <v>367</v>
      </c>
      <c r="B361" t="str">
        <f ca="1">IFERROR(__xludf.DUMMYFUNCTION("GOOGLETRANSLATE(B361,""en"",""hi"")"),"सुपर boss😎😎")</f>
        <v>सुपर boss😎😎</v>
      </c>
      <c r="C361" s="1" t="s">
        <v>4</v>
      </c>
      <c r="D361" s="1" t="s">
        <v>5</v>
      </c>
    </row>
    <row r="362" spans="1:4" ht="13.2" x14ac:dyDescent="0.25">
      <c r="A362" s="1" t="s">
        <v>368</v>
      </c>
      <c r="B362" t="str">
        <f ca="1">IFERROR(__xludf.DUMMYFUNCTION("GOOGLETRANSLATE(B362,""en"",""hi"")"),"आप नियमित रूप से कुछ किताबें / फिल्मों / लघु फिल्मों साझा कर सकता है, तो यह बहुत अच्छा होगा
प्रकृति में रचनात्मक हैं कि, कुछ या मनोरंजन के अन्य तरीकों।
मुझे याद है कि आप एक पुस्तक क्लब शुरू करने, 'होमो' Sapiens पुस्तक थी, हम कुछ की जरूरत है
अधिक पहल है कि"&amp;" पसंद है।
बहुत प्यार, समर्थन और हमेशा की तरह सम्मान!")</f>
        <v>आप नियमित रूप से कुछ किताबें / फिल्मों / लघु फिल्मों साझा कर सकता है, तो यह बहुत अच्छा होगा
प्रकृति में रचनात्मक हैं कि, कुछ या मनोरंजन के अन्य तरीकों।
मुझे याद है कि आप एक पुस्तक क्लब शुरू करने, 'होमो' Sapiens पुस्तक थी, हम कुछ की जरूरत है
अधिक पहल है कि पसंद है।
बहुत प्यार, समर्थन और हमेशा की तरह सम्मान!</v>
      </c>
      <c r="C362" s="1" t="s">
        <v>4</v>
      </c>
      <c r="D362" s="1" t="s">
        <v>5</v>
      </c>
    </row>
    <row r="363" spans="1:4" ht="13.2" x14ac:dyDescent="0.25">
      <c r="A363" s="1" t="s">
        <v>369</v>
      </c>
      <c r="B363" t="str">
        <f ca="1">IFERROR(__xludf.DUMMYFUNCTION("GOOGLETRANSLATE(B363,""en"",""hi"")"),"भाग्य 2018 के सबसे अच्छा")</f>
        <v>भाग्य 2018 के सबसे अच्छा</v>
      </c>
      <c r="C363" s="1" t="s">
        <v>4</v>
      </c>
      <c r="D363" s="1" t="s">
        <v>5</v>
      </c>
    </row>
    <row r="364" spans="1:4" ht="13.2" x14ac:dyDescent="0.25">
      <c r="A364" s="1" t="s">
        <v>370</v>
      </c>
      <c r="B364" t="str">
        <f ca="1">IFERROR(__xludf.DUMMYFUNCTION("GOOGLETRANSLATE(B364,""en"",""hi"")"),"लड़ाई क्लब से नोट लेना, टायलर Durden बदमाश और सबसे अच्छे चरित्र है
कभी, लेकिन लेखक केवल कहते हैं कि वे नकारात्मक चरित्र और नहीं एक है
चरित्र से लेकिन कबीर सिंह बातों में प्रेरणा लेने के लिए पक्ष में खत्म
उसके बारे में, कह कबीर सिंह यह कुछ भी नहीं गलत तरह")</f>
        <v>लड़ाई क्लब से नोट लेना, टायलर Durden बदमाश और सबसे अच्छे चरित्र है
कभी, लेकिन लेखक केवल कहते हैं कि वे नकारात्मक चरित्र और नहीं एक है
चरित्र से लेकिन कबीर सिंह बातों में प्रेरणा लेने के लिए पक्ष में खत्म
उसके बारे में, कह कबीर सिंह यह कुछ भी नहीं गलत तरह</v>
      </c>
      <c r="C364" s="1" t="s">
        <v>13</v>
      </c>
      <c r="D364" s="1" t="s">
        <v>5</v>
      </c>
    </row>
    <row r="365" spans="1:4" ht="13.2" x14ac:dyDescent="0.25">
      <c r="A365" s="1" t="s">
        <v>371</v>
      </c>
      <c r="B365" t="str">
        <f ca="1">IFERROR(__xludf.DUMMYFUNCTION("GOOGLETRANSLATE(B365,""en"",""hi"")"),"अरुंधति रॉय India.It करने के लिए एक अपमान दुख की बात है।")</f>
        <v>अरुंधति रॉय India.It करने के लिए एक अपमान दुख की बात है।</v>
      </c>
      <c r="C365" s="1" t="s">
        <v>4</v>
      </c>
      <c r="D365" s="1" t="s">
        <v>5</v>
      </c>
    </row>
    <row r="366" spans="1:4" ht="13.2" x14ac:dyDescent="0.25">
      <c r="A366" s="1" t="s">
        <v>372</v>
      </c>
      <c r="B366" t="str">
        <f ca="1">IFERROR(__xludf.DUMMYFUNCTION("GOOGLETRANSLATE(B366,""en"",""hi"")"),"Shwetabh, मैं सच में जोकर पर अपने विचारों को सुनना पसंद करेंगे। यह
वास्तव में महान आपको लगता है कि साथ आने हैं।")</f>
        <v>Shwetabh, मैं सच में जोकर पर अपने विचारों को सुनना पसंद करेंगे। यह
वास्तव में महान आपको लगता है कि साथ आने हैं।</v>
      </c>
      <c r="C366" s="1" t="s">
        <v>4</v>
      </c>
      <c r="D366" s="1" t="s">
        <v>5</v>
      </c>
    </row>
    <row r="367" spans="1:4" ht="13.2" x14ac:dyDescent="0.25">
      <c r="A367" s="1" t="s">
        <v>373</v>
      </c>
      <c r="B367" t="str">
        <f ca="1">IFERROR(__xludf.DUMMYFUNCTION("GOOGLETRANSLATE(B367,""en"",""hi"")"),"चिकित्सक के रूप में, मैं अपने शरीर और रहने के लिए फिट, Thats मैं क्या से मिला पर काम करने के लिए महसूस किया
यह, बाकी बकवास है")</f>
        <v>चिकित्सक के रूप में, मैं अपने शरीर और रहने के लिए फिट, Thats मैं क्या से मिला पर काम करने के लिए महसूस किया
यह, बाकी बकवास है</v>
      </c>
      <c r="C367" s="1" t="s">
        <v>4</v>
      </c>
      <c r="D367" s="1" t="s">
        <v>5</v>
      </c>
    </row>
    <row r="368" spans="1:4" ht="13.2" x14ac:dyDescent="0.25">
      <c r="A368" s="1" t="s">
        <v>374</v>
      </c>
      <c r="B368" t="str">
        <f ca="1">IFERROR(__xludf.DUMMYFUNCTION("GOOGLETRANSLATE(B368,""en"",""hi"")"),"तो बुनियादी तौर पर कबीर सिंह तेरे नाम की दवाओं पर राधे")</f>
        <v>तो बुनियादी तौर पर कबीर सिंह तेरे नाम की दवाओं पर राधे</v>
      </c>
      <c r="C368" s="1" t="s">
        <v>4</v>
      </c>
      <c r="D368" s="1" t="s">
        <v>5</v>
      </c>
    </row>
    <row r="369" spans="1:4" ht="13.2" x14ac:dyDescent="0.25">
      <c r="A369" s="1" t="s">
        <v>375</v>
      </c>
      <c r="B369" t="str">
        <f ca="1">IFERROR(__xludf.DUMMYFUNCTION("GOOGLETRANSLATE(B369,""en"",""hi"")"),"कमाल videoooo मैं इसे पसंद")</f>
        <v>कमाल videoooo मैं इसे पसंद</v>
      </c>
      <c r="C369" s="1" t="s">
        <v>4</v>
      </c>
      <c r="D369" s="1" t="s">
        <v>5</v>
      </c>
    </row>
    <row r="370" spans="1:4" ht="13.2" x14ac:dyDescent="0.25">
      <c r="A370" s="1" t="s">
        <v>376</v>
      </c>
      <c r="B370" t="str">
        <f ca="1">IFERROR(__xludf.DUMMYFUNCTION("GOOGLETRANSLATE(B370,""en"",""hi"")"),"कौन बकवास है कि मूर्ख गधे कि एलजीबीटी हमारी संस्कृति नहीं है बताया ???????????
यह हमेशा हमारी संस्कृति था! जाओ वेदों पढ़ें! आईटी के बाहर से नहीं आया था
भारत। यह बस कुछ 15 वीं सदी में ब्रिटेन में राजा के एक जर्क द्वारा प्रतिबंधित कर दिया गया
और केवल एक चीज"&amp;" पश्चिमी संस्कृति में हुआ है कि वे कानून को हटा दिया था
और यह हमारे से पहले स्वीकार किए जाते हैं, यहाँ जो भी इस बारे में बात करने के लिए तैयार नहीं हैं
विषय!!
वे पहली बार कानून लाया जाता है और वे पहली बार कानून निकाल लिया है! लेकिन में लोगों
हमारे देश भी "&amp;"नहीं जानते कि हमारी संस्कृति क्या! ईसा पूर्व एमसी SAALE !!!!!!!!!!!!")</f>
        <v>कौन बकवास है कि मूर्ख गधे कि एलजीबीटी हमारी संस्कृति नहीं है बताया ???????????
यह हमेशा हमारी संस्कृति था! जाओ वेदों पढ़ें! आईटी के बाहर से नहीं आया था
भारत। यह बस कुछ 15 वीं सदी में ब्रिटेन में राजा के एक जर्क द्वारा प्रतिबंधित कर दिया गया
और केवल एक चीज पश्चिमी संस्कृति में हुआ है कि वे कानून को हटा दिया था
और यह हमारे से पहले स्वीकार किए जाते हैं, यहाँ जो भी इस बारे में बात करने के लिए तैयार नहीं हैं
विषय!!
वे पहली बार कानून लाया जाता है और वे पहली बार कानून निकाल लिया है! लेकिन में लोगों
हमारे देश भी नहीं जानते कि हमारी संस्कृति क्या! ईसा पूर्व एमसी SAALE !!!!!!!!!!!!</v>
      </c>
      <c r="C370" s="1" t="s">
        <v>36</v>
      </c>
      <c r="D370" s="1" t="s">
        <v>28</v>
      </c>
    </row>
    <row r="371" spans="1:4" ht="13.2" x14ac:dyDescent="0.25">
      <c r="A371" s="1" t="s">
        <v>377</v>
      </c>
      <c r="B371" t="str">
        <f ca="1">IFERROR(__xludf.DUMMYFUNCTION("GOOGLETRANSLATE(B371,""en"",""hi"")"),"प्यार धातु 🤘")</f>
        <v>प्यार धातु 🤘</v>
      </c>
      <c r="C371" s="1" t="s">
        <v>4</v>
      </c>
      <c r="D371" s="1" t="s">
        <v>5</v>
      </c>
    </row>
    <row r="372" spans="1:4" ht="13.2" x14ac:dyDescent="0.25">
      <c r="A372" s="1" t="s">
        <v>378</v>
      </c>
      <c r="B372" t="str">
        <f ca="1">IFERROR(__xludf.DUMMYFUNCTION("GOOGLETRANSLATE(B372,""en"",""hi"")"),"मैं सिर्फ इस फिल्म से नफरत है हालांकि मैं कोई घृणा या शाहिद अभिनय के बारे में संदेह है।
वह वास्तव में उसकी भूमिका किसी न किसी। लेकिन फिल्म के इस प्रकार भारत के लिए नहीं बना है।
बॉलीवुड में कुछ नहीं का निर्माण 'प्यार' का एक छोटा सा चुटकी के साथ सिर्फ बकवास"&amp;" फिल्में।
वे बड़े होते हैं की जरूरत है।
यहां तक ​​कि भारतीयों को भी विकसित करने के लिए की जरूरत है।")</f>
        <v>मैं सिर्फ इस फिल्म से नफरत है हालांकि मैं कोई घृणा या शाहिद अभिनय के बारे में संदेह है।
वह वास्तव में उसकी भूमिका किसी न किसी। लेकिन फिल्म के इस प्रकार भारत के लिए नहीं बना है।
बॉलीवुड में कुछ नहीं का निर्माण 'प्यार' का एक छोटा सा चुटकी के साथ सिर्फ बकवास फिल्में।
वे बड़े होते हैं की जरूरत है।
यहां तक ​​कि भारतीयों को भी विकसित करने के लिए की जरूरत है।</v>
      </c>
      <c r="C372" s="1" t="s">
        <v>13</v>
      </c>
      <c r="D372" s="1" t="s">
        <v>5</v>
      </c>
    </row>
    <row r="373" spans="1:4" ht="13.2" x14ac:dyDescent="0.25">
      <c r="A373" s="1" t="s">
        <v>379</v>
      </c>
      <c r="B373" t="str">
        <f ca="1">IFERROR(__xludf.DUMMYFUNCTION("GOOGLETRANSLATE(B373,""en"",""hi"")"),"एक यहाँ मेडिको! 10 घंटे दैनिक अध्ययन एमबीबीएस में वार्षिक परीक्षा उत्तीर्ण करना जरूरी है
कम से कम ।")</f>
        <v>एक यहाँ मेडिको! 10 घंटे दैनिक अध्ययन एमबीबीएस में वार्षिक परीक्षा उत्तीर्ण करना जरूरी है
कम से कम ।</v>
      </c>
      <c r="C373" s="1" t="s">
        <v>4</v>
      </c>
      <c r="D373" s="1" t="s">
        <v>5</v>
      </c>
    </row>
    <row r="374" spans="1:4" ht="13.2" x14ac:dyDescent="0.25">
      <c r="A374" s="1" t="s">
        <v>380</v>
      </c>
      <c r="B374" t="str">
        <f ca="1">IFERROR(__xludf.DUMMYFUNCTION("GOOGLETRANSLATE(B374,""en"",""hi"")"),"यही कारण है कि नहीं ranu मंडल गलती ... यही कारण है कि उसके शैक्षिक समस्या है")</f>
        <v>यही कारण है कि नहीं ranu मंडल गलती ... यही कारण है कि उसके शैक्षिक समस्या है</v>
      </c>
      <c r="C374" s="1" t="s">
        <v>13</v>
      </c>
      <c r="D374" s="1" t="s">
        <v>5</v>
      </c>
    </row>
    <row r="375" spans="1:4" ht="13.2" x14ac:dyDescent="0.25">
      <c r="A375" s="1" t="s">
        <v>381</v>
      </c>
      <c r="B375" t="str">
        <f ca="1">IFERROR(__xludf.DUMMYFUNCTION("GOOGLETRANSLATE(B375,""en"",""hi"")"),"बेस्ट समीक्षा भाई इसे जारी रखें।")</f>
        <v>बेस्ट समीक्षा भाई इसे जारी रखें।</v>
      </c>
      <c r="C375" s="1" t="s">
        <v>4</v>
      </c>
      <c r="D375" s="1" t="s">
        <v>5</v>
      </c>
    </row>
    <row r="376" spans="1:4" ht="13.2" x14ac:dyDescent="0.25">
      <c r="A376" s="1" t="s">
        <v>382</v>
      </c>
      <c r="B376" t="str">
        <f ca="1">IFERROR(__xludf.DUMMYFUNCTION("GOOGLETRANSLATE(B376,""en"",""hi"")"),"बढ़िया काम सर 👌👌")</f>
        <v>बढ़िया काम सर 👌👌</v>
      </c>
      <c r="C376" s="1" t="s">
        <v>4</v>
      </c>
      <c r="D376" s="1" t="s">
        <v>5</v>
      </c>
    </row>
    <row r="377" spans="1:4" ht="13.2" x14ac:dyDescent="0.25">
      <c r="A377" s="1" t="s">
        <v>383</v>
      </c>
      <c r="B377" t="str">
        <f ca="1">IFERROR(__xludf.DUMMYFUNCTION("GOOGLETRANSLATE(B377,""en"",""hi"")"),"मेरे WhatsApp और imo संख्या + 96565897567 है")</f>
        <v>मेरे WhatsApp और imo संख्या + 96565897567 है</v>
      </c>
      <c r="C377" s="1" t="s">
        <v>4</v>
      </c>
      <c r="D377" s="1" t="s">
        <v>5</v>
      </c>
    </row>
    <row r="378" spans="1:4" ht="13.2" x14ac:dyDescent="0.25">
      <c r="A378" s="1" t="s">
        <v>384</v>
      </c>
      <c r="B378" t="str">
        <f ca="1">IFERROR(__xludf.DUMMYFUNCTION("GOOGLETRANSLATE(B378,""en"",""hi"")"),"अच्छा भाई 👌👌👍👍")</f>
        <v>अच्छा भाई 👌👌👍👍</v>
      </c>
      <c r="C378" s="1" t="s">
        <v>4</v>
      </c>
      <c r="D378" s="1" t="s">
        <v>5</v>
      </c>
    </row>
    <row r="379" spans="1:4" ht="13.2" x14ac:dyDescent="0.25">
      <c r="A379" s="1" t="s">
        <v>385</v>
      </c>
      <c r="B379" t="str">
        <f ca="1">IFERROR(__xludf.DUMMYFUNCTION("GOOGLETRANSLATE(B379,""en"",""hi"")"),"सही मालिक")</f>
        <v>सही मालिक</v>
      </c>
      <c r="C379" s="1" t="s">
        <v>4</v>
      </c>
      <c r="D379" s="1" t="s">
        <v>5</v>
      </c>
    </row>
    <row r="380" spans="1:4" ht="13.2" x14ac:dyDescent="0.25">
      <c r="A380" s="1" t="s">
        <v>386</v>
      </c>
      <c r="B380" t="str">
        <f ca="1">IFERROR(__xludf.DUMMYFUNCTION("GOOGLETRANSLATE(B380,""en"",""hi"")"),"nyc वीडियो")</f>
        <v>nyc वीडियो</v>
      </c>
      <c r="C380" s="1" t="s">
        <v>4</v>
      </c>
      <c r="D380" s="1" t="s">
        <v>5</v>
      </c>
    </row>
    <row r="381" spans="1:4" ht="13.2" x14ac:dyDescent="0.25">
      <c r="A381" s="1" t="s">
        <v>387</v>
      </c>
      <c r="B381" t="str">
        <f ca="1">IFERROR(__xludf.DUMMYFUNCTION("GOOGLETRANSLATE(B381,""en"",""hi"")"),"हाँ ...")</f>
        <v>हाँ ...</v>
      </c>
      <c r="C381" s="1" t="s">
        <v>4</v>
      </c>
      <c r="D381" s="1" t="s">
        <v>5</v>
      </c>
    </row>
    <row r="382" spans="1:4" ht="13.2" x14ac:dyDescent="0.25">
      <c r="A382" s="1" t="s">
        <v>388</v>
      </c>
      <c r="B382" t="str">
        <f ca="1">IFERROR(__xludf.DUMMYFUNCTION("GOOGLETRANSLATE(B382,""en"",""hi"")"),"अगर आप अभी भी लगता है कि बॉलीवुड GARBAGE तो ट्रेलर बुलाया देखना है
""SRIMANARAYANA के कारनामों""")</f>
        <v>अगर आप अभी भी लगता है कि बॉलीवुड GARBAGE तो ट्रेलर बुलाया देखना है
"SRIMANARAYANA के कारनामों"</v>
      </c>
      <c r="C382" s="1" t="s">
        <v>13</v>
      </c>
      <c r="D382" s="1" t="s">
        <v>5</v>
      </c>
    </row>
    <row r="383" spans="1:4" ht="13.2" x14ac:dyDescent="0.25">
      <c r="A383" s="1" t="s">
        <v>389</v>
      </c>
      <c r="B383" t="str">
        <f ca="1">IFERROR(__xludf.DUMMYFUNCTION("GOOGLETRANSLATE(B383,""en"",""hi"")"),"मैं तुम्हें क्या कहा की एक बहुत कुछ के साथ सहमत हैं। लेकिन बहुत कुछ कोई मतलब नहीं था,
जिस तरह की तरह प्यार कृत्रिम महसूस किया और मजबूर विकसित है, और नहीं
बवाल। सच में नहीं नारीवाद या नारी द्वेषी, इस तरह फ्लॉप के रूप में फिल्म के बारे में
खास मतलब।")</f>
        <v>मैं तुम्हें क्या कहा की एक बहुत कुछ के साथ सहमत हैं। लेकिन बहुत कुछ कोई मतलब नहीं था,
जिस तरह की तरह प्यार कृत्रिम महसूस किया और मजबूर विकसित है, और नहीं
बवाल। सच में नहीं नारीवाद या नारी द्वेषी, इस तरह फ्लॉप के रूप में फिल्म के बारे में
खास मतलब।</v>
      </c>
      <c r="C383" s="1" t="s">
        <v>4</v>
      </c>
      <c r="D383" s="1" t="s">
        <v>5</v>
      </c>
    </row>
    <row r="384" spans="1:4" ht="13.2" x14ac:dyDescent="0.25">
      <c r="A384" s="1" t="s">
        <v>390</v>
      </c>
      <c r="B384" t="str">
        <f ca="1">IFERROR(__xludf.DUMMYFUNCTION("GOOGLETRANSLATE(B384,""en"",""hi"")"),"अंत में किसी को यह कहा! इस video👍👏👏👏 के लिए आप mensutra धन्यवाद")</f>
        <v>अंत में किसी को यह कहा! इस video👍👏👏👏 के लिए आप mensutra धन्यवाद</v>
      </c>
      <c r="C384" s="1" t="s">
        <v>4</v>
      </c>
      <c r="D384" s="1" t="s">
        <v>5</v>
      </c>
    </row>
    <row r="385" spans="1:4" ht="13.2" x14ac:dyDescent="0.25">
      <c r="A385" s="1" t="s">
        <v>391</v>
      </c>
      <c r="B385" t="str">
        <f ca="1">IFERROR(__xludf.DUMMYFUNCTION("GOOGLETRANSLATE(B385,""en"",""hi"")"),"कैसे जोकर के बारे में! ??? it😇 की समीक्षा करें")</f>
        <v>कैसे जोकर के बारे में! ??? it😇 की समीक्षा करें</v>
      </c>
      <c r="C385" s="1" t="s">
        <v>4</v>
      </c>
      <c r="D385" s="1" t="s">
        <v>5</v>
      </c>
    </row>
    <row r="386" spans="1:4" ht="13.2" x14ac:dyDescent="0.25">
      <c r="A386" s="1" t="s">
        <v>392</v>
      </c>
      <c r="B386" t="str">
        <f ca="1">IFERROR(__xludf.DUMMYFUNCTION("GOOGLETRANSLATE(B386,""en"",""hi"")"),"बिल्कुल सही! मैं पूरी तरह से सहमत हुँ")</f>
        <v>बिल्कुल सही! मैं पूरी तरह से सहमत हुँ</v>
      </c>
      <c r="C386" s="1" t="s">
        <v>4</v>
      </c>
      <c r="D386" s="1" t="s">
        <v>5</v>
      </c>
    </row>
    <row r="387" spans="1:4" ht="13.2" x14ac:dyDescent="0.25">
      <c r="A387" s="1" t="s">
        <v>393</v>
      </c>
      <c r="B387" t="str">
        <f ca="1">IFERROR(__xludf.DUMMYFUNCTION("GOOGLETRANSLATE(B387,""en"",""hi"")"),"hahaha")</f>
        <v>hahaha</v>
      </c>
      <c r="C387" s="1" t="s">
        <v>4</v>
      </c>
      <c r="D387" s="1" t="s">
        <v>5</v>
      </c>
    </row>
    <row r="388" spans="1:4" ht="13.2" x14ac:dyDescent="0.25">
      <c r="A388" s="1" t="s">
        <v>394</v>
      </c>
      <c r="B388" t="str">
        <f ca="1">IFERROR(__xludf.DUMMYFUNCTION("GOOGLETRANSLATE(B388,""en"",""hi"")"),"Plsssss तमिल फिल्म रोमियो जूलियट पर एक समीक्षा करना")</f>
        <v>Plsssss तमिल फिल्म रोमियो जूलियट पर एक समीक्षा करना</v>
      </c>
      <c r="C388" s="1" t="s">
        <v>4</v>
      </c>
      <c r="D388" s="1" t="s">
        <v>5</v>
      </c>
    </row>
    <row r="389" spans="1:4" ht="13.2" x14ac:dyDescent="0.25">
      <c r="A389" s="1" t="s">
        <v>395</v>
      </c>
      <c r="B389" t="str">
        <f ca="1">IFERROR(__xludf.DUMMYFUNCTION("GOOGLETRANSLATE(B389,""en"",""hi"")"),"यदि पाने सही जवाब तो AYK मिनट या एक मिनट कह अर्नाब")</f>
        <v>यदि पाने सही जवाब तो AYK मिनट या एक मिनट कह अर्नाब</v>
      </c>
      <c r="C389" s="1" t="s">
        <v>4</v>
      </c>
      <c r="D389" s="1" t="s">
        <v>5</v>
      </c>
    </row>
    <row r="390" spans="1:4" ht="13.2" x14ac:dyDescent="0.25">
      <c r="A390" s="1" t="s">
        <v>396</v>
      </c>
      <c r="B390" t="str">
        <f ca="1">IFERROR(__xludf.DUMMYFUNCTION("GOOGLETRANSLATE(B390,""en"",""hi"")"),"सभी छद्म उदारवादियों एन डी छद्म नारीवादियों के लिए एक बहुत अच्छा जवाब 👏🏻👏🏻")</f>
        <v>सभी छद्म उदारवादियों एन डी छद्म नारीवादियों के लिए एक बहुत अच्छा जवाब 👏🏻👏🏻</v>
      </c>
      <c r="C390" s="1" t="s">
        <v>4</v>
      </c>
      <c r="D390" s="1" t="s">
        <v>5</v>
      </c>
    </row>
    <row r="391" spans="1:4" ht="13.2" x14ac:dyDescent="0.25">
      <c r="A391" s="1" t="s">
        <v>397</v>
      </c>
      <c r="B391" t="str">
        <f ca="1">IFERROR(__xludf.DUMMYFUNCTION("GOOGLETRANSLATE(B391,""en"",""hi"")"),"@Film मार्ट आपको लगता है")</f>
        <v>@Film मार्ट आपको लगता है</v>
      </c>
      <c r="C391" s="1" t="s">
        <v>4</v>
      </c>
      <c r="D391" s="1" t="s">
        <v>5</v>
      </c>
    </row>
    <row r="392" spans="1:4" ht="13.2" x14ac:dyDescent="0.25">
      <c r="A392" s="1" t="s">
        <v>398</v>
      </c>
      <c r="B392" t="str">
        <f ca="1">IFERROR(__xludf.DUMMYFUNCTION("GOOGLETRANSLATE(B392,""en"",""hi"")"),"विषाक्त सेक्सी '' नया है '💪")</f>
        <v>विषाक्त सेक्सी '' नया है '💪</v>
      </c>
      <c r="C392" s="1" t="s">
        <v>13</v>
      </c>
      <c r="D392" s="1" t="s">
        <v>5</v>
      </c>
    </row>
    <row r="393" spans="1:4" ht="13.2" x14ac:dyDescent="0.25">
      <c r="A393" s="1" t="s">
        <v>399</v>
      </c>
      <c r="B393" t="str">
        <f ca="1">IFERROR(__xludf.DUMMYFUNCTION("GOOGLETRANSLATE(B393,""en"",""hi"")"),"शेयर evryone को जिले ..")</f>
        <v>शेयर evryone को जिले ..</v>
      </c>
      <c r="C393" s="1" t="s">
        <v>4</v>
      </c>
      <c r="D393" s="1" t="s">
        <v>5</v>
      </c>
    </row>
    <row r="394" spans="1:4" ht="13.2" x14ac:dyDescent="0.25">
      <c r="A394" s="1" t="s">
        <v>400</v>
      </c>
      <c r="B394" t="str">
        <f ca="1">IFERROR(__xludf.DUMMYFUNCTION("GOOGLETRANSLATE(B394,""en"",""hi"")"),"कोई भी जन्म से समलैंगिक है, उनकी कोई वैज्ञानिक या आनुवंशिक सबूत है। यह :)
पैदा होती है जब लोगों को प्राकृतिक प्रक्रिया से थक। और यह मूल रूप से है
क्योंकि उत्पन्न होने वाली अश्लील साहित्य और अश्लीलता कि खुले तौर पर देखा जाता है की और
दिखाया गया है और इसलिए"&amp;" जब वे प्रकृति से थक बढ़ने बहुमत यह से ग्रस्त हैं,
वे कुछ है कि प्रकृति के खिलाफ जाता है में खुशी खोजने के लिए करते हैं। तो हम की जरूरत है
समर्थन अच्छा और सभ्य सामग्री मीडिया पर और करने के लिए करने के लिए जल्दी विवाह को बढ़ावा देने के
इस वर्जना से बचना। औ"&amp;"र यह समलैंगिकता बिल्कुल दिन का एक संकेत है
न्याय के रूप में हम मुसलमानों का मानना ​​है तो हम और क्षमा प्राप्त करने की आवश्यकता धन्यवाद
उनका आशीर्वाद के लिए अल्लाह।
[#Freedomofspeech] (http://www.youtube.com/results?search_query=%23freedomofspeech)
:) अच्छ"&amp;"ा दिन")</f>
        <v>कोई भी जन्म से समलैंगिक है, उनकी कोई वैज्ञानिक या आनुवंशिक सबूत है। यह :)
पैदा होती है जब लोगों को प्राकृतिक प्रक्रिया से थक। और यह मूल रूप से है
क्योंकि उत्पन्न होने वाली अश्लील साहित्य और अश्लीलता कि खुले तौर पर देखा जाता है की और
दिखाया गया है और इसलिए जब वे प्रकृति से थक बढ़ने बहुमत यह से ग्रस्त हैं,
वे कुछ है कि प्रकृति के खिलाफ जाता है में खुशी खोजने के लिए करते हैं। तो हम की जरूरत है
समर्थन अच्छा और सभ्य सामग्री मीडिया पर और करने के लिए करने के लिए जल्दी विवाह को बढ़ावा देने के
इस वर्जना से बचना। और यह समलैंगिकता बिल्कुल दिन का एक संकेत है
न्याय के रूप में हम मुसलमानों का मानना ​​है तो हम और क्षमा प्राप्त करने की आवश्यकता धन्यवाद
उनका आशीर्वाद के लिए अल्लाह।
[#Freedomofspeech] (http://www.youtube.com/results?search_query=%23freedomofspeech)
:) अच्छा दिन</v>
      </c>
      <c r="C394" s="1" t="s">
        <v>4</v>
      </c>
      <c r="D394" s="1" t="s">
        <v>28</v>
      </c>
    </row>
    <row r="395" spans="1:4" ht="13.2" x14ac:dyDescent="0.25">
      <c r="A395" s="1" t="s">
        <v>401</v>
      </c>
      <c r="B395" t="str">
        <f ca="1">IFERROR(__xludf.DUMMYFUNCTION("GOOGLETRANSLATE(B395,""en"",""hi"")"),"धुएं के साथ हमारे फेफड़ों को भरने और फिर कैंसर से मर रहा द्वारा? आपको लगता है कि कैसे मतलब
पुरुषों होना चाहिए")</f>
        <v>धुएं के साथ हमारे फेफड़ों को भरने और फिर कैंसर से मर रहा द्वारा? आपको लगता है कि कैसे मतलब
पुरुषों होना चाहिए</v>
      </c>
      <c r="C395" s="1" t="s">
        <v>13</v>
      </c>
      <c r="D395" s="1" t="s">
        <v>5</v>
      </c>
    </row>
    <row r="396" spans="1:4" ht="13.2" x14ac:dyDescent="0.25">
      <c r="A396" s="1" t="s">
        <v>402</v>
      </c>
      <c r="B396" t="str">
        <f ca="1">IFERROR(__xludf.DUMMYFUNCTION("GOOGLETRANSLATE(B396,""en"",""hi"")"),"Be🙏")</f>
        <v>Be🙏</v>
      </c>
      <c r="C396" s="1" t="s">
        <v>4</v>
      </c>
      <c r="D396" s="1" t="s">
        <v>5</v>
      </c>
    </row>
    <row r="397" spans="1:4" ht="13.2" x14ac:dyDescent="0.25">
      <c r="A397" s="1" t="s">
        <v>403</v>
      </c>
      <c r="B397" t="str">
        <f ca="1">IFERROR(__xludf.DUMMYFUNCTION("GOOGLETRANSLATE(B397,""en"",""hi"")"),"फिल्म और नकली librals के बारे में सच समीक्षा भी .. प्रतीक यह sir.keep ऊपर ही
ईमानदारी।")</f>
        <v>फिल्म और नकली librals के बारे में सच समीक्षा भी .. प्रतीक यह sir.keep ऊपर ही
ईमानदारी।</v>
      </c>
      <c r="C397" s="1" t="s">
        <v>4</v>
      </c>
      <c r="D397" s="1" t="s">
        <v>5</v>
      </c>
    </row>
    <row r="398" spans="1:4" ht="13.2" x14ac:dyDescent="0.25">
      <c r="A398" s="1" t="s">
        <v>404</v>
      </c>
      <c r="B398" t="str">
        <f ca="1">IFERROR(__xludf.DUMMYFUNCTION("GOOGLETRANSLATE(B398,""en"",""hi"")"),"मैं इंडिया टुडे एक ब्लॉग पोस्ट पढ़ें वे द्वारा फिल्म को बदनाम करने की कोशिश कर रहे थे
बुरा समीक्षा दे रही है। वे भी अर्जुन रेड्डी बी ग्रेड फिल्म कहा जाता है .. यह वास्तव में है
घृणित ..")</f>
        <v>मैं इंडिया टुडे एक ब्लॉग पोस्ट पढ़ें वे द्वारा फिल्म को बदनाम करने की कोशिश कर रहे थे
बुरा समीक्षा दे रही है। वे भी अर्जुन रेड्डी बी ग्रेड फिल्म कहा जाता है .. यह वास्तव में है
घृणित ..</v>
      </c>
      <c r="C398" s="1" t="s">
        <v>36</v>
      </c>
      <c r="D398" s="1" t="s">
        <v>5</v>
      </c>
    </row>
    <row r="399" spans="1:4" ht="13.2" x14ac:dyDescent="0.25">
      <c r="A399" s="1" t="s">
        <v>405</v>
      </c>
      <c r="B399" t="str">
        <f ca="1">IFERROR(__xludf.DUMMYFUNCTION("GOOGLETRANSLATE(B399,""en"",""hi"")"),"ईसा पूर्व chutiye ज उदारवादी और pesudo feminisits")</f>
        <v>ईसा पूर्व chutiye ज उदारवादी और pesudo feminisits</v>
      </c>
      <c r="C399" s="1" t="s">
        <v>36</v>
      </c>
      <c r="D399" s="1" t="s">
        <v>28</v>
      </c>
    </row>
    <row r="400" spans="1:4" ht="13.2" x14ac:dyDescent="0.25">
      <c r="A400" s="1" t="s">
        <v>406</v>
      </c>
      <c r="B400" t="str">
        <f ca="1">IFERROR(__xludf.DUMMYFUNCTION("GOOGLETRANSLATE(B400,""en"",""hi"")"),"तुम मुझे ""विज्ञापन hominem"" में किया था।
एक लंबे समय के बाद कुछ अच्छी सामग्री देखा!
बहुत बढ़िया।")</f>
        <v>तुम मुझे "विज्ञापन hominem" में किया था।
एक लंबे समय के बाद कुछ अच्छी सामग्री देखा!
बहुत बढ़िया।</v>
      </c>
      <c r="C400" s="1" t="s">
        <v>4</v>
      </c>
      <c r="D400" s="1" t="s">
        <v>5</v>
      </c>
    </row>
    <row r="401" spans="1:4" ht="13.2" x14ac:dyDescent="0.25">
      <c r="A401" s="1" t="s">
        <v>407</v>
      </c>
      <c r="B401" t="str">
        <f ca="1">IFERROR(__xludf.DUMMYFUNCTION("GOOGLETRANSLATE(B401,""en"",""hi"")"),"@Ritwik सिन्हा सही 😂")</f>
        <v>@Ritwik सिन्हा सही 😂</v>
      </c>
      <c r="C401" s="1" t="s">
        <v>4</v>
      </c>
      <c r="D401" s="1" t="s">
        <v>5</v>
      </c>
    </row>
    <row r="402" spans="1:4" ht="13.2" x14ac:dyDescent="0.25">
      <c r="A402" s="1" t="s">
        <v>408</v>
      </c>
      <c r="B402" t="str">
        <f ca="1">IFERROR(__xludf.DUMMYFUNCTION("GOOGLETRANSLATE(B402,""en"",""hi"")"),"सभी सबसे सभी फिल्मों feminazism को बढ़ावा देने के। यहां तक ​​कि अंग्रेजी फिल्मों में। फिल्म है
सम्मोहित जनता के लिए भावना उपकरण बन महिलाओं को गुलाम बन जाते हैं।
इन अस्वास्थ्यकर और विनाशकारी लत कर रहे हैं")</f>
        <v>सभी सबसे सभी फिल्मों feminazism को बढ़ावा देने के। यहां तक ​​कि अंग्रेजी फिल्मों में। फिल्म है
सम्मोहित जनता के लिए भावना उपकरण बन महिलाओं को गुलाम बन जाते हैं।
इन अस्वास्थ्यकर और विनाशकारी लत कर रहे हैं</v>
      </c>
      <c r="C402" s="1" t="s">
        <v>36</v>
      </c>
      <c r="D402" s="1" t="s">
        <v>28</v>
      </c>
    </row>
    <row r="403" spans="1:4" ht="13.2" x14ac:dyDescent="0.25">
      <c r="A403" s="1" t="s">
        <v>409</v>
      </c>
      <c r="B403" t="str">
        <f ca="1">IFERROR(__xludf.DUMMYFUNCTION("GOOGLETRANSLATE(B403,""en"",""hi"")"),"flawia egnis एक कुतिया है")</f>
        <v>flawia egnis एक कुतिया है</v>
      </c>
      <c r="C403" s="1" t="s">
        <v>36</v>
      </c>
      <c r="D403" s="1" t="s">
        <v>28</v>
      </c>
    </row>
    <row r="404" spans="1:4" ht="13.2" x14ac:dyDescent="0.25">
      <c r="A404" s="1" t="s">
        <v>410</v>
      </c>
      <c r="B404" t="str">
        <f ca="1">IFERROR(__xludf.DUMMYFUNCTION("GOOGLETRANSLATE(B404,""en"",""hi"")"),"Arundati रॉय पागल kutia है।")</f>
        <v>Arundati रॉय पागल kutia है।</v>
      </c>
      <c r="C404" s="1" t="s">
        <v>36</v>
      </c>
      <c r="D404" s="1" t="s">
        <v>28</v>
      </c>
    </row>
    <row r="405" spans="1:4" ht="13.2" x14ac:dyDescent="0.25">
      <c r="A405" s="1" t="s">
        <v>411</v>
      </c>
      <c r="B405" t="str">
        <f ca="1">IFERROR(__xludf.DUMMYFUNCTION("GOOGLETRANSLATE(B405,""en"",""hi"")"),"मैं कबीर सिंह जैसी फिल्मों से प्यार है। क्यों? यह प्रतियोगिता कम कर देता है। देखने के बाद
केएस कई किशोरों और वयस्कों को भी उसका पीछा शुरू कर दिया। वे सिर्फ नष्ट
अपने अगले 3-4 साल। अधिक प्रतियोगिता।")</f>
        <v>मैं कबीर सिंह जैसी फिल्मों से प्यार है। क्यों? यह प्रतियोगिता कम कर देता है। देखने के बाद
केएस कई किशोरों और वयस्कों को भी उसका पीछा शुरू कर दिया। वे सिर्फ नष्ट
अपने अगले 3-4 साल। अधिक प्रतियोगिता।</v>
      </c>
      <c r="C405" s="1" t="s">
        <v>13</v>
      </c>
      <c r="D405" s="1" t="s">
        <v>5</v>
      </c>
    </row>
    <row r="406" spans="1:4" ht="13.2" x14ac:dyDescent="0.25">
      <c r="A406" s="1" t="s">
        <v>412</v>
      </c>
      <c r="B406" t="str">
        <f ca="1">IFERROR(__xludf.DUMMYFUNCTION("GOOGLETRANSLATE(B406,""en"",""hi"")"),"Epic🔥😂")</f>
        <v>Epic🔥😂</v>
      </c>
      <c r="C406" s="1" t="s">
        <v>4</v>
      </c>
      <c r="D406" s="1" t="s">
        <v>5</v>
      </c>
    </row>
    <row r="407" spans="1:4" ht="13.2" x14ac:dyDescent="0.25">
      <c r="A407" s="1" t="s">
        <v>413</v>
      </c>
      <c r="B407" t="str">
        <f ca="1">IFERROR(__xludf.DUMMYFUNCTION("GOOGLETRANSLATE(B407,""en"",""hi"")"),"बिल्कुल सही।")</f>
        <v>बिल्कुल सही।</v>
      </c>
      <c r="C407" s="1" t="s">
        <v>4</v>
      </c>
      <c r="D407" s="1" t="s">
        <v>5</v>
      </c>
    </row>
    <row r="408" spans="1:4" ht="13.2" x14ac:dyDescent="0.25">
      <c r="A408" s="1" t="s">
        <v>414</v>
      </c>
      <c r="B408" t="str">
        <f ca="1">IFERROR(__xludf.DUMMYFUNCTION("GOOGLETRANSLATE(B408,""en"",""hi"")"),"आपके साथ सहमत")</f>
        <v>आपके साथ सहमत</v>
      </c>
      <c r="C408" s="1" t="s">
        <v>4</v>
      </c>
      <c r="D408" s="1" t="s">
        <v>5</v>
      </c>
    </row>
    <row r="409" spans="1:4" ht="13.2" x14ac:dyDescent="0.25">
      <c r="A409" s="1" t="s">
        <v>415</v>
      </c>
      <c r="B409" t="str">
        <f ca="1">IFERROR(__xludf.DUMMYFUNCTION("GOOGLETRANSLATE(B409,""en"",""hi"")"),"खैर भाई ने कहा! कीप आईटी उप")</f>
        <v>खैर भाई ने कहा! कीप आईटी उप</v>
      </c>
      <c r="C409" s="1" t="s">
        <v>4</v>
      </c>
      <c r="D409" s="1" t="s">
        <v>5</v>
      </c>
    </row>
    <row r="410" spans="1:4" ht="13.2" x14ac:dyDescent="0.25">
      <c r="A410" s="1" t="s">
        <v>416</v>
      </c>
      <c r="B410" t="str">
        <f ca="1">IFERROR(__xludf.DUMMYFUNCTION("GOOGLETRANSLATE(B410,""en"",""hi"")"),"कृपया खराब रोशनी में समलैंगिक लोगों न रखें। मैं भी समलैंगिक हूँ और मैं पर गर्व है
अपने आप को लेकिन इसका मतलब यह नहीं है कि मैं के लिए दूसरों को मारने जाएगा मेरी
ख़ुशी।")</f>
        <v>कृपया खराब रोशनी में समलैंगिक लोगों न रखें। मैं भी समलैंगिक हूँ और मैं पर गर्व है
अपने आप को लेकिन इसका मतलब यह नहीं है कि मैं के लिए दूसरों को मारने जाएगा मेरी
ख़ुशी।</v>
      </c>
      <c r="C410" s="1" t="s">
        <v>4</v>
      </c>
      <c r="D410" s="1" t="s">
        <v>5</v>
      </c>
    </row>
    <row r="411" spans="1:4" ht="13.2" x14ac:dyDescent="0.25">
      <c r="A411" s="1" t="s">
        <v>417</v>
      </c>
      <c r="B411" t="str">
        <f ca="1">IFERROR(__xludf.DUMMYFUNCTION("GOOGLETRANSLATE(B411,""en"",""hi"")"),"सुचरिता तुम बदसूरत है कुछ अच्छी फिल्म के बारे में छाल बदसूरत हैं, लेकिन कम से कम नहीं")</f>
        <v>सुचरिता तुम बदसूरत है कुछ अच्छी फिल्म के बारे में छाल बदसूरत हैं, लेकिन कम से कम नहीं</v>
      </c>
      <c r="C411" s="1" t="s">
        <v>13</v>
      </c>
      <c r="D411" s="1" t="s">
        <v>28</v>
      </c>
    </row>
    <row r="412" spans="1:4" ht="13.2" x14ac:dyDescent="0.25">
      <c r="A412" s="1" t="s">
        <v>418</v>
      </c>
      <c r="B412" t="str">
        <f ca="1">IFERROR(__xludf.DUMMYFUNCTION("GOOGLETRANSLATE(B412,""en"",""hi"")"),"यदि आप shwetabh भाई सभी प्रमुख बॉलीवुड की समीक्षा देना चाहता हूँ की तरह हिट
के रूप में इसलिए जारी फिल्में युवाओं एक सही दिशा देने के लिए")</f>
        <v>यदि आप shwetabh भाई सभी प्रमुख बॉलीवुड की समीक्षा देना चाहता हूँ की तरह हिट
के रूप में इसलिए जारी फिल्में युवाओं एक सही दिशा देने के लिए</v>
      </c>
      <c r="C412" s="1" t="s">
        <v>4</v>
      </c>
      <c r="D412" s="1" t="s">
        <v>5</v>
      </c>
    </row>
    <row r="413" spans="1:4" ht="13.2" x14ac:dyDescent="0.25">
      <c r="A413" s="1" t="s">
        <v>419</v>
      </c>
      <c r="B413" t="str">
        <f ca="1">IFERROR(__xludf.DUMMYFUNCTION("GOOGLETRANSLATE(B413,""en"",""hi"")"),"बंद करो सीधे जा रहा है। हाँ है कि आप कैसे बेवकूफ आवाज़ है")</f>
        <v>बंद करो सीधे जा रहा है। हाँ है कि आप कैसे बेवकूफ आवाज़ है</v>
      </c>
      <c r="C413" s="1" t="s">
        <v>36</v>
      </c>
      <c r="D413" s="1" t="s">
        <v>28</v>
      </c>
    </row>
    <row r="414" spans="1:4" ht="13.2" x14ac:dyDescent="0.25">
      <c r="A414" s="1" t="s">
        <v>420</v>
      </c>
      <c r="B414" t="str">
        <f ca="1">IFERROR(__xludf.DUMMYFUNCTION("GOOGLETRANSLATE(B414,""en"",""hi"")"),"सेना प्रमुख सही है और समलैंगिक हाथ बलों में कभी नहीं की अनुमति दी जानी चाहिए। इतना हाय
करने के लिए वह Sauk sare chakke घर पे pubg Khelo।")</f>
        <v>सेना प्रमुख सही है और समलैंगिक हाथ बलों में कभी नहीं की अनुमति दी जानी चाहिए। इतना हाय
करने के लिए वह Sauk sare chakke घर पे pubg Khelo।</v>
      </c>
      <c r="C414" s="1" t="s">
        <v>4</v>
      </c>
      <c r="D414" s="1" t="s">
        <v>28</v>
      </c>
    </row>
    <row r="415" spans="1:4" ht="13.2" x14ac:dyDescent="0.25">
      <c r="A415" s="1" t="s">
        <v>421</v>
      </c>
      <c r="B415" t="str">
        <f ca="1">IFERROR(__xludf.DUMMYFUNCTION("GOOGLETRANSLATE(B415,""en"",""hi"")"),"जब तक भारत मनोरंजन के रूप में बांग्लादेश हम इस तरह की समस्याओं होगा।
आरोपी शो के नाम कैसे एक धर्म चाहता है कि उनके लागू करने के लिए
समाज पर शिक्षाओं, जो अपने आप दूषित है।
इस मामले में वास्तव में मुझे हिला कर रख दिया। पश्चिम बंगाल प्रशासन भी आम का समर्थन न"&amp;"हीं किया
आदमी, चाहे वह था मध्यमग्राम, kamduni या पार्क सड़क मामला।
मैं शर्मिंदा हूँ")</f>
        <v>जब तक भारत मनोरंजन के रूप में बांग्लादेश हम इस तरह की समस्याओं होगा।
आरोपी शो के नाम कैसे एक धर्म चाहता है कि उनके लागू करने के लिए
समाज पर शिक्षाओं, जो अपने आप दूषित है।
इस मामले में वास्तव में मुझे हिला कर रख दिया। पश्चिम बंगाल प्रशासन भी आम का समर्थन नहीं किया
आदमी, चाहे वह था मध्यमग्राम, kamduni या पार्क सड़क मामला।
मैं शर्मिंदा हूँ</v>
      </c>
      <c r="C415" s="1" t="s">
        <v>13</v>
      </c>
      <c r="D415" s="1" t="s">
        <v>5</v>
      </c>
    </row>
    <row r="416" spans="1:4" ht="13.2" x14ac:dyDescent="0.25">
      <c r="A416" s="1" t="s">
        <v>422</v>
      </c>
      <c r="B416" t="str">
        <f ca="1">IFERROR(__xludf.DUMMYFUNCTION("GOOGLETRANSLATE(B416,""en"",""hi"")"),"यू ने कहा कि सच भाई
यह बात करने के लिए है। सामाजिक मीडिया पर fanpages के अधिकांश")</f>
        <v>यू ने कहा कि सच भाई
यह बात करने के लिए है। सामाजिक मीडिया पर fanpages के अधिकांश</v>
      </c>
      <c r="C416" s="1" t="s">
        <v>4</v>
      </c>
      <c r="D416" s="1" t="s">
        <v>5</v>
      </c>
    </row>
    <row r="417" spans="1:4" ht="13.2" x14ac:dyDescent="0.25">
      <c r="A417" s="1" t="s">
        <v>423</v>
      </c>
      <c r="B417" t="str">
        <f ca="1">IFERROR(__xludf.DUMMYFUNCTION("GOOGLETRANSLATE(B417,""en"",""hi"")"),"देश, जहां अरुंधति रॉय की तरह बुद्धिजीवियों का सम्मान नहीं कर रहे हैं, यह है
नीचा होने के लिए बाध्य ... वह इन को काम पर रखा आपराधिक की तुलना में कहीं बुद्धिमान है
पत्रकार ...
मैं जो एनपीआर के बारे में मेरे घर आ जाएगा बाहर तमाचा होगा।
वे बाहर ले जाने के लिए"&amp;" सामाजिक पहले से ही adhaar कार्ड और एनएसएसओ संगठन
सर्वेक्षण। असल में एनपीआर के कुछ प्रकार के रूप में यह दिखा की आड़ में एक पाप है
सामाजिक सर्वेक्षण ... भाजपा गिरावट शुरू हो गई है और जल्द ही हम यह मुफ़्त है गवाह होगा
गिरना")</f>
        <v>देश, जहां अरुंधति रॉय की तरह बुद्धिजीवियों का सम्मान नहीं कर रहे हैं, यह है
नीचा होने के लिए बाध्य ... वह इन को काम पर रखा आपराधिक की तुलना में कहीं बुद्धिमान है
पत्रकार ...
मैं जो एनपीआर के बारे में मेरे घर आ जाएगा बाहर तमाचा होगा।
वे बाहर ले जाने के लिए सामाजिक पहले से ही adhaar कार्ड और एनएसएसओ संगठन
सर्वेक्षण। असल में एनपीआर के कुछ प्रकार के रूप में यह दिखा की आड़ में एक पाप है
सामाजिक सर्वेक्षण ... भाजपा गिरावट शुरू हो गई है और जल्द ही हम यह मुफ़्त है गवाह होगा
गिरना</v>
      </c>
      <c r="C417" s="1" t="s">
        <v>4</v>
      </c>
      <c r="D417" s="1" t="s">
        <v>5</v>
      </c>
    </row>
    <row r="418" spans="1:4" ht="13.2" x14ac:dyDescent="0.25">
      <c r="A418" s="1" t="s">
        <v>424</v>
      </c>
      <c r="B418" t="str">
        <f ca="1">IFERROR(__xludf.DUMMYFUNCTION("GOOGLETRANSLATE(B418,""en"",""hi"")"),"3 मामले, हो सकता है (क) अगर समलैंगिक है कि उच्च रैंक के अधिकारियों फिर नए लोग कर सकते हैं
forcely पदोन्नति, अवकाश, स्थानांतरण, वित्तीय या अन्य के लिए सेक्स के लिए कहा जा
लाभ, (2) अगर हर कोई पता है कि किसी समलैंगिक है, उनके समूह होगा
उसे भेदभाव या उसके बार"&amp;"े में सामान्य दोस्त उसी तरह देखा जा सकता है, और अन्य
समूह है कि समूह का मज़ाक कर देगा। भारतीयों तो सौदा करने के लिए परिपक्व नहीं कर रहे हैं
उस स्थिति के साथ आम तौर पर कर रहे हैं ग्रामीण इलाकों लोगों defennce है कि में शामिल होने के
बदसूरत सच्चाई। (सी) समल"&amp;"ैंगिक जोड़ी भावनात्मक लगाव है और कभी नहीं ले जाएगा
गंभीर हालत में कठोर कदम है, वे एक ही आक्रामकता वे करेंगे नहीं होगा
बचाव की मुद्रा में वे लंबे अपने साथियों के साथ रह में दिलचस्पी होगी हो जाते हैं।")</f>
        <v>3 मामले, हो सकता है (क) अगर समलैंगिक है कि उच्च रैंक के अधिकारियों फिर नए लोग कर सकते हैं
forcely पदोन्नति, अवकाश, स्थानांतरण, वित्तीय या अन्य के लिए सेक्स के लिए कहा जा
लाभ, (2) अगर हर कोई पता है कि किसी समलैंगिक है, उनके समूह होगा
उसे भेदभाव या उसके बारे में सामान्य दोस्त उसी तरह देखा जा सकता है, और अन्य
समूह है कि समूह का मज़ाक कर देगा। भारतीयों तो सौदा करने के लिए परिपक्व नहीं कर रहे हैं
उस स्थिति के साथ आम तौर पर कर रहे हैं ग्रामीण इलाकों लोगों defennce है कि में शामिल होने के
बदसूरत सच्चाई। (सी) समलैंगिक जोड़ी भावनात्मक लगाव है और कभी नहीं ले जाएगा
गंभीर हालत में कठोर कदम है, वे एक ही आक्रामकता वे करेंगे नहीं होगा
बचाव की मुद्रा में वे लंबे अपने साथियों के साथ रह में दिलचस्पी होगी हो जाते हैं।</v>
      </c>
      <c r="C418" s="1" t="s">
        <v>4</v>
      </c>
      <c r="D418" s="1" t="s">
        <v>28</v>
      </c>
    </row>
    <row r="419" spans="1:4" ht="13.2" x14ac:dyDescent="0.25">
      <c r="A419" s="1" t="s">
        <v>425</v>
      </c>
      <c r="B419" t="str">
        <f ca="1">IFERROR(__xludf.DUMMYFUNCTION("GOOGLETRANSLATE(B419,""en"",""hi"")"),"नारीवाद सामाजिक आर्थिक समानता है ... कोई भी किसी को भी बलात्कार चाहिए। कैसे bizzare
यह है कि। नारीवाद समान अवसर और जिम्मेदारी होने के बारे में है")</f>
        <v>नारीवाद सामाजिक आर्थिक समानता है ... कोई भी किसी को भी बलात्कार चाहिए। कैसे bizzare
यह है कि। नारीवाद समान अवसर और जिम्मेदारी होने के बारे में है</v>
      </c>
      <c r="C419" s="1" t="s">
        <v>4</v>
      </c>
      <c r="D419" s="1" t="s">
        <v>5</v>
      </c>
    </row>
    <row r="420" spans="1:4" ht="13.2" x14ac:dyDescent="0.25">
      <c r="A420" s="1" t="s">
        <v>426</v>
      </c>
      <c r="B420" t="str">
        <f ca="1">IFERROR(__xludf.DUMMYFUNCTION("GOOGLETRANSLATE(B420,""en"",""hi"")"),"सही मैं पूरी तरह से कर रहा हूँ आपसे सहमत")</f>
        <v>सही मैं पूरी तरह से कर रहा हूँ आपसे सहमत</v>
      </c>
      <c r="C420" s="1" t="s">
        <v>4</v>
      </c>
      <c r="D420" s="1" t="s">
        <v>5</v>
      </c>
    </row>
    <row r="421" spans="1:4" ht="13.2" x14ac:dyDescent="0.25">
      <c r="A421" s="1" t="s">
        <v>427</v>
      </c>
      <c r="B421" t="str">
        <f ca="1">IFERROR(__xludf.DUMMYFUNCTION("GOOGLETRANSLATE(B421,""en"",""hi"")"),"तो saddd ... आज मैं इस मामले के बारे में स्पष्ट कर रहा हूँ ......
इस प्रकरण मेकअप के लिए पुलिस फाइल के Tq निदेशक")</f>
        <v>तो saddd ... आज मैं इस मामले के बारे में स्पष्ट कर रहा हूँ ......
इस प्रकरण मेकअप के लिए पुलिस फाइल के Tq निदेशक</v>
      </c>
      <c r="C421" s="1" t="s">
        <v>4</v>
      </c>
      <c r="D421" s="1" t="s">
        <v>5</v>
      </c>
    </row>
    <row r="422" spans="1:4" ht="13.2" x14ac:dyDescent="0.25">
      <c r="A422" s="1" t="s">
        <v>428</v>
      </c>
      <c r="B422" t="str">
        <f ca="1">IFERROR(__xludf.DUMMYFUNCTION("GOOGLETRANSLATE(B422,""en"",""hi"")"),"इस वीडियो को भाई मैं इस समीक्षा के लिए इंतज़ार कर रहा था बनाने के लिए धन्यवाद .मैं
didnot यह फ़िल्म देखने के, लेकिन मैं youtube पर कुछ समीक्षा देखा जहां के रूप में आप लोगों ने कहा
कबीर सिंह चरित्र एक बिंदु .at मैं भी कुछ बिंदुओं पर सहमति व्यक्त की Juding "&amp;"कर रहे हैं
bcz गाने दो दृश्यों में मैं भी हाँ नापसंद मैं सहमत हूँ लेकिन देख अपने के बाद
वीडियो अब मैं समझ गया और इस भ्रम से बाहर ☺.Hope आप और अधिक इस तरह के कर
भविष्य में वीडियो")</f>
        <v>इस वीडियो को भाई मैं इस समीक्षा के लिए इंतज़ार कर रहा था बनाने के लिए धन्यवाद .मैं
didnot यह फ़िल्म देखने के, लेकिन मैं youtube पर कुछ समीक्षा देखा जहां के रूप में आप लोगों ने कहा
कबीर सिंह चरित्र एक बिंदु .at मैं भी कुछ बिंदुओं पर सहमति व्यक्त की Juding कर रहे हैं
bcz गाने दो दृश्यों में मैं भी हाँ नापसंद मैं सहमत हूँ लेकिन देख अपने के बाद
वीडियो अब मैं समझ गया और इस भ्रम से बाहर ☺.Hope आप और अधिक इस तरह के कर
भविष्य में वीडियो</v>
      </c>
      <c r="C422" s="1" t="s">
        <v>4</v>
      </c>
      <c r="D422" s="1" t="s">
        <v>5</v>
      </c>
    </row>
    <row r="423" spans="1:4" ht="13.2" x14ac:dyDescent="0.25">
      <c r="A423" s="1" t="s">
        <v>429</v>
      </c>
      <c r="B423" t="str">
        <f ca="1">IFERROR(__xludf.DUMMYFUNCTION("GOOGLETRANSLATE(B423,""en"",""hi"")"),"@Pratik Borade &lt;https://youtu.be/3qD3Sf6Jp2o&gt;")</f>
        <v>@Pratik Borade &lt;https://youtu.be/3qD3Sf6Jp2o&gt;</v>
      </c>
      <c r="C423" s="1" t="s">
        <v>4</v>
      </c>
      <c r="D423" s="1" t="s">
        <v>5</v>
      </c>
    </row>
    <row r="424" spans="1:4" ht="13.2" x14ac:dyDescent="0.25">
      <c r="A424" s="1" t="s">
        <v>430</v>
      </c>
      <c r="B424" t="str">
        <f ca="1">IFERROR(__xludf.DUMMYFUNCTION("GOOGLETRANSLATE(B424,""en"",""hi"")"),"अजय कुमार गुप्ता ase भी भारत घ में घ दूसरा सबसे अधिक आबादी वाला देश है
world..for अपनी तरह की जानकारी 😑 ... n हाँ प्यार कुछ भी नहीं देखा है ... मैं कर रहा हूँ
straight..but मैं एलजीबीटी का समर्थन ...")</f>
        <v>अजय कुमार गुप्ता ase भी भारत घ में घ दूसरा सबसे अधिक आबादी वाला देश है
world..for अपनी तरह की जानकारी 😑 ... n हाँ प्यार कुछ भी नहीं देखा है ... मैं कर रहा हूँ
straight..but मैं एलजीबीटी का समर्थन ...</v>
      </c>
      <c r="C424" s="1" t="s">
        <v>4</v>
      </c>
      <c r="D424" s="1" t="s">
        <v>5</v>
      </c>
    </row>
    <row r="425" spans="1:4" ht="13.2" x14ac:dyDescent="0.25">
      <c r="A425" s="1" t="s">
        <v>431</v>
      </c>
      <c r="B425" t="str">
        <f ca="1">IFERROR(__xludf.DUMMYFUNCTION("GOOGLETRANSLATE(B425,""en"",""hi"")"),"[01:33] (https://www.youtube.com/watch?v=jpxULgfrT0k&amp;t=1m33s) GTA वी")</f>
        <v>[01:33] (https://www.youtube.com/watch?v=jpxULgfrT0k&amp;t=1m33s) GTA वी</v>
      </c>
      <c r="C425" s="1" t="s">
        <v>4</v>
      </c>
      <c r="D425" s="1" t="s">
        <v>5</v>
      </c>
    </row>
    <row r="426" spans="1:4" ht="13.2" x14ac:dyDescent="0.25">
      <c r="A426" s="1" t="s">
        <v>432</v>
      </c>
      <c r="B426" t="str">
        <f ca="1">IFERROR(__xludf.DUMMYFUNCTION("GOOGLETRANSLATE(B426,""en"",""hi"")"),"बिल्कुल सही समीक्षा। अपने सामान्य रूप से BTT Zender opposide में आकर्षण। निष्ठा
प्यार के बारे में। और loyality मुख्य है। कबीर सिंह है। इसके अलावा एक मानव। BTT वह शुद्ध है
प्यार के बारे में। हर कोई यू पर अपनी bt कुछ गलती करते हैं कि वफादार है और यू।
अच्छा")</f>
        <v>बिल्कुल सही समीक्षा। अपने सामान्य रूप से BTT Zender opposide में आकर्षण। निष्ठा
प्यार के बारे में। और loyality मुख्य है। कबीर सिंह है। इसके अलावा एक मानव। BTT वह शुद्ध है
प्यार के बारे में। हर कोई यू पर अपनी bt कुछ गलती करते हैं कि वफादार है और यू।
अच्छा</v>
      </c>
      <c r="C426" s="1" t="s">
        <v>4</v>
      </c>
      <c r="D426" s="1" t="s">
        <v>5</v>
      </c>
    </row>
    <row r="427" spans="1:4" ht="13.2" x14ac:dyDescent="0.25">
      <c r="A427" s="1" t="s">
        <v>433</v>
      </c>
      <c r="B427" t="str">
        <f ca="1">IFERROR(__xludf.DUMMYFUNCTION("GOOGLETRANSLATE(B427,""en"",""hi"")"),"बहुत nice😘😘😘😘😘😘😍😍😍😍😍😍😍😍😍😍😍😍😍😍😍😍😍")</f>
        <v>बहुत nice😘😘😘😘😘😘😍😍😍😍😍😍😍😍😍😍😍😍😍😍😍😍😍</v>
      </c>
      <c r="C427" s="1" t="s">
        <v>4</v>
      </c>
      <c r="D427" s="1" t="s">
        <v>5</v>
      </c>
    </row>
    <row r="428" spans="1:4" ht="13.2" x14ac:dyDescent="0.25">
      <c r="A428" s="1" t="s">
        <v>434</v>
      </c>
      <c r="B428" t="str">
        <f ca="1">IFERROR(__xludf.DUMMYFUNCTION("GOOGLETRANSLATE(B428,""en"",""hi"")"),"आधुनिक नारीवाद समाज के लिए एक कैंसर है।
मुझे गलत साबित करो...")</f>
        <v>आधुनिक नारीवाद समाज के लिए एक कैंसर है।
मुझे गलत साबित करो...</v>
      </c>
      <c r="C428" s="1" t="s">
        <v>4</v>
      </c>
      <c r="D428" s="1" t="s">
        <v>5</v>
      </c>
    </row>
    <row r="429" spans="1:4" ht="13.2" x14ac:dyDescent="0.25">
      <c r="A429" s="1" t="s">
        <v>435</v>
      </c>
      <c r="B429" t="str">
        <f ca="1">IFERROR(__xludf.DUMMYFUNCTION("GOOGLETRANSLATE(B429,""en"",""hi"")"),"विषाक्त मर्दानगी की तरह कुछ भी नहीं है ... यह सब मर्दानगी")</f>
        <v>विषाक्त मर्दानगी की तरह कुछ भी नहीं है ... यह सब मर्दानगी</v>
      </c>
      <c r="C429" s="1" t="s">
        <v>4</v>
      </c>
      <c r="D429" s="1" t="s">
        <v>5</v>
      </c>
    </row>
    <row r="430" spans="1:4" ht="13.2" x14ac:dyDescent="0.25">
      <c r="A430" s="1" t="s">
        <v>436</v>
      </c>
      <c r="B430" t="str">
        <f ca="1">IFERROR(__xludf.DUMMYFUNCTION("GOOGLETRANSLATE(B430,""en"",""hi"")"),"दोनों")</f>
        <v>दोनों</v>
      </c>
      <c r="C430" s="1" t="s">
        <v>4</v>
      </c>
      <c r="D430" s="1" t="s">
        <v>5</v>
      </c>
    </row>
    <row r="431" spans="1:4" ht="13.2" x14ac:dyDescent="0.25">
      <c r="A431" s="1" t="s">
        <v>437</v>
      </c>
      <c r="B431" t="str">
        <f ca="1">IFERROR(__xludf.DUMMYFUNCTION("GOOGLETRANSLATE(B431,""en"",""hi"")"),"वह तुरंत जेल में बंद किया जाना चाहिए")</f>
        <v>वह तुरंत जेल में बंद किया जाना चाहिए</v>
      </c>
      <c r="C431" s="1" t="s">
        <v>4</v>
      </c>
      <c r="D431" s="1" t="s">
        <v>5</v>
      </c>
    </row>
    <row r="432" spans="1:4" ht="13.2" x14ac:dyDescent="0.25">
      <c r="A432" s="1" t="s">
        <v>438</v>
      </c>
      <c r="B432" t="str">
        <f ca="1">IFERROR(__xludf.DUMMYFUNCTION("GOOGLETRANSLATE(B432,""en"",""hi"")"),"मैं तुम्हें omggg याद किया, हमें सही तरीके से sir🙏🙏 को शिक्षित करने के लिए धन्यवाद")</f>
        <v>मैं तुम्हें omggg याद किया, हमें सही तरीके से sir🙏🙏 को शिक्षित करने के लिए धन्यवाद</v>
      </c>
      <c r="C432" s="1" t="s">
        <v>4</v>
      </c>
      <c r="D432" s="1" t="s">
        <v>5</v>
      </c>
    </row>
    <row r="433" spans="1:4" ht="13.2" x14ac:dyDescent="0.25">
      <c r="A433" s="1" t="s">
        <v>439</v>
      </c>
      <c r="B433" t="str">
        <f ca="1">IFERROR(__xludf.DUMMYFUNCTION("GOOGLETRANSLATE(B433,""en"",""hi"")"),"नारीवाद के साथ उदारवाद मिश्रण मत करो। यू बहुत dillusional r और यू नहीं है
समझ में वाट कबीर सिंह के साथ समस्या है। मैं भी देखने जैसा नहीं लग रहा है
उर वीडियो हर फिर से। यू सदस्यता त्याग रहे .. मैं उर बेटी की तरह एक BF के हो जाता है आशा
कबीर सिंह।")</f>
        <v>नारीवाद के साथ उदारवाद मिश्रण मत करो। यू बहुत dillusional r और यू नहीं है
समझ में वाट कबीर सिंह के साथ समस्या है। मैं भी देखने जैसा नहीं लग रहा है
उर वीडियो हर फिर से। यू सदस्यता त्याग रहे .. मैं उर बेटी की तरह एक BF के हो जाता है आशा
कबीर सिंह।</v>
      </c>
      <c r="C433" s="1" t="s">
        <v>36</v>
      </c>
      <c r="D433" s="1" t="s">
        <v>5</v>
      </c>
    </row>
    <row r="434" spans="1:4" ht="13.2" x14ac:dyDescent="0.25">
      <c r="A434" s="1" t="s">
        <v>440</v>
      </c>
      <c r="B434" t="str">
        <f ca="1">IFERROR(__xludf.DUMMYFUNCTION("GOOGLETRANSLATE(B434,""en"",""hi"")"),"लोगों को कॉल करने के lke अरुंधति रॉय बौद्धिक बेतुका है। कौन दे दी है या
उसकी बौद्धिक रूप में घोषित किया? प्रेस और कुछ वामपंथी साथी। वहाँ लाखों रहे हैं
भारत में अधिक उससे उसकी तुलना में शिक्षित, जो कर रहे हैं, बेहतर लेखक, और गहरा
सामने सामाजिक और जातीय समस"&amp;"्याओं को लाने में शामिल। वह एक ORM है।
से अधिक औसत दर्जे रेटेड। अपने लेखन निराशावादी, बिना पतवार और वामपंथी हैं
प्रचार प्रसार। वह अन्य साधारण की तरह, पिछले अभिजात वर्ग द्वारा पंप कर दिया गया है
संस्थानों। अपने लेखन से किसी एक, प्राणियों या जानवरों की मदद "&amp;"नहीं की है, गरीब या
नजरअंदाज कर दिया। उनके हाल ही के बयान एक मध्यम वर्गीय स्कूल के छात्र का था। वह
अवमानना ​​और अपमान, शर्म की बात है तुम मूर्ख लेडी के साथ व्यवहार किया जाना चाहिए।")</f>
        <v>लोगों को कॉल करने के lke अरुंधति रॉय बौद्धिक बेतुका है। कौन दे दी है या
उसकी बौद्धिक रूप में घोषित किया? प्रेस और कुछ वामपंथी साथी। वहाँ लाखों रहे हैं
भारत में अधिक उससे उसकी तुलना में शिक्षित, जो कर रहे हैं, बेहतर लेखक, और गहरा
सामने सामाजिक और जातीय समस्याओं को लाने में शामिल। वह एक ORM है।
से अधिक औसत दर्जे रेटेड। अपने लेखन निराशावादी, बिना पतवार और वामपंथी हैं
प्रचार प्रसार। वह अन्य साधारण की तरह, पिछले अभिजात वर्ग द्वारा पंप कर दिया गया है
संस्थानों। अपने लेखन से किसी एक, प्राणियों या जानवरों की मदद नहीं की है, गरीब या
नजरअंदाज कर दिया। उनके हाल ही के बयान एक मध्यम वर्गीय स्कूल के छात्र का था। वह
अवमानना ​​और अपमान, शर्म की बात है तुम मूर्ख लेडी के साथ व्यवहार किया जाना चाहिए।</v>
      </c>
      <c r="C434" s="1" t="s">
        <v>36</v>
      </c>
      <c r="D434" s="1" t="s">
        <v>28</v>
      </c>
    </row>
    <row r="435" spans="1:4" ht="13.2" x14ac:dyDescent="0.25">
      <c r="A435" s="1" t="s">
        <v>441</v>
      </c>
      <c r="B435" t="str">
        <f ca="1">IFERROR(__xludf.DUMMYFUNCTION("GOOGLETRANSLATE(B435,""en"",""hi"")"),"भाई, किताब खा hai मैं आपको ???
प्रियजनों को अपने आप को और उपहार के लिए खरीदने के लिए इंतजार कर सकते हैं !!!")</f>
        <v>भाई, किताब खा hai मैं आपको ???
प्रियजनों को अपने आप को और उपहार के लिए खरीदने के लिए इंतजार कर सकते हैं !!!</v>
      </c>
      <c r="C435" s="1" t="s">
        <v>4</v>
      </c>
      <c r="D435" s="1" t="s">
        <v>5</v>
      </c>
    </row>
    <row r="436" spans="1:4" ht="13.2" x14ac:dyDescent="0.25">
      <c r="A436" s="1" t="s">
        <v>442</v>
      </c>
      <c r="B436" t="str">
        <f ca="1">IFERROR(__xludf.DUMMYFUNCTION("GOOGLETRANSLATE(B436,""en"",""hi"")"),"यू इसे किसी न किसी !!!")</f>
        <v>यू इसे किसी न किसी !!!</v>
      </c>
      <c r="C436" s="1" t="s">
        <v>4</v>
      </c>
      <c r="D436" s="1" t="s">
        <v>5</v>
      </c>
    </row>
    <row r="437" spans="1:4" ht="13.2" x14ac:dyDescent="0.25">
      <c r="A437" s="1" t="s">
        <v>443</v>
      </c>
      <c r="B437" t="str">
        <f ca="1">IFERROR(__xludf.DUMMYFUNCTION("GOOGLETRANSLATE(B437,""en"",""hi"")"),"अर्नाब यू urself उजागर r ........... सिर्फ एक सरकार के काम पर बहस
...... मैं अपनी बेनकाब करने के लिए उर owener (भाजपा) ........... यू आर एक नहीं संभव नहीं पता
पत्रकार")</f>
        <v>अर्नाब यू urself उजागर r ........... सिर्फ एक सरकार के काम पर बहस
...... मैं अपनी बेनकाब करने के लिए उर owener (भाजपा) ........... यू आर एक नहीं संभव नहीं पता
पत्रकार</v>
      </c>
      <c r="C437" s="1" t="s">
        <v>4</v>
      </c>
      <c r="D437" s="1" t="s">
        <v>5</v>
      </c>
    </row>
    <row r="438" spans="1:4" ht="13.2" x14ac:dyDescent="0.25">
      <c r="A438" s="1" t="s">
        <v>444</v>
      </c>
      <c r="B438" t="str">
        <f ca="1">IFERROR(__xludf.DUMMYFUNCTION("GOOGLETRANSLATE(B438,""en"",""hi"")"),"Yess")</f>
        <v>Yess</v>
      </c>
      <c r="C438" s="1" t="s">
        <v>4</v>
      </c>
      <c r="D438" s="1" t="s">
        <v>5</v>
      </c>
    </row>
    <row r="439" spans="1:4" ht="13.2" x14ac:dyDescent="0.25">
      <c r="A439" s="1" t="s">
        <v>445</v>
      </c>
      <c r="B439" t="str">
        <f ca="1">IFERROR(__xludf.DUMMYFUNCTION("GOOGLETRANSLATE(B439,""en"",""hi"")"),"आप 10 लाख सदस्य के पात्र हैं। 👏")</f>
        <v>आप 10 लाख सदस्य के पात्र हैं। 👏</v>
      </c>
      <c r="C439" s="1" t="s">
        <v>4</v>
      </c>
      <c r="D439" s="1" t="s">
        <v>5</v>
      </c>
    </row>
    <row r="440" spans="1:4" ht="13.2" x14ac:dyDescent="0.25">
      <c r="A440" s="1" t="s">
        <v>446</v>
      </c>
      <c r="B440" t="str">
        <f ca="1">IFERROR(__xludf.DUMMYFUNCTION("GOOGLETRANSLATE(B440,""en"",""hi"")"),"जो लोग कहते हैं कि ""फिल्में वास्तविक जीवन में प्रभावित नहीं करते"" पता नहीं है कि हम कर रहे हैं
भारत और हम अभिनेताओं के मंदिरों बना दिया है और हम उन्हें एक देवता की तरह शिकार करते हैं।")</f>
        <v>जो लोग कहते हैं कि "फिल्में वास्तविक जीवन में प्रभावित नहीं करते" पता नहीं है कि हम कर रहे हैं
भारत और हम अभिनेताओं के मंदिरों बना दिया है और हम उन्हें एक देवता की तरह शिकार करते हैं।</v>
      </c>
      <c r="C440" s="1" t="s">
        <v>13</v>
      </c>
      <c r="D440" s="1" t="s">
        <v>5</v>
      </c>
    </row>
    <row r="441" spans="1:4" ht="13.2" x14ac:dyDescent="0.25">
      <c r="A441" s="1" t="s">
        <v>447</v>
      </c>
      <c r="B441" t="str">
        <f ca="1">IFERROR(__xludf.DUMMYFUNCTION("GOOGLETRANSLATE(B441,""en"",""hi"")"),"खैर कहा sir👌")</f>
        <v>खैर कहा sir👌</v>
      </c>
      <c r="C441" s="1" t="s">
        <v>4</v>
      </c>
      <c r="D441" s="1" t="s">
        <v>5</v>
      </c>
    </row>
    <row r="442" spans="1:4" ht="13.2" x14ac:dyDescent="0.25">
      <c r="A442" s="1" t="s">
        <v>448</v>
      </c>
      <c r="B442" t="str">
        <f ca="1">IFERROR(__xludf.DUMMYFUNCTION("GOOGLETRANSLATE(B442,""en"",""hi"")"),"वह कह रही है कि हम नहीं देना चाहिए द्वारा सरकार के खिलाफ लोगों उत्तेजक है
वर्तमान सरकार के लिए शेष 4 साल समय ...!
वह राष्ट्रीय सुरक्षा के लिए एक धागा है ... राय का स्वागत करते हैं, लेकिन किसी भी बिना कर रहे हैं
महत्वपूर्ण सबूत आप कुछ भी नहीं कह सकता .."&amp;". हम हर में समर्थन भाजपा और मोदी जी
संभव तरीके से .... !!!!! 🇮🇳🇮🇳🇮🇳🇮🇳")</f>
        <v>वह कह रही है कि हम नहीं देना चाहिए द्वारा सरकार के खिलाफ लोगों उत्तेजक है
वर्तमान सरकार के लिए शेष 4 साल समय ...!
वह राष्ट्रीय सुरक्षा के लिए एक धागा है ... राय का स्वागत करते हैं, लेकिन किसी भी बिना कर रहे हैं
महत्वपूर्ण सबूत आप कुछ भी नहीं कह सकता ... हम हर में समर्थन भाजपा और मोदी जी
संभव तरीके से .... !!!!! 🇮🇳🇮🇳🇮🇳🇮🇳</v>
      </c>
      <c r="C442" s="1" t="s">
        <v>13</v>
      </c>
      <c r="D442" s="1" t="s">
        <v>5</v>
      </c>
    </row>
    <row r="443" spans="1:4" ht="13.2" x14ac:dyDescent="0.25">
      <c r="A443" s="1" t="s">
        <v>449</v>
      </c>
      <c r="B443" t="str">
        <f ca="1">IFERROR(__xludf.DUMMYFUNCTION("GOOGLETRANSLATE(B443,""en"",""hi"")"),"यह बहुत अच्छा संदेश दिया था .. धन्यवाद एक बहुत कुछ है।")</f>
        <v>यह बहुत अच्छा संदेश दिया था .. धन्यवाद एक बहुत कुछ है।</v>
      </c>
      <c r="C443" s="1" t="s">
        <v>4</v>
      </c>
      <c r="D443" s="1" t="s">
        <v>5</v>
      </c>
    </row>
    <row r="444" spans="1:4" ht="13.2" x14ac:dyDescent="0.25">
      <c r="A444" s="1" t="s">
        <v>450</v>
      </c>
      <c r="B444" t="str">
        <f ca="1">IFERROR(__xludf.DUMMYFUNCTION("GOOGLETRANSLATE(B444,""en"",""hi"")"),"OMG इतना भयानक")</f>
        <v>OMG इतना भयानक</v>
      </c>
      <c r="C444" s="1" t="s">
        <v>4</v>
      </c>
      <c r="D444" s="1" t="s">
        <v>5</v>
      </c>
    </row>
    <row r="445" spans="1:4" ht="13.2" x14ac:dyDescent="0.25">
      <c r="A445" s="1" t="s">
        <v>451</v>
      </c>
      <c r="B445" t="str">
        <f ca="1">IFERROR(__xludf.DUMMYFUNCTION("GOOGLETRANSLATE(B445,""en"",""hi"")"),"आप Arnob एक भ्रष्ट आदमी, नकली और सबसे बड़ी में से एक झूठा ,,, आप एक कर रहे हैं
पत्रकार या एक व्यापार आदमी हर शाम faking ,,,")</f>
        <v>आप Arnob एक भ्रष्ट आदमी, नकली और सबसे बड़ी में से एक झूठा ,,, आप एक कर रहे हैं
पत्रकार या एक व्यापार आदमी हर शाम faking ,,,</v>
      </c>
      <c r="C445" s="1" t="s">
        <v>36</v>
      </c>
      <c r="D445" s="1" t="s">
        <v>5</v>
      </c>
    </row>
    <row r="446" spans="1:4" ht="13.2" x14ac:dyDescent="0.25">
      <c r="A446" s="1" t="s">
        <v>452</v>
      </c>
      <c r="B446" t="str">
        <f ca="1">IFERROR(__xludf.DUMMYFUNCTION("GOOGLETRANSLATE(B446,""en"",""hi"")"),"सुप्रीम कोर्ट जानता है कि कैसे पत्नी दुरुपयोग कानून।")</f>
        <v>सुप्रीम कोर्ट जानता है कि कैसे पत्नी दुरुपयोग कानून।</v>
      </c>
      <c r="C446" s="1" t="s">
        <v>13</v>
      </c>
      <c r="D446" s="1" t="s">
        <v>5</v>
      </c>
    </row>
    <row r="447" spans="1:4" ht="13.2" x14ac:dyDescent="0.25">
      <c r="A447" s="1" t="s">
        <v>453</v>
      </c>
      <c r="B447" t="str">
        <f ca="1">IFERROR(__xludf.DUMMYFUNCTION("GOOGLETRANSLATE(B447,""en"",""hi"")"),"मैं अपने (समलैंगिक) लगभग सभी के नजरिए से प्रभावित किया जा रहा के कगार पर था
Raazi और मुल्क मैं coz जैसे अन्य फिल्में इन 2 फिल्में पर विपरीत ले था।
लेकिन इस एक मुझसे दूर दस्तक दी। मेरा काम हो गया। मैं आगे जारी नहीं रख सकते। भगवान आपका भला करे
और अपने ग्राह"&amp;"कों।")</f>
        <v>मैं अपने (समलैंगिक) लगभग सभी के नजरिए से प्रभावित किया जा रहा के कगार पर था
Raazi और मुल्क मैं coz जैसे अन्य फिल्में इन 2 फिल्में पर विपरीत ले था।
लेकिन इस एक मुझसे दूर दस्तक दी। मेरा काम हो गया। मैं आगे जारी नहीं रख सकते। भगवान आपका भला करे
और अपने ग्राहकों।</v>
      </c>
      <c r="C447" s="1" t="s">
        <v>13</v>
      </c>
      <c r="D447" s="1" t="s">
        <v>5</v>
      </c>
    </row>
    <row r="448" spans="1:4" ht="13.2" x14ac:dyDescent="0.25">
      <c r="A448" s="1" t="s">
        <v>454</v>
      </c>
      <c r="B448" t="str">
        <f ca="1">IFERROR(__xludf.DUMMYFUNCTION("GOOGLETRANSLATE(B448,""en"",""hi"")"),"यह सब समलैंगिक अधिकारों और समलैंगिक विवाह लेकिन जहां समस्या के बारे में बहुत अच्छी तरह से है
झूठ बच्चों को वहाँ पहुँच करीब आ रहा है और यह सही नहीं है है। मैं नहीं
अश्वेतों या समलैंगिक लेकिन जहां मैं दृढ़ता से महसूस करते हैं के खिलाफ नस्लवादी है वे नहीं कर"&amp;"ना चाहिए
आस-पास बच्चे नहीं छोड़ा जा सकता। यह सिर्फ मेरी राय है और मुझे नहीं लगता कि मैं बहुत दूर गलत हूँ।")</f>
        <v>यह सब समलैंगिक अधिकारों और समलैंगिक विवाह लेकिन जहां समस्या के बारे में बहुत अच्छी तरह से है
झूठ बच्चों को वहाँ पहुँच करीब आ रहा है और यह सही नहीं है है। मैं नहीं
अश्वेतों या समलैंगिक लेकिन जहां मैं दृढ़ता से महसूस करते हैं के खिलाफ नस्लवादी है वे नहीं करना चाहिए
आस-पास बच्चे नहीं छोड़ा जा सकता। यह सिर्फ मेरी राय है और मुझे नहीं लगता कि मैं बहुत दूर गलत हूँ।</v>
      </c>
      <c r="C448" s="1" t="s">
        <v>4</v>
      </c>
      <c r="D448" s="1" t="s">
        <v>28</v>
      </c>
    </row>
    <row r="449" spans="1:4" ht="13.2" x14ac:dyDescent="0.25">
      <c r="A449" s="1" t="s">
        <v>455</v>
      </c>
      <c r="B449" t="str">
        <f ca="1">IFERROR(__xludf.DUMMYFUNCTION("GOOGLETRANSLATE(B449,""en"",""hi"")"),"@akshay Viswambharan के साथ एक नास्तिक समाज के लिए बाइबिल या भगवान होता है खुदाई
कोई नैतिकता ... पश्चिम की तरह ही भगवान और बाइबिल को अस्वीकार कर दिया और अनैतिक बन गया है और
निराशाजनक ...
यीशु के साथ उनकी उसके बिना आशीर्वाद है वहाँ नरक जहां होता होगा"&amp;"
हमेशा के लिए और कभी जाना .... यीशु के पास अपने जीवन देने के वहाँ अभी भी समय है ... मैं सिर्फ हूँ
आप के लिए सच की एक bringer .... भगवान न्याय के दिन पर गवाह है।")</f>
        <v>@akshay Viswambharan के साथ एक नास्तिक समाज के लिए बाइबिल या भगवान होता है खुदाई
कोई नैतिकता ... पश्चिम की तरह ही भगवान और बाइबिल को अस्वीकार कर दिया और अनैतिक बन गया है और
निराशाजनक ...
यीशु के साथ उनकी उसके बिना आशीर्वाद है वहाँ नरक जहां होता होगा
हमेशा के लिए और कभी जाना .... यीशु के पास अपने जीवन देने के वहाँ अभी भी समय है ... मैं सिर्फ हूँ
आप के लिए सच की एक bringer .... भगवान न्याय के दिन पर गवाह है।</v>
      </c>
      <c r="C449" s="1" t="s">
        <v>4</v>
      </c>
      <c r="D449" s="1" t="s">
        <v>5</v>
      </c>
    </row>
    <row r="450" spans="1:4" ht="13.2" x14ac:dyDescent="0.25">
      <c r="A450" s="1" t="s">
        <v>456</v>
      </c>
      <c r="B450" t="str">
        <f ca="1">IFERROR(__xludf.DUMMYFUNCTION("GOOGLETRANSLATE(B450,""en"",""hi"")"),"आप सबसे अच्छा आलोचक हैं")</f>
        <v>आप सबसे अच्छा आलोचक हैं</v>
      </c>
      <c r="C450" s="1" t="s">
        <v>4</v>
      </c>
      <c r="D450" s="1" t="s">
        <v>5</v>
      </c>
    </row>
    <row r="451" spans="1:4" ht="13.2" x14ac:dyDescent="0.25">
      <c r="A451" s="1" t="s">
        <v>457</v>
      </c>
      <c r="B451" t="str">
        <f ca="1">IFERROR(__xludf.DUMMYFUNCTION("GOOGLETRANSLATE(B451,""en"",""hi"")"),"कांग्रेस हमेशा crminial मानसिकता")</f>
        <v>कांग्रेस हमेशा crminial मानसिकता</v>
      </c>
      <c r="C451" s="1" t="s">
        <v>4</v>
      </c>
      <c r="D451" s="1" t="s">
        <v>5</v>
      </c>
    </row>
    <row r="452" spans="1:4" ht="13.2" x14ac:dyDescent="0.25">
      <c r="A452" s="1" t="s">
        <v>458</v>
      </c>
      <c r="B452" t="str">
        <f ca="1">IFERROR(__xludf.DUMMYFUNCTION("GOOGLETRANSLATE(B452,""en"",""hi"")"),"दहेज / घरेलू हिंसा (न्याय के लिए पुरुष)
टीम नेक्सस एक गैर सरकारी संगठन (गैर लाभ गैर सरकारी संगठन), सामाजिक में लगी हुई है
परिवार कि सहायता के लिए की तलाश में सेवा करने के काम को हल करने और से उबरने के लिए
नाबालिग आपसी विवाद / संघर्ष / आरोपों ये परिवार "&amp;"पीड़ित
आघात और अपने प्रयास में अवसाद एक साथ फिर से किया जाना है। हमारा पहला
प्राथमिकता कड़वा संबंध ठीक होता है और यह भी द्वारा परिवार को बचाने के लिए है
पता आरोपों की वास्तविकता लिंग के बावजूद। हम प्रत्यक्ष या
परोक्ष रूप से मदद की दूसरों के लिए, घरेलू विव"&amp;"ाद का मुख्य शिकार का समर्थन और
घरेलू हिंसा। जीवन के सभी चलता से परिवार तनाव लोगों को प्रभावित करता
परवाह किए बिना लिंग, यौन अभिविन्यास या जाति के। पुरुषों, विशेष रूप से, पीड़ित
क्योंकि समाज द्वारा मान्यता और जागरूकता की कमी है और अक्सर कमी की
स्थानीय सेवा"&amp;"ओं के लिए उन्हें समर्थन करने के लिए उपलब्ध है। यह न्याय के एक भड़ौआ है; हम
चुपचाप नजरअंदाज नहीं कर सकते क्योंकि हमने महसूस किया गया है गलत दोष का डंक बनाया
घरेलू हिंसा या विरोधी दहेज अधिनियम (498) की महिलाओं द्वारा, और करने की कोशिश करने का संकल्प
जारी रख"&amp;"ने से इस अन्याय को रोकने के। हम इसे रोकने के लिए नहीं कर पाए हैं लेकिन
हम प्रणाली के अन्याय पक्ष के खिलाफ लड़ने के लिए पुरुष पीड़ितों की मदद करना चाहते हैं।
यदि आप एक पुरुष शिकार हैं आप हैं न तो ""कमज़ोर"" और न ही ""अकेले"" कॉल अमेरिका के लिए
09814055672,"&amp;" चंडीगढ़: एटी भावनात्मक और कानूनी समर्थन")</f>
        <v>दहेज / घरेलू हिंसा (न्याय के लिए पुरुष)
टीम नेक्सस एक गैर सरकारी संगठन (गैर लाभ गैर सरकारी संगठन), सामाजिक में लगी हुई है
परिवार कि सहायता के लिए की तलाश में सेवा करने के काम को हल करने और से उबरने के लिए
नाबालिग आपसी विवाद / संघर्ष / आरोपों ये परिवार पीड़ित
आघात और अपने प्रयास में अवसाद एक साथ फिर से किया जाना है। हमारा पहला
प्राथमिकता कड़वा संबंध ठीक होता है और यह भी द्वारा परिवार को बचाने के लिए है
पता आरोपों की वास्तविकता लिंग के बावजूद। हम प्रत्यक्ष या
परोक्ष रूप से मदद की दूसरों के लिए, घरेलू विवाद का मुख्य शिकार का समर्थन और
घरेलू हिंसा। जीवन के सभी चलता से परिवार तनाव लोगों को प्रभावित करता
परवाह किए बिना लिंग, यौन अभिविन्यास या जाति के। पुरुषों, विशेष रूप से, पीड़ित
क्योंकि समाज द्वारा मान्यता और जागरूकता की कमी है और अक्सर कमी की
स्थानीय सेवाओं के लिए उन्हें समर्थन करने के लिए उपलब्ध है। यह न्याय के एक भड़ौआ है; हम
चुपचाप नजरअंदाज नहीं कर सकते क्योंकि हमने महसूस किया गया है गलत दोष का डंक बनाया
घरेलू हिंसा या विरोधी दहेज अधिनियम (498) की महिलाओं द्वारा, और करने की कोशिश करने का संकल्प
जारी रखने से इस अन्याय को रोकने के। हम इसे रोकने के लिए नहीं कर पाए हैं लेकिन
हम प्रणाली के अन्याय पक्ष के खिलाफ लड़ने के लिए पुरुष पीड़ितों की मदद करना चाहते हैं।
यदि आप एक पुरुष शिकार हैं आप हैं न तो "कमज़ोर" और न ही "अकेले" कॉल अमेरिका के लिए
09814055672, चंडीगढ़: एटी भावनात्मक और कानूनी समर्थन</v>
      </c>
      <c r="C452" s="1" t="s">
        <v>4</v>
      </c>
      <c r="D452" s="1" t="s">
        <v>5</v>
      </c>
    </row>
    <row r="453" spans="1:4" ht="13.2" x14ac:dyDescent="0.25">
      <c r="A453" s="1" t="s">
        <v>459</v>
      </c>
      <c r="B453" t="str">
        <f ca="1">IFERROR(__xludf.DUMMYFUNCTION("GOOGLETRANSLATE(B453,""en"",""hi"")"),"superv !!")</f>
        <v>superv !!</v>
      </c>
      <c r="C453" s="1" t="s">
        <v>4</v>
      </c>
      <c r="D453" s="1" t="s">
        <v>5</v>
      </c>
    </row>
    <row r="454" spans="1:4" ht="13.2" x14ac:dyDescent="0.25">
      <c r="A454" s="1" t="s">
        <v>460</v>
      </c>
      <c r="B454" t="str">
        <f ca="1">IFERROR(__xludf.DUMMYFUNCTION("GOOGLETRANSLATE(B454,""en"",""hi"")"),"वाई यू बहस में इस chutiya चोपड़ा बुला रहे आर। वह कुछ भी नहीं जानता था। मैं नहीं कर सकता भी
poen n मेरे कार्यालय की gabr उसे नौकरी")</f>
        <v>वाई यू बहस में इस chutiya चोपड़ा बुला रहे आर। वह कुछ भी नहीं जानता था। मैं नहीं कर सकता भी
poen n मेरे कार्यालय की gabr उसे नौकरी</v>
      </c>
      <c r="C454" s="1" t="s">
        <v>13</v>
      </c>
      <c r="D454" s="1" t="s">
        <v>28</v>
      </c>
    </row>
    <row r="455" spans="1:4" ht="13.2" x14ac:dyDescent="0.25">
      <c r="A455" s="1" t="s">
        <v>461</v>
      </c>
      <c r="B455" t="str">
        <f ca="1">IFERROR(__xludf.DUMMYFUNCTION("GOOGLETRANSLATE(B455,""en"",""hi"")"),"रेलवे स्टेशन पर वापस")</f>
        <v>रेलवे स्टेशन पर वापस</v>
      </c>
      <c r="C455" s="1" t="s">
        <v>13</v>
      </c>
      <c r="D455" s="1" t="s">
        <v>5</v>
      </c>
    </row>
    <row r="456" spans="1:4" ht="13.2" x14ac:dyDescent="0.25">
      <c r="A456" s="1" t="s">
        <v>462</v>
      </c>
      <c r="B456" t="str">
        <f ca="1">IFERROR(__xludf.DUMMYFUNCTION("GOOGLETRANSLATE(B456,""en"",""hi"")"),"मैं तुम्हें प्यार करता हूँ दादा")</f>
        <v>मैं तुम्हें प्यार करता हूँ दादा</v>
      </c>
      <c r="C456" s="1" t="s">
        <v>4</v>
      </c>
      <c r="D456" s="1" t="s">
        <v>5</v>
      </c>
    </row>
    <row r="457" spans="1:4" ht="13.2" x14ac:dyDescent="0.25">
      <c r="A457" s="1" t="s">
        <v>463</v>
      </c>
      <c r="B457" t="str">
        <f ca="1">IFERROR(__xludf.DUMMYFUNCTION("GOOGLETRANSLATE(B457,""en"",""hi"")"),"+ Truthdemon नहीं .. मैं उसे व्यक्तिगत रूप से पता नहीं है। यह दर्द से एक रिश्ता है और
एक ही दर्द का रिश्ता बड़ा n रक्त संबंध से बेहतर है।")</f>
        <v>+ Truthdemon नहीं .. मैं उसे व्यक्तिगत रूप से पता नहीं है। यह दर्द से एक रिश्ता है और
एक ही दर्द का रिश्ता बड़ा n रक्त संबंध से बेहतर है।</v>
      </c>
      <c r="C457" s="1" t="s">
        <v>4</v>
      </c>
      <c r="D457" s="1" t="s">
        <v>5</v>
      </c>
    </row>
    <row r="458" spans="1:4" ht="13.2" x14ac:dyDescent="0.25">
      <c r="A458" s="1" t="s">
        <v>464</v>
      </c>
      <c r="B458" t="str">
        <f ca="1">IFERROR(__xludf.DUMMYFUNCTION("GOOGLETRANSLATE(B458,""en"",""hi"")"),"सर आप महान हैं ... मैं अपने बड़े प्रशंसक हूँ ...")</f>
        <v>सर आप महान हैं ... मैं अपने बड़े प्रशंसक हूँ ...</v>
      </c>
      <c r="C458" s="1" t="s">
        <v>4</v>
      </c>
      <c r="D458" s="1" t="s">
        <v>5</v>
      </c>
    </row>
    <row r="459" spans="1:4" ht="13.2" x14ac:dyDescent="0.25">
      <c r="A459" s="1" t="s">
        <v>465</v>
      </c>
      <c r="B459" t="str">
        <f ca="1">IFERROR(__xludf.DUMMYFUNCTION("GOOGLETRANSLATE(B459,""en"",""hi"")"),"उर वीडियो वास्तव में बहुत ही दिलचस्प 💕I पहले से ही उर channel✌ सब्सक्राइब")</f>
        <v>उर वीडियो वास्तव में बहुत ही दिलचस्प 💕I पहले से ही उर channel✌ सब्सक्राइब</v>
      </c>
      <c r="C459" s="1" t="s">
        <v>4</v>
      </c>
      <c r="D459" s="1" t="s">
        <v>5</v>
      </c>
    </row>
    <row r="460" spans="1:4" ht="13.2" x14ac:dyDescent="0.25">
      <c r="A460" s="1" t="s">
        <v>466</v>
      </c>
      <c r="B460" t="str">
        <f ca="1">IFERROR(__xludf.DUMMYFUNCTION("GOOGLETRANSLATE(B460,""en"",""hi"")"),"देखने के बाद कबीर सिंह लिबरल मेल्टडाउन हास्यास्पद है 😂😂😂")</f>
        <v>देखने के बाद कबीर सिंह लिबरल मेल्टडाउन हास्यास्पद है 😂😂😂</v>
      </c>
      <c r="C460" s="1" t="s">
        <v>4</v>
      </c>
      <c r="D460" s="1" t="s">
        <v>5</v>
      </c>
    </row>
    <row r="461" spans="1:4" ht="13.2" x14ac:dyDescent="0.25">
      <c r="A461" s="1" t="s">
        <v>467</v>
      </c>
      <c r="B461" t="str">
        <f ca="1">IFERROR(__xludf.DUMMYFUNCTION("GOOGLETRANSLATE(B461,""en"",""hi"")"),"WTF वह भी कह रहा है ?? लोगों को ठग ??")</f>
        <v>WTF वह भी कह रहा है ?? लोगों को ठग ??</v>
      </c>
      <c r="C461" s="1" t="s">
        <v>4</v>
      </c>
      <c r="D461" s="1" t="s">
        <v>5</v>
      </c>
    </row>
    <row r="462" spans="1:4" ht="13.2" x14ac:dyDescent="0.25">
      <c r="A462" s="1" t="s">
        <v>468</v>
      </c>
      <c r="B462" t="str">
        <f ca="1">IFERROR(__xludf.DUMMYFUNCTION("GOOGLETRANSLATE(B462,""en"",""hi"")"),"मैं दृढ़ता से आप के साथ सहमत हैं। मैं एक ही बात महसूस किया।")</f>
        <v>मैं दृढ़ता से आप के साथ सहमत हैं। मैं एक ही बात महसूस किया।</v>
      </c>
      <c r="C462" s="1" t="s">
        <v>4</v>
      </c>
      <c r="D462" s="1" t="s">
        <v>5</v>
      </c>
    </row>
    <row r="463" spans="1:4" ht="13.2" x14ac:dyDescent="0.25">
      <c r="A463" s="1" t="s">
        <v>469</v>
      </c>
      <c r="B463" t="str">
        <f ca="1">IFERROR(__xludf.DUMMYFUNCTION("GOOGLETRANSLATE(B463,""en"",""hi"")"),"नई जोकर फिल्म plzzzzzz के बारे में सर कुछ।")</f>
        <v>नई जोकर फिल्म plzzzzzz के बारे में सर कुछ।</v>
      </c>
      <c r="C463" s="1" t="s">
        <v>4</v>
      </c>
      <c r="D463" s="1" t="s">
        <v>5</v>
      </c>
    </row>
    <row r="464" spans="1:4" ht="13.2" x14ac:dyDescent="0.25">
      <c r="A464" s="1" t="s">
        <v>470</v>
      </c>
      <c r="B464" t="str">
        <f ca="1">IFERROR(__xludf.DUMMYFUNCTION("GOOGLETRANSLATE(B464,""en"",""hi"")"),"नाइस दादा")</f>
        <v>नाइस दादा</v>
      </c>
      <c r="C464" s="1" t="s">
        <v>4</v>
      </c>
      <c r="D464" s="1" t="s">
        <v>5</v>
      </c>
    </row>
    <row r="465" spans="1:4" ht="13.2" x14ac:dyDescent="0.25">
      <c r="A465" s="1" t="s">
        <v>471</v>
      </c>
      <c r="B465" t="str">
        <f ca="1">IFERROR(__xludf.DUMMYFUNCTION("GOOGLETRANSLATE(B465,""en"",""hi"")"),"प्रसिद्धि के लिए मछली पकड़ने। इस पवित्र एक छोड़ने वालों druggee जो तमिल में चकनाचूर हो गया है
filmdom और उसके जीवन बर्बाद किया। अब आवश्यकता के वह कुछ बनना चाहता है
गधे की प्रासंगिक मूल्य।")</f>
        <v>प्रसिद्धि के लिए मछली पकड़ने। इस पवित्र एक छोड़ने वालों druggee जो तमिल में चकनाचूर हो गया है
filmdom और उसके जीवन बर्बाद किया। अब आवश्यकता के वह कुछ बनना चाहता है
गधे की प्रासंगिक मूल्य।</v>
      </c>
      <c r="C465" s="1" t="s">
        <v>4</v>
      </c>
      <c r="D465" s="1" t="s">
        <v>28</v>
      </c>
    </row>
    <row r="466" spans="1:4" ht="13.2" x14ac:dyDescent="0.25">
      <c r="A466" s="1" t="s">
        <v>472</v>
      </c>
      <c r="B466" t="str">
        <f ca="1">IFERROR(__xludf.DUMMYFUNCTION("GOOGLETRANSLATE(B466,""en"",""hi"")"),"@rahul kashiv किसने कहा कि एक बेहतर था")</f>
        <v>@rahul kashiv किसने कहा कि एक बेहतर था</v>
      </c>
      <c r="C466" s="1" t="s">
        <v>4</v>
      </c>
      <c r="D466" s="1" t="s">
        <v>5</v>
      </c>
    </row>
    <row r="467" spans="1:4" ht="13.2" x14ac:dyDescent="0.25">
      <c r="A467" s="1" t="s">
        <v>473</v>
      </c>
      <c r="B467" t="str">
        <f ca="1">IFERROR(__xludf.DUMMYFUNCTION("GOOGLETRANSLATE(B467,""en"",""hi"")"),"कुत्ते style😜")</f>
        <v>कुत्ते style😜</v>
      </c>
      <c r="C467" s="1" t="s">
        <v>4</v>
      </c>
      <c r="D467" s="1" t="s">
        <v>5</v>
      </c>
    </row>
    <row r="468" spans="1:4" ht="13.2" x14ac:dyDescent="0.25">
      <c r="A468" s="1" t="s">
        <v>474</v>
      </c>
      <c r="B468" t="str">
        <f ca="1">IFERROR(__xludf.DUMMYFUNCTION("GOOGLETRANSLATE(B468,""en"",""hi"")"),"सही भाषण")</f>
        <v>सही भाषण</v>
      </c>
      <c r="C468" s="1" t="s">
        <v>4</v>
      </c>
      <c r="D468" s="1" t="s">
        <v>5</v>
      </c>
    </row>
    <row r="469" spans="1:4" ht="13.2" x14ac:dyDescent="0.25">
      <c r="A469" s="1" t="s">
        <v>475</v>
      </c>
      <c r="B469" t="str">
        <f ca="1">IFERROR(__xludf.DUMMYFUNCTION("GOOGLETRANSLATE(B469,""en"",""hi"")"),"अर्नाब देश के लिए बहुत अच्छा काम कर रही है। मैं आपके साथ हूँ")</f>
        <v>अर्नाब देश के लिए बहुत अच्छा काम कर रही है। मैं आपके साथ हूँ</v>
      </c>
      <c r="C469" s="1" t="s">
        <v>4</v>
      </c>
      <c r="D469" s="1" t="s">
        <v>5</v>
      </c>
    </row>
    <row r="470" spans="1:4" ht="13.2" x14ac:dyDescent="0.25">
      <c r="A470" s="1" t="s">
        <v>476</v>
      </c>
      <c r="B470" t="str">
        <f ca="1">IFERROR(__xludf.DUMMYFUNCTION("GOOGLETRANSLATE(B470,""en"",""hi"")"),"स्पष्टीकरण सुपर bayya")</f>
        <v>स्पष्टीकरण सुपर bayya</v>
      </c>
      <c r="C470" s="1" t="s">
        <v>4</v>
      </c>
      <c r="D470" s="1" t="s">
        <v>5</v>
      </c>
    </row>
    <row r="471" spans="1:4" ht="13.2" x14ac:dyDescent="0.25">
      <c r="A471" s="1" t="s">
        <v>477</v>
      </c>
      <c r="B471" t="str">
        <f ca="1">IFERROR(__xludf.DUMMYFUNCTION("GOOGLETRANSLATE(B471,""en"",""hi"")"),"आप युवाओं को सही दिशा में गंभीरता से अपने प्रयासों को प्यार को प्रेरित कर रहे हैं
दोस्तों को खुश थोड़ा जटिल में सादगी और शान की शक्ति को समझने
जिंदगी
और कबीर सिंह के बारे में चिकित्सा के क्षेत्र में है इतना कटौती गले प्रतिस्पर्धा और
अध्ययन है कि निश्चित "&amp;"रूप से इस फिल्म के कोई रास्ता नहीं में है संबंधित हर समय दबाव
वास्तविक जीवन के लिए ...")</f>
        <v>आप युवाओं को सही दिशा में गंभीरता से अपने प्रयासों को प्यार को प्रेरित कर रहे हैं
दोस्तों को खुश थोड़ा जटिल में सादगी और शान की शक्ति को समझने
जिंदगी
और कबीर सिंह के बारे में चिकित्सा के क्षेत्र में है इतना कटौती गले प्रतिस्पर्धा और
अध्ययन है कि निश्चित रूप से इस फिल्म के कोई रास्ता नहीं में है संबंधित हर समय दबाव
वास्तविक जीवन के लिए ...</v>
      </c>
      <c r="C471" s="1" t="s">
        <v>4</v>
      </c>
      <c r="D471" s="1" t="s">
        <v>5</v>
      </c>
    </row>
    <row r="472" spans="1:4" ht="13.2" x14ac:dyDescent="0.25">
      <c r="A472" s="1" t="s">
        <v>478</v>
      </c>
      <c r="B472" t="str">
        <f ca="1">IFERROR(__xludf.DUMMYFUNCTION("GOOGLETRANSLATE(B472,""en"",""hi"")"),"सभी गीत ❤️ कबीर सिंह हिल प्यार
लव्ड मूवी यहाँ की तरह मारा ...
मैं पहली बार एक डॉक्टर की लव स्टोरी दिखा फिल्म लगता है ❤️💙")</f>
        <v>सभी गीत ❤️ कबीर सिंह हिल प्यार
लव्ड मूवी यहाँ की तरह मारा ...
मैं पहली बार एक डॉक्टर की लव स्टोरी दिखा फिल्म लगता है ❤️💙</v>
      </c>
      <c r="C472" s="1" t="s">
        <v>4</v>
      </c>
      <c r="D472" s="1" t="s">
        <v>5</v>
      </c>
    </row>
    <row r="473" spans="1:4" ht="13.2" x14ac:dyDescent="0.25">
      <c r="A473" s="1" t="s">
        <v>479</v>
      </c>
      <c r="B473" t="str">
        <f ca="1">IFERROR(__xludf.DUMMYFUNCTION("GOOGLETRANSLATE(B473,""en"",""hi"")"),"तुम सच को दबाने नहीं कर सकते। रॉय एक अद्भुत इंसान जो सच बोलता है।
हम अपने विचार व्यक्त करने का अधिकार है")</f>
        <v>तुम सच को दबाने नहीं कर सकते। रॉय एक अद्भुत इंसान जो सच बोलता है।
हम अपने विचार व्यक्त करने का अधिकार है</v>
      </c>
      <c r="C473" s="1" t="s">
        <v>4</v>
      </c>
      <c r="D473" s="1" t="s">
        <v>5</v>
      </c>
    </row>
    <row r="474" spans="1:4" ht="13.2" x14ac:dyDescent="0.25">
      <c r="A474" s="1" t="s">
        <v>480</v>
      </c>
      <c r="B474" t="str">
        <f ca="1">IFERROR(__xludf.DUMMYFUNCTION("GOOGLETRANSLATE(B474,""en"",""hi"")"),"महान समीक्षा सर ...")</f>
        <v>महान समीक्षा सर ...</v>
      </c>
      <c r="C474" s="1" t="s">
        <v>4</v>
      </c>
      <c r="D474" s="1" t="s">
        <v>5</v>
      </c>
    </row>
    <row r="475" spans="1:4" ht="13.2" x14ac:dyDescent="0.25">
      <c r="A475" s="1" t="s">
        <v>481</v>
      </c>
      <c r="B475" t="str">
        <f ca="1">IFERROR(__xludf.DUMMYFUNCTION("GOOGLETRANSLATE(B475,""en"",""hi"")"),"सभी समलैंगिक सबसे पहले एक राक्षसी भावना है ... और यह भी यह नियम के खिलाफ है
प्रकृति का....")</f>
        <v>सभी समलैंगिक सबसे पहले एक राक्षसी भावना है ... और यह भी यह नियम के खिलाफ है
प्रकृति का....</v>
      </c>
      <c r="C475" s="1" t="s">
        <v>4</v>
      </c>
      <c r="D475" s="1" t="s">
        <v>28</v>
      </c>
    </row>
    <row r="476" spans="1:4" ht="13.2" x14ac:dyDescent="0.25">
      <c r="A476" s="1" t="s">
        <v>482</v>
      </c>
      <c r="B476" t="str">
        <f ca="1">IFERROR(__xludf.DUMMYFUNCTION("GOOGLETRANSLATE(B476,""en"",""hi"")"),"** गणेश गायतोंडे के लिए की तरह हिट ** 🤣🤣🤣
अहं ब्रह्मास्मि ..")</f>
        <v>** गणेश गायतोंडे के लिए की तरह हिट ** 🤣🤣🤣
अहं ब्रह्मास्मि ..</v>
      </c>
      <c r="C476" s="1" t="s">
        <v>4</v>
      </c>
      <c r="D476" s="1" t="s">
        <v>5</v>
      </c>
    </row>
    <row r="477" spans="1:4" ht="13.2" x14ac:dyDescent="0.25">
      <c r="A477" s="1" t="s">
        <v>483</v>
      </c>
      <c r="B477" t="str">
        <f ca="1">IFERROR(__xludf.DUMMYFUNCTION("GOOGLETRANSLATE(B477,""en"",""hi"")"),"क्या बात बीड भाई बहुत खुश यह एक कबीर सिंह roast😁yes finnaly")</f>
        <v>क्या बात बीड भाई बहुत खुश यह एक कबीर सिंह roast😁yes finnaly</v>
      </c>
      <c r="C477" s="1" t="s">
        <v>4</v>
      </c>
      <c r="D477" s="1" t="s">
        <v>5</v>
      </c>
    </row>
    <row r="478" spans="1:4" ht="13.2" x14ac:dyDescent="0.25">
      <c r="A478" s="1" t="s">
        <v>484</v>
      </c>
      <c r="B478" t="str">
        <f ca="1">IFERROR(__xludf.DUMMYFUNCTION("GOOGLETRANSLATE(B478,""en"",""hi"")"),"लड़कियों के हाथों में हथियार Glve तो परिणाम देख")</f>
        <v>लड़कियों के हाथों में हथियार Glve तो परिणाम देख</v>
      </c>
      <c r="C478" s="1" t="s">
        <v>13</v>
      </c>
      <c r="D478" s="1" t="s">
        <v>5</v>
      </c>
    </row>
    <row r="479" spans="1:4" ht="13.2" x14ac:dyDescent="0.25">
      <c r="A479" s="1" t="s">
        <v>485</v>
      </c>
      <c r="B479" t="str">
        <f ca="1">IFERROR(__xludf.DUMMYFUNCTION("GOOGLETRANSLATE(B479,""en"",""hi"")"),"यह गलत नहीं है। मैं एक पालतू कुत्ता है और उसने मुझे और मेरे परिवार की तुलना में बेहतर प्यार करता है
किसी को भी होगा")</f>
        <v>यह गलत नहीं है। मैं एक पालतू कुत्ता है और उसने मुझे और मेरे परिवार की तुलना में बेहतर प्यार करता है
किसी को भी होगा</v>
      </c>
      <c r="C479" s="1" t="s">
        <v>4</v>
      </c>
      <c r="D479" s="1" t="s">
        <v>5</v>
      </c>
    </row>
    <row r="480" spans="1:4" ht="13.2" x14ac:dyDescent="0.25">
      <c r="A480" s="1" t="s">
        <v>486</v>
      </c>
      <c r="B480" t="str">
        <f ca="1">IFERROR(__xludf.DUMMYFUNCTION("GOOGLETRANSLATE(B480,""en"",""hi"")"),"अधिकांश बकवास चैनल मैंने कभी देखा है")</f>
        <v>अधिकांश बकवास चैनल मैंने कभी देखा है</v>
      </c>
      <c r="C480" s="1" t="s">
        <v>4</v>
      </c>
      <c r="D480" s="1" t="s">
        <v>5</v>
      </c>
    </row>
    <row r="481" spans="1:4" ht="13.2" x14ac:dyDescent="0.25">
      <c r="A481" s="1" t="s">
        <v>487</v>
      </c>
      <c r="B481" t="str">
        <f ca="1">IFERROR(__xludf.DUMMYFUNCTION("GOOGLETRANSLATE(B481,""en"",""hi"")"),"Ilove you दा mrinmoy अपने वीडियो तो भगवान नहीं है")</f>
        <v>Ilove you दा mrinmoy अपने वीडियो तो भगवान नहीं है</v>
      </c>
      <c r="C481" s="1" t="s">
        <v>4</v>
      </c>
      <c r="D481" s="1" t="s">
        <v>5</v>
      </c>
    </row>
    <row r="482" spans="1:4" ht="13.2" x14ac:dyDescent="0.25">
      <c r="A482" s="1" t="s">
        <v>488</v>
      </c>
      <c r="B482" t="str">
        <f ca="1">IFERROR(__xludf.DUMMYFUNCTION("GOOGLETRANSLATE(B482,""en"",""hi"")"),"बहुत सटीक विश्लेषण
""कबीर सिंह का किरदार गैर जिम्मेदार अमीर खराब लड़का दिखाया गया है और केवल था
बस बच गया क्योंकि वह एक के विपरीत अच्छा वित्तीय पृष्ठभूमि हो रही थी
आम आदमी """)</f>
        <v>बहुत सटीक विश्लेषण
"कबीर सिंह का किरदार गैर जिम्मेदार अमीर खराब लड़का दिखाया गया है और केवल था
बस बच गया क्योंकि वह एक के विपरीत अच्छा वित्तीय पृष्ठभूमि हो रही थी
आम आदमी "</v>
      </c>
      <c r="C482" s="1" t="s">
        <v>4</v>
      </c>
      <c r="D482" s="1" t="s">
        <v>5</v>
      </c>
    </row>
    <row r="483" spans="1:4" ht="13.2" x14ac:dyDescent="0.25">
      <c r="A483" s="1" t="s">
        <v>489</v>
      </c>
      <c r="B483" t="str">
        <f ca="1">IFERROR(__xludf.DUMMYFUNCTION("GOOGLETRANSLATE(B483,""en"",""hi"")"),"मुझे लगता है कि वह मानसिक है।")</f>
        <v>मुझे लगता है कि वह मानसिक है।</v>
      </c>
      <c r="C483" s="1" t="s">
        <v>13</v>
      </c>
      <c r="D483" s="1" t="s">
        <v>5</v>
      </c>
    </row>
    <row r="484" spans="1:4" ht="13.2" x14ac:dyDescent="0.25">
      <c r="A484" s="1" t="s">
        <v>490</v>
      </c>
      <c r="B484" t="str">
        <f ca="1">IFERROR(__xludf.DUMMYFUNCTION("GOOGLETRANSLATE(B484,""en"",""hi"")"),"OMG 😂")</f>
        <v>OMG 😂</v>
      </c>
      <c r="C484" s="1" t="s">
        <v>4</v>
      </c>
      <c r="D484" s="1" t="s">
        <v>5</v>
      </c>
    </row>
    <row r="485" spans="1:4" ht="13.2" x14ac:dyDescent="0.25">
      <c r="A485" s="1" t="s">
        <v>491</v>
      </c>
      <c r="B485" t="str">
        <f ca="1">IFERROR(__xludf.DUMMYFUNCTION("GOOGLETRANSLATE(B485,""en"",""hi"")"),"कबीर सिंह प्रेमियों .... की तरह मारा ..... यहाँ ...")</f>
        <v>कबीर सिंह प्रेमियों .... की तरह मारा ..... यहाँ ...</v>
      </c>
      <c r="C485" s="1" t="s">
        <v>4</v>
      </c>
      <c r="D485" s="1" t="s">
        <v>5</v>
      </c>
    </row>
    <row r="486" spans="1:4" ht="13.2" x14ac:dyDescent="0.25">
      <c r="A486" s="1" t="s">
        <v>492</v>
      </c>
      <c r="B486" t="str">
        <f ca="1">IFERROR(__xludf.DUMMYFUNCTION("GOOGLETRANSLATE(B486,""en"",""hi"")"),"टी सीरीज और भारतीय वास्तव में समलैंगिक है")</f>
        <v>टी सीरीज और भारतीय वास्तव में समलैंगिक है</v>
      </c>
      <c r="C486" s="1" t="s">
        <v>13</v>
      </c>
      <c r="D486" s="1" t="s">
        <v>28</v>
      </c>
    </row>
    <row r="487" spans="1:4" ht="13.2" x14ac:dyDescent="0.25">
      <c r="A487" s="1" t="s">
        <v>493</v>
      </c>
      <c r="B487" t="str">
        <f ca="1">IFERROR(__xludf.DUMMYFUNCTION("GOOGLETRANSLATE(B487,""en"",""hi"")"),"सुप्रीम कोर्ट aur पत्रकार ट्रांसजेंडर देख Paida हुई hai lagta hai")</f>
        <v>सुप्रीम कोर्ट aur पत्रकार ट्रांसजेंडर देख Paida हुई hai lagta hai</v>
      </c>
      <c r="C487" s="1" t="s">
        <v>4</v>
      </c>
      <c r="D487" s="1" t="s">
        <v>28</v>
      </c>
    </row>
    <row r="488" spans="1:4" ht="13.2" x14ac:dyDescent="0.25">
      <c r="A488" s="1" t="s">
        <v>494</v>
      </c>
      <c r="B488" t="str">
        <f ca="1">IFERROR(__xludf.DUMMYFUNCTION("GOOGLETRANSLATE(B488,""en"",""hi"")"),"सुचरिता त्यागी सबसे बड़ी पाखंडी वह प्यार करता था स्वरा भास्कर एक विद्रोही जा रहा है
Veere di शादी में")</f>
        <v>सुचरिता त्यागी सबसे बड़ी पाखंडी वह प्यार करता था स्वरा भास्कर एक विद्रोही जा रहा है
Veere di शादी में</v>
      </c>
      <c r="C488" s="1" t="s">
        <v>36</v>
      </c>
      <c r="D488" s="1" t="s">
        <v>5</v>
      </c>
    </row>
    <row r="489" spans="1:4" ht="13.2" x14ac:dyDescent="0.25">
      <c r="A489" s="1" t="s">
        <v>495</v>
      </c>
      <c r="B489" t="str">
        <f ca="1">IFERROR(__xludf.DUMMYFUNCTION("GOOGLETRANSLATE(B489,""en"",""hi"")"),"** मैं गैंग्स ऑफ वासेपुर देखने के बाद बॉलीवुड फिल्में देखना बंद कर दिया **")</f>
        <v>** मैं गैंग्स ऑफ वासेपुर देखने के बाद बॉलीवुड फिल्में देखना बंद कर दिया **</v>
      </c>
      <c r="C489" s="1" t="s">
        <v>13</v>
      </c>
      <c r="D489" s="1" t="s">
        <v>5</v>
      </c>
    </row>
    <row r="490" spans="1:4" ht="13.2" x14ac:dyDescent="0.25">
      <c r="A490" s="1" t="s">
        <v>496</v>
      </c>
      <c r="B490" t="str">
        <f ca="1">IFERROR(__xludf.DUMMYFUNCTION("GOOGLETRANSLATE(B490,""en"",""hi"")"),"प्यार आप vaiya अच्छा video.i प्यार आप")</f>
        <v>प्यार आप vaiya अच्छा video.i प्यार आप</v>
      </c>
      <c r="C490" s="1" t="s">
        <v>4</v>
      </c>
      <c r="D490" s="1" t="s">
        <v>5</v>
      </c>
    </row>
    <row r="491" spans="1:4" ht="13.2" x14ac:dyDescent="0.25">
      <c r="A491" s="1" t="s">
        <v>497</v>
      </c>
      <c r="B491" t="str">
        <f ca="1">IFERROR(__xludf.DUMMYFUNCTION("GOOGLETRANSLATE(B491,""en"",""hi"")"),"नहीं आपसे सहमत")</f>
        <v>नहीं आपसे सहमत</v>
      </c>
      <c r="C491" s="1" t="s">
        <v>4</v>
      </c>
      <c r="D491" s="1" t="s">
        <v>5</v>
      </c>
    </row>
    <row r="492" spans="1:4" ht="13.2" x14ac:dyDescent="0.25">
      <c r="A492" s="1" t="s">
        <v>498</v>
      </c>
      <c r="B492" t="str">
        <f ca="1">IFERROR(__xludf.DUMMYFUNCTION("GOOGLETRANSLATE(B492,""en"",""hi"")"),"16.34 haha ​​यू सर कैसे कर सकता है ?? Ladke हैं Gussa ajata हैं .. बलात्कार हो jata भी
हैं ..haat uth jata हैं। यू की तुलना के साथ एक गलत बात औचित्य नहीं कर सकते हैं
अन्य गलत बात।")</f>
        <v>16.34 haha ​​यू सर कैसे कर सकता है ?? Ladke हैं Gussa ajata हैं .. बलात्कार हो jata भी
हैं ..haat uth jata हैं। यू की तुलना के साथ एक गलत बात औचित्य नहीं कर सकते हैं
अन्य गलत बात।</v>
      </c>
      <c r="C492" s="1" t="s">
        <v>36</v>
      </c>
      <c r="D492" s="1" t="s">
        <v>5</v>
      </c>
    </row>
    <row r="493" spans="1:4" ht="13.2" x14ac:dyDescent="0.25">
      <c r="A493" s="1" t="s">
        <v>499</v>
      </c>
      <c r="B493" t="str">
        <f ca="1">IFERROR(__xludf.DUMMYFUNCTION("GOOGLETRANSLATE(B493,""en"",""hi"")"),"बॉलीवुड मोच और टैक्सी ड्राइवर जैसी फिल्मों का रीमेक बनाने की जरूरत है")</f>
        <v>बॉलीवुड मोच और टैक्सी ड्राइवर जैसी फिल्मों का रीमेक बनाने की जरूरत है</v>
      </c>
      <c r="C493" s="1" t="s">
        <v>4</v>
      </c>
      <c r="D493" s="1" t="s">
        <v>5</v>
      </c>
    </row>
    <row r="494" spans="1:4" ht="13.2" x14ac:dyDescent="0.25">
      <c r="A494" s="1" t="s">
        <v>500</v>
      </c>
      <c r="B494" t="str">
        <f ca="1">IFERROR(__xludf.DUMMYFUNCTION("GOOGLETRANSLATE(B494,""en"",""hi"")"),"4 पीपुल्स अब लगता है कि मैं अच्छा हूँ
1: भगवान
2: माँ
3: मेरा शिक्षक
4: Swetabh गंगवार")</f>
        <v>4 पीपुल्स अब लगता है कि मैं अच्छा हूँ
1: भगवान
2: माँ
3: मेरा शिक्षक
4: Swetabh गंगवार</v>
      </c>
      <c r="C494" s="1" t="s">
        <v>4</v>
      </c>
      <c r="D494" s="1" t="s">
        <v>5</v>
      </c>
    </row>
    <row r="495" spans="1:4" ht="13.2" x14ac:dyDescent="0.25">
      <c r="A495" s="1" t="s">
        <v>501</v>
      </c>
      <c r="B495" t="str">
        <f ca="1">IFERROR(__xludf.DUMMYFUNCTION("GOOGLETRANSLATE(B495,""en"",""hi"")"),"आदमी की रक्षा कि dayneis घर बनाया")</f>
        <v>आदमी की रक्षा कि dayneis घर बनाया</v>
      </c>
      <c r="C495" s="1" t="s">
        <v>4</v>
      </c>
      <c r="D495" s="1" t="s">
        <v>5</v>
      </c>
    </row>
    <row r="496" spans="1:4" ht="13.2" x14ac:dyDescent="0.25">
      <c r="A496" s="1" t="s">
        <v>502</v>
      </c>
      <c r="B496" t="str">
        <f ca="1">IFERROR(__xludf.DUMMYFUNCTION("GOOGLETRANSLATE(B496,""en"",""hi"")"),"आसान तरीका तय करने के लिए करता है, तो कबीर सिंह गलत है या नहीं।
कोई अपराध है, लेकिन आप कोई आपत्ति नहीं है, अपनी बहन को जिसे तुम प्यार और देखभाल की कल्पना
के बारे में और उसके प्रीती के जूते में रखने और उसके पति / प्रेमी और चलाने के रूप में कबीर
इसी फ"&amp;"िल्म फिर से। आप प्रीति की ओर कबीर की कार्रवाई नहीं मिलती है तो
offensible तो फिल्म corrrect है।
आप थप्पड़ मारने लगता है और अनुमति के बिना चुंबन तो गलत है, तो
फिल्म कुछ दोष है।")</f>
        <v>आसान तरीका तय करने के लिए करता है, तो कबीर सिंह गलत है या नहीं।
कोई अपराध है, लेकिन आप कोई आपत्ति नहीं है, अपनी बहन को जिसे तुम प्यार और देखभाल की कल्पना
के बारे में और उसके प्रीती के जूते में रखने और उसके पति / प्रेमी और चलाने के रूप में कबीर
इसी फिल्म फिर से। आप प्रीति की ओर कबीर की कार्रवाई नहीं मिलती है तो
offensible तो फिल्म corrrect है।
आप थप्पड़ मारने लगता है और अनुमति के बिना चुंबन तो गलत है, तो
फिल्म कुछ दोष है।</v>
      </c>
      <c r="C496" s="1" t="s">
        <v>36</v>
      </c>
      <c r="D496" s="1" t="s">
        <v>5</v>
      </c>
    </row>
    <row r="497" spans="1:4" ht="13.2" x14ac:dyDescent="0.25">
      <c r="A497" s="1" t="s">
        <v>503</v>
      </c>
      <c r="B497" t="str">
        <f ca="1">IFERROR(__xludf.DUMMYFUNCTION("GOOGLETRANSLATE(B497,""en"",""hi"")"),"मैं तुम्हें बहुत उदास कर रहे हैं लगता है। आप समझ में नहीं आता की सहमति '")</f>
        <v>मैं तुम्हें बहुत उदास कर रहे हैं लगता है। आप समझ में नहीं आता की सहमति '</v>
      </c>
      <c r="C497" s="1" t="s">
        <v>13</v>
      </c>
      <c r="D497" s="1" t="s">
        <v>5</v>
      </c>
    </row>
    <row r="498" spans="1:4" ht="13.2" x14ac:dyDescent="0.25">
      <c r="A498" s="1" t="s">
        <v>504</v>
      </c>
      <c r="B498" t="str">
        <f ca="1">IFERROR(__xludf.DUMMYFUNCTION("GOOGLETRANSLATE(B498,""en"",""hi"")"),"जब मैं देखना शुरू कर इस मैं रुचि नहीं किया गया था। मुझे शक है, तो यह और भी लायक है
देख रहे। लेकिन तुम लोग मुझे गलत साबित कर दिया। बहुत बढ़िया। आशा है लोगों को और अधिक हो जाते हैं
LGBTQ के बारे में पता। वे सामान्य मनुष्य अभी जिस तरह हम कर रहे हैं कर रहे है"&amp;"ं। मैं प्यार करता हूँ
लड़कियों के कार्य समाप्त होते हैं। दिमाग उड़ा प्रदर्शन 👌👌")</f>
        <v>जब मैं देखना शुरू कर इस मैं रुचि नहीं किया गया था। मुझे शक है, तो यह और भी लायक है
देख रहे। लेकिन तुम लोग मुझे गलत साबित कर दिया। बहुत बढ़िया। आशा है लोगों को और अधिक हो जाते हैं
LGBTQ के बारे में पता। वे सामान्य मनुष्य अभी जिस तरह हम कर रहे हैं कर रहे हैं। मैं प्यार करता हूँ
लड़कियों के कार्य समाप्त होते हैं। दिमाग उड़ा प्रदर्शन 👌👌</v>
      </c>
      <c r="C498" s="1" t="s">
        <v>4</v>
      </c>
      <c r="D498" s="1" t="s">
        <v>5</v>
      </c>
    </row>
    <row r="499" spans="1:4" ht="13.2" x14ac:dyDescent="0.25">
      <c r="A499" s="1" t="s">
        <v>505</v>
      </c>
      <c r="B499" t="str">
        <f ca="1">IFERROR(__xludf.DUMMYFUNCTION("GOOGLETRANSLATE(B499,""en"",""hi"")"),"सच भाई ... 70% निश्चित रूप से chutiyapa बॉलीवुड।")</f>
        <v>सच भाई ... 70% निश्चित रूप से chutiyapa बॉलीवुड।</v>
      </c>
      <c r="C499" s="1" t="s">
        <v>13</v>
      </c>
      <c r="D499" s="1" t="s">
        <v>5</v>
      </c>
    </row>
    <row r="500" spans="1:4" ht="13.2" x14ac:dyDescent="0.25">
      <c r="A500" s="1" t="s">
        <v>506</v>
      </c>
      <c r="B500" t="str">
        <f ca="1">IFERROR(__xludf.DUMMYFUNCTION("GOOGLETRANSLATE(B500,""en"",""hi"")"),"वह मानसिक लेखक")</f>
        <v>वह मानसिक लेखक</v>
      </c>
      <c r="C500" s="1" t="s">
        <v>4</v>
      </c>
      <c r="D500" s="1" t="s">
        <v>5</v>
      </c>
    </row>
    <row r="501" spans="1:4" ht="13.2" x14ac:dyDescent="0.25">
      <c r="A501" s="1" t="s">
        <v>507</v>
      </c>
      <c r="B501" t="str">
        <f ca="1">IFERROR(__xludf.DUMMYFUNCTION("GOOGLETRANSLATE(B501,""en"",""hi"")"),"आप सही Vhaiya हैं।")</f>
        <v>आप सही Vhaiya हैं।</v>
      </c>
      <c r="C501" s="1" t="s">
        <v>4</v>
      </c>
      <c r="D501" s="1" t="s">
        <v>5</v>
      </c>
    </row>
    <row r="502" spans="1:4" ht="13.2" x14ac:dyDescent="0.25">
      <c r="A502" s="1" t="s">
        <v>508</v>
      </c>
      <c r="B502" t="str">
        <f ca="1">IFERROR(__xludf.DUMMYFUNCTION("GOOGLETRANSLATE(B502,""en"",""hi"")"),"Lol यू क्या नारीवाद या तो अगर यू अर्थ शब्दकोश विश्वास है, अगर यू पता नहीं है
सच समानता में विश्वास करते थे तो यू समतावाद का समर्थन करेगा बजाय अगर
नारीवाद")</f>
        <v>Lol यू क्या नारीवाद या तो अगर यू अर्थ शब्दकोश विश्वास है, अगर यू पता नहीं है
सच समानता में विश्वास करते थे तो यू समतावाद का समर्थन करेगा बजाय अगर
नारीवाद</v>
      </c>
      <c r="C502" s="1" t="s">
        <v>4</v>
      </c>
      <c r="D502" s="1" t="s">
        <v>5</v>
      </c>
    </row>
    <row r="503" spans="1:4" ht="13.2" x14ac:dyDescent="0.25">
      <c r="A503" s="1" t="s">
        <v>509</v>
      </c>
      <c r="B503" t="str">
        <f ca="1">IFERROR(__xludf.DUMMYFUNCTION("GOOGLETRANSLATE(B503,""en"",""hi"")"),"1000% सच भाई")</f>
        <v>1000% सच भाई</v>
      </c>
      <c r="C503" s="1" t="s">
        <v>4</v>
      </c>
      <c r="D503" s="1" t="s">
        <v>5</v>
      </c>
    </row>
    <row r="504" spans="1:4" ht="13.2" x14ac:dyDescent="0.25">
      <c r="A504" s="1" t="s">
        <v>510</v>
      </c>
      <c r="B504" t="str">
        <f ca="1">IFERROR(__xludf.DUMMYFUNCTION("GOOGLETRANSLATE(B504,""en"",""hi"")"),"सरल फिल्म दिखा रहा है कि वे भी कर रहे हैं महिलाओं को जो की तरह अपमानजनक त्रुटिपूर्ण
पुरुषों। हम अपने परिवारों में भी इन महिलाओं को नहीं देखा है? पिता अपमानजनक है
लेकिन माँ परवाह किए बिना, क्योंकि वह उसे प्यार करता है उसके द्वारा शांत और जीवन रहता है।
असल "&amp;"में महिलाओं के प्यार यहाँ पुरुषों की तुलना में कहीं अधिक है। इस फिल्म में द
महिला चरित्र वह अपने दोष है है, फ़िल्म की है परे गबीर देखते हैं।
यही कारण है कि हम खामियों से परे प्यार देखने की जरूरत है। गबीर सिंह तो सभी के साथ साथ अपने
त्रुटिपूर्ण चरित्र वहाँ"&amp;" एक महिलाओं को जो अभी भी उसके पसंद आया था। यही कारण है कि कुछ लोगों को है
यह पसंद है।
यह पहले से ही अधिक तमिल फिल्मों में किए गए की तरह पहले से ही कई फिल्मों थे
पिछले एक दशक से विचार प्रभुत्व एक पुरुष के साथ दर्शकों को अपील करने के लिए था
चरित्र को दिख"&amp;"ाने के लिए कैसे गुस्से में व्यक्ति जो एक गैलन पागलों की तरह रहता है और बदल गया है
अधिक समय तक। केवल यह है कि पता चला है यह बहुत ही समझदारी से सूर्य से काम किया गया था फिल्म
फिल्म मोहब्बत के दुश्मन में एक और फिल्म तमिल फिल्म में विक्रम से काम किया गया था
स"&amp;"ेतु कहा जाता है जो तेरे नाम में सलमान खान ने हिन्दी में पुनः किया था। गबीर
सिंह वास्तव में अधिक भी इन दो पात्रों कुछ नहीं से एक रिप बंद है
महिला चरित्रों भी इन दोनों से महिला चरित्रों से चीर दिया गया था
फिल्मों जो डरपोक पात्रों थे। तो यहाँ तुम जाओ निदेशक "&amp;"का विचार आया
इन दोनों फिल्मों से अर्जुन रेड्डी लेखन।")</f>
        <v>सरल फिल्म दिखा रहा है कि वे भी कर रहे हैं महिलाओं को जो की तरह अपमानजनक त्रुटिपूर्ण
पुरुषों। हम अपने परिवारों में भी इन महिलाओं को नहीं देखा है? पिता अपमानजनक है
लेकिन माँ परवाह किए बिना, क्योंकि वह उसे प्यार करता है उसके द्वारा शांत और जीवन रहता है।
असल में महिलाओं के प्यार यहाँ पुरुषों की तुलना में कहीं अधिक है। इस फिल्म में द
महिला चरित्र वह अपने दोष है है, फ़िल्म की है परे गबीर देखते हैं।
यही कारण है कि हम खामियों से परे प्यार देखने की जरूरत है। गबीर सिंह तो सभी के साथ साथ अपने
त्रुटिपूर्ण चरित्र वहाँ एक महिलाओं को जो अभी भी उसके पसंद आया था। यही कारण है कि कुछ लोगों को है
यह पसंद है।
यह पहले से ही अधिक तमिल फिल्मों में किए गए की तरह पहले से ही कई फिल्मों थे
पिछले एक दशक से विचार प्रभुत्व एक पुरुष के साथ दर्शकों को अपील करने के लिए था
चरित्र को दिखाने के लिए कैसे गुस्से में व्यक्ति जो एक गैलन पागलों की तरह रहता है और बदल गया है
अधिक समय तक। केवल यह है कि पता चला है यह बहुत ही समझदारी से सूर्य से काम किया गया था फिल्म
फिल्म मोहब्बत के दुश्मन में एक और फिल्म तमिल फिल्म में विक्रम से काम किया गया था
सेतु कहा जाता है जो तेरे नाम में सलमान खान ने हिन्दी में पुनः किया था। गबीर
सिंह वास्तव में अधिक भी इन दो पात्रों कुछ नहीं से एक रिप बंद है
महिला चरित्रों भी इन दोनों से महिला चरित्रों से चीर दिया गया था
फिल्मों जो डरपोक पात्रों थे। तो यहाँ तुम जाओ निदेशक का विचार आया
इन दोनों फिल्मों से अर्जुन रेड्डी लेखन।</v>
      </c>
      <c r="C504" s="1" t="s">
        <v>4</v>
      </c>
      <c r="D504" s="1" t="s">
        <v>5</v>
      </c>
    </row>
    <row r="505" spans="1:4" ht="13.2" x14ac:dyDescent="0.25">
      <c r="A505" s="1" t="s">
        <v>511</v>
      </c>
      <c r="B505" t="str">
        <f ca="1">IFERROR(__xludf.DUMMYFUNCTION("GOOGLETRANSLATE(B505,""en"",""hi"")"),"nicevedio")</f>
        <v>nicevedio</v>
      </c>
      <c r="C505" s="1" t="s">
        <v>4</v>
      </c>
      <c r="D505" s="1" t="s">
        <v>5</v>
      </c>
    </row>
    <row r="506" spans="1:4" ht="13.2" x14ac:dyDescent="0.25">
      <c r="A506" s="1" t="s">
        <v>512</v>
      </c>
      <c r="B506" t="str">
        <f ca="1">IFERROR(__xludf.DUMMYFUNCTION("GOOGLETRANSLATE(B506,""en"",""hi"")"),"समलैंगिकता: यह स्वाभाविक है [困]
नहीं कोई लोगों की निंदा करने के लिए, लेकिन इस अभ्यास से गिर पुनः प्राप्त करने, है
विश्वास है कि आप एक बेहतर चरण में है कि मंच से बदला जा सकता है, कहने के लिए
हम अन्य, जो हम उस तरह के पारित करने के लिए कर रहे हैं बंद इस एक "&amp;"छोड़ और ले जाएगा कि
हमारे भाइयों और बहनों पर फैसले की।
प्रश्न पूछा जाना चाहिए कि है,
जहां इस विचलन की इस विकृति के बारे में आया था?
कारण जब भगवान इस ब्रह्मांड उसे आज्ञा का पालन करने में इस ब्रह्मांड और सब कुछ बनाया
और उनकी कानून, सूरज कानून जिसके तहत यह"&amp;" बनाई गई है, चाँद, का अनुसरण करता है
सितारों, इस ग्रह पृथ्वी इसके निर्माण के कानून का अनुसरण करता है। और क्या हम में देख
निर्माण नहीं, कानून है जिसके तहत यह बनाई गई है से प्राणी भटक है।
अपनी कक्षा में ग्रह चाल कानून की अवमानना ​​नहीं भी नहीं, एक अंश
एक दू"&amp;"सरे और खगोलविदों की इस गवाही कर सकते हैं।
मुझे नहीं तुम कहाँ मिल जाए, एक चींटी, एक मधुमक्खी, एक मुर्गी, मछली परवाह है। वे सभी का पालन
प्रकृति, जिसमें वे बनाई गई हैं, पुरुषों एक से विचलित करने के लिए नहीं बनाया गया है
कुछ प्रकृति जिसमें उन्होंने बनाया जात"&amp;"ा है।
ग्रह पृथ्वी अपनी कक्षा 23 डिग्री सेल्सियस के मैदान, 30 को इच्छा के लिए बनाया गया है
मिनट, ग्रह अपनी कक्षा के मैदान के लिए पतला, यह एक स्वाभाविक है
झुकाव या लीनिंग।
स्वभाव से आदमी महिला और प्रकृति leans द्वारा महिला की ओर झुका है
आदमी के प्रति।
अब"&amp;" मैं जानना चाहता हूँ, जहाँ यह, विचलन से आया?
यह जब तक एक आदमी है कि साल पहले बनाया गया था, मूल आदमी से, बना नहीं था
प्राकृतिक आदमी, बना की प्रकृति के विपरीत प्राकृतिक से विचलित करने के लिए
भगवान और आदमी, के रास्ते प्राकृतिक तरीके से और से भटक के opposser"&amp;" बनाया
प्राकृतिक बेशक, उनके पूरे जीवन शैली एक विचलन हो जाएगा।
बाइबिल स्पष्ट रूप से कहते हैं, वह एक झूठ और जब तुम में परमेश्वर का 'सच' बदला
भगवान और की सच्चाई बिगाड़ने यह एक झूठ है, क्या इस प्रकार है कि से एक है से बना
विचलन की विकृति की व्यवस्था। हम अफ्र"&amp;"ीका चलने में भाई नहीं था
टूट कलाई के साथ चारों ओर।
के बाद से लोगों को सिखाया जाता था और इस व्यवहार का पता चला है कि हम इस अन-सीख सकते हैं
व्यवहार।
इंजील ""के रूप में एक आदमी तो है thinketh वह"" अगर आप कर एक तरह से सोचने के लिए एक आदमी का कहना है
औरत, हम"&amp;"ने देखा है कि ""सोचा"" इतना शक्तिशाली यह अपने आप परियोजनाओं को पूरी तरह से है
आदमी के दिमाग पर और यह सामग्री नयी आकृति प्रदान करने के लिए शुरू होता है, ताकि एक आदमी, जो
एक महिला, उसके चेहरे, उसकी सुविधाओं, अपने आंदोलनों के बारे में सब कुछ की तरह सोचता है
"&amp;"उसे अपने विचारों के अनुसार बदलने के लिए शुरू होता है।
इसलिए हम तो शास्त्र कहते हैं ""मैं प्रभु भगवान निहारना, सब बातों नया बनाने""
में प्राकृतिक व्यवस्था में विचलन की सवारी और आदमी वापस लाने के प्राप्त करना होगा
जिसमें उन्होंने बनाई गई है और ऐसा करने के "&amp;"लिए एक ही रास्ता मनुष्य मस्तिष्क एक नया में जगह करने के लिए है
सोचा और है कि नए सोचा एक नए विचार सामने आ जाएंगे और उस नए विचार होगा
मनुष्य के ""बात"" नयी आकृति प्रदान आदमी के रूप को बदलने और बदल
आदमी की अभिव्यक्ति।
वहाँ, वहाँ कोई है एक समलैंगिक बदला नहीं"&amp;" जा सकता है कि जैसी कोई चीज नहीं है
एक ""समलैंगिक"" बदला नहीं जा सकता है कि के रूप में ऐसी बात है, भगवान यहाँ है हम सभी को बदलने के लिए
ऊपर, एक नया विकास में और हमें वापस प्राकृतिक व्यवस्था है जिसमें हम थे के लिए लाने के
बनाया था।")</f>
        <v>समलैंगिकता: यह स्वाभाविक है [困]
नहीं कोई लोगों की निंदा करने के लिए, लेकिन इस अभ्यास से गिर पुनः प्राप्त करने, है
विश्वास है कि आप एक बेहतर चरण में है कि मंच से बदला जा सकता है, कहने के लिए
हम अन्य, जो हम उस तरह के पारित करने के लिए कर रहे हैं बंद इस एक छोड़ और ले जाएगा कि
हमारे भाइयों और बहनों पर फैसले की।
प्रश्न पूछा जाना चाहिए कि है,
जहां इस विचलन की इस विकृति के बारे में आया था?
कारण जब भगवान इस ब्रह्मांड उसे आज्ञा का पालन करने में इस ब्रह्मांड और सब कुछ बनाया
और उनकी कानून, सूरज कानून जिसके तहत यह बनाई गई है, चाँद, का अनुसरण करता है
सितारों, इस ग्रह पृथ्वी इसके निर्माण के कानून का अनुसरण करता है। और क्या हम में देख
निर्माण नहीं, कानून है जिसके तहत यह बनाई गई है से प्राणी भटक है।
अपनी कक्षा में ग्रह चाल कानून की अवमानना ​​नहीं भी नहीं, एक अंश
एक दूसरे और खगोलविदों की इस गवाही कर सकते हैं।
मुझे नहीं तुम कहाँ मिल जाए, एक चींटी, एक मधुमक्खी, एक मुर्गी, मछली परवाह है। वे सभी का पालन
प्रकृति, जिसमें वे बनाई गई हैं, पुरुषों एक से विचलित करने के लिए नहीं बनाया गया है
कुछ प्रकृति जिसमें उन्होंने बनाया जाता है।
ग्रह पृथ्वी अपनी कक्षा 23 डिग्री सेल्सियस के मैदान, 30 को इच्छा के लिए बनाया गया है
मिनट, ग्रह अपनी कक्षा के मैदान के लिए पतला, यह एक स्वाभाविक है
झुकाव या लीनिंग।
स्वभाव से आदमी महिला और प्रकृति leans द्वारा महिला की ओर झुका है
आदमी के प्रति।
अब मैं जानना चाहता हूँ, जहाँ यह, विचलन से आया?
यह जब तक एक आदमी है कि साल पहले बनाया गया था, मूल आदमी से, बना नहीं था
प्राकृतिक आदमी, बना की प्रकृति के विपरीत प्राकृतिक से विचलित करने के लिए
भगवान और आदमी, के रास्ते प्राकृतिक तरीके से और से भटक के opposser बनाया
प्राकृतिक बेशक, उनके पूरे जीवन शैली एक विचलन हो जाएगा।
बाइबिल स्पष्ट रूप से कहते हैं, वह एक झूठ और जब तुम में परमेश्वर का 'सच' बदला
भगवान और की सच्चाई बिगाड़ने यह एक झूठ है, क्या इस प्रकार है कि से एक है से बना
विचलन की विकृति की व्यवस्था। हम अफ्रीका चलने में भाई नहीं था
टूट कलाई के साथ चारों ओर।
के बाद से लोगों को सिखाया जाता था और इस व्यवहार का पता चला है कि हम इस अन-सीख सकते हैं
व्यवहार।
इंजील "के रूप में एक आदमी तो है thinketh वह" अगर आप कर एक तरह से सोचने के लिए एक आदमी का कहना है
औरत, हमने देखा है कि "सोचा" इतना शक्तिशाली यह अपने आप परियोजनाओं को पूरी तरह से है
आदमी के दिमाग पर और यह सामग्री नयी आकृति प्रदान करने के लिए शुरू होता है, ताकि एक आदमी, जो
एक महिला, उसके चेहरे, उसकी सुविधाओं, अपने आंदोलनों के बारे में सब कुछ की तरह सोचता है
उसे अपने विचारों के अनुसार बदलने के लिए शुरू होता है।
इसलिए हम तो शास्त्र कहते हैं "मैं प्रभु भगवान निहारना, सब बातों नया बनाने"
में प्राकृतिक व्यवस्था में विचलन की सवारी और आदमी वापस लाने के प्राप्त करना होगा
जिसमें उन्होंने बनाई गई है और ऐसा करने के लिए एक ही रास्ता मनुष्य मस्तिष्क एक नया में जगह करने के लिए है
सोचा और है कि नए सोचा एक नए विचार सामने आ जाएंगे और उस नए विचार होगा
मनुष्य के "बात" नयी आकृति प्रदान आदमी के रूप को बदलने और बदल
आदमी की अभिव्यक्ति।
वहाँ, वहाँ कोई है एक समलैंगिक बदला नहीं जा सकता है कि जैसी कोई चीज नहीं है
एक "समलैंगिक" बदला नहीं जा सकता है कि के रूप में ऐसी बात है, भगवान यहाँ है हम सभी को बदलने के लिए
ऊपर, एक नया विकास में और हमें वापस प्राकृतिक व्यवस्था है जिसमें हम थे के लिए लाने के
बनाया था।</v>
      </c>
      <c r="C506" s="1" t="s">
        <v>4</v>
      </c>
      <c r="D506" s="1" t="s">
        <v>28</v>
      </c>
    </row>
    <row r="507" spans="1:4" ht="13.2" x14ac:dyDescent="0.25">
      <c r="A507" s="1" t="s">
        <v>513</v>
      </c>
      <c r="B507" t="str">
        <f ca="1">IFERROR(__xludf.DUMMYFUNCTION("GOOGLETRANSLATE(B507,""en"",""hi"")"),"नूपुर, तो आप इस तरह किसी के ऊपर चिल्लाओ करने के लिए पागल हो रहे हैं, और अर्नाब, आप एक कर रहे हैं
लंगर ?? आप नूपुर इतने लंबे समय तक चिल्ला और उपयोग shitty शब्द पर चलते हैं ..")</f>
        <v>नूपुर, तो आप इस तरह किसी के ऊपर चिल्लाओ करने के लिए पागल हो रहे हैं, और अर्नाब, आप एक कर रहे हैं
लंगर ?? आप नूपुर इतने लंबे समय तक चिल्ला और उपयोग shitty शब्द पर चलते हैं ..</v>
      </c>
      <c r="C507" s="1" t="s">
        <v>4</v>
      </c>
      <c r="D507" s="1" t="s">
        <v>5</v>
      </c>
    </row>
    <row r="508" spans="1:4" ht="13.2" x14ac:dyDescent="0.25">
      <c r="A508" s="1" t="s">
        <v>514</v>
      </c>
      <c r="B508" t="str">
        <f ca="1">IFERROR(__xludf.DUMMYFUNCTION("GOOGLETRANSLATE(B508,""en"",""hi"")"),"एच्यूथ Thouta भाई से नफरत नहीं है कि बहुत n भारत केवल प्यार अच्छे लोगों में आता है
बुरा लोगों से नफरत है। लेकिन दक्षिण में उनकी ऐसी कोई व्याकुलता है।")</f>
        <v>एच्यूथ Thouta भाई से नफरत नहीं है कि बहुत n भारत केवल प्यार अच्छे लोगों में आता है
बुरा लोगों से नफरत है। लेकिन दक्षिण में उनकी ऐसी कोई व्याकुलता है।</v>
      </c>
      <c r="C508" s="1" t="s">
        <v>4</v>
      </c>
      <c r="D508" s="1" t="s">
        <v>5</v>
      </c>
    </row>
    <row r="509" spans="1:4" ht="13.2" x14ac:dyDescent="0.25">
      <c r="A509" s="1" t="s">
        <v>515</v>
      </c>
      <c r="B509" t="str">
        <f ca="1">IFERROR(__xludf.DUMMYFUNCTION("GOOGLETRANSLATE(B509,""en"",""hi"")"),"छो
7079116531
Hii")</f>
        <v>छो
7079116531
Hii</v>
      </c>
      <c r="C509" s="1" t="s">
        <v>4</v>
      </c>
      <c r="D509" s="1" t="s">
        <v>5</v>
      </c>
    </row>
    <row r="510" spans="1:4" ht="13.2" x14ac:dyDescent="0.25">
      <c r="A510" s="1" t="s">
        <v>516</v>
      </c>
      <c r="B510" t="str">
        <f ca="1">IFERROR(__xludf.DUMMYFUNCTION("GOOGLETRANSLATE(B510,""en"",""hi"")"),"मुझे भी। मैं इस वीडियो के लिए इंतज़ार कर रहा था।")</f>
        <v>मुझे भी। मैं इस वीडियो के लिए इंतज़ार कर रहा था।</v>
      </c>
      <c r="C510" s="1" t="s">
        <v>4</v>
      </c>
      <c r="D510" s="1" t="s">
        <v>5</v>
      </c>
    </row>
    <row r="511" spans="1:4" ht="13.2" x14ac:dyDescent="0.25">
      <c r="A511" s="1" t="s">
        <v>517</v>
      </c>
      <c r="B511" t="str">
        <f ca="1">IFERROR(__xludf.DUMMYFUNCTION("GOOGLETRANSLATE(B511,""en"",""hi"")"),"हा हा हा")</f>
        <v>हा हा हा</v>
      </c>
      <c r="C511" s="1" t="s">
        <v>4</v>
      </c>
      <c r="D511" s="1" t="s">
        <v>5</v>
      </c>
    </row>
    <row r="512" spans="1:4" ht="13.2" x14ac:dyDescent="0.25">
      <c r="A512" s="1" t="s">
        <v>518</v>
      </c>
      <c r="B512" t="str">
        <f ca="1">IFERROR(__xludf.DUMMYFUNCTION("GOOGLETRANSLATE(B512,""en"",""hi"")"),"बॉलीवुड के लिए बिल्कुल सही नाम अश्लील लकड़ी या copywood है 😂😂")</f>
        <v>बॉलीवुड के लिए बिल्कुल सही नाम अश्लील लकड़ी या copywood है 😂😂</v>
      </c>
      <c r="C512" s="1" t="s">
        <v>13</v>
      </c>
      <c r="D512" s="1" t="s">
        <v>5</v>
      </c>
    </row>
    <row r="513" spans="1:4" ht="13.2" x14ac:dyDescent="0.25">
      <c r="A513" s="1" t="s">
        <v>519</v>
      </c>
      <c r="B513" t="str">
        <f ca="1">IFERROR(__xludf.DUMMYFUNCTION("GOOGLETRANSLATE(B513,""en"",""hi"")"),"@Hasan सरदार
मेरे पृथ्वी पर से")</f>
        <v>@Hasan सरदार
मेरे पृथ्वी पर से</v>
      </c>
      <c r="C513" s="1" t="s">
        <v>4</v>
      </c>
      <c r="D513" s="1" t="s">
        <v>5</v>
      </c>
    </row>
    <row r="514" spans="1:4" ht="13.2" x14ac:dyDescent="0.25">
      <c r="A514" s="1" t="s">
        <v>520</v>
      </c>
      <c r="B514" t="str">
        <f ca="1">IFERROR(__xludf.DUMMYFUNCTION("GOOGLETRANSLATE(B514,""en"",""hi"")"),"कितना प्यारा")</f>
        <v>कितना प्यारा</v>
      </c>
      <c r="C514" s="1" t="s">
        <v>4</v>
      </c>
      <c r="D514" s="1" t="s">
        <v>5</v>
      </c>
    </row>
    <row r="515" spans="1:4" ht="13.2" x14ac:dyDescent="0.25">
      <c r="A515" s="1" t="s">
        <v>521</v>
      </c>
      <c r="B515" t="str">
        <f ca="1">IFERROR(__xludf.DUMMYFUNCTION("GOOGLETRANSLATE(B515,""en"",""hi"")"),"बसों और फिल्मों .... ताली बजाने और नृत्य में मैं देखा के रूप में समलैंगिक। इसकी नहीं करने के लिए
सेना। सेना हमारे देश का प्रतिनिधित्व करते हैं और मैं जनरल सर के साथ हूँ।")</f>
        <v>बसों और फिल्मों .... ताली बजाने और नृत्य में मैं देखा के रूप में समलैंगिक। इसकी नहीं करने के लिए
सेना। सेना हमारे देश का प्रतिनिधित्व करते हैं और मैं जनरल सर के साथ हूँ।</v>
      </c>
      <c r="C515" s="1" t="s">
        <v>4</v>
      </c>
      <c r="D515" s="1" t="s">
        <v>28</v>
      </c>
    </row>
    <row r="516" spans="1:4" ht="13.2" x14ac:dyDescent="0.25">
      <c r="A516" s="1" t="s">
        <v>522</v>
      </c>
      <c r="B516" t="str">
        <f ca="1">IFERROR(__xludf.DUMMYFUNCTION("GOOGLETRANSLATE(B516,""en"",""hi"")"),"सर plzz साहब टाइटैनिक plzz")</f>
        <v>सर plzz साहब टाइटैनिक plzz</v>
      </c>
      <c r="C516" s="1" t="s">
        <v>4</v>
      </c>
      <c r="D516" s="1" t="s">
        <v>5</v>
      </c>
    </row>
    <row r="517" spans="1:4" ht="13.2" x14ac:dyDescent="0.25">
      <c r="A517" s="1" t="s">
        <v>523</v>
      </c>
      <c r="B517" t="str">
        <f ca="1">IFERROR(__xludf.DUMMYFUNCTION("GOOGLETRANSLATE(B517,""en"",""hi"")"),"रियल मन शुद्ध भारतीय की तरह,
Ery एक यू से सीखना चाहिए '
[15:40] (https://www.youtube.com/watch?v=J2J5ssSP5yQ&amp;t=15m40s) से उत्कृष्ट")</f>
        <v>रियल मन शुद्ध भारतीय की तरह,
Ery एक यू से सीखना चाहिए '
[15:40] (https://www.youtube.com/watch?v=J2J5ssSP5yQ&amp;t=15m40s) से उत्कृष्ट</v>
      </c>
      <c r="C517" s="1" t="s">
        <v>4</v>
      </c>
      <c r="D517" s="1" t="s">
        <v>5</v>
      </c>
    </row>
    <row r="518" spans="1:4" ht="13.2" x14ac:dyDescent="0.25">
      <c r="A518" s="1" t="s">
        <v>524</v>
      </c>
      <c r="B518" t="str">
        <f ca="1">IFERROR(__xludf.DUMMYFUNCTION("GOOGLETRANSLATE(B518,""en"",""hi"")"),"अच्छा भाई के लिए है")</f>
        <v>अच्छा भाई के लिए है</v>
      </c>
      <c r="C518" s="1" t="s">
        <v>4</v>
      </c>
      <c r="D518" s="1" t="s">
        <v>5</v>
      </c>
    </row>
    <row r="519" spans="1:4" ht="13.2" x14ac:dyDescent="0.25">
      <c r="A519" s="1" t="s">
        <v>525</v>
      </c>
      <c r="B519" t="str">
        <f ca="1">IFERROR(__xludf.DUMMYFUNCTION("GOOGLETRANSLATE(B519,""en"",""hi"")"),"FG Fyy")</f>
        <v>FG Fyy</v>
      </c>
      <c r="C519" s="1" t="s">
        <v>4</v>
      </c>
      <c r="D519" s="1" t="s">
        <v>5</v>
      </c>
    </row>
    <row r="520" spans="1:4" ht="13.2" x14ac:dyDescent="0.25">
      <c r="A520" s="1" t="s">
        <v>526</v>
      </c>
      <c r="B520" t="str">
        <f ca="1">IFERROR(__xludf.DUMMYFUNCTION("GOOGLETRANSLATE(B520,""en"",""hi"")"),"मैं एक समलैंगिक व्यक्ति हूँ और गर्व मेरी समलैंगिकता पर हो सकता है!
भारतीय संविधान के अनुसार हम तीन लिंगों और समलैंगिकता है
भारत में कानूनी किसी समलैंगिकता या विपरीतलिंगी के लिए नहीं कह रहा है, इसलिए यदि
इसका मतलब है कि भारतीय संविधान का पालन नहीं कर रहे ह"&amp;"ैं।
मैं एनसीसी कैडेट था और जब हम एनसीसी में हैं हम एक समाचार प्राप्त है कि सेना के अधिकारियों या
सैनिकों कभी कभी वे यौन भोली को दुरुपयोग या एक मासूम मैं कर रहा हूँ
गवाह मैं इस देखा और एनसीसी की अवधि के दौरान सुना।
अगला मैं पुरुषों के लिए जो थे या अब भी"&amp;" वे कर रहे हैं के साथ शारीरिक संबंध बना दिया है
रक्षा बलों के साथ काम। तो कोई आगे नहीं आते हैं और कहते हैं कि में कर सकते हैं
रक्षा हम कोई समलैंगिक है। कर रहे हैं लेकिन वे कोठरी में कर रहे हैं।
दूसरा वहाँ कई समाचार जहां सैनिकों के साथ दुर्व्यवहार या शारीर"&amp;"िक रूप से प्रताड़ित लड़कियों कर रहे हैं
ताकि कोई भी कह सकते हैं कि अगर समलैंगिक रक्षा में शामिल हो जाएगा तो वे चिढ़ाने होगा
या सीधे सैनिकों को परेशान।
समलैंगिक लोगों सामान्य वे वेश्या नहीं कर रहे हैं, जो सभी सेक्स की जरूरत है
समय।
अगर आप नहीं चाहते "&amp;"हैं कृपया ट्रांसजेंडर और समलैंगिक लोगों का सम्मान नहीं करते
लेकिन कम से कम अपने संविधान जो उन्हें वैध का सम्मान
रामायण के अनुसार
राम भगवान ने कहा कि कलयुग hijaray मई राज सुस्त
भगवान अपने समलैंगिक भाई से आप सभी को आशीर्वाद")</f>
        <v>मैं एक समलैंगिक व्यक्ति हूँ और गर्व मेरी समलैंगिकता पर हो सकता है!
भारतीय संविधान के अनुसार हम तीन लिंगों और समलैंगिकता है
भारत में कानूनी किसी समलैंगिकता या विपरीतलिंगी के लिए नहीं कह रहा है, इसलिए यदि
इसका मतलब है कि भारतीय संविधान का पालन नहीं कर रहे हैं।
मैं एनसीसी कैडेट था और जब हम एनसीसी में हैं हम एक समाचार प्राप्त है कि सेना के अधिकारियों या
सैनिकों कभी कभी वे यौन भोली को दुरुपयोग या एक मासूम मैं कर रहा हूँ
गवाह मैं इस देखा और एनसीसी की अवधि के दौरान सुना।
अगला मैं पुरुषों के लिए जो थे या अब भी वे कर रहे हैं के साथ शारीरिक संबंध बना दिया है
रक्षा बलों के साथ काम। तो कोई आगे नहीं आते हैं और कहते हैं कि में कर सकते हैं
रक्षा हम कोई समलैंगिक है। कर रहे हैं लेकिन वे कोठरी में कर रहे हैं।
दूसरा वहाँ कई समाचार जहां सैनिकों के साथ दुर्व्यवहार या शारीरिक रूप से प्रताड़ित लड़कियों कर रहे हैं
ताकि कोई भी कह सकते हैं कि अगर समलैंगिक रक्षा में शामिल हो जाएगा तो वे चिढ़ाने होगा
या सीधे सैनिकों को परेशान।
समलैंगिक लोगों सामान्य वे वेश्या नहीं कर रहे हैं, जो सभी सेक्स की जरूरत है
समय।
अगर आप नहीं चाहते हैं कृपया ट्रांसजेंडर और समलैंगिक लोगों का सम्मान नहीं करते
लेकिन कम से कम अपने संविधान जो उन्हें वैध का सम्मान
रामायण के अनुसार
राम भगवान ने कहा कि कलयुग hijaray मई राज सुस्त
भगवान अपने समलैंगिक भाई से आप सभी को आशीर्वाद</v>
      </c>
      <c r="C520" s="1" t="s">
        <v>4</v>
      </c>
      <c r="D520" s="1" t="s">
        <v>28</v>
      </c>
    </row>
    <row r="521" spans="1:4" ht="13.2" x14ac:dyDescent="0.25">
      <c r="A521" s="1" t="s">
        <v>527</v>
      </c>
      <c r="B521" t="str">
        <f ca="1">IFERROR(__xludf.DUMMYFUNCTION("GOOGLETRANSLATE(B521,""en"",""hi"")"),"आप सही दादा हैं")</f>
        <v>आप सही दादा हैं</v>
      </c>
      <c r="C521" s="1" t="s">
        <v>4</v>
      </c>
      <c r="D521" s="1" t="s">
        <v>5</v>
      </c>
    </row>
    <row r="522" spans="1:4" ht="13.2" x14ac:dyDescent="0.25">
      <c r="A522" s="1" t="s">
        <v>528</v>
      </c>
      <c r="B522" t="str">
        <f ca="1">IFERROR(__xludf.DUMMYFUNCTION("GOOGLETRANSLATE(B522,""en"",""hi"")"),"अच्छा वीडियो बास")</f>
        <v>अच्छा वीडियो बास</v>
      </c>
      <c r="C522" s="1" t="s">
        <v>4</v>
      </c>
      <c r="D522" s="1" t="s">
        <v>5</v>
      </c>
    </row>
    <row r="523" spans="1:4" ht="13.2" x14ac:dyDescent="0.25">
      <c r="A523" s="1" t="s">
        <v>529</v>
      </c>
      <c r="B523" t="str">
        <f ca="1">IFERROR(__xludf.DUMMYFUNCTION("GOOGLETRANSLATE(B523,""en"",""hi"")"),"Burnol?")</f>
        <v>Burnol?</v>
      </c>
      <c r="C523" s="1" t="s">
        <v>4</v>
      </c>
      <c r="D523" s="1" t="s">
        <v>5</v>
      </c>
    </row>
    <row r="524" spans="1:4" ht="13.2" x14ac:dyDescent="0.25">
      <c r="A524" s="1" t="s">
        <v>530</v>
      </c>
      <c r="B524" t="str">
        <f ca="1">IFERROR(__xludf.DUMMYFUNCTION("GOOGLETRANSLATE(B524,""en"",""hi"")"),"आप सू की गड़बड़ी बढ़ रहे हैं कि आप किसी और की नहीं समझ सकता
परिप्रेक्ष्य ...... आपको लगता है कि आप जो भी सोचते हैं या कहते हैं सही है ..... lmao")</f>
        <v>आप सू की गड़बड़ी बढ़ रहे हैं कि आप किसी और की नहीं समझ सकता
परिप्रेक्ष्य ...... आपको लगता है कि आप जो भी सोचते हैं या कहते हैं सही है ..... lmao</v>
      </c>
      <c r="C524" s="1" t="s">
        <v>36</v>
      </c>
      <c r="D524" s="1" t="s">
        <v>5</v>
      </c>
    </row>
    <row r="525" spans="1:4" ht="13.2" x14ac:dyDescent="0.25">
      <c r="A525" s="1" t="s">
        <v>531</v>
      </c>
      <c r="B525" t="str">
        <f ca="1">IFERROR(__xludf.DUMMYFUNCTION("GOOGLETRANSLATE(B525,""en"",""hi"")"),"9777070288")</f>
        <v>9777070288</v>
      </c>
      <c r="C525" s="1" t="s">
        <v>4</v>
      </c>
      <c r="D525" s="1" t="s">
        <v>5</v>
      </c>
    </row>
    <row r="526" spans="1:4" ht="13.2" x14ac:dyDescent="0.25">
      <c r="A526" s="1" t="s">
        <v>532</v>
      </c>
      <c r="B526" t="str">
        <f ca="1">IFERROR(__xludf.DUMMYFUNCTION("GOOGLETRANSLATE(B526,""en"",""hi"")"),"ek समस्या hai मुख्य माता-पिता ke saath नही पर देख payunga।")</f>
        <v>ek समस्या hai मुख्य माता-पिता ke saath नही पर देख payunga।</v>
      </c>
      <c r="C526" s="1" t="s">
        <v>4</v>
      </c>
      <c r="D526" s="1" t="s">
        <v>5</v>
      </c>
    </row>
    <row r="527" spans="1:4" ht="13.2" x14ac:dyDescent="0.25">
      <c r="A527" s="1" t="s">
        <v>533</v>
      </c>
      <c r="B527" t="str">
        <f ca="1">IFERROR(__xludf.DUMMYFUNCTION("GOOGLETRANSLATE(B527,""en"",""hi"")"),"यह वीडियो फिल्म Companion.👍 से सुचरिता त्यागी के लिए है")</f>
        <v>यह वीडियो फिल्म Companion.👍 से सुचरिता त्यागी के लिए है</v>
      </c>
      <c r="C527" s="1" t="s">
        <v>4</v>
      </c>
      <c r="D527" s="1" t="s">
        <v>5</v>
      </c>
    </row>
    <row r="528" spans="1:4" ht="13.2" x14ac:dyDescent="0.25">
      <c r="A528" s="1" t="s">
        <v>534</v>
      </c>
      <c r="B528" t="str">
        <f ca="1">IFERROR(__xludf.DUMMYFUNCTION("GOOGLETRANSLATE(B528,""en"",""hi"")"),"टेक कदम भारत के भ्रष्टाचार मुक्त सरकार")</f>
        <v>टेक कदम भारत के भ्रष्टाचार मुक्त सरकार</v>
      </c>
      <c r="C528" s="1" t="s">
        <v>4</v>
      </c>
      <c r="D528" s="1" t="s">
        <v>5</v>
      </c>
    </row>
    <row r="529" spans="1:4" ht="13.2" x14ac:dyDescent="0.25">
      <c r="A529" s="1" t="s">
        <v>535</v>
      </c>
      <c r="B529" t="str">
        <f ca="1">IFERROR(__xludf.DUMMYFUNCTION("GOOGLETRANSLATE(B529,""en"",""hi"")"),"कोई आतंकवाद या किसी प्राकृतिक आपदा को नष्ट करने की जरूरत होगी
मानव जाति ..
लोग पसंद करेंगे, तो सराहना करते हैं और देवता मानना ​​ऐसे वर्ण, विनाश इच्छा
स्वचालित रूप से अंत में होने ...")</f>
        <v>कोई आतंकवाद या किसी प्राकृतिक आपदा को नष्ट करने की जरूरत होगी
मानव जाति ..
लोग पसंद करेंगे, तो सराहना करते हैं और देवता मानना ​​ऐसे वर्ण, विनाश इच्छा
स्वचालित रूप से अंत में होने ...</v>
      </c>
      <c r="C529" s="1" t="s">
        <v>13</v>
      </c>
      <c r="D529" s="1" t="s">
        <v>5</v>
      </c>
    </row>
    <row r="530" spans="1:4" ht="13.2" x14ac:dyDescent="0.25">
      <c r="A530" s="1" t="s">
        <v>536</v>
      </c>
      <c r="B530" t="str">
        <f ca="1">IFERROR(__xludf.DUMMYFUNCTION("GOOGLETRANSLATE(B530,""en"",""hi"")"),"नारीवादी = आधुनिक युग facists")</f>
        <v>नारीवादी = आधुनिक युग facists</v>
      </c>
      <c r="C530" s="1" t="s">
        <v>13</v>
      </c>
      <c r="D530" s="1" t="s">
        <v>5</v>
      </c>
    </row>
    <row r="531" spans="1:4" ht="13.2" x14ac:dyDescent="0.25">
      <c r="A531" s="1" t="s">
        <v>537</v>
      </c>
      <c r="B531" t="str">
        <f ca="1">IFERROR(__xludf.DUMMYFUNCTION("GOOGLETRANSLATE(B531,""en"",""hi"")"),"ठीक ही कहा किश्वर, 'पागल हाशिये', 'सनकी'। मैं 'कुतिया' जोड़ रहा।")</f>
        <v>ठीक ही कहा किश्वर, 'पागल हाशिये', 'सनकी'। मैं 'कुतिया' जोड़ रहा।</v>
      </c>
      <c r="C531" s="1" t="s">
        <v>4</v>
      </c>
      <c r="D531" s="1" t="s">
        <v>28</v>
      </c>
    </row>
    <row r="532" spans="1:4" ht="13.2" x14ac:dyDescent="0.25">
      <c r="A532" s="1" t="s">
        <v>538</v>
      </c>
      <c r="B532" t="str">
        <f ca="1">IFERROR(__xludf.DUMMYFUNCTION("GOOGLETRANSLATE(B532,""en"",""hi"")"),"** लापता या लोंडे है कौन **")</f>
        <v>** लापता या लोंडे है कौन **</v>
      </c>
      <c r="C532" s="1" t="s">
        <v>4</v>
      </c>
      <c r="D532" s="1" t="s">
        <v>5</v>
      </c>
    </row>
    <row r="533" spans="1:4" ht="13.2" x14ac:dyDescent="0.25">
      <c r="A533" s="1" t="s">
        <v>539</v>
      </c>
      <c r="B533" t="str">
        <f ca="1">IFERROR(__xludf.DUMMYFUNCTION("GOOGLETRANSLATE(B533,""en"",""hi"")"),"Dude संदीप vanga इस ... साही hai यार देखना चाहिए :)")</f>
        <v>Dude संदीप vanga इस ... साही hai यार देखना चाहिए :)</v>
      </c>
      <c r="C533" s="1" t="s">
        <v>4</v>
      </c>
      <c r="D533" s="1" t="s">
        <v>5</v>
      </c>
    </row>
    <row r="534" spans="1:4" ht="13.2" x14ac:dyDescent="0.25">
      <c r="A534" s="1" t="s">
        <v>540</v>
      </c>
      <c r="B534" t="str">
        <f ca="1">IFERROR(__xludf.DUMMYFUNCTION("GOOGLETRANSLATE(B534,""en"",""hi"")"),"कमाल शानदार")</f>
        <v>कमाल शानदार</v>
      </c>
      <c r="C534" s="1" t="s">
        <v>4</v>
      </c>
      <c r="D534" s="1" t="s">
        <v>5</v>
      </c>
    </row>
    <row r="535" spans="1:4" ht="13.2" x14ac:dyDescent="0.25">
      <c r="A535" s="1" t="s">
        <v>541</v>
      </c>
      <c r="B535" t="str">
        <f ca="1">IFERROR(__xludf.DUMMYFUNCTION("GOOGLETRANSLATE(B535,""en"",""hi"")"),"अच्छा संदेश")</f>
        <v>अच्छा संदेश</v>
      </c>
      <c r="C535" s="1" t="s">
        <v>4</v>
      </c>
      <c r="D535" s="1" t="s">
        <v>5</v>
      </c>
    </row>
    <row r="536" spans="1:4" ht="13.2" x14ac:dyDescent="0.25">
      <c r="A536" s="1" t="s">
        <v>542</v>
      </c>
      <c r="B536" t="str">
        <f ca="1">IFERROR(__xludf.DUMMYFUNCTION("GOOGLETRANSLATE(B536,""en"",""hi"")"),"बहुत बढ़िया । न्याय वितरित")</f>
        <v>बहुत बढ़िया । न्याय वितरित</v>
      </c>
      <c r="C536" s="1" t="s">
        <v>4</v>
      </c>
      <c r="D536" s="1" t="s">
        <v>5</v>
      </c>
    </row>
    <row r="537" spans="1:4" ht="13.2" x14ac:dyDescent="0.25">
      <c r="A537" s="1" t="s">
        <v>543</v>
      </c>
      <c r="B537" t="str">
        <f ca="1">IFERROR(__xludf.DUMMYFUNCTION("GOOGLETRANSLATE(B537,""en"",""hi"")"),"महिला")</f>
        <v>महिला</v>
      </c>
      <c r="C537" s="1" t="s">
        <v>4</v>
      </c>
      <c r="D537" s="1" t="s">
        <v>5</v>
      </c>
    </row>
    <row r="538" spans="1:4" ht="13.2" x14ac:dyDescent="0.25">
      <c r="A538" s="1" t="s">
        <v>544</v>
      </c>
      <c r="B538" t="str">
        <f ca="1">IFERROR(__xludf.DUMMYFUNCTION("GOOGLETRANSLATE(B538,""en"",""hi"")"),"ईमानदार समीक्षा और जयपुर से तथाकथित नारीवादी 👏👏👏 प्यार के लिए एक तंग थप्पड़
(राजस्थान Rajasthan)")</f>
        <v>ईमानदार समीक्षा और जयपुर से तथाकथित नारीवादी 👏👏👏 प्यार के लिए एक तंग थप्पड़
(राजस्थान Rajasthan)</v>
      </c>
      <c r="C538" s="1" t="s">
        <v>36</v>
      </c>
      <c r="D538" s="1" t="s">
        <v>5</v>
      </c>
    </row>
    <row r="539" spans="1:4" ht="13.2" x14ac:dyDescent="0.25">
      <c r="A539" s="1" t="s">
        <v>545</v>
      </c>
      <c r="B539" t="str">
        <f ca="1">IFERROR(__xludf.DUMMYFUNCTION("GOOGLETRANSLATE(B539,""en"",""hi"")"),"Exat भाई सही")</f>
        <v>Exat भाई सही</v>
      </c>
      <c r="C539" s="1" t="s">
        <v>4</v>
      </c>
      <c r="D539" s="1" t="s">
        <v>5</v>
      </c>
    </row>
    <row r="540" spans="1:4" ht="13.2" x14ac:dyDescent="0.25">
      <c r="A540" s="1" t="s">
        <v>546</v>
      </c>
      <c r="B540" t="str">
        <f ca="1">IFERROR(__xludf.DUMMYFUNCTION("GOOGLETRANSLATE(B540,""en"",""hi"")"),"@ardhendu दासगुप्ता xxx")</f>
        <v>@ardhendu दासगुप्ता xxx</v>
      </c>
      <c r="C540" s="1" t="s">
        <v>4</v>
      </c>
      <c r="D540" s="1" t="s">
        <v>5</v>
      </c>
    </row>
    <row r="541" spans="1:4" ht="13.2" x14ac:dyDescent="0.25">
      <c r="A541" s="1" t="s">
        <v>547</v>
      </c>
      <c r="B541" t="str">
        <f ca="1">IFERROR(__xludf.DUMMYFUNCTION("GOOGLETRANSLATE(B541,""en"",""hi"")"),"अर्जुन kabit सिंह की तुलना में बेहतर reddy")</f>
        <v>अर्जुन kabit सिंह की तुलना में बेहतर reddy</v>
      </c>
      <c r="C541" s="1" t="s">
        <v>4</v>
      </c>
      <c r="D541" s="1" t="s">
        <v>5</v>
      </c>
    </row>
    <row r="542" spans="1:4" ht="13.2" x14ac:dyDescent="0.25">
      <c r="A542" s="1" t="s">
        <v>548</v>
      </c>
      <c r="B542" t="str">
        <f ca="1">IFERROR(__xludf.DUMMYFUNCTION("GOOGLETRANSLATE(B542,""en"",""hi"")"),"MISOGINIST सेक्सिस्ट कुत्ते हैं भौंकने टिप्पणी अनुभाग में")</f>
        <v>MISOGINIST सेक्सिस्ट कुत्ते हैं भौंकने टिप्पणी अनुभाग में</v>
      </c>
      <c r="C542" s="1" t="s">
        <v>36</v>
      </c>
      <c r="D542" s="1" t="s">
        <v>5</v>
      </c>
    </row>
    <row r="543" spans="1:4" ht="13.2" x14ac:dyDescent="0.25">
      <c r="A543" s="1" t="s">
        <v>549</v>
      </c>
      <c r="B543" t="str">
        <f ca="1">IFERROR(__xludf.DUMMYFUNCTION("GOOGLETRANSLATE(B543,""en"",""hi"")"),"नाइस 👍")</f>
        <v>नाइस 👍</v>
      </c>
      <c r="C543" s="1" t="s">
        <v>4</v>
      </c>
      <c r="D543" s="1" t="s">
        <v>5</v>
      </c>
    </row>
    <row r="544" spans="1:4" ht="13.2" x14ac:dyDescent="0.25">
      <c r="A544" s="1" t="s">
        <v>550</v>
      </c>
      <c r="B544" t="str">
        <f ca="1">IFERROR(__xludf.DUMMYFUNCTION("GOOGLETRANSLATE(B544,""en"",""hi"")"),"वह सेक्सी नहीं है")</f>
        <v>वह सेक्सी नहीं है</v>
      </c>
      <c r="C544" s="1" t="s">
        <v>4</v>
      </c>
      <c r="D544" s="1" t="s">
        <v>5</v>
      </c>
    </row>
    <row r="545" spans="1:4" ht="13.2" x14ac:dyDescent="0.25">
      <c r="A545" s="1" t="s">
        <v>551</v>
      </c>
      <c r="B545" t="str">
        <f ca="1">IFERROR(__xludf.DUMMYFUNCTION("GOOGLETRANSLATE(B545,""en"",""hi"")"),"संपर्क मुझे 8638171924")</f>
        <v>संपर्क मुझे 8638171924</v>
      </c>
      <c r="C545" s="1" t="s">
        <v>4</v>
      </c>
      <c r="D545" s="1" t="s">
        <v>5</v>
      </c>
    </row>
    <row r="546" spans="1:4" ht="13.2" x14ac:dyDescent="0.25">
      <c r="A546" s="1" t="s">
        <v>552</v>
      </c>
      <c r="B546" t="str">
        <f ca="1">IFERROR(__xludf.DUMMYFUNCTION("GOOGLETRANSLATE(B546,""en"",""hi"")"),"इसके अलावा यह दर्शकों पर निर्भर करता है कि वे किस तरह की फिल्म ले। अभिनेता एक पागल था और
उसकी वजह से वह नतीजों का सामना करना पड़ा लेकिन लोगों को देखने के लिए असफल
कि लेकिन इस अभिनेता का प्रमुख व्यवहार को नज़रअंदाज़। इसके अलावा हर गिनती नहीं है
कि बेवकूफ श"&amp;"्रेणी में नारीवादी। मैं रोमांस नहीं बल्कि पागलपन की सराहना
गोलमाल के बाद।")</f>
        <v>इसके अलावा यह दर्शकों पर निर्भर करता है कि वे किस तरह की फिल्म ले। अभिनेता एक पागल था और
उसकी वजह से वह नतीजों का सामना करना पड़ा लेकिन लोगों को देखने के लिए असफल
कि लेकिन इस अभिनेता का प्रमुख व्यवहार को नज़रअंदाज़। इसके अलावा हर गिनती नहीं है
कि बेवकूफ श्रेणी में नारीवादी। मैं रोमांस नहीं बल्कि पागलपन की सराहना
गोलमाल के बाद।</v>
      </c>
      <c r="C546" s="1" t="s">
        <v>13</v>
      </c>
      <c r="D546" s="1" t="s">
        <v>5</v>
      </c>
    </row>
    <row r="547" spans="1:4" ht="13.2" x14ac:dyDescent="0.25">
      <c r="A547" s="1" t="s">
        <v>553</v>
      </c>
      <c r="B547" t="str">
        <f ca="1">IFERROR(__xludf.DUMMYFUNCTION("GOOGLETRANSLATE(B547,""en"",""hi"")"),"@moon स्टार अपने घर में कुछ अवांछित मेहमानों रहे हैं ... केवल आप पने
पत्नी अर्जित कर रहे हैं .... कड़ी मेहनत कर के आर्थिक स्थिति में सुधार करने के लिए अपने
परिवार .... आप इन मेहमान जो बेख़बर आया कब तक रखेंगे ... का उपयोग कर
अपने और अपने बच्चों के संसाधनों"&amp;" और अपने परिवार के लिए कुछ भी नहीं योगदान?
सुप्रीम कोर्ट के के आगे .... इन मुद्दों पर लंबे समय तक रखा जाता है अनसुलझे बावजूद
सुझाव है कि वे तत्काल सुलझाया जाना चाहिए .....
इन सबसे ऊपर है कि क्या सही वह इन मेहमानों को गुमराह करने और उन्हें बताने के लिए है "&amp;".... आप
हम पर परिवार के सदस्यों के साथ लड़ने और यहाँ अवैध रूप से हो सकता है ..... शर्म की बात है हम उसे फोन
बौद्धिक .....")</f>
        <v>@moon स्टार अपने घर में कुछ अवांछित मेहमानों रहे हैं ... केवल आप पने
पत्नी अर्जित कर रहे हैं .... कड़ी मेहनत कर के आर्थिक स्थिति में सुधार करने के लिए अपने
परिवार .... आप इन मेहमान जो बेख़बर आया कब तक रखेंगे ... का उपयोग कर
अपने और अपने बच्चों के संसाधनों और अपने परिवार के लिए कुछ भी नहीं योगदान?
सुप्रीम कोर्ट के के आगे .... इन मुद्दों पर लंबे समय तक रखा जाता है अनसुलझे बावजूद
सुझाव है कि वे तत्काल सुलझाया जाना चाहिए .....
इन सबसे ऊपर है कि क्या सही वह इन मेहमानों को गुमराह करने और उन्हें बताने के लिए है .... आप
हम पर परिवार के सदस्यों के साथ लड़ने और यहाँ अवैध रूप से हो सकता है ..... शर्म की बात है हम उसे फोन
बौद्धिक .....</v>
      </c>
      <c r="C547" s="1" t="s">
        <v>13</v>
      </c>
      <c r="D547" s="1" t="s">
        <v>5</v>
      </c>
    </row>
    <row r="548" spans="1:4" ht="13.2" x14ac:dyDescent="0.25">
      <c r="A548" s="1" t="s">
        <v>554</v>
      </c>
      <c r="B548" t="str">
        <f ca="1">IFERROR(__xludf.DUMMYFUNCTION("GOOGLETRANSLATE(B548,""en"",""hi"")"),"@Jatin सिंह यादव फिर भी मैं कहूंगा कि उन दोनों को कबीर की तुलना में कहीं बेहतर हैं
singh.Still मैं कहूंगा कि उन दोनों महान हैं (मंगल ग्रह का निवासी और मिशन
मंगल) .. अपने दिन साथी का आनंद लें।")</f>
        <v>@Jatin सिंह यादव फिर भी मैं कहूंगा कि उन दोनों को कबीर की तुलना में कहीं बेहतर हैं
singh.Still मैं कहूंगा कि उन दोनों महान हैं (मंगल ग्रह का निवासी और मिशन
मंगल) .. अपने दिन साथी का आनंद लें।</v>
      </c>
      <c r="C548" s="1" t="s">
        <v>4</v>
      </c>
      <c r="D548" s="1" t="s">
        <v>5</v>
      </c>
    </row>
    <row r="549" spans="1:4" ht="13.2" x14ac:dyDescent="0.25">
      <c r="A549" s="1" t="s">
        <v>555</v>
      </c>
      <c r="B549" t="str">
        <f ca="1">IFERROR(__xludf.DUMMYFUNCTION("GOOGLETRANSLATE(B549,""en"",""hi"")"),"कौवा घोंसला की तरह अरुंधति के बाल दिखता 😂😂😂🐗🐗🐗😜😜😋😋")</f>
        <v>कौवा घोंसला की तरह अरुंधति के बाल दिखता 😂😂😂🐗🐗🐗😜😜😋😋</v>
      </c>
      <c r="C549" s="1" t="s">
        <v>4</v>
      </c>
      <c r="D549" s="1" t="s">
        <v>5</v>
      </c>
    </row>
    <row r="550" spans="1:4" ht="13.2" x14ac:dyDescent="0.25">
      <c r="A550" s="1" t="s">
        <v>556</v>
      </c>
      <c r="B550" t="str">
        <f ca="1">IFERROR(__xludf.DUMMYFUNCTION("GOOGLETRANSLATE(B550,""en"",""hi"")"),"तो ईमानदार। कम से कम किसी को समझ में आ things.🌼")</f>
        <v>तो ईमानदार। कम से कम किसी को समझ में आ things.🌼</v>
      </c>
      <c r="C550" s="1" t="s">
        <v>4</v>
      </c>
      <c r="D550" s="1" t="s">
        <v>5</v>
      </c>
    </row>
    <row r="551" spans="1:4" ht="13.2" x14ac:dyDescent="0.25">
      <c r="A551" s="1" t="s">
        <v>557</v>
      </c>
      <c r="B551" t="str">
        <f ca="1">IFERROR(__xludf.DUMMYFUNCTION("GOOGLETRANSLATE(B551,""en"",""hi"")"),"एक कहावत है, स्तनों की दो जोड़ी connot एक ही कमरे में होना है।")</f>
        <v>एक कहावत है, स्तनों की दो जोड़ी connot एक ही कमरे में होना है।</v>
      </c>
      <c r="C551" s="1" t="s">
        <v>4</v>
      </c>
      <c r="D551" s="1" t="s">
        <v>28</v>
      </c>
    </row>
    <row r="552" spans="1:4" ht="13.2" x14ac:dyDescent="0.25">
      <c r="A552" s="1" t="s">
        <v>558</v>
      </c>
      <c r="B552" t="str">
        <f ca="1">IFERROR(__xludf.DUMMYFUNCTION("GOOGLETRANSLATE(B552,""en"",""hi"")"),"तुम महान हो")</f>
        <v>तुम महान हो</v>
      </c>
      <c r="C552" s="1" t="s">
        <v>4</v>
      </c>
      <c r="D552" s="1" t="s">
        <v>5</v>
      </c>
    </row>
    <row r="553" spans="1:4" ht="13.2" x14ac:dyDescent="0.25">
      <c r="A553" s="1" t="s">
        <v>559</v>
      </c>
      <c r="B553" t="str">
        <f ca="1">IFERROR(__xludf.DUMMYFUNCTION("GOOGLETRANSLATE(B553,""en"",""hi"")"),"लोगों के इन प्रकार के शांति में पाकिस्तान में रहना चाहिए")</f>
        <v>लोगों के इन प्रकार के शांति में पाकिस्तान में रहना चाहिए</v>
      </c>
      <c r="C553" s="1" t="s">
        <v>4</v>
      </c>
      <c r="D553" s="1" t="s">
        <v>5</v>
      </c>
    </row>
    <row r="554" spans="1:4" ht="13.2" x14ac:dyDescent="0.25">
      <c r="A554" s="1" t="s">
        <v>560</v>
      </c>
      <c r="B554" t="str">
        <f ca="1">IFERROR(__xludf.DUMMYFUNCTION("GOOGLETRANSLATE(B554,""en"",""hi"")"),"बहुत अच्छा")</f>
        <v>बहुत अच्छा</v>
      </c>
      <c r="C554" s="1" t="s">
        <v>4</v>
      </c>
      <c r="D554" s="1" t="s">
        <v>5</v>
      </c>
    </row>
    <row r="555" spans="1:4" ht="13.2" x14ac:dyDescent="0.25">
      <c r="A555" s="1" t="s">
        <v>561</v>
      </c>
      <c r="B555" t="str">
        <f ca="1">IFERROR(__xludf.DUMMYFUNCTION("GOOGLETRANSLATE(B555,""en"",""hi"")"),"बॉलीवुड पात्रों भी किसी भी तरह पिछली पीढ़ी से प्रभावित हैं
बॉलीवुड अक्षर।")</f>
        <v>बॉलीवुड पात्रों भी किसी भी तरह पिछली पीढ़ी से प्रभावित हैं
बॉलीवुड अक्षर।</v>
      </c>
      <c r="C555" s="1" t="s">
        <v>4</v>
      </c>
      <c r="D555" s="1" t="s">
        <v>5</v>
      </c>
    </row>
    <row r="556" spans="1:4" ht="13.2" x14ac:dyDescent="0.25">
      <c r="A556" s="1" t="s">
        <v>562</v>
      </c>
      <c r="B556" t="str">
        <f ca="1">IFERROR(__xludf.DUMMYFUNCTION("GOOGLETRANSLATE(B556,""en"",""hi"")"),"मैं एक नारीवादी हूँ, लेकिन मैं पूरी तरह से सब कुछ के साथ सहमत आपने कहा था। कबीर सिंह एक है
कृति ❤️💯")</f>
        <v>मैं एक नारीवादी हूँ, लेकिन मैं पूरी तरह से सब कुछ के साथ सहमत आपने कहा था। कबीर सिंह एक है
कृति ❤️💯</v>
      </c>
      <c r="C556" s="1" t="s">
        <v>4</v>
      </c>
      <c r="D556" s="1" t="s">
        <v>5</v>
      </c>
    </row>
    <row r="557" spans="1:4" ht="13.2" x14ac:dyDescent="0.25">
      <c r="A557" s="1" t="s">
        <v>563</v>
      </c>
      <c r="B557" t="str">
        <f ca="1">IFERROR(__xludf.DUMMYFUNCTION("GOOGLETRANSLATE(B557,""en"",""hi"")"),"क्यों वह परेशान है, उसे कांग्रेस में शामिल करते हैं")</f>
        <v>क्यों वह परेशान है, उसे कांग्रेस में शामिल करते हैं</v>
      </c>
      <c r="C557" s="1" t="s">
        <v>4</v>
      </c>
      <c r="D557" s="1" t="s">
        <v>5</v>
      </c>
    </row>
    <row r="558" spans="1:4" ht="13.2" x14ac:dyDescent="0.25">
      <c r="A558" s="1" t="s">
        <v>564</v>
      </c>
      <c r="B558" t="str">
        <f ca="1">IFERROR(__xludf.DUMMYFUNCTION("GOOGLETRANSLATE(B558,""en"",""hi"")"),"Oooooooooo नहीं .... 🙆🏾♂️🙆🏽♂️🙆🏾♂️🙆🏽♂️🙆🏾♂️🙆🏽♂️🙆🏾♂️🙆🏽♂️")</f>
        <v>Oooooooooo नहीं .... 🙆🏾♂️🙆🏽♂️🙆🏾♂️🙆🏽♂️🙆🏾♂️🙆🏽♂️🙆🏾♂️🙆🏽♂️</v>
      </c>
      <c r="C558" s="1" t="s">
        <v>4</v>
      </c>
      <c r="D558" s="1" t="s">
        <v>28</v>
      </c>
    </row>
    <row r="559" spans="1:4" ht="13.2" x14ac:dyDescent="0.25">
      <c r="A559" s="1" t="s">
        <v>565</v>
      </c>
      <c r="B559" t="str">
        <f ca="1">IFERROR(__xludf.DUMMYFUNCTION("GOOGLETRANSLATE(B559,""en"",""hi"")"),"बस वाह")</f>
        <v>बस वाह</v>
      </c>
      <c r="C559" s="1" t="s">
        <v>4</v>
      </c>
      <c r="D559" s="1" t="s">
        <v>5</v>
      </c>
    </row>
    <row r="560" spans="1:4" ht="13.2" x14ac:dyDescent="0.25">
      <c r="A560" s="1" t="s">
        <v>566</v>
      </c>
      <c r="B560" t="str">
        <f ca="1">IFERROR(__xludf.DUMMYFUNCTION("GOOGLETRANSLATE(B560,""en"",""hi"")"),"यू आर रॉक jo आपने खा सब कुछ ryt है")</f>
        <v>यू आर रॉक jo आपने खा सब कुछ ryt है</v>
      </c>
      <c r="C560" s="1" t="s">
        <v>4</v>
      </c>
      <c r="D560" s="1" t="s">
        <v>5</v>
      </c>
    </row>
    <row r="561" spans="1:4" ht="13.2" x14ac:dyDescent="0.25">
      <c r="A561" s="1" t="s">
        <v>567</v>
      </c>
      <c r="B561" t="str">
        <f ca="1">IFERROR(__xludf.DUMMYFUNCTION("GOOGLETRANSLATE(B561,""en"",""hi"")"),"यदि संभव हो तो सर कृपया उर विचारों डाल ... जोकर फिल्म पर .... plz .. !!")</f>
        <v>यदि संभव हो तो सर कृपया उर विचारों डाल ... जोकर फिल्म पर .... plz .. !!</v>
      </c>
      <c r="C561" s="1" t="s">
        <v>4</v>
      </c>
      <c r="D561" s="1" t="s">
        <v>5</v>
      </c>
    </row>
    <row r="562" spans="1:4" ht="13.2" x14ac:dyDescent="0.25">
      <c r="A562" s="1" t="s">
        <v>568</v>
      </c>
      <c r="B562" t="str">
        <f ca="1">IFERROR(__xludf.DUMMYFUNCTION("GOOGLETRANSLATE(B562,""en"",""hi"")"),"कबीर सिंह सबसे अच्छा फिल्म है
यू आर तो बेवकूफ पर्याप्त
लेकिन अगर यू कभी Shwetabh भाई से कुछ वीडियो देखा
आपको एहसास होगा कि कैसे गूंगा है कि फिल्म थी")</f>
        <v>कबीर सिंह सबसे अच्छा फिल्म है
यू आर तो बेवकूफ पर्याप्त
लेकिन अगर यू कभी Shwetabh भाई से कुछ वीडियो देखा
आपको एहसास होगा कि कैसे गूंगा है कि फिल्म थी</v>
      </c>
      <c r="C562" s="1" t="s">
        <v>4</v>
      </c>
      <c r="D562" s="1" t="s">
        <v>5</v>
      </c>
    </row>
    <row r="563" spans="1:4" ht="13.2" x14ac:dyDescent="0.25">
      <c r="A563" s="1" t="s">
        <v>569</v>
      </c>
      <c r="B563" t="str">
        <f ca="1">IFERROR(__xludf.DUMMYFUNCTION("GOOGLETRANSLATE(B563,""en"",""hi"")"),"मोदी किसी भी दुश्मन से भारत को और अधिक नुकसान कर रही है होगा")</f>
        <v>मोदी किसी भी दुश्मन से भारत को और अधिक नुकसान कर रही है होगा</v>
      </c>
      <c r="C563" s="1" t="s">
        <v>4</v>
      </c>
      <c r="D563" s="1" t="s">
        <v>5</v>
      </c>
    </row>
    <row r="564" spans="1:4" ht="13.2" x14ac:dyDescent="0.25">
      <c r="A564" s="1" t="s">
        <v>570</v>
      </c>
      <c r="B564" t="str">
        <f ca="1">IFERROR(__xludf.DUMMYFUNCTION("GOOGLETRANSLATE(B564,""en"",""hi"")"),"यू लोग बात समझ में नहीं आता। कोई CAA जब एनपीआर और एनआरसी प्रस्तावित किया गया था नहीं था।
समस्या है जब CAA एनआरसी के साथ संयुक्त है है। ओह")</f>
        <v>यू लोग बात समझ में नहीं आता। कोई CAA जब एनपीआर और एनआरसी प्रस्तावित किया गया था नहीं था।
समस्या है जब CAA एनआरसी के साथ संयुक्त है है। ओह</v>
      </c>
      <c r="C564" s="1" t="s">
        <v>4</v>
      </c>
      <c r="D564" s="1" t="s">
        <v>5</v>
      </c>
    </row>
    <row r="565" spans="1:4" ht="13.2" x14ac:dyDescent="0.25">
      <c r="A565" s="1" t="s">
        <v>571</v>
      </c>
      <c r="B565" t="str">
        <f ca="1">IFERROR(__xludf.DUMMYFUNCTION("GOOGLETRANSLATE(B565,""en"",""hi"")"),"इस पर होना चाहिए
[#Trending] (http://www.youtube.com/results?search_query=%23trending)")</f>
        <v>इस पर होना चाहिए
[#Trending] (http://www.youtube.com/results?search_query=%23trending)</v>
      </c>
      <c r="C565" s="1" t="s">
        <v>4</v>
      </c>
      <c r="D565" s="1" t="s">
        <v>5</v>
      </c>
    </row>
    <row r="566" spans="1:4" ht="13.2" x14ac:dyDescent="0.25">
      <c r="A566" s="1" t="s">
        <v>572</v>
      </c>
      <c r="B566" t="str">
        <f ca="1">IFERROR(__xludf.DUMMYFUNCTION("GOOGLETRANSLATE(B566,""en"",""hi"")"),"बहुत अच्छा..")</f>
        <v>बहुत अच्छा..</v>
      </c>
      <c r="C566" s="1" t="s">
        <v>4</v>
      </c>
      <c r="D566" s="1" t="s">
        <v>5</v>
      </c>
    </row>
    <row r="567" spans="1:4" ht="13.2" x14ac:dyDescent="0.25">
      <c r="A567" s="1" t="s">
        <v>573</v>
      </c>
      <c r="B567" t="str">
        <f ca="1">IFERROR(__xludf.DUMMYFUNCTION("GOOGLETRANSLATE(B567,""en"",""hi"")"),"इन दिनों भारतीय न दे एक बकवास क्या कुछ बेवकूफ लगता है।
वहाँ एकमात्र एजेंडा भारत नज़र रचनात्मक पक्षपाती कहानियों के साथ कम करना है।
उदारवादी और नारीवादियों जाने के लिए और छत के लिए कूद कोई भी चिंताओं कर सकते हैं।
उनके अंधेरे चरण उसकी villan है। वह कैसे काब"&amp;"ू पा और अगर मैं व्यवहार करते हैं कि क्या होता है
ऐसे ही फिल्म है")</f>
        <v>इन दिनों भारतीय न दे एक बकवास क्या कुछ बेवकूफ लगता है।
वहाँ एकमात्र एजेंडा भारत नज़र रचनात्मक पक्षपाती कहानियों के साथ कम करना है।
उदारवादी और नारीवादियों जाने के लिए और छत के लिए कूद कोई भी चिंताओं कर सकते हैं।
उनके अंधेरे चरण उसकी villan है। वह कैसे काबू पा और अगर मैं व्यवहार करते हैं कि क्या होता है
ऐसे ही फिल्म है</v>
      </c>
      <c r="C567" s="1" t="s">
        <v>36</v>
      </c>
      <c r="D567" s="1" t="s">
        <v>5</v>
      </c>
    </row>
    <row r="568" spans="1:4" ht="13.2" x14ac:dyDescent="0.25">
      <c r="A568" s="1" t="s">
        <v>574</v>
      </c>
      <c r="B568" t="str">
        <f ca="1">IFERROR(__xludf.DUMMYFUNCTION("GOOGLETRANSLATE(B568,""en"",""hi"")"),"हिंदी में")</f>
        <v>हिंदी में</v>
      </c>
      <c r="C568" s="1" t="s">
        <v>4</v>
      </c>
      <c r="D568" s="1" t="s">
        <v>5</v>
      </c>
    </row>
    <row r="569" spans="1:4" ht="13.2" x14ac:dyDescent="0.25">
      <c r="A569" s="1" t="s">
        <v>575</v>
      </c>
      <c r="B569" t="str">
        <f ca="1">IFERROR(__xludf.DUMMYFUNCTION("GOOGLETRANSLATE(B569,""en"",""hi"")"),"सरल, हम लैंगिक समानता के बारे में ले रहे हैं। इसलिए जांच पुलिस के बाद
पुरुष सदस्य गिरफ्तार कर सकते हैं, लेकिन अगर मामला पाया मादा की तुलना में झूठी होना चाहिए
दंडित")</f>
        <v>सरल, हम लैंगिक समानता के बारे में ले रहे हैं। इसलिए जांच पुलिस के बाद
पुरुष सदस्य गिरफ्तार कर सकते हैं, लेकिन अगर मामला पाया मादा की तुलना में झूठी होना चाहिए
दंडित</v>
      </c>
      <c r="C569" s="1" t="s">
        <v>4</v>
      </c>
      <c r="D569" s="1" t="s">
        <v>5</v>
      </c>
    </row>
    <row r="570" spans="1:4" ht="13.2" x14ac:dyDescent="0.25">
      <c r="A570" s="1" t="s">
        <v>576</v>
      </c>
      <c r="B570" t="str">
        <f ca="1">IFERROR(__xludf.DUMMYFUNCTION("GOOGLETRANSLATE(B570,""en"",""hi"")"),"Ranu मंडल बहुत बुरा औरत है")</f>
        <v>Ranu मंडल बहुत बुरा औरत है</v>
      </c>
      <c r="C570" s="1" t="s">
        <v>13</v>
      </c>
      <c r="D570" s="1" t="s">
        <v>5</v>
      </c>
    </row>
    <row r="571" spans="1:4" ht="13.2" x14ac:dyDescent="0.25">
      <c r="A571" s="1" t="s">
        <v>577</v>
      </c>
      <c r="B571" t="str">
        <f ca="1">IFERROR(__xludf.DUMMYFUNCTION("GOOGLETRANSLATE(B571,""en"",""hi"")"),"Fabulous.Totally you.100% सच के साथ सहमत हैं।")</f>
        <v>Fabulous.Totally you.100% सच के साथ सहमत हैं।</v>
      </c>
      <c r="C571" s="1" t="s">
        <v>4</v>
      </c>
      <c r="D571" s="1" t="s">
        <v>5</v>
      </c>
    </row>
    <row r="572" spans="1:4" ht="13.2" x14ac:dyDescent="0.25">
      <c r="A572" s="1" t="s">
        <v>578</v>
      </c>
      <c r="B572" t="str">
        <f ca="1">IFERROR(__xludf.DUMMYFUNCTION("GOOGLETRANSLATE(B572,""en"",""hi"")"),"हाहाहाहा niceeee औचित्य")</f>
        <v>हाहाहाहा niceeee औचित्य</v>
      </c>
      <c r="C572" s="1" t="s">
        <v>4</v>
      </c>
      <c r="D572" s="1" t="s">
        <v>5</v>
      </c>
    </row>
    <row r="573" spans="1:4" ht="13.2" x14ac:dyDescent="0.25">
      <c r="A573" s="1" t="s">
        <v>579</v>
      </c>
      <c r="B573" t="str">
        <f ca="1">IFERROR(__xludf.DUMMYFUNCTION("GOOGLETRANSLATE(B573,""en"",""hi"")"),"@Ahalyaa Namid मैं कर रहा हूँ खेद मैं यू नहीं मिला, मैं यू मेरा नंबर दे देंगे और यू पाठ नहीं होगा
मुझे WhatsApp पर यह क्या है? मैं अमेरिकन प्लान के ज्यादा प्रयोग नहीं करते के रूप में जब कॉलेज शुरू होता है मैं हो जाएगा
व्यस्त फिर से इसका कारण यही है")</f>
        <v>@Ahalyaa Namid मैं कर रहा हूँ खेद मैं यू नहीं मिला, मैं यू मेरा नंबर दे देंगे और यू पाठ नहीं होगा
मुझे WhatsApp पर यह क्या है? मैं अमेरिकन प्लान के ज्यादा प्रयोग नहीं करते के रूप में जब कॉलेज शुरू होता है मैं हो जाएगा
व्यस्त फिर से इसका कारण यही है</v>
      </c>
      <c r="C573" s="1" t="s">
        <v>4</v>
      </c>
      <c r="D573" s="1" t="s">
        <v>5</v>
      </c>
    </row>
    <row r="574" spans="1:4" ht="13.2" x14ac:dyDescent="0.25">
      <c r="A574" s="1" t="s">
        <v>580</v>
      </c>
      <c r="B574" t="str">
        <f ca="1">IFERROR(__xludf.DUMMYFUNCTION("GOOGLETRANSLATE(B574,""en"",""hi"")"),"खैर अर्नाब ने कहा, अच्छी तरह से sais मधु किश्वर, अच्छी तरह से नूपुर ने कहा !!! मैं इसे का समय लगता है
हम इस दे रही है बंद ""किनारा पागल"" और नकली उदार वामपंथी इस औरत
अरुंधति रॉय किसी भी मीडिया का ध्यान कहा जाता है। उसके बारे में सब कुछ तो नकली है कि है
मु"&amp;"झे लगता है कि वह केवल मीडिया का ध्यान के लिए सब कुछ करता है लगता है।")</f>
        <v>खैर अर्नाब ने कहा, अच्छी तरह से sais मधु किश्वर, अच्छी तरह से नूपुर ने कहा !!! मैं इसे का समय लगता है
हम इस दे रही है बंद "किनारा पागल" और नकली उदार वामपंथी इस औरत
अरुंधति रॉय किसी भी मीडिया का ध्यान कहा जाता है। उसके बारे में सब कुछ तो नकली है कि है
मुझे लगता है कि वह केवल मीडिया का ध्यान के लिए सब कुछ करता है लगता है।</v>
      </c>
      <c r="C574" s="1" t="s">
        <v>4</v>
      </c>
      <c r="D574" s="1" t="s">
        <v>5</v>
      </c>
    </row>
    <row r="575" spans="1:4" ht="13.2" x14ac:dyDescent="0.25">
      <c r="A575" s="1" t="s">
        <v>581</v>
      </c>
      <c r="B575" t="str">
        <f ca="1">IFERROR(__xludf.DUMMYFUNCTION("GOOGLETRANSLATE(B575,""en"",""hi"")"),"इसलिए nc प्रिय")</f>
        <v>इसलिए nc प्रिय</v>
      </c>
      <c r="C575" s="1" t="s">
        <v>4</v>
      </c>
      <c r="D575" s="1" t="s">
        <v>5</v>
      </c>
    </row>
    <row r="576" spans="1:4" ht="13.2" x14ac:dyDescent="0.25">
      <c r="A576" s="1" t="s">
        <v>582</v>
      </c>
      <c r="B576" t="str">
        <f ca="1">IFERROR(__xludf.DUMMYFUNCTION("GOOGLETRANSLATE(B576,""en"",""hi"")"),"बस आपकी समीक्षा के लिए इंतज़ार कर रहा था।")</f>
        <v>बस आपकी समीक्षा के लिए इंतज़ार कर रहा था।</v>
      </c>
      <c r="C576" s="1" t="s">
        <v>4</v>
      </c>
      <c r="D576" s="1" t="s">
        <v>5</v>
      </c>
    </row>
    <row r="577" spans="1:4" ht="13.2" x14ac:dyDescent="0.25">
      <c r="A577" s="1" t="s">
        <v>583</v>
      </c>
      <c r="B577" t="str">
        <f ca="1">IFERROR(__xludf.DUMMYFUNCTION("GOOGLETRANSLATE(B577,""en"",""hi"")"),"मैं प्यार करता हूँ कि कैसे विडंबना यह टिप्पणी है")</f>
        <v>मैं प्यार करता हूँ कि कैसे विडंबना यह टिप्पणी है</v>
      </c>
      <c r="C577" s="1" t="s">
        <v>4</v>
      </c>
      <c r="D577" s="1" t="s">
        <v>5</v>
      </c>
    </row>
    <row r="578" spans="1:4" ht="13.2" x14ac:dyDescent="0.25">
      <c r="A578" s="1" t="s">
        <v>584</v>
      </c>
      <c r="B578" t="str">
        <f ca="1">IFERROR(__xludf.DUMMYFUNCTION("GOOGLETRANSLATE(B578,""en"",""hi"")"),"हम Arundati की तरह एक पूरी तरह से भ्रष्ट सनकी दबाने कभी नहीं करना चाहिए!")</f>
        <v>हम Arundati की तरह एक पूरी तरह से भ्रष्ट सनकी दबाने कभी नहीं करना चाहिए!</v>
      </c>
      <c r="C578" s="1" t="s">
        <v>13</v>
      </c>
      <c r="D578" s="1" t="s">
        <v>5</v>
      </c>
    </row>
    <row r="579" spans="1:4" ht="13.2" x14ac:dyDescent="0.25">
      <c r="A579" s="1" t="s">
        <v>585</v>
      </c>
      <c r="B579" t="str">
        <f ca="1">IFERROR(__xludf.DUMMYFUNCTION("GOOGLETRANSLATE(B579,""en"",""hi"")"),"और मैं यह देखने के लिए tonight😬 के बारे में था")</f>
        <v>और मैं यह देखने के लिए tonight😬 के बारे में था</v>
      </c>
      <c r="C579" s="1" t="s">
        <v>4</v>
      </c>
      <c r="D579" s="1" t="s">
        <v>5</v>
      </c>
    </row>
    <row r="580" spans="1:4" ht="13.2" x14ac:dyDescent="0.25">
      <c r="A580" s="1" t="s">
        <v>586</v>
      </c>
      <c r="B580" t="str">
        <f ca="1">IFERROR(__xludf.DUMMYFUNCTION("GOOGLETRANSLATE(B580,""en"",""hi"")"),"मैं बॉलीवुड फिल्में देखने नहीं है ... फिल्म निर्माताओं में ppl और खेलने के मूर्ख बनाने
करोड़ों ... अगर पीढ़ी ko bchana बॉलीवुड ko बहिष्कार Kro के लिए हो")</f>
        <v>मैं बॉलीवुड फिल्में देखने नहीं है ... फिल्म निर्माताओं में ppl और खेलने के मूर्ख बनाने
करोड़ों ... अगर पीढ़ी ko bchana बॉलीवुड ko बहिष्कार Kro के लिए हो</v>
      </c>
      <c r="C580" s="1" t="s">
        <v>4</v>
      </c>
      <c r="D580" s="1" t="s">
        <v>5</v>
      </c>
    </row>
    <row r="581" spans="1:4" ht="13.2" x14ac:dyDescent="0.25">
      <c r="A581" s="1" t="s">
        <v>587</v>
      </c>
      <c r="B581" t="str">
        <f ca="1">IFERROR(__xludf.DUMMYFUNCTION("GOOGLETRANSLATE(B581,""en"",""hi"")"),"मैं एक साल पहले के बाद से बॉलीवुड फिल्में देखने के लिए छोड़ देना")</f>
        <v>मैं एक साल पहले के बाद से बॉलीवुड फिल्में देखने के लिए छोड़ देना</v>
      </c>
      <c r="C581" s="1" t="s">
        <v>4</v>
      </c>
      <c r="D581" s="1" t="s">
        <v>5</v>
      </c>
    </row>
    <row r="582" spans="1:4" ht="13.2" x14ac:dyDescent="0.25">
      <c r="A582" s="1" t="s">
        <v>588</v>
      </c>
      <c r="B582" t="str">
        <f ca="1">IFERROR(__xludf.DUMMYFUNCTION("GOOGLETRANSLATE(B582,""en"",""hi"")"),"😂😂😁😁gd")</f>
        <v>😂😂😁😁gd</v>
      </c>
      <c r="C582" s="1" t="s">
        <v>4</v>
      </c>
      <c r="D582" s="1" t="s">
        <v>5</v>
      </c>
    </row>
    <row r="583" spans="1:4" ht="13.2" x14ac:dyDescent="0.25">
      <c r="A583" s="1" t="s">
        <v>589</v>
      </c>
      <c r="B583" t="str">
        <f ca="1">IFERROR(__xludf.DUMMYFUNCTION("GOOGLETRANSLATE(B583,""en"",""hi"")"),"अबतक का सर्वोत्तम वीडियो")</f>
        <v>अबतक का सर्वोत्तम वीडियो</v>
      </c>
      <c r="C583" s="1" t="s">
        <v>4</v>
      </c>
      <c r="D583" s="1" t="s">
        <v>5</v>
      </c>
    </row>
    <row r="584" spans="1:4" ht="13.2" x14ac:dyDescent="0.25">
      <c r="A584" s="1" t="s">
        <v>590</v>
      </c>
      <c r="B584" t="str">
        <f ca="1">IFERROR(__xludf.DUMMYFUNCTION("GOOGLETRANSLATE(B584,""en"",""hi"")"),"मैं वास्तव में इस फिल्म को पसंद करता है कि वह रिश्ते के लिए जुनून और प्यार बना
❤️❤️❤️ ♥ ️")</f>
        <v>मैं वास्तव में इस फिल्म को पसंद करता है कि वह रिश्ते के लिए जुनून और प्यार बना
❤️❤️❤️ ♥ ️</v>
      </c>
      <c r="C584" s="1" t="s">
        <v>4</v>
      </c>
      <c r="D584" s="1" t="s">
        <v>5</v>
      </c>
    </row>
    <row r="585" spans="1:4" ht="13.2" x14ac:dyDescent="0.25">
      <c r="A585" s="1" t="s">
        <v>591</v>
      </c>
      <c r="B585" t="str">
        <f ca="1">IFERROR(__xludf.DUMMYFUNCTION("GOOGLETRANSLATE(B585,""en"",""hi"")"),"कबीर सिंह समाप्त होने के बहुत शक्तिशाली था .. वास्तव में कबीर सिंह फ्लॉप न्याय प्रीती
भले ही वह pregent था .. था कि सच्चा प्यार। Really..it थोड़े था
भावनात्मक दृश्य।")</f>
        <v>कबीर सिंह समाप्त होने के बहुत शक्तिशाली था .. वास्तव में कबीर सिंह फ्लॉप न्याय प्रीती
भले ही वह pregent था .. था कि सच्चा प्यार। Really..it थोड़े था
भावनात्मक दृश्य।</v>
      </c>
      <c r="C585" s="1" t="s">
        <v>4</v>
      </c>
      <c r="D585" s="1" t="s">
        <v>5</v>
      </c>
    </row>
    <row r="586" spans="1:4" ht="13.2" x14ac:dyDescent="0.25">
      <c r="A586" s="1" t="s">
        <v>592</v>
      </c>
      <c r="B586" t="str">
        <f ca="1">IFERROR(__xludf.DUMMYFUNCTION("GOOGLETRANSLATE(B586,""en"",""hi"")"),"&lt;Https://www.youtube.com/channel/UCYikfisk_p0Nug3WrVQ7v7A&gt;। plzz plzz
सदस्यता के .... आशा कोरी kharap lagbena ... और cinebap .. जी.डी. काम .. जीआरटी के प्रशंसक
आपका अपना...")</f>
        <v>&lt;Https://www.youtube.com/channel/UCYikfisk_p0Nug3WrVQ7v7A&gt;। plzz plzz
सदस्यता के .... आशा कोरी kharap lagbena ... और cinebap .. जी.डी. काम .. जीआरटी के प्रशंसक
आपका अपना...</v>
      </c>
      <c r="C586" s="1" t="s">
        <v>4</v>
      </c>
      <c r="D586" s="1" t="s">
        <v>5</v>
      </c>
    </row>
    <row r="587" spans="1:4" ht="13.2" x14ac:dyDescent="0.25">
      <c r="A587" s="1" t="s">
        <v>593</v>
      </c>
      <c r="B587" t="str">
        <f ca="1">IFERROR(__xludf.DUMMYFUNCTION("GOOGLETRANSLATE(B587,""en"",""hi"")"),"अपने वीडियो .nice की तरह")</f>
        <v>अपने वीडियो .nice की तरह</v>
      </c>
      <c r="C587" s="1" t="s">
        <v>4</v>
      </c>
      <c r="D587" s="1" t="s">
        <v>5</v>
      </c>
    </row>
    <row r="588" spans="1:4" ht="13.2" x14ac:dyDescent="0.25">
      <c r="A588" s="1" t="s">
        <v>594</v>
      </c>
      <c r="B588" t="str">
        <f ca="1">IFERROR(__xludf.DUMMYFUNCTION("GOOGLETRANSLATE(B588,""en"",""hi"")"),"भाई तेरे नाम कबीर सिंह के ऊपर सबसे अच्छा फिल्म थी और रेड्डी arjun। में क्योंकि
अंत तेरे नाम परिणाम, क्या राधे को क्या हुआ पता चला है। उसके जैसा नहीं
इन।, अर्जुन रेड्डी और कबीर सिंह ओएस अस्थायी है, लेकिन राधे स्थायी है। 🔥")</f>
        <v>भाई तेरे नाम कबीर सिंह के ऊपर सबसे अच्छा फिल्म थी और रेड्डी arjun। में क्योंकि
अंत तेरे नाम परिणाम, क्या राधे को क्या हुआ पता चला है। उसके जैसा नहीं
इन।, अर्जुन रेड्डी और कबीर सिंह ओएस अस्थायी है, लेकिन राधे स्थायी है। 🔥</v>
      </c>
      <c r="C588" s="1" t="s">
        <v>4</v>
      </c>
      <c r="D588" s="1" t="s">
        <v>5</v>
      </c>
    </row>
    <row r="589" spans="1:4" ht="13.2" x14ac:dyDescent="0.25">
      <c r="A589" s="1" t="s">
        <v>595</v>
      </c>
      <c r="B589" t="str">
        <f ca="1">IFERROR(__xludf.DUMMYFUNCTION("GOOGLETRANSLATE(B589,""en"",""hi"")"),"आप सार्वजनिक रूप से इस टी-शर्ट पहन लूं? यदि हाँ, तो टोपी आप भाई के लिए रवाना 🎩 ...")</f>
        <v>आप सार्वजनिक रूप से इस टी-शर्ट पहन लूं? यदि हाँ, तो टोपी आप भाई के लिए रवाना 🎩 ...</v>
      </c>
      <c r="C589" s="1" t="s">
        <v>4</v>
      </c>
      <c r="D589" s="1" t="s">
        <v>5</v>
      </c>
    </row>
    <row r="590" spans="1:4" ht="13.2" x14ac:dyDescent="0.25">
      <c r="A590" s="1" t="s">
        <v>596</v>
      </c>
      <c r="B590" t="str">
        <f ca="1">IFERROR(__xludf.DUMMYFUNCTION("GOOGLETRANSLATE(B590,""en"",""hi"")"),"नारीवादियों अधिकार के बारे में बात हर समय यह अच्छी तरह से भयानक नारीवादियों होगा
गैर नारीवादी के रूप में भी जिम्मेदारियों के बारे में बात")</f>
        <v>नारीवादियों अधिकार के बारे में बात हर समय यह अच्छी तरह से भयानक नारीवादियों होगा
गैर नारीवादी के रूप में भी जिम्मेदारियों के बारे में बात</v>
      </c>
      <c r="C590" s="1" t="s">
        <v>13</v>
      </c>
      <c r="D590" s="1" t="s">
        <v>5</v>
      </c>
    </row>
    <row r="591" spans="1:4" ht="13.2" x14ac:dyDescent="0.25">
      <c r="A591" s="1" t="s">
        <v>597</v>
      </c>
      <c r="B591" t="str">
        <f ca="1">IFERROR(__xludf.DUMMYFUNCTION("GOOGLETRANSLATE(B591,""en"",""hi"")"),"अच्छा काम मालिक")</f>
        <v>अच्छा काम मालिक</v>
      </c>
      <c r="C591" s="1" t="s">
        <v>4</v>
      </c>
      <c r="D591" s="1" t="s">
        <v>5</v>
      </c>
    </row>
    <row r="592" spans="1:4" ht="13.2" x14ac:dyDescent="0.25">
      <c r="A592" s="1" t="s">
        <v>598</v>
      </c>
      <c r="B592" t="str">
        <f ca="1">IFERROR(__xludf.DUMMYFUNCTION("GOOGLETRANSLATE(B592,""en"",""hi"")"),"100% agree👍")</f>
        <v>100% agree👍</v>
      </c>
      <c r="C592" s="1" t="s">
        <v>4</v>
      </c>
      <c r="D592" s="1" t="s">
        <v>5</v>
      </c>
    </row>
    <row r="593" spans="1:4" ht="13.2" x14ac:dyDescent="0.25">
      <c r="A593" s="1" t="s">
        <v>599</v>
      </c>
      <c r="B593" t="str">
        <f ca="1">IFERROR(__xludf.DUMMYFUNCTION("GOOGLETRANSLATE(B593,""en"",""hi"")"),"sensless debate👏")</f>
        <v>sensless debate👏</v>
      </c>
      <c r="C593" s="1" t="s">
        <v>4</v>
      </c>
      <c r="D593" s="1" t="s">
        <v>5</v>
      </c>
    </row>
    <row r="594" spans="1:4" ht="13.2" x14ac:dyDescent="0.25">
      <c r="A594" s="1" t="s">
        <v>600</v>
      </c>
      <c r="B594" t="str">
        <f ca="1">IFERROR(__xludf.DUMMYFUNCTION("GOOGLETRANSLATE(B594,""en"",""hi"")"),"पूरे वीडियो अच्छा है ..")</f>
        <v>पूरे वीडियो अच्छा है ..</v>
      </c>
      <c r="C594" s="1" t="s">
        <v>4</v>
      </c>
      <c r="D594" s="1" t="s">
        <v>5</v>
      </c>
    </row>
    <row r="595" spans="1:4" ht="13.2" x14ac:dyDescent="0.25">
      <c r="A595" s="1" t="s">
        <v>601</v>
      </c>
      <c r="B595" t="str">
        <f ca="1">IFERROR(__xludf.DUMMYFUNCTION("GOOGLETRANSLATE(B595,""en"",""hi"")"),"कुछ नहीं अपने बयान के बारे में सच है .... सब बात आप के बारे में कहा है
नारीवाद नहीं असली ... उन को समझने feminism.first नकली कहा जाता है है
them.This फिल्म के बीच अंतर .. दवा, धूम्रपान और शराब को बढ़ावा देता है कि कैसे कर सकते हैं
यह एक अच्छी फिल्म हो। !!")</f>
        <v>कुछ नहीं अपने बयान के बारे में सच है .... सब बात आप के बारे में कहा है
नारीवाद नहीं असली ... उन को समझने feminism.first नकली कहा जाता है है
them.This फिल्म के बीच अंतर .. दवा, धूम्रपान और शराब को बढ़ावा देता है कि कैसे कर सकते हैं
यह एक अच्छी फिल्म हो। !!</v>
      </c>
      <c r="C595" s="1" t="s">
        <v>36</v>
      </c>
      <c r="D595" s="1" t="s">
        <v>5</v>
      </c>
    </row>
    <row r="596" spans="1:4" ht="13.2" x14ac:dyDescent="0.25">
      <c r="A596" s="1" t="s">
        <v>602</v>
      </c>
      <c r="B596" t="str">
        <f ca="1">IFERROR(__xludf.DUMMYFUNCTION("GOOGLETRANSLATE(B596,""en"",""hi"")"),"Woww बहुत अच्छा")</f>
        <v>Woww बहुत अच्छा</v>
      </c>
      <c r="C596" s="1" t="s">
        <v>4</v>
      </c>
      <c r="D596" s="1" t="s">
        <v>5</v>
      </c>
    </row>
    <row r="597" spans="1:4" ht="13.2" x14ac:dyDescent="0.25">
      <c r="A597" s="1" t="s">
        <v>603</v>
      </c>
      <c r="B597" t="str">
        <f ca="1">IFERROR(__xludf.DUMMYFUNCTION("GOOGLETRANSLATE(B597,""en"",""hi"")"),"जोकर समीक्षा!
👇")</f>
        <v>जोकर समीक्षा!
👇</v>
      </c>
      <c r="C597" s="1" t="s">
        <v>4</v>
      </c>
      <c r="D597" s="1" t="s">
        <v>5</v>
      </c>
    </row>
    <row r="598" spans="1:4" ht="13.2" x14ac:dyDescent="0.25">
      <c r="A598" s="1" t="s">
        <v>604</v>
      </c>
      <c r="B598" t="str">
        <f ca="1">IFERROR(__xludf.DUMMYFUNCTION("GOOGLETRANSLATE(B598,""en"",""hi"")"),"Supbbb वीडियो")</f>
        <v>Supbbb वीडियो</v>
      </c>
      <c r="C598" s="1" t="s">
        <v>4</v>
      </c>
      <c r="D598" s="1" t="s">
        <v>5</v>
      </c>
    </row>
    <row r="599" spans="1:4" ht="13.2" x14ac:dyDescent="0.25">
      <c r="A599" s="1" t="s">
        <v>605</v>
      </c>
      <c r="B599" t="str">
        <f ca="1">IFERROR(__xludf.DUMMYFUNCTION("GOOGLETRANSLATE(B599,""en"",""hi"")"),"मैं कहेंगे मेरा नाम रॉय Arundati है lol।")</f>
        <v>मैं कहेंगे मेरा नाम रॉय Arundati है lol।</v>
      </c>
      <c r="C599" s="1" t="s">
        <v>4</v>
      </c>
      <c r="D599" s="1" t="s">
        <v>5</v>
      </c>
    </row>
    <row r="600" spans="1:4" ht="13.2" x14ac:dyDescent="0.25">
      <c r="A600" s="1" t="s">
        <v>606</v>
      </c>
      <c r="B600" t="str">
        <f ca="1">IFERROR(__xludf.DUMMYFUNCTION("GOOGLETRANSLATE(B600,""en"",""hi"")"),"अपनी पुस्तक के लिए प्रतीक्षा कर रहा है ...")</f>
        <v>अपनी पुस्तक के लिए प्रतीक्षा कर रहा है ...</v>
      </c>
      <c r="C600" s="1" t="s">
        <v>4</v>
      </c>
      <c r="D600" s="1" t="s">
        <v>5</v>
      </c>
    </row>
    <row r="601" spans="1:4" ht="13.2" x14ac:dyDescent="0.25">
      <c r="A601" s="1" t="s">
        <v>607</v>
      </c>
      <c r="B601" t="str">
        <f ca="1">IFERROR(__xludf.DUMMYFUNCTION("GOOGLETRANSLATE(B601,""en"",""hi"")"),"बढ़िया VDO भाई")</f>
        <v>बढ़िया VDO भाई</v>
      </c>
      <c r="C601" s="1" t="s">
        <v>4</v>
      </c>
      <c r="D601" s="1" t="s">
        <v>5</v>
      </c>
    </row>
    <row r="602" spans="1:4" ht="13.2" x14ac:dyDescent="0.25">
      <c r="A602" s="1" t="s">
        <v>608</v>
      </c>
      <c r="B602" t="str">
        <f ca="1">IFERROR(__xludf.DUMMYFUNCTION("GOOGLETRANSLATE(B602,""en"",""hi"")"),"मैं आश्चर्य क्या नारीवादियों पचास रंगों त्रयी को देखने के बाद कहा है")</f>
        <v>मैं आश्चर्य क्या नारीवादियों पचास रंगों त्रयी को देखने के बाद कहा है</v>
      </c>
      <c r="C602" s="1" t="s">
        <v>13</v>
      </c>
      <c r="D602" s="1" t="s">
        <v>5</v>
      </c>
    </row>
    <row r="603" spans="1:4" ht="13.2" x14ac:dyDescent="0.25">
      <c r="A603" s="1" t="s">
        <v>609</v>
      </c>
      <c r="B603" t="str">
        <f ca="1">IFERROR(__xludf.DUMMYFUNCTION("GOOGLETRANSLATE(B603,""en"",""hi"")"),"यू लड़कों तो cute😂😂😂😂👏 हैं")</f>
        <v>यू लड़कों तो cute😂😂😂😂👏 हैं</v>
      </c>
      <c r="C603" s="1" t="s">
        <v>4</v>
      </c>
      <c r="D603" s="1" t="s">
        <v>5</v>
      </c>
    </row>
    <row r="604" spans="1:4" ht="13.2" x14ac:dyDescent="0.25">
      <c r="A604" s="1" t="s">
        <v>610</v>
      </c>
      <c r="B604" t="str">
        <f ca="1">IFERROR(__xludf.DUMMYFUNCTION("GOOGLETRANSLATE(B604,""en"",""hi"")"),"ब्यूटी भाई ... आप के लिए अंगूठे")</f>
        <v>ब्यूटी भाई ... आप के लिए अंगूठे</v>
      </c>
      <c r="C604" s="1" t="s">
        <v>4</v>
      </c>
      <c r="D604" s="1" t="s">
        <v>5</v>
      </c>
    </row>
    <row r="605" spans="1:4" ht="13.2" x14ac:dyDescent="0.25">
      <c r="A605" s="1" t="s">
        <v>611</v>
      </c>
      <c r="B605" t="str">
        <f ca="1">IFERROR(__xludf.DUMMYFUNCTION("GOOGLETRANSLATE(B605,""en"",""hi"")"),"सभी डॉक्टरों को इस फिल्म देखने जाना चाहिए। लेकिन इस फिल्म देखने से पहले, देखना चाहिए
श्री प्रतीक Borade की समीक्षा।")</f>
        <v>सभी डॉक्टरों को इस फिल्म देखने जाना चाहिए। लेकिन इस फिल्म देखने से पहले, देखना चाहिए
श्री प्रतीक Borade की समीक्षा।</v>
      </c>
      <c r="C605" s="1" t="s">
        <v>4</v>
      </c>
      <c r="D605" s="1" t="s">
        <v>5</v>
      </c>
    </row>
    <row r="606" spans="1:4" ht="13.2" x14ac:dyDescent="0.25">
      <c r="A606" s="1" t="s">
        <v>612</v>
      </c>
      <c r="B606" t="str">
        <f ca="1">IFERROR(__xludf.DUMMYFUNCTION("GOOGLETRANSLATE(B606,""en"",""hi"")"),"मैं अपने वीडियो साहब 😍 bhot कठिन bhut मुश्किल की तरह")</f>
        <v>मैं अपने वीडियो साहब 😍 bhot कठिन bhut मुश्किल की तरह</v>
      </c>
      <c r="C606" s="1" t="s">
        <v>4</v>
      </c>
      <c r="D606" s="1" t="s">
        <v>5</v>
      </c>
    </row>
    <row r="607" spans="1:4" ht="13.2" x14ac:dyDescent="0.25">
      <c r="A607" s="1" t="s">
        <v>613</v>
      </c>
      <c r="B607" t="str">
        <f ca="1">IFERROR(__xludf.DUMMYFUNCTION("GOOGLETRANSLATE(B607,""en"",""hi"")"),"हाँ उर rgt ..")</f>
        <v>हाँ उर rgt ..</v>
      </c>
      <c r="C607" s="1" t="s">
        <v>4</v>
      </c>
      <c r="D607" s="1" t="s">
        <v>5</v>
      </c>
    </row>
    <row r="608" spans="1:4" ht="13.2" x14ac:dyDescent="0.25">
      <c r="A608" s="1" t="s">
        <v>614</v>
      </c>
      <c r="B608" t="str">
        <f ca="1">IFERROR(__xludf.DUMMYFUNCTION("GOOGLETRANSLATE(B608,""en"",""hi"")"),"हम गलत तरीके से, जो कुछ भी उसने कहा में गुमराह नहीं कर सकते अल्पसंख्यकों पूरी तरह से है
गलत, हम सही जानकारी देने के लिए, नहीं तो गरीब भुगतना होगा की जरूरत है। वह
पीड़ित गरीब चाहता था।")</f>
        <v>हम गलत तरीके से, जो कुछ भी उसने कहा में गुमराह नहीं कर सकते अल्पसंख्यकों पूरी तरह से है
गलत, हम सही जानकारी देने के लिए, नहीं तो गरीब भुगतना होगा की जरूरत है। वह
पीड़ित गरीब चाहता था।</v>
      </c>
      <c r="C608" s="1" t="s">
        <v>4</v>
      </c>
      <c r="D608" s="1" t="s">
        <v>5</v>
      </c>
    </row>
    <row r="609" spans="1:4" ht="13.2" x14ac:dyDescent="0.25">
      <c r="A609" s="1" t="s">
        <v>615</v>
      </c>
      <c r="B609" t="str">
        <f ca="1">IFERROR(__xludf.DUMMYFUNCTION("GOOGLETRANSLATE(B609,""en"",""hi"")"),"@Kalyan क्रांति हाँ भाई एक ही लग रहा है")</f>
        <v>@Kalyan क्रांति हाँ भाई एक ही लग रहा है</v>
      </c>
      <c r="C609" s="1" t="s">
        <v>4</v>
      </c>
      <c r="D609" s="1" t="s">
        <v>5</v>
      </c>
    </row>
    <row r="610" spans="1:4" ht="13.2" x14ac:dyDescent="0.25">
      <c r="A610" s="1" t="s">
        <v>616</v>
      </c>
      <c r="B610" t="str">
        <f ca="1">IFERROR(__xludf.DUMMYFUNCTION("GOOGLETRANSLATE(B610,""en"",""hi"")"),"Saurbh PM पता 7RCR नहीं है, यह 7LKM है")</f>
        <v>Saurbh PM पता 7RCR नहीं है, यह 7LKM है</v>
      </c>
      <c r="C610" s="1" t="s">
        <v>4</v>
      </c>
      <c r="D610" s="1" t="s">
        <v>5</v>
      </c>
    </row>
    <row r="611" spans="1:4" ht="13.2" x14ac:dyDescent="0.25">
      <c r="A611" s="1" t="s">
        <v>617</v>
      </c>
      <c r="B611" t="str">
        <f ca="1">IFERROR(__xludf.DUMMYFUNCTION("GOOGLETRANSLATE(B611,""en"",""hi"")"),"क्यों इस में हिन्दी भाषा में अपमानजनक शब्द बंद सेंसर बोर्ड बीप किया
फिल्म, क्यों अंग्रेजी में नहीं ???")</f>
        <v>क्यों इस में हिन्दी भाषा में अपमानजनक शब्द बंद सेंसर बोर्ड बीप किया
फिल्म, क्यों अंग्रेजी में नहीं ???</v>
      </c>
      <c r="C611" s="1" t="s">
        <v>4</v>
      </c>
      <c r="D611" s="1" t="s">
        <v>5</v>
      </c>
    </row>
    <row r="612" spans="1:4" ht="13.2" x14ac:dyDescent="0.25">
      <c r="A612" s="1" t="s">
        <v>618</v>
      </c>
      <c r="B612" t="str">
        <f ca="1">IFERROR(__xludf.DUMMYFUNCTION("GOOGLETRANSLATE(B612,""en"",""hi"")"),"यहां तक ​​कि शाहिद खुद कबीर सिंह की भूमिका की तरह नहीं है ..")</f>
        <v>यहां तक ​​कि शाहिद खुद कबीर सिंह की भूमिका की तरह नहीं है ..</v>
      </c>
      <c r="C612" s="1" t="s">
        <v>4</v>
      </c>
      <c r="D612" s="1" t="s">
        <v>5</v>
      </c>
    </row>
    <row r="613" spans="1:4" ht="13.2" x14ac:dyDescent="0.25">
      <c r="A613" s="1" t="s">
        <v>619</v>
      </c>
      <c r="B613" t="str">
        <f ca="1">IFERROR(__xludf.DUMMYFUNCTION("GOOGLETRANSLATE(B613,""en"",""hi"")"),"तुमसे प्यार बॉस")</f>
        <v>तुमसे प्यार बॉस</v>
      </c>
      <c r="C613" s="1" t="s">
        <v>4</v>
      </c>
      <c r="D613" s="1" t="s">
        <v>5</v>
      </c>
    </row>
    <row r="614" spans="1:4" ht="13.2" x14ac:dyDescent="0.25">
      <c r="A614" s="1" t="s">
        <v>620</v>
      </c>
      <c r="B614" t="str">
        <f ca="1">IFERROR(__xludf.DUMMYFUNCTION("GOOGLETRANSLATE(B614,""en"",""hi"")"),"धन्यवाद भाई जी")</f>
        <v>धन्यवाद भाई जी</v>
      </c>
      <c r="C614" s="1" t="s">
        <v>4</v>
      </c>
      <c r="D614" s="1" t="s">
        <v>5</v>
      </c>
    </row>
    <row r="615" spans="1:4" ht="13.2" x14ac:dyDescent="0.25">
      <c r="A615" s="1" t="s">
        <v>621</v>
      </c>
      <c r="B615" t="str">
        <f ca="1">IFERROR(__xludf.DUMMYFUNCTION("GOOGLETRANSLATE(B615,""en"",""hi"")"),"एक ही लिंग के विवाह अभी भी भारत में मान्य नहीं है।")</f>
        <v>एक ही लिंग के विवाह अभी भी भारत में मान्य नहीं है।</v>
      </c>
      <c r="C615" s="1" t="s">
        <v>4</v>
      </c>
      <c r="D615" s="1" t="s">
        <v>5</v>
      </c>
    </row>
    <row r="616" spans="1:4" ht="13.2" x14ac:dyDescent="0.25">
      <c r="A616" s="1" t="s">
        <v>622</v>
      </c>
      <c r="B616" t="str">
        <f ca="1">IFERROR(__xludf.DUMMYFUNCTION("GOOGLETRANSLATE(B616,""en"",""hi"")"),"** बंद अप तुम कुतिया नारीवादी **")</f>
        <v>** बंद अप तुम कुतिया नारीवादी **</v>
      </c>
      <c r="C616" s="1" t="s">
        <v>36</v>
      </c>
      <c r="D616" s="1" t="s">
        <v>28</v>
      </c>
    </row>
    <row r="617" spans="1:4" ht="13.2" x14ac:dyDescent="0.25">
      <c r="A617" s="1" t="s">
        <v>623</v>
      </c>
      <c r="B617" t="str">
        <f ca="1">IFERROR(__xludf.DUMMYFUNCTION("GOOGLETRANSLATE(B617,""en"",""hi"")"),"अच्छा बॉस vii")</f>
        <v>अच्छा बॉस vii</v>
      </c>
      <c r="C617" s="1" t="s">
        <v>4</v>
      </c>
      <c r="D617" s="1" t="s">
        <v>5</v>
      </c>
    </row>
    <row r="618" spans="1:4" ht="13.2" x14ac:dyDescent="0.25">
      <c r="A618" s="1" t="s">
        <v>624</v>
      </c>
      <c r="B618" t="str">
        <f ca="1">IFERROR(__xludf.DUMMYFUNCTION("GOOGLETRANSLATE(B618,""en"",""hi"")"),"मैं हमारे साथ कुछ हद तक इस से संबंधित कर सकते हैं। मैं का मकसद समझ में नहीं आता
महिला और उनके माता पिता के इस प्रकार। वे खुद को माता-पिता हैं कि वे किस तरह कर सकते हैं
.... इस तरह हो सकता है? कैसे वे अपने बच्चों को प्रेरित अन्य fr अत्याचार करने के लिए कोई"&amp;" कारण नहीं है।
उनके जीवन का उद्देश्य क्या है ???? यह मेरी समझ से परे है।")</f>
        <v>मैं हमारे साथ कुछ हद तक इस से संबंधित कर सकते हैं। मैं का मकसद समझ में नहीं आता
महिला और उनके माता पिता के इस प्रकार। वे खुद को माता-पिता हैं कि वे किस तरह कर सकते हैं
.... इस तरह हो सकता है? कैसे वे अपने बच्चों को प्रेरित अन्य fr अत्याचार करने के लिए कोई कारण नहीं है।
उनके जीवन का उद्देश्य क्या है ???? यह मेरी समझ से परे है।</v>
      </c>
      <c r="C618" s="1" t="s">
        <v>13</v>
      </c>
      <c r="D618" s="1" t="s">
        <v>5</v>
      </c>
    </row>
    <row r="619" spans="1:4" ht="13.2" x14ac:dyDescent="0.25">
      <c r="A619" s="1" t="s">
        <v>625</v>
      </c>
      <c r="B619" t="str">
        <f ca="1">IFERROR(__xludf.DUMMYFUNCTION("GOOGLETRANSLATE(B619,""en"",""hi"")"),"Godi मीडिया चुप रहो")</f>
        <v>Godi मीडिया चुप रहो</v>
      </c>
      <c r="C619" s="1" t="s">
        <v>4</v>
      </c>
      <c r="D619" s="1" t="s">
        <v>5</v>
      </c>
    </row>
    <row r="620" spans="1:4" ht="13.2" x14ac:dyDescent="0.25">
      <c r="A620" s="1" t="s">
        <v>626</v>
      </c>
      <c r="B620" t="str">
        <f ca="1">IFERROR(__xludf.DUMMYFUNCTION("GOOGLETRANSLATE(B620,""en"",""hi"")"),"अरे shwetabh हर समय और क्यों की अपने पसंदीदा बॉलीवुड फिल्म है। पी एल
जवाब दे दो....???")</f>
        <v>अरे shwetabh हर समय और क्यों की अपने पसंदीदा बॉलीवुड फिल्म है। पी एल
जवाब दे दो....???</v>
      </c>
      <c r="C620" s="1" t="s">
        <v>4</v>
      </c>
      <c r="D620" s="1" t="s">
        <v>5</v>
      </c>
    </row>
    <row r="621" spans="1:4" ht="13.2" x14ac:dyDescent="0.25">
      <c r="A621" s="1" t="s">
        <v>627</v>
      </c>
      <c r="B621" t="str">
        <f ca="1">IFERROR(__xludf.DUMMYFUNCTION("GOOGLETRANSLATE(B621,""en"",""hi"")"),"यार अर्नाब, मैं नहीं आप की तरह एक missleader, आप पर 'laanat' की बहुत देखा है।")</f>
        <v>यार अर्नाब, मैं नहीं आप की तरह एक missleader, आप पर 'laanat' की बहुत देखा है।</v>
      </c>
      <c r="C621" s="1" t="s">
        <v>36</v>
      </c>
      <c r="D621" s="1" t="s">
        <v>5</v>
      </c>
    </row>
    <row r="622" spans="1:4" ht="13.2" x14ac:dyDescent="0.25">
      <c r="A622" s="1" t="s">
        <v>628</v>
      </c>
      <c r="B622" t="str">
        <f ca="1">IFERROR(__xludf.DUMMYFUNCTION("GOOGLETRANSLATE(B622,""en"",""hi"")"),"सही भाई ,, मैं बांग्लादेश हूँ")</f>
        <v>सही भाई ,, मैं बांग्लादेश हूँ</v>
      </c>
      <c r="C622" s="1" t="s">
        <v>4</v>
      </c>
      <c r="D622" s="1" t="s">
        <v>5</v>
      </c>
    </row>
    <row r="623" spans="1:4" ht="13.2" x14ac:dyDescent="0.25">
      <c r="A623" s="1" t="s">
        <v>629</v>
      </c>
      <c r="B623" t="str">
        <f ca="1">IFERROR(__xludf.DUMMYFUNCTION("GOOGLETRANSLATE(B623,""en"",""hi"")"),"क्या एक कहानी साल amazing😀😀😀")</f>
        <v>क्या एक कहानी साल amazing😀😀😀</v>
      </c>
      <c r="C623" s="1" t="s">
        <v>4</v>
      </c>
      <c r="D623" s="1" t="s">
        <v>5</v>
      </c>
    </row>
    <row r="624" spans="1:4" ht="13.2" x14ac:dyDescent="0.25">
      <c r="A624" s="1" t="s">
        <v>630</v>
      </c>
      <c r="B624" t="str">
        <f ca="1">IFERROR(__xludf.DUMMYFUNCTION("GOOGLETRANSLATE(B624,""en"",""hi"")"),"सही समुद्र में नहाने वाला")</f>
        <v>सही समुद्र में नहाने वाला</v>
      </c>
      <c r="C624" s="1" t="s">
        <v>4</v>
      </c>
      <c r="D624" s="1" t="s">
        <v>5</v>
      </c>
    </row>
    <row r="625" spans="1:4" ht="13.2" x14ac:dyDescent="0.25">
      <c r="A625" s="1" t="s">
        <v>631</v>
      </c>
      <c r="B625" t="str">
        <f ca="1">IFERROR(__xludf.DUMMYFUNCTION("GOOGLETRANSLATE(B625,""en"",""hi"")"),"महान समीक्षा")</f>
        <v>महान समीक्षा</v>
      </c>
      <c r="C625" s="1" t="s">
        <v>4</v>
      </c>
      <c r="D625" s="1" t="s">
        <v>5</v>
      </c>
    </row>
    <row r="626" spans="1:4" ht="13.2" x14ac:dyDescent="0.25">
      <c r="A626" s="1" t="s">
        <v>632</v>
      </c>
      <c r="B626" t="str">
        <f ca="1">IFERROR(__xludf.DUMMYFUNCTION("GOOGLETRANSLATE(B626,""en"",""hi"")"),"** आप पूरी तरह से कबीर सिंह के बारे में अपना इरादा बदल **")</f>
        <v>** आप पूरी तरह से कबीर सिंह के बारे में अपना इरादा बदल **</v>
      </c>
      <c r="C626" s="1" t="s">
        <v>4</v>
      </c>
      <c r="D626" s="1" t="s">
        <v>5</v>
      </c>
    </row>
    <row r="627" spans="1:4" ht="13.2" x14ac:dyDescent="0.25">
      <c r="A627" s="1" t="s">
        <v>633</v>
      </c>
      <c r="B627" t="str">
        <f ca="1">IFERROR(__xludf.DUMMYFUNCTION("GOOGLETRANSLATE(B627,""en"",""hi"")"),"बहुत अच्छी तरह से भाई ने कहा। मैं बहुत हैरान हूँ इतने सारे लोग इस shitty फिल्म पसंद आया।
Thankgod मैं थिएटर में इसे देखा नहीं था।")</f>
        <v>बहुत अच्छी तरह से भाई ने कहा। मैं बहुत हैरान हूँ इतने सारे लोग इस shitty फिल्म पसंद आया।
Thankgod मैं थिएटर में इसे देखा नहीं था।</v>
      </c>
      <c r="C627" s="1" t="s">
        <v>4</v>
      </c>
      <c r="D627" s="1" t="s">
        <v>5</v>
      </c>
    </row>
    <row r="628" spans="1:4" ht="13.2" x14ac:dyDescent="0.25">
      <c r="A628" s="1" t="s">
        <v>634</v>
      </c>
      <c r="B628" t="str">
        <f ca="1">IFERROR(__xludf.DUMMYFUNCTION("GOOGLETRANSLATE(B628,""en"",""hi"")"),"वह antiindian है")</f>
        <v>वह antiindian है</v>
      </c>
      <c r="C628" s="1" t="s">
        <v>4</v>
      </c>
      <c r="D628" s="1" t="s">
        <v>5</v>
      </c>
    </row>
    <row r="629" spans="1:4" ht="13.2" x14ac:dyDescent="0.25">
      <c r="A629" s="1" t="s">
        <v>635</v>
      </c>
      <c r="B629" t="str">
        <f ca="1">IFERROR(__xludf.DUMMYFUNCTION("GOOGLETRANSLATE(B629,""en"",""hi"")"),"अंत में मैं लोगों के अपने प्रकार मिल गया है।")</f>
        <v>अंत में मैं लोगों के अपने प्रकार मिल गया है।</v>
      </c>
      <c r="C629" s="1" t="s">
        <v>4</v>
      </c>
      <c r="D629" s="1" t="s">
        <v>5</v>
      </c>
    </row>
    <row r="630" spans="1:4" ht="13.2" x14ac:dyDescent="0.25">
      <c r="A630" s="1" t="s">
        <v>636</v>
      </c>
      <c r="B630" t="str">
        <f ca="1">IFERROR(__xludf.DUMMYFUNCTION("GOOGLETRANSLATE(B630,""en"",""hi"")"),"सुपर वीडियो")</f>
        <v>सुपर वीडियो</v>
      </c>
      <c r="C630" s="1" t="s">
        <v>4</v>
      </c>
      <c r="D630" s="1" t="s">
        <v>5</v>
      </c>
    </row>
    <row r="631" spans="1:4" ht="13.2" x14ac:dyDescent="0.25">
      <c r="A631" s="1" t="s">
        <v>637</v>
      </c>
      <c r="B631" t="str">
        <f ca="1">IFERROR(__xludf.DUMMYFUNCTION("GOOGLETRANSLATE(B631,""en"",""hi"")"),"और धूप के चश्मे के लिए प्रयोग किया जाता है कि वह 😅
यहाँ अपने देश में नेपाल दुकानदार hotpiece लिखते हैं कि धूप के चश्मे बेचने
के रूप में ""कबीर सिंह ko Chasma yaha paienxa"" पोस्टर में दुकान (कबीर बाहर
गाओ कांच यहां उपलब्ध होंगी) 🤣")</f>
        <v>और धूप के चश्मे के लिए प्रयोग किया जाता है कि वह 😅
यहाँ अपने देश में नेपाल दुकानदार hotpiece लिखते हैं कि धूप के चश्मे बेचने
के रूप में "कबीर सिंह ko Chasma yaha paienxa" पोस्टर में दुकान (कबीर बाहर
गाओ कांच यहां उपलब्ध होंगी) 🤣</v>
      </c>
      <c r="C631" s="1" t="s">
        <v>4</v>
      </c>
      <c r="D631" s="1" t="s">
        <v>5</v>
      </c>
    </row>
    <row r="632" spans="1:4" ht="13.2" x14ac:dyDescent="0.25">
      <c r="A632" s="1" t="s">
        <v>638</v>
      </c>
      <c r="B632" t="str">
        <f ca="1">IFERROR(__xludf.DUMMYFUNCTION("GOOGLETRANSLATE(B632,""en"",""hi"")"),"हाँ, मैं पूर्ण साहब सहमत हूँ 👍👍👍👍")</f>
        <v>हाँ, मैं पूर्ण साहब सहमत हूँ 👍👍👍👍</v>
      </c>
      <c r="C632" s="1" t="s">
        <v>4</v>
      </c>
      <c r="D632" s="1" t="s">
        <v>5</v>
      </c>
    </row>
    <row r="633" spans="1:4" ht="13.2" x14ac:dyDescent="0.25">
      <c r="A633" s="1" t="s">
        <v>639</v>
      </c>
      <c r="B633" t="str">
        <f ca="1">IFERROR(__xludf.DUMMYFUNCTION("GOOGLETRANSLATE(B633,""en"",""hi"")"),"@Achyuth Thouta मैं सहमति जताते ..
दक्षिण भारतीयों महान हैं")</f>
        <v>@Achyuth Thouta मैं सहमति जताते ..
दक्षिण भारतीयों महान हैं</v>
      </c>
      <c r="C633" s="1" t="s">
        <v>4</v>
      </c>
      <c r="D633" s="1" t="s">
        <v>5</v>
      </c>
    </row>
    <row r="634" spans="1:4" ht="13.2" x14ac:dyDescent="0.25">
      <c r="A634" s="1" t="s">
        <v>640</v>
      </c>
      <c r="B634" t="str">
        <f ca="1">IFERROR(__xludf.DUMMYFUNCTION("GOOGLETRANSLATE(B634,""en"",""hi"")"),"[01:43] (https://www.youtube.com/watch?v=J2J5ssSP5yQ&amp;t=1m43s) ശബരിമല
सबरीमाला .......
केरला BHAI से आदर ......")</f>
        <v>[01:43] (https://www.youtube.com/watch?v=J2J5ssSP5yQ&amp;t=1m43s) ശബരിമല
सबरीमाला .......
केरला BHAI से आदर ......</v>
      </c>
      <c r="C634" s="1" t="s">
        <v>4</v>
      </c>
      <c r="D634" s="1" t="s">
        <v>5</v>
      </c>
    </row>
    <row r="635" spans="1:4" ht="13.2" x14ac:dyDescent="0.25">
      <c r="A635" s="1" t="s">
        <v>641</v>
      </c>
      <c r="B635" t="str">
        <f ca="1">IFERROR(__xludf.DUMMYFUNCTION("GOOGLETRANSLATE(B635,""en"",""hi"")"),"यही कारण है कि कमीने Haryanvis😠😠😠")</f>
        <v>यही कारण है कि कमीने Haryanvis😠😠😠</v>
      </c>
      <c r="C635" s="1" t="s">
        <v>36</v>
      </c>
      <c r="D635" s="1" t="s">
        <v>28</v>
      </c>
    </row>
    <row r="636" spans="1:4" ht="13.2" x14ac:dyDescent="0.25">
      <c r="A636" s="1" t="s">
        <v>642</v>
      </c>
      <c r="B636" t="str">
        <f ca="1">IFERROR(__xludf.DUMMYFUNCTION("GOOGLETRANSLATE(B636,""en"",""hi"")"),"भाई मिशन घड़ी कृपया मंगल यह एक फिल्म की मणि है")</f>
        <v>भाई मिशन घड़ी कृपया मंगल यह एक फिल्म की मणि है</v>
      </c>
      <c r="C636" s="1" t="s">
        <v>4</v>
      </c>
      <c r="D636" s="1" t="s">
        <v>5</v>
      </c>
    </row>
    <row r="637" spans="1:4" ht="13.2" x14ac:dyDescent="0.25">
      <c r="A637" s="1" t="s">
        <v>643</v>
      </c>
      <c r="B637" t="str">
        <f ca="1">IFERROR(__xludf.DUMMYFUNCTION("GOOGLETRANSLATE(B637,""en"",""hi"")"),"भाई kolaigaran तमिल flim की समीक्षा करें")</f>
        <v>भाई kolaigaran तमिल flim की समीक्षा करें</v>
      </c>
      <c r="C637" s="1" t="s">
        <v>4</v>
      </c>
      <c r="D637" s="1" t="s">
        <v>5</v>
      </c>
    </row>
    <row r="638" spans="1:4" ht="13.2" x14ac:dyDescent="0.25">
      <c r="A638" s="1" t="s">
        <v>644</v>
      </c>
      <c r="B638" t="str">
        <f ca="1">IFERROR(__xludf.DUMMYFUNCTION("GOOGLETRANSLATE(B638,""en"",""hi"")"),"8159932695 एप्लिकेशन नंबर क्या है")</f>
        <v>8159932695 एप्लिकेशन नंबर क्या है</v>
      </c>
      <c r="C638" s="1" t="s">
        <v>4</v>
      </c>
      <c r="D638" s="1" t="s">
        <v>5</v>
      </c>
    </row>
    <row r="639" spans="1:4" ht="13.2" x14ac:dyDescent="0.25">
      <c r="A639" s="1" t="s">
        <v>645</v>
      </c>
      <c r="B639" t="str">
        <f ca="1">IFERROR(__xludf.DUMMYFUNCTION("GOOGLETRANSLATE(B639,""en"",""hi"")"),"XVS")</f>
        <v>XVS</v>
      </c>
      <c r="C639" s="1" t="s">
        <v>4</v>
      </c>
      <c r="D639" s="1" t="s">
        <v>5</v>
      </c>
    </row>
    <row r="640" spans="1:4" ht="13.2" x14ac:dyDescent="0.25">
      <c r="A640" s="1" t="s">
        <v>646</v>
      </c>
      <c r="B640" t="str">
        <f ca="1">IFERROR(__xludf.DUMMYFUNCTION("GOOGLETRANSLATE(B640,""en"",""hi"")"),"अब कम से कम हम जानते आओ
भारत के धोखेबाज
एन अपराधियों को देखा था
सावधानी से
समूह में महसूस एक बड़ी सिंडिकेट कोशिश करने के लिए विघटित हमारी सरकार एन हमारी एकता
एन के लिए DISTORY B.J.P ही नहीं
कुछ समूहों भ्रामक हमारे POPLATION एन प्राप्त करने के लिए राइट्स
ह"&amp;"मारे कड़े कानून की जरूरत है इस गिरफ्तार करने
लोग")</f>
        <v>अब कम से कम हम जानते आओ
भारत के धोखेबाज
एन अपराधियों को देखा था
सावधानी से
समूह में महसूस एक बड़ी सिंडिकेट कोशिश करने के लिए विघटित हमारी सरकार एन हमारी एकता
एन के लिए DISTORY B.J.P ही नहीं
कुछ समूहों भ्रामक हमारे POPLATION एन प्राप्त करने के लिए राइट्स
हमारे कड़े कानून की जरूरत है इस गिरफ्तार करने
लोग</v>
      </c>
      <c r="C640" s="1" t="s">
        <v>4</v>
      </c>
      <c r="D640" s="1" t="s">
        <v>5</v>
      </c>
    </row>
    <row r="641" spans="1:4" ht="13.2" x14ac:dyDescent="0.25">
      <c r="A641" s="1" t="s">
        <v>647</v>
      </c>
      <c r="B641" t="str">
        <f ca="1">IFERROR(__xludf.DUMMYFUNCTION("GOOGLETRANSLATE(B641,""en"",""hi"")"),"गोविंद बर्मन सब ठीक")</f>
        <v>गोविंद बर्मन सब ठीक</v>
      </c>
      <c r="C641" s="1" t="s">
        <v>4</v>
      </c>
      <c r="D641" s="1" t="s">
        <v>5</v>
      </c>
    </row>
    <row r="642" spans="1:4" ht="13.2" x14ac:dyDescent="0.25">
      <c r="A642" s="1" t="s">
        <v>648</v>
      </c>
      <c r="B642" t="str">
        <f ca="1">IFERROR(__xludf.DUMMYFUNCTION("GOOGLETRANSLATE(B642,""en"",""hi"")"),"@Red ईगल उन्होंने यह भी कहा कि लगता है कि
लेकिन उन्होंने कभी नहीं कहा taht करने के लिए मेरे !!!")</f>
        <v>@Red ईगल उन्होंने यह भी कहा कि लगता है कि
लेकिन उन्होंने कभी नहीं कहा taht करने के लिए मेरे !!!</v>
      </c>
      <c r="C642" s="1" t="s">
        <v>4</v>
      </c>
      <c r="D642" s="1" t="s">
        <v>5</v>
      </c>
    </row>
    <row r="643" spans="1:4" ht="13.2" x14ac:dyDescent="0.25">
      <c r="A643" s="1" t="s">
        <v>649</v>
      </c>
      <c r="B643" t="str">
        <f ca="1">IFERROR(__xludf.DUMMYFUNCTION("GOOGLETRANSLATE(B643,""en"",""hi"")"),"हर व्यक्ति को, जो इस फिल्म से नफरत करता है या सच विषाक्त मर्दानगी नहीं है नफरत करता है
जरूरी आतंकवादियों समर्थन करते हैं। यह आप इसे कैसे है कि नहीं मिलता है अजीब है
एक कबीर सिंह और एक बुरहान वाणी के बीच का अंतर वास्तव में है कि बड़ा नहीं है। अब क
पर आते ह"&amp;"ैं, आंख मूंदकर मुझ पर से नफरत है।")</f>
        <v>हर व्यक्ति को, जो इस फिल्म से नफरत करता है या सच विषाक्त मर्दानगी नहीं है नफरत करता है
जरूरी आतंकवादियों समर्थन करते हैं। यह आप इसे कैसे है कि नहीं मिलता है अजीब है
एक कबीर सिंह और एक बुरहान वाणी के बीच का अंतर वास्तव में है कि बड़ा नहीं है। अब क
पर आते हैं, आंख मूंदकर मुझ पर से नफरत है।</v>
      </c>
      <c r="C643" s="1" t="s">
        <v>36</v>
      </c>
      <c r="D643" s="1" t="s">
        <v>5</v>
      </c>
    </row>
    <row r="644" spans="1:4" ht="13.2" x14ac:dyDescent="0.25">
      <c r="A644" s="1" t="s">
        <v>650</v>
      </c>
      <c r="B644" t="str">
        <f ca="1">IFERROR(__xludf.DUMMYFUNCTION("GOOGLETRANSLATE(B644,""en"",""hi"")"),"रॉय galoos को")</f>
        <v>रॉय galoos को</v>
      </c>
      <c r="C644" s="1" t="s">
        <v>4</v>
      </c>
      <c r="D644" s="1" t="s">
        <v>5</v>
      </c>
    </row>
    <row r="645" spans="1:4" ht="13.2" x14ac:dyDescent="0.25">
      <c r="A645" s="1" t="s">
        <v>651</v>
      </c>
      <c r="B645" t="str">
        <f ca="1">IFERROR(__xludf.DUMMYFUNCTION("GOOGLETRANSLATE(B645,""en"",""hi"")"),"तो दुख की बात .... 😭😭😭😭😭")</f>
        <v>तो दुख की बात .... 😭😭😭😭😭</v>
      </c>
      <c r="C645" s="1" t="s">
        <v>4</v>
      </c>
      <c r="D645" s="1" t="s">
        <v>5</v>
      </c>
    </row>
    <row r="646" spans="1:4" ht="13.2" x14ac:dyDescent="0.25">
      <c r="A646" s="1" t="s">
        <v>652</v>
      </c>
      <c r="B646" t="str">
        <f ca="1">IFERROR(__xludf.DUMMYFUNCTION("GOOGLETRANSLATE(B646,""en"",""hi"")"),"प्रिय भाइयों और बहनों,
मुझे आशा है कि आप सभी मेरा संदेश अच्छी तरह से मिलता है।
अप्रैल मैं में पिछले साल मेरी बहन की शादी के लिए व्यवस्था की है। हम सब खुश थे
और (के अनुसार करने के लिए पैसे और सामग्री के रूप में कुछ उपहार प्रदान की थी कि वे उनकी
मांग) दूल्ह"&amp;"ा के। शादी के कुछ दिनों के बाद वह अपने पति द्वारा पीटा गया था
और दहेज के लिए कानूनों में। हम कई बार बहुत सावधानी से, क्योंकि हम से कर रहे हैं की कोशिश की
समाज ब्राह्मण और हम शादी नहीं तोड़ सकते हैं। फिर हम कई बार के लिए गया के बाद
पुलिस कार्रवाई और अन्य च"&amp;"ीजों पर वे हो जाते हैं जब हम इन कार्यों के लिए जाना
निर्दोष और कुछ दिनों के बाद वे फिर से पिटाई कर रही शुरू करते हैं और करने के लिए यातना मेरी
बहन। एक दिन वह भैया को बताया, ""अगर मैं कुछ और दिन रहना होगा, मैं मर जाएगा
उनकी यातना और दर्द रहित हरा ""की वजह "&amp;"से। तब मैं के लिए जाने का फैसला किया
पुलिस और न्याय। हम पुलिस के इतने प्रतिरोध के बाद प्राथमिकी दर्ज कराई है। हम
लगभग 10-12 प्राथमिकी के लिए फिरते है। मई 2017 में अंत में प्राथमिकी किया। परन्तु फिर
पुलिस उन लोगों से पैसे की बहुत ले लिया। पुलिस के खिलाफ एक"&amp;" कार्रवाई की गई नहीं किया
उन्हें इतना है कि वे के बारे में उनके किया दोषी महसूस कर सकते हैं।
कैसे कर सकते कोई भी यह बता पुलिस करेगी कार्रवाई गंभीरता से? अब पुलिस में अधिक है
मौका करने के लिए क्या CURRUPTION।
में भारत दहेज स्थिति है। मैं विवाह प्रकरण"&amp;" लड़का होगा 99.99% नहीं शर्त लगा सकता
दहेज के बिना शादी कर ली GIRL। क्योंकि दहेज न केवल दहेज आईटी की स्थिति
QUOE भी।")</f>
        <v>प्रिय भाइयों और बहनों,
मुझे आशा है कि आप सभी मेरा संदेश अच्छी तरह से मिलता है।
अप्रैल मैं में पिछले साल मेरी बहन की शादी के लिए व्यवस्था की है। हम सब खुश थे
और (के अनुसार करने के लिए पैसे और सामग्री के रूप में कुछ उपहार प्रदान की थी कि वे उनकी
मांग) दूल्हा के। शादी के कुछ दिनों के बाद वह अपने पति द्वारा पीटा गया था
और दहेज के लिए कानूनों में। हम कई बार बहुत सावधानी से, क्योंकि हम से कर रहे हैं की कोशिश की
समाज ब्राह्मण और हम शादी नहीं तोड़ सकते हैं। फिर हम कई बार के लिए गया के बाद
पुलिस कार्रवाई और अन्य चीजों पर वे हो जाते हैं जब हम इन कार्यों के लिए जाना
निर्दोष और कुछ दिनों के बाद वे फिर से पिटाई कर रही शुरू करते हैं और करने के लिए यातना मेरी
बहन। एक दिन वह भैया को बताया, "अगर मैं कुछ और दिन रहना होगा, मैं मर जाएगा
उनकी यातना और दर्द रहित हरा "की वजह से। तब मैं के लिए जाने का फैसला किया
पुलिस और न्याय। हम पुलिस के इतने प्रतिरोध के बाद प्राथमिकी दर्ज कराई है। हम
लगभग 10-12 प्राथमिकी के लिए फिरते है। मई 2017 में अंत में प्राथमिकी किया। परन्तु फिर
पुलिस उन लोगों से पैसे की बहुत ले लिया। पुलिस के खिलाफ एक कार्रवाई की गई नहीं किया
उन्हें इतना है कि वे के बारे में उनके किया दोषी महसूस कर सकते हैं।
कैसे कर सकते कोई भी यह बता पुलिस करेगी कार्रवाई गंभीरता से? अब पुलिस में अधिक है
मौका करने के लिए क्या CURRUPTION।
में भारत दहेज स्थिति है। मैं विवाह प्रकरण लड़का होगा 99.99% नहीं शर्त लगा सकता
दहेज के बिना शादी कर ली GIRL। क्योंकि दहेज न केवल दहेज आईटी की स्थिति
QUOE भी।</v>
      </c>
      <c r="C646" s="1" t="s">
        <v>13</v>
      </c>
      <c r="D646" s="1" t="s">
        <v>5</v>
      </c>
    </row>
    <row r="647" spans="1:4" ht="13.2" x14ac:dyDescent="0.25">
      <c r="A647" s="1" t="s">
        <v>653</v>
      </c>
      <c r="B647" t="str">
        <f ca="1">IFERROR(__xludf.DUMMYFUNCTION("GOOGLETRANSLATE(B647,""en"",""hi"")"),"मैं असम 😘 से इस वीडियो प्यार .... प्यार 😘")</f>
        <v>मैं असम 😘 से इस वीडियो प्यार .... प्यार 😘</v>
      </c>
      <c r="C647" s="1" t="s">
        <v>4</v>
      </c>
      <c r="D647" s="1" t="s">
        <v>5</v>
      </c>
    </row>
    <row r="648" spans="1:4" ht="13.2" x14ac:dyDescent="0.25">
      <c r="A648" s="1" t="s">
        <v>654</v>
      </c>
      <c r="B648" t="str">
        <f ca="1">IFERROR(__xludf.DUMMYFUNCTION("GOOGLETRANSLATE(B648,""en"",""hi"")"),"इस में आप के साथ सहमत नहीं हूं। विषाक्त मर्दानगी नकली के रूप में घृणित रूप में है
नारीवाद।")</f>
        <v>इस में आप के साथ सहमत नहीं हूं। विषाक्त मर्दानगी नकली के रूप में घृणित रूप में है
नारीवाद।</v>
      </c>
      <c r="C648" s="1" t="s">
        <v>36</v>
      </c>
      <c r="D648" s="1" t="s">
        <v>5</v>
      </c>
    </row>
    <row r="649" spans="1:4" ht="13.2" x14ac:dyDescent="0.25">
      <c r="A649" s="1" t="s">
        <v>655</v>
      </c>
      <c r="B649" t="str">
        <f ca="1">IFERROR(__xludf.DUMMYFUNCTION("GOOGLETRANSLATE(B649,""en"",""hi"")"),"नूपुर शर्मा कि उच्चारण चिह्न महिला, कस्तूरी से बाहर द लिविंग डेलाइट्स trolled
शंकर। अच्छा एक: डी")</f>
        <v>नूपुर शर्मा कि उच्चारण चिह्न महिला, कस्तूरी से बाहर द लिविंग डेलाइट्स trolled
शंकर। अच्छा एक: डी</v>
      </c>
      <c r="C649" s="1" t="s">
        <v>4</v>
      </c>
      <c r="D649" s="1" t="s">
        <v>5</v>
      </c>
    </row>
    <row r="650" spans="1:4" ht="13.2" x14ac:dyDescent="0.25">
      <c r="A650" s="1" t="s">
        <v>656</v>
      </c>
      <c r="B650" t="str">
        <f ca="1">IFERROR(__xludf.DUMMYFUNCTION("GOOGLETRANSLATE(B650,""en"",""hi"")"),"मैं पूरी तरह से आप भाई से सहमत")</f>
        <v>मैं पूरी तरह से आप भाई से सहमत</v>
      </c>
      <c r="C650" s="1" t="s">
        <v>4</v>
      </c>
      <c r="D650" s="1" t="s">
        <v>5</v>
      </c>
    </row>
    <row r="651" spans="1:4" ht="13.2" x14ac:dyDescent="0.25">
      <c r="A651" s="1" t="s">
        <v>657</v>
      </c>
      <c r="B651" t="str">
        <f ca="1">IFERROR(__xludf.DUMMYFUNCTION("GOOGLETRANSLATE(B651,""en"",""hi"")"),"यदि अरुंधति रॉय, उस पर क्यों फेंक हनन के खिलाफ कोई कानून नहीं है। अगर वहाँ है
एक कानून, सरकार कानूनी कार्रवाई करते हैं। यह उसके पेशे, और कई है
बेरोजगार भारतीय युवाओं को भी इस आसान पैसा पेशे को अपनाने होंगे।")</f>
        <v>यदि अरुंधति रॉय, उस पर क्यों फेंक हनन के खिलाफ कोई कानून नहीं है। अगर वहाँ है
एक कानून, सरकार कानूनी कार्रवाई करते हैं। यह उसके पेशे, और कई है
बेरोजगार भारतीय युवाओं को भी इस आसान पैसा पेशे को अपनाने होंगे।</v>
      </c>
      <c r="C651" s="1" t="s">
        <v>4</v>
      </c>
      <c r="D651" s="1" t="s">
        <v>5</v>
      </c>
    </row>
    <row r="652" spans="1:4" ht="13.2" x14ac:dyDescent="0.25">
      <c r="A652" s="1" t="s">
        <v>658</v>
      </c>
      <c r="B652" t="str">
        <f ca="1">IFERROR(__xludf.DUMMYFUNCTION("GOOGLETRANSLATE(B652,""en"",""hi"")"),"यह सू सच 💯💯💯💯💯❤ bhai..u सबसे अच्छा कर रहे हैं ..")</f>
        <v>यह सू सच 💯💯💯💯💯❤ bhai..u सबसे अच्छा कर रहे हैं ..</v>
      </c>
      <c r="C652" s="1" t="s">
        <v>4</v>
      </c>
      <c r="D652" s="1" t="s">
        <v>5</v>
      </c>
    </row>
    <row r="653" spans="1:4" ht="13.2" x14ac:dyDescent="0.25">
      <c r="A653" s="1" t="s">
        <v>659</v>
      </c>
      <c r="B653" t="str">
        <f ca="1">IFERROR(__xludf.DUMMYFUNCTION("GOOGLETRANSLATE(B653,""en"",""hi"")"),"हाय मैं you💙👌👌👍👍👍💙🔔🔔🔔 प्यार")</f>
        <v>हाय मैं you💙👌👌👍👍👍💙🔔🔔🔔 प्यार</v>
      </c>
      <c r="C653" s="1" t="s">
        <v>4</v>
      </c>
      <c r="D653" s="1" t="s">
        <v>5</v>
      </c>
    </row>
    <row r="654" spans="1:4" ht="13.2" x14ac:dyDescent="0.25">
      <c r="A654" s="1" t="s">
        <v>660</v>
      </c>
      <c r="B654" t="str">
        <f ca="1">IFERROR(__xludf.DUMMYFUNCTION("GOOGLETRANSLATE(B654,""en"",""hi"")"),"सहमति आदमी")</f>
        <v>सहमति आदमी</v>
      </c>
      <c r="C654" s="1" t="s">
        <v>4</v>
      </c>
      <c r="D654" s="1" t="s">
        <v>5</v>
      </c>
    </row>
    <row r="655" spans="1:4" ht="13.2" x14ac:dyDescent="0.25">
      <c r="A655" s="1" t="s">
        <v>661</v>
      </c>
      <c r="B655" t="str">
        <f ca="1">IFERROR(__xludf.DUMMYFUNCTION("GOOGLETRANSLATE(B655,""en"",""hi"")"),"यह पागल है। भारतीय नेताओं किसी भी बनाने के बिना noice का एक बहुत बनाने के
Arundhadhi रॉय के खिलाफ ठोस कार्रवाई। डाल नहीं करने के लिए क्या समस्या है
उसके पीछे बार? आप पहले से ही सभी अपराधों वह प्रतिबद्ध था सूचीबद्ध किया है।")</f>
        <v>यह पागल है। भारतीय नेताओं किसी भी बनाने के बिना noice का एक बहुत बनाने के
Arundhadhi रॉय के खिलाफ ठोस कार्रवाई। डाल नहीं करने के लिए क्या समस्या है
उसके पीछे बार? आप पहले से ही सभी अपराधों वह प्रतिबद्ध था सूचीबद्ध किया है।</v>
      </c>
      <c r="C655" s="1" t="s">
        <v>4</v>
      </c>
      <c r="D655" s="1" t="s">
        <v>5</v>
      </c>
    </row>
    <row r="656" spans="1:4" ht="13.2" x14ac:dyDescent="0.25">
      <c r="A656" s="1" t="s">
        <v>662</v>
      </c>
      <c r="B656" t="str">
        <f ca="1">IFERROR(__xludf.DUMMYFUNCTION("GOOGLETRANSLATE(B656,""en"",""hi"")"),"प्यार आप भाई 😂")</f>
        <v>प्यार आप भाई 😂</v>
      </c>
      <c r="C656" s="1" t="s">
        <v>4</v>
      </c>
      <c r="D656" s="1" t="s">
        <v>5</v>
      </c>
    </row>
    <row r="657" spans="1:4" ht="13.2" x14ac:dyDescent="0.25">
      <c r="A657" s="1" t="s">
        <v>663</v>
      </c>
      <c r="B657" t="str">
        <f ca="1">IFERROR(__xludf.DUMMYFUNCTION("GOOGLETRANSLATE(B657,""en"",""hi"")"),"ये वह mardangi क्या apke हिसाब से ??
पहला दृश्य अपने आप में शाहिद का किरदार कबीर महिला की धमकी के साथ शुरू होता
बंद knifepoint पर उसके कपड़ों लेने के लिए .. कैसे किसी भी अलग बलात्कार है ?? वह करता है
कई आत्म विनाशकारी, जैसे घृणित और हानिकारक चीजों
1"&amp;" \। बस के लिए समाज फाटक के बाहर उसके फ्लैट से उसकी नौकरानी का पीछा
गलती से एक गिलास को तोड़ दिया।
2 \। एक लड़की जो वह मुश्किल से जानता है, चुंबन में उसकी सहमति के बिना सही
पूर्ण सार्वजनिक दृश्य में कॉलेज परिसर के बीच।
3 \। अपने सपनों के महिला से कहा"&amp;" कि मैं अपनी मां और बहन चूम
4 \। , एक लोगों के छात्रावास में उसके ठहरने बनाना जाहिरा तौर पर देखभाल के बाहर उसके लिए
5 \। तथ्य के बारे में बड़ाई है कि वह शराब हर समय था इससे पहले कि वह प्रदर्शन किया
500 से अधिक सर्जरी, एक भी एक के बिना धराशायी हो जा "&amp;"रहा!
यह सब के सबसे अजीब बात यह है कि कोई भी उसका विरोध या उसे पिटाई करने लगता है
काले और नीले, अपने पिता को छोड़कर। सभी ऐसा होता है, कॉलेज
अधिकारियों और आसपास के लोगों को उनके होंठ और बीच fevi क्विक है उनके
आँख lids।")</f>
        <v>ये वह mardangi क्या apke हिसाब से ??
पहला दृश्य अपने आप में शाहिद का किरदार कबीर महिला की धमकी के साथ शुरू होता
बंद knifepoint पर उसके कपड़ों लेने के लिए .. कैसे किसी भी अलग बलात्कार है ?? वह करता है
कई आत्म विनाशकारी, जैसे घृणित और हानिकारक चीजों
1 \। बस के लिए समाज फाटक के बाहर उसके फ्लैट से उसकी नौकरानी का पीछा
गलती से एक गिलास को तोड़ दिया।
2 \। एक लड़की जो वह मुश्किल से जानता है, चुंबन में उसकी सहमति के बिना सही
पूर्ण सार्वजनिक दृश्य में कॉलेज परिसर के बीच।
3 \। अपने सपनों के महिला से कहा कि मैं अपनी मां और बहन चूम
4 \। , एक लोगों के छात्रावास में उसके ठहरने बनाना जाहिरा तौर पर देखभाल के बाहर उसके लिए
5 \। तथ्य के बारे में बड़ाई है कि वह शराब हर समय था इससे पहले कि वह प्रदर्शन किया
500 से अधिक सर्जरी, एक भी एक के बिना धराशायी हो जा रहा!
यह सब के सबसे अजीब बात यह है कि कोई भी उसका विरोध या उसे पिटाई करने लगता है
काले और नीले, अपने पिता को छोड़कर। सभी ऐसा होता है, कॉलेज
अधिकारियों और आसपास के लोगों को उनके होंठ और बीच fevi क्विक है उनके
आँख lids।</v>
      </c>
      <c r="C657" s="1" t="s">
        <v>4</v>
      </c>
      <c r="D657" s="1" t="s">
        <v>5</v>
      </c>
    </row>
    <row r="658" spans="1:4" ht="13.2" x14ac:dyDescent="0.25">
      <c r="A658" s="1" t="s">
        <v>664</v>
      </c>
      <c r="B658" t="str">
        <f ca="1">IFERROR(__xludf.DUMMYFUNCTION("GOOGLETRANSLATE(B658,""en"",""hi"")"),"राजीव मसंद की समीक्षा 0/5
प्रतीक Borade की समीक्षा 5/5
प्यार उर राय sirji")</f>
        <v>राजीव मसंद की समीक्षा 0/5
प्रतीक Borade की समीक्षा 5/5
प्यार उर राय sirji</v>
      </c>
      <c r="C658" s="1" t="s">
        <v>4</v>
      </c>
      <c r="D658" s="1" t="s">
        <v>5</v>
      </c>
    </row>
    <row r="659" spans="1:4" ht="13.2" x14ac:dyDescent="0.25">
      <c r="A659" s="1" t="s">
        <v>665</v>
      </c>
      <c r="B659" t="str">
        <f ca="1">IFERROR(__xludf.DUMMYFUNCTION("GOOGLETRANSLATE(B659,""en"",""hi"")"),"सही तथ्य।")</f>
        <v>सही तथ्य।</v>
      </c>
      <c r="C659" s="1" t="s">
        <v>4</v>
      </c>
      <c r="D659" s="1" t="s">
        <v>5</v>
      </c>
    </row>
    <row r="660" spans="1:4" ht="13.2" x14ac:dyDescent="0.25">
      <c r="A660" s="1" t="s">
        <v>666</v>
      </c>
      <c r="B660" t="str">
        <f ca="1">IFERROR(__xludf.DUMMYFUNCTION("GOOGLETRANSLATE(B660,""en"",""hi"")"),"तथाकथित नारीवादियों बेहतर बनने की कोशिश। वे समानता से डरते हैं।
कृपया, समानता लाने के लिए। यही कारण है कि महत्वपूर्ण है और समाज के लिए लाभदायक होता है।")</f>
        <v>तथाकथित नारीवादियों बेहतर बनने की कोशिश। वे समानता से डरते हैं।
कृपया, समानता लाने के लिए। यही कारण है कि महत्वपूर्ण है और समाज के लिए लाभदायक होता है।</v>
      </c>
      <c r="C660" s="1" t="s">
        <v>13</v>
      </c>
      <c r="D660" s="1" t="s">
        <v>5</v>
      </c>
    </row>
    <row r="661" spans="1:4" ht="13.2" x14ac:dyDescent="0.25">
      <c r="A661" s="1" t="s">
        <v>667</v>
      </c>
      <c r="B661" t="str">
        <f ca="1">IFERROR(__xludf.DUMMYFUNCTION("GOOGLETRANSLATE(B661,""en"",""hi"")"),"अपनी पत्नी को करता है तो झूठा दहेज उत्पीड़न के खिलाफ पुलिस में शिकायत
पति।
आप के खिलाफ अपनी पत्नी को झूठा घरेलू हिंसा की शिकायत आप परेशान करने के लिए है।
अपनी पत्नी को कॉल करता है पुलिस आप को धमकाने के लिए।
अपनी पत्नी को आप पर multifarous मुकदमों दायर किय"&amp;"ा है तो # 9873540498 फोन
आदमी सेल दिल्ली में
मैन सेल दिल्ली में हम Atur चतुर परामर्श के साथ पुरुषों प्रदान जिसमें
मार्गदर्शन झूठे मामले दर्ज करने के लिए कैसे के बारे में प्रदान की जाती है। इसके अलावा सूचना का अधिकार, DP3,
जबरन वसूली, झूठी गवाही, दुर्भा"&amp;"वनापूर्ण अभियोजन, सीआरपीसी 91, 21-ख आदि प्रकार से लड़ने
रणनीति आप के लिए निर्देशित कर रहे हैं तो आप आप और पर झूठे मामलों लड़ सकता है कि आपके
अपनी खुद की पर परिवार।
&lt;Http://manhelpdelhi.blogspot.com&gt;")</f>
        <v>अपनी पत्नी को करता है तो झूठा दहेज उत्पीड़न के खिलाफ पुलिस में शिकायत
पति।
आप के खिलाफ अपनी पत्नी को झूठा घरेलू हिंसा की शिकायत आप परेशान करने के लिए है।
अपनी पत्नी को कॉल करता है पुलिस आप को धमकाने के लिए।
अपनी पत्नी को आप पर multifarous मुकदमों दायर किया है तो # 9873540498 फोन
आदमी सेल दिल्ली में
मैन सेल दिल्ली में हम Atur चतुर परामर्श के साथ पुरुषों प्रदान जिसमें
मार्गदर्शन झूठे मामले दर्ज करने के लिए कैसे के बारे में प्रदान की जाती है। इसके अलावा सूचना का अधिकार, DP3,
जबरन वसूली, झूठी गवाही, दुर्भावनापूर्ण अभियोजन, सीआरपीसी 91, 21-ख आदि प्रकार से लड़ने
रणनीति आप के लिए निर्देशित कर रहे हैं तो आप आप और पर झूठे मामलों लड़ सकता है कि आपके
अपनी खुद की पर परिवार।
&lt;Http://manhelpdelhi.blogspot.com&gt;</v>
      </c>
      <c r="C661" s="1" t="s">
        <v>4</v>
      </c>
      <c r="D661" s="1" t="s">
        <v>5</v>
      </c>
    </row>
    <row r="662" spans="1:4" ht="13.2" x14ac:dyDescent="0.25">
      <c r="A662" s="1" t="s">
        <v>668</v>
      </c>
      <c r="B662" t="str">
        <f ca="1">IFERROR(__xludf.DUMMYFUNCTION("GOOGLETRANSLATE(B662,""en"",""hi"")"),"सब से @Ekta सैकिया प्रथम मेरे शब्दों को कठोर तो मुझे खेद है रहे थे ... मैं
पेशे से इंजीनियरिंग में एक शोधकर्ता हूँ और मैं सिर्फ तथ्यों में विश्वास करते हैं
और तकनीकी कारणों से केवल। इसलिए, किसी भी पुरुष के व्यवहार को पूरी तरह से निर्भर करता है
कैसे अपने म"&amp;"ाता-पिता उसे और क्या वह घर पर सिखाया गया है, और कुछ नहीं बढ़ा पर
बदल सकते हैं। एक बार जब राय विशेष रूप से फिल्मों अगर हम हर किसी को है कि इसकी नहीं सिखाना
असली और उसके सिर्फ मनोरंजन और कल्पना के लिए।
कृपया इतना आक्रामक नहीं लग रहा है क्योंकि मनुष्य का सबस"&amp;"े अच्छा तुम भी कर रहे हैं
जिसे तुम पर भरोसा कर सकते पर लड़कों में मित्र हो सकता है। लोहे की तरह एक और बात मैं
आदमी हां, तो इसका क्या मतलब है ...? मैं कूद शुरू कर देना चाहिए भवनों का पालन करने से
उसे?
इसके हमारे पैदा हुआ लाया सबक महोदया के बारे में, जहाँ स"&amp;"े हम काफी सक्षम हैं
फैसला जानने के लिए और क्या नहीं करने के लिए करने के लिए क्या ...
क्योंकि वह देखता होगा जिस तरह से कुछ पुरुष बुरा तो कुछ नहीं किया जा सकता है अगर
नकारात्मकता के आसपास है और ऐसे व्यक्तियों के लिए ही गलत काम करेंगे, जेल है
सही जगह।
[#Plea"&amp;"se] (http://www.youtube.com/results?search_query=%23please) मेरी समझ में
दृष्टिकोण।")</f>
        <v>सब से @Ekta सैकिया प्रथम मेरे शब्दों को कठोर तो मुझे खेद है रहे थे ... मैं
पेशे से इंजीनियरिंग में एक शोधकर्ता हूँ और मैं सिर्फ तथ्यों में विश्वास करते हैं
और तकनीकी कारणों से केवल। इसलिए, किसी भी पुरुष के व्यवहार को पूरी तरह से निर्भर करता है
कैसे अपने माता-पिता उसे और क्या वह घर पर सिखाया गया है, और कुछ नहीं बढ़ा पर
बदल सकते हैं। एक बार जब राय विशेष रूप से फिल्मों अगर हम हर किसी को है कि इसकी नहीं सिखाना
असली और उसके सिर्फ मनोरंजन और कल्पना के लिए।
कृपया इतना आक्रामक नहीं लग रहा है क्योंकि मनुष्य का सबसे अच्छा तुम भी कर रहे हैं
जिसे तुम पर भरोसा कर सकते पर लड़कों में मित्र हो सकता है। लोहे की तरह एक और बात मैं
आदमी हां, तो इसका क्या मतलब है ...? मैं कूद शुरू कर देना चाहिए भवनों का पालन करने से
उसे?
इसके हमारे पैदा हुआ लाया सबक महोदया के बारे में, जहाँ से हम काफी सक्षम हैं
फैसला जानने के लिए और क्या नहीं करने के लिए करने के लिए क्या ...
क्योंकि वह देखता होगा जिस तरह से कुछ पुरुष बुरा तो कुछ नहीं किया जा सकता है अगर
नकारात्मकता के आसपास है और ऐसे व्यक्तियों के लिए ही गलत काम करेंगे, जेल है
सही जगह।
[#Please] (http://www.youtube.com/results?search_query=%23please) मेरी समझ में
दृष्टिकोण।</v>
      </c>
      <c r="C662" s="1" t="s">
        <v>13</v>
      </c>
      <c r="D662" s="1" t="s">
        <v>5</v>
      </c>
    </row>
    <row r="663" spans="1:4" ht="13.2" x14ac:dyDescent="0.25">
      <c r="A663" s="1" t="s">
        <v>669</v>
      </c>
      <c r="B663" t="str">
        <f ca="1">IFERROR(__xludf.DUMMYFUNCTION("GOOGLETRANSLATE(B663,""en"",""hi"")"),"Supar")</f>
        <v>Supar</v>
      </c>
      <c r="C663" s="1" t="s">
        <v>4</v>
      </c>
      <c r="D663" s="1" t="s">
        <v>5</v>
      </c>
    </row>
    <row r="664" spans="1:4" ht="13.2" x14ac:dyDescent="0.25">
      <c r="A664" s="1" t="s">
        <v>670</v>
      </c>
      <c r="B664" t="str">
        <f ca="1">IFERROR(__xludf.DUMMYFUNCTION("GOOGLETRANSLATE(B664,""en"",""hi"")"),"बहुत अच्छा आलोचना 👌👌")</f>
        <v>बहुत अच्छा आलोचना 👌👌</v>
      </c>
      <c r="C664" s="1" t="s">
        <v>4</v>
      </c>
      <c r="D664" s="1" t="s">
        <v>5</v>
      </c>
    </row>
    <row r="665" spans="1:4" ht="13.2" x14ac:dyDescent="0.25">
      <c r="A665" s="1" t="s">
        <v>671</v>
      </c>
      <c r="B665" t="str">
        <f ca="1">IFERROR(__xludf.DUMMYFUNCTION("GOOGLETRANSLATE(B665,""en"",""hi"")"),"विपुल बिष्ट देखा अपने जीवन के अंत तक ramadhir.Sardar खान के बारे में भूल
वास्तव में की तरह कैसे वह [60s.No] में वापस देखने के लिए प्रयोग किया जाता है (http://60s.no/) शक
भूखंड कृति है लेकिन इसका मतलब यह नहीं है कि आप दूसरे का समर्थन करना होगा
एक अंधे की त"&amp;"रह तार्किक पहलू।")</f>
        <v>विपुल बिष्ट देखा अपने जीवन के अंत तक ramadhir.Sardar खान के बारे में भूल
वास्तव में की तरह कैसे वह [60s.No] में वापस देखने के लिए प्रयोग किया जाता है (http://60s.no/) शक
भूखंड कृति है लेकिन इसका मतलब यह नहीं है कि आप दूसरे का समर्थन करना होगा
एक अंधे की तरह तार्किक पहलू।</v>
      </c>
      <c r="C665" s="1" t="s">
        <v>4</v>
      </c>
      <c r="D665" s="1" t="s">
        <v>5</v>
      </c>
    </row>
    <row r="666" spans="1:4" ht="13.2" x14ac:dyDescent="0.25">
      <c r="A666" s="1" t="s">
        <v>672</v>
      </c>
      <c r="B666" t="str">
        <f ca="1">IFERROR(__xludf.DUMMYFUNCTION("GOOGLETRANSLATE(B666,""en"",""hi"")"),"मैं वीडियो 4.43 के मध्य में हूँ और वह जो कुछ भी कह रहा है जाहिरा तौर पर है, लेकिन
सही मायने में तथ्य और इसलिए मैं 2015 और मैं के बाद से अच्छे के लिए बॉलीवुड देखते हुए दी
""अटल"" अपने कचरा कर रहा हूँ।")</f>
        <v>मैं वीडियो 4.43 के मध्य में हूँ और वह जो कुछ भी कह रहा है जाहिरा तौर पर है, लेकिन
सही मायने में तथ्य और इसलिए मैं 2015 और मैं के बाद से अच्छे के लिए बॉलीवुड देखते हुए दी
"अटल" अपने कचरा कर रहा हूँ।</v>
      </c>
      <c r="C666" s="1" t="s">
        <v>4</v>
      </c>
      <c r="D666" s="1" t="s">
        <v>5</v>
      </c>
    </row>
    <row r="667" spans="1:4" ht="13.2" x14ac:dyDescent="0.25">
      <c r="A667" s="1" t="s">
        <v>673</v>
      </c>
      <c r="B667" t="str">
        <f ca="1">IFERROR(__xludf.DUMMYFUNCTION("GOOGLETRANSLATE(B667,""en"",""hi"")"),"पागल")</f>
        <v>पागल</v>
      </c>
      <c r="C667" s="1" t="s">
        <v>4</v>
      </c>
      <c r="D667" s="1" t="s">
        <v>5</v>
      </c>
    </row>
    <row r="668" spans="1:4" ht="13.2" x14ac:dyDescent="0.25">
      <c r="A668" s="1" t="s">
        <v>674</v>
      </c>
      <c r="B668" t="str">
        <f ca="1">IFERROR(__xludf.DUMMYFUNCTION("GOOGLETRANSLATE(B668,""en"",""hi"")"),"बेसब्री से इसका इंतज़ार")</f>
        <v>बेसब्री से इसका इंतज़ार</v>
      </c>
      <c r="C668" s="1" t="s">
        <v>4</v>
      </c>
      <c r="D668" s="1" t="s">
        <v>5</v>
      </c>
    </row>
    <row r="669" spans="1:4" ht="13.2" x14ac:dyDescent="0.25">
      <c r="A669" s="1" t="s">
        <v>675</v>
      </c>
      <c r="B669" t="str">
        <f ca="1">IFERROR(__xludf.DUMMYFUNCTION("GOOGLETRANSLATE(B669,""en"",""hi"")"),"नारीवाद और Sexism के बीच अंतर
नारीवाद - मैं 10 sexists द्वारा गड़बड़ था
Sexism- मैं गड़बड़ 10 नारीवादी")</f>
        <v>नारीवाद और Sexism के बीच अंतर
नारीवाद - मैं 10 sexists द्वारा गड़बड़ था
Sexism- मैं गड़बड़ 10 नारीवादी</v>
      </c>
      <c r="C669" s="1" t="s">
        <v>36</v>
      </c>
      <c r="D669" s="1" t="s">
        <v>28</v>
      </c>
    </row>
    <row r="670" spans="1:4" ht="13.2" x14ac:dyDescent="0.25">
      <c r="A670" s="1" t="s">
        <v>676</v>
      </c>
      <c r="B670" t="str">
        <f ca="1">IFERROR(__xludf.DUMMYFUNCTION("GOOGLETRANSLATE(B670,""en"",""hi"")"),"@rudra मीटर: chorr यार, वह एक बीटा भोला आदमी व्हाइट नाइट जो कि सोचता है
मर्दानगी केवल विषाक्त हो सकता है")</f>
        <v>@rudra मीटर: chorr यार, वह एक बीटा भोला आदमी व्हाइट नाइट जो कि सोचता है
मर्दानगी केवल विषाक्त हो सकता है</v>
      </c>
      <c r="C670" s="1" t="s">
        <v>36</v>
      </c>
      <c r="D670" s="1" t="s">
        <v>5</v>
      </c>
    </row>
    <row r="671" spans="1:4" ht="13.2" x14ac:dyDescent="0.25">
      <c r="A671" s="1" t="s">
        <v>677</v>
      </c>
      <c r="B671" t="str">
        <f ca="1">IFERROR(__xludf.DUMMYFUNCTION("GOOGLETRANSLATE(B671,""en"",""hi"")"),"कमाल ..👏👏")</f>
        <v>कमाल ..👏👏</v>
      </c>
      <c r="C671" s="1" t="s">
        <v>4</v>
      </c>
      <c r="D671" s="1" t="s">
        <v>5</v>
      </c>
    </row>
    <row r="672" spans="1:4" ht="13.2" x14ac:dyDescent="0.25">
      <c r="A672" s="1" t="s">
        <v>678</v>
      </c>
      <c r="B672" t="str">
        <f ca="1">IFERROR(__xludf.DUMMYFUNCTION("GOOGLETRANSLATE(B672,""en"",""hi"")"),"तुम अपने आप को उजागर किया। आप के लिए अहित क्या है। अगर आपको कोई गार्ड है
उनकी शिक्षा, अंग्रेजी पर नियंत्रण है, और पर राजनीतिक नेताओं से अधिक टिप्पणियां
पृष्ठभूमि ? मैं Ranu मंडल के एक प्रशंसक नहीं हूँ। आप पर और अधिक सतर्क होना चाहिए
इस तरह से पहले भाषा
टि"&amp;"प्पणियाँ ।")</f>
        <v>तुम अपने आप को उजागर किया। आप के लिए अहित क्या है। अगर आपको कोई गार्ड है
उनकी शिक्षा, अंग्रेजी पर नियंत्रण है, और पर राजनीतिक नेताओं से अधिक टिप्पणियां
पृष्ठभूमि ? मैं Ranu मंडल के एक प्रशंसक नहीं हूँ। आप पर और अधिक सतर्क होना चाहिए
इस तरह से पहले भाषा
टिप्पणियाँ ।</v>
      </c>
      <c r="C672" s="1" t="s">
        <v>36</v>
      </c>
      <c r="D672" s="1" t="s">
        <v>5</v>
      </c>
    </row>
    <row r="673" spans="1:4" ht="13.2" x14ac:dyDescent="0.25">
      <c r="A673" s="1" t="s">
        <v>679</v>
      </c>
      <c r="B673" t="str">
        <f ca="1">IFERROR(__xludf.DUMMYFUNCTION("GOOGLETRANSLATE(B673,""en"",""hi"")"),"Chutiya Anrudita के लिए सर्वश्रेष्ठ नाम MC-ई.पू. होगा।")</f>
        <v>Chutiya Anrudita के लिए सर्वश्रेष्ठ नाम MC-ई.पू. होगा।</v>
      </c>
      <c r="C673" s="1" t="s">
        <v>36</v>
      </c>
      <c r="D673" s="1" t="s">
        <v>28</v>
      </c>
    </row>
    <row r="674" spans="1:4" ht="13.2" x14ac:dyDescent="0.25">
      <c r="A674" s="1" t="s">
        <v>680</v>
      </c>
      <c r="B674" t="str">
        <f ca="1">IFERROR(__xludf.DUMMYFUNCTION("GOOGLETRANSLATE(B674,""en"",""hi"")"),"लवली भाई ... शीर्ष classsss")</f>
        <v>लवली भाई ... शीर्ष classsss</v>
      </c>
      <c r="C674" s="1" t="s">
        <v>4</v>
      </c>
      <c r="D674" s="1" t="s">
        <v>5</v>
      </c>
    </row>
    <row r="675" spans="1:4" ht="13.2" x14ac:dyDescent="0.25">
      <c r="A675" s="1" t="s">
        <v>681</v>
      </c>
      <c r="B675" t="str">
        <f ca="1">IFERROR(__xludf.DUMMYFUNCTION("GOOGLETRANSLATE(B675,""en"",""hi"")"),"भगवान, क्या एक अप्रिय औरत इस नूपुर है!")</f>
        <v>भगवान, क्या एक अप्रिय औरत इस नूपुर है!</v>
      </c>
      <c r="C675" s="1" t="s">
        <v>4</v>
      </c>
      <c r="D675" s="1" t="s">
        <v>5</v>
      </c>
    </row>
    <row r="676" spans="1:4" ht="13.2" x14ac:dyDescent="0.25">
      <c r="A676" s="1" t="s">
        <v>682</v>
      </c>
      <c r="B676" t="str">
        <f ca="1">IFERROR(__xludf.DUMMYFUNCTION("GOOGLETRANSLATE(B676,""en"",""hi"")"),"Plz जोकर फिल्म पर कर")</f>
        <v>Plz जोकर फिल्म पर कर</v>
      </c>
      <c r="C676" s="1" t="s">
        <v>4</v>
      </c>
      <c r="D676" s="1" t="s">
        <v>5</v>
      </c>
    </row>
    <row r="677" spans="1:4" ht="13.2" x14ac:dyDescent="0.25">
      <c r="A677" s="1" t="s">
        <v>683</v>
      </c>
      <c r="B677" t="str">
        <f ca="1">IFERROR(__xludf.DUMMYFUNCTION("GOOGLETRANSLATE(B677,""en"",""hi"")"),"भाई क्या एक वीडियो अब यह एक आदमी मैं हूँ बड़ा प्रशंसक भाई है")</f>
        <v>भाई क्या एक वीडियो अब यह एक आदमी मैं हूँ बड़ा प्रशंसक भाई है</v>
      </c>
      <c r="C677" s="1" t="s">
        <v>4</v>
      </c>
      <c r="D677" s="1" t="s">
        <v>5</v>
      </c>
    </row>
    <row r="678" spans="1:4" ht="13.2" x14ac:dyDescent="0.25">
      <c r="A678" s="1" t="s">
        <v>684</v>
      </c>
      <c r="B678" t="str">
        <f ca="1">IFERROR(__xludf.DUMMYFUNCTION("GOOGLETRANSLATE(B678,""en"",""hi"")"),"उदारवादी और नारीवाद के अलावा फिल्म खामियों के बहुत सारे है .... अगर आप
सहमत नहीं हूँ टिप्पणी वापस")</f>
        <v>उदारवादी और नारीवाद के अलावा फिल्म खामियों के बहुत सारे है .... अगर आप
सहमत नहीं हूँ टिप्पणी वापस</v>
      </c>
      <c r="C678" s="1" t="s">
        <v>13</v>
      </c>
      <c r="D678" s="1" t="s">
        <v>5</v>
      </c>
    </row>
    <row r="679" spans="1:4" ht="13.2" x14ac:dyDescent="0.25">
      <c r="A679" s="1" t="s">
        <v>685</v>
      </c>
      <c r="B679" t="str">
        <f ca="1">IFERROR(__xludf.DUMMYFUNCTION("GOOGLETRANSLATE(B679,""en"",""hi"")"),"Lallantop [#MC] (http://www.youtube.com/results?search_query=%23MC)")</f>
        <v>Lallantop [#MC] (http://www.youtube.com/results?search_query=%23MC)</v>
      </c>
      <c r="C679" s="1" t="s">
        <v>4</v>
      </c>
      <c r="D679" s="1" t="s">
        <v>5</v>
      </c>
    </row>
    <row r="680" spans="1:4" ht="13.2" x14ac:dyDescent="0.25">
      <c r="A680" s="1" t="s">
        <v>686</v>
      </c>
      <c r="B680" t="str">
        <f ca="1">IFERROR(__xludf.DUMMYFUNCTION("GOOGLETRANSLATE(B680,""en"",""hi"")"),"खैर कहा 👏👏👏👏👏👏")</f>
        <v>खैर कहा 👏👏👏👏👏👏</v>
      </c>
      <c r="C680" s="1" t="s">
        <v>4</v>
      </c>
      <c r="D680" s="1" t="s">
        <v>5</v>
      </c>
    </row>
    <row r="681" spans="1:4" ht="13.2" x14ac:dyDescent="0.25">
      <c r="A681" s="1" t="s">
        <v>687</v>
      </c>
      <c r="B681" t="str">
        <f ca="1">IFERROR(__xludf.DUMMYFUNCTION("GOOGLETRANSLATE(B681,""en"",""hi"")"),"कौन singer..he था पूरी तरह से गलत गीत गाना था ..")</f>
        <v>कौन singer..he था पूरी तरह से गलत गीत गाना था ..</v>
      </c>
      <c r="C681" s="1" t="s">
        <v>4</v>
      </c>
      <c r="D681" s="1" t="s">
        <v>5</v>
      </c>
    </row>
    <row r="682" spans="1:4" ht="13.2" x14ac:dyDescent="0.25">
      <c r="A682" s="1" t="s">
        <v>688</v>
      </c>
      <c r="B682" t="str">
        <f ca="1">IFERROR(__xludf.DUMMYFUNCTION("GOOGLETRANSLATE(B682,""en"",""hi"")"),"मैं उससे नफरत JST ranu भिखारी")</f>
        <v>मैं उससे नफरत JST ranu भिखारी</v>
      </c>
      <c r="C682" s="1" t="s">
        <v>36</v>
      </c>
      <c r="D682" s="1" t="s">
        <v>5</v>
      </c>
    </row>
    <row r="683" spans="1:4" ht="13.2" x14ac:dyDescent="0.25">
      <c r="A683" s="1" t="s">
        <v>689</v>
      </c>
      <c r="B683" t="str">
        <f ca="1">IFERROR(__xludf.DUMMYFUNCTION("GOOGLETRANSLATE(B683,""en"",""hi"")"),"बायां उपयोग हम के लिए what..back था यह insnt .... ??? वे कहते हैं कि लायक
position..they बस केवल एक ज़ोंबी के अंधे अंदर डिग्री से शिक्षित किया जाता है
इस्लामी लाश .... भारत में lefties कैंसर ..... खूनी पश्चिमी तिल है ... वे
मोदी aginst ठीक है क्यों वे भार"&amp;"त विरोधी समर्थन कर रहे हैं कर रहे हैं
सिद्धांत ??? ..... खूनी दुष्टों ....")</f>
        <v>बायां उपयोग हम के लिए what..back था यह insnt .... ??? वे कहते हैं कि लायक
position..they बस केवल एक ज़ोंबी के अंधे अंदर डिग्री से शिक्षित किया जाता है
इस्लामी लाश .... भारत में lefties कैंसर ..... खूनी पश्चिमी तिल है ... वे
मोदी aginst ठीक है क्यों वे भारत विरोधी समर्थन कर रहे हैं कर रहे हैं
सिद्धांत ??? ..... खूनी दुष्टों ....</v>
      </c>
      <c r="C683" s="1" t="s">
        <v>4</v>
      </c>
      <c r="D683" s="1" t="s">
        <v>5</v>
      </c>
    </row>
    <row r="684" spans="1:4" ht="13.2" x14ac:dyDescent="0.25">
      <c r="A684" s="1" t="s">
        <v>690</v>
      </c>
      <c r="B684" t="str">
        <f ca="1">IFERROR(__xludf.DUMMYFUNCTION("GOOGLETRANSLATE(B684,""en"",""hi"")"),"कबीर सिंह फिल्म के बारे में केवल एक चीज अच्छा शाहिद अभिनय ... और कुछ नहीं है ...")</f>
        <v>कबीर सिंह फिल्म के बारे में केवल एक चीज अच्छा शाहिद अभिनय ... और कुछ नहीं है ...</v>
      </c>
      <c r="C684" s="1" t="s">
        <v>4</v>
      </c>
      <c r="D684" s="1" t="s">
        <v>5</v>
      </c>
    </row>
    <row r="685" spans="1:4" ht="13.2" x14ac:dyDescent="0.25">
      <c r="A685" s="1" t="s">
        <v>691</v>
      </c>
      <c r="B685" t="str">
        <f ca="1">IFERROR(__xludf.DUMMYFUNCTION("GOOGLETRANSLATE(B685,""en"",""hi"")"),"आप कबीर सिंह के बारे में बिल्कुल सही कह रहे हैं")</f>
        <v>आप कबीर सिंह के बारे में बिल्कुल सही कह रहे हैं</v>
      </c>
      <c r="C685" s="1" t="s">
        <v>4</v>
      </c>
      <c r="D685" s="1" t="s">
        <v>5</v>
      </c>
    </row>
    <row r="686" spans="1:4" ht="13.2" x14ac:dyDescent="0.25">
      <c r="A686" s="1" t="s">
        <v>692</v>
      </c>
      <c r="B686" t="str">
        <f ca="1">IFERROR(__xludf.DUMMYFUNCTION("GOOGLETRANSLATE(B686,""en"",""hi"")"),"ठीक है के माध्यम से किया")</f>
        <v>ठीक है के माध्यम से किया</v>
      </c>
      <c r="C686" s="1" t="s">
        <v>4</v>
      </c>
      <c r="D686" s="1" t="s">
        <v>5</v>
      </c>
    </row>
    <row r="687" spans="1:4" ht="13.2" x14ac:dyDescent="0.25">
      <c r="A687" s="1" t="s">
        <v>693</v>
      </c>
      <c r="B687" t="str">
        <f ca="1">IFERROR(__xludf.DUMMYFUNCTION("GOOGLETRANSLATE(B687,""en"",""hi"")"),"असली")</f>
        <v>असली</v>
      </c>
      <c r="C687" s="1" t="s">
        <v>4</v>
      </c>
      <c r="D687" s="1" t="s">
        <v>5</v>
      </c>
    </row>
    <row r="688" spans="1:4" ht="13.2" x14ac:dyDescent="0.25">
      <c r="A688" s="1" t="s">
        <v>694</v>
      </c>
      <c r="B688" t="str">
        <f ca="1">IFERROR(__xludf.DUMMYFUNCTION("GOOGLETRANSLATE(B688,""en"",""hi"")"),"धन्यवाद यू भाई")</f>
        <v>धन्यवाद यू भाई</v>
      </c>
      <c r="C688" s="1" t="s">
        <v>4</v>
      </c>
      <c r="D688" s="1" t="s">
        <v>5</v>
      </c>
    </row>
    <row r="689" spans="1:4" ht="13.2" x14ac:dyDescent="0.25">
      <c r="A689" s="1" t="s">
        <v>695</v>
      </c>
      <c r="B689" t="str">
        <f ca="1">IFERROR(__xludf.DUMMYFUNCTION("GOOGLETRANSLATE(B689,""en"",""hi"")"),"Rakib Hossian: टीटीसी")</f>
        <v>Rakib Hossian: टीटीसी</v>
      </c>
      <c r="C689" s="1" t="s">
        <v>4</v>
      </c>
      <c r="D689" s="1" t="s">
        <v>5</v>
      </c>
    </row>
    <row r="690" spans="1:4" ht="13.2" x14ac:dyDescent="0.25">
      <c r="A690" s="1" t="s">
        <v>696</v>
      </c>
      <c r="B690" t="str">
        <f ca="1">IFERROR(__xludf.DUMMYFUNCTION("GOOGLETRANSLATE(B690,""en"",""hi"")"),"सुधार: पता है
7, लोक कल्याण मार्ग कौर्स रोड रेस नहीं।")</f>
        <v>सुधार: पता है
7, लोक कल्याण मार्ग कौर्स रोड रेस नहीं।</v>
      </c>
      <c r="C690" s="1" t="s">
        <v>4</v>
      </c>
      <c r="D690" s="1" t="s">
        <v>5</v>
      </c>
    </row>
    <row r="691" spans="1:4" ht="13.2" x14ac:dyDescent="0.25">
      <c r="A691" s="1" t="s">
        <v>697</v>
      </c>
      <c r="B691" t="str">
        <f ca="1">IFERROR(__xludf.DUMMYFUNCTION("GOOGLETRANSLATE(B691,""en"",""hi"")"),"एकल समलैंगिक सच love😥😥 की तलाश में")</f>
        <v>एकल समलैंगिक सच love😥😥 की तलाश में</v>
      </c>
      <c r="C691" s="1" t="s">
        <v>4</v>
      </c>
      <c r="D691" s="1" t="s">
        <v>5</v>
      </c>
    </row>
    <row r="692" spans="1:4" ht="13.2" x14ac:dyDescent="0.25">
      <c r="A692" s="1" t="s">
        <v>698</v>
      </c>
      <c r="B692" t="str">
        <f ca="1">IFERROR(__xludf.DUMMYFUNCTION("GOOGLETRANSLATE(B692,""en"",""hi"")"),"@Pratik Borade प्रतीक Borade भाई
1 \। आप रूढ़िवादी नहीं हैं। आप उदार हैं। तुम बस के डर रहे हैं
शब्द लेकिन आप उदार हैं। मैं तुम्हें के रूप में ही सोचा है, लेकिन मैं अपने आप के रूप में फोन
उदार। अपने विचारों को Dude उदारवादी हैं। बात के अधिकांश आप के बारे म"&amp;"ें कहा
उदार सच नहीं है
। नग्नता और सामान जैसी चीजें। स्वदेशी जनजाति जो नग्न पता नहीं है रहते हैं
कुछ भी। तो मैं उम्मीद नहीं है कि तुम मुझे बताने के लिए क्या पहनने के लिए।
2 \। वेदों बकवास कर रहे हैं। यू लगता है कि भगवान वेदों में लिखा था? मेँ भगवान मेँ वि"&amp;"श्वास नह। अगर आप
वेदों पूछताछ शुरू आप यह सिर्फ एक किताब समृद्ध द्वारा लिखित मिलेगा
लोग पूरे समुदाय को नियंत्रित करने के। यू संबंधित कर सकते हैं कैसे गणित के साथ
वेदों? Pls न मुझे पथरी बता वेदों द्वारा आविष्कार किया गया था।
3 \। सिंधु घाटी सभ्यता के लोगों "&amp;"को किसी भी हिंदू देवताओं नहीं था। वेदों हैं
सिंधु घाटी सभ्यता के बाद लिखा। और शून्य नील नदी की घाटी में प्रयोग में था
भी सभ्यताओं। मैं यह नहीं कह सकते कि यह पहली बार इस्तेमाल किया है जो।
4। उदारवादी युद्ध विरोध करते हैं। और आपको लगता है इसकी एक बुरा सोचा।"&amp;" आदमी पर ओह आदमी .. भगवान
मुझे बचाओ हालांकि मैं भगवान में विश्वास नहीं है।
5 \। वियतनाम युद्ध ......? गंभीरता से ... यू वियतनाम युद्ध के बारे में कुछ पता है?
6 \। मैं aadiwasi अनुष्ठान और विश्वास प्रणाली का सम्मान करते हैं। हिंदुओं की तुलना में कहीं अधिक "&amp;"तार्किक
लेकिन मुझे आदिवासियों के अंधविशवासों प्र विश्वास नहीं। इसलिए मै खुद को
रूढ़िवादी नहीं कह सकता आपकी उदार वाली defination से मै खुद को उदार भी
नहीं कह सकता क्यों की उदार वह नहीं जो आप बता रहे हो। मैं अपने देश से प्यार है और
मेरी स्वदेशी संस्कृति। बा"&amp;"त हम उदारवादी हर देश का सम्मान है और
उनकी संस्कृति .. लेकिन कहना तो सिर्फ इतना है कि यदि रीति रिवाजों में कुछ कमिया
है तो उसको सुधार कर नई अ ई च्छी बातो को अपनाओ।")</f>
        <v>@Pratik Borade प्रतीक Borade भाई
1 \। आप रूढ़िवादी नहीं हैं। आप उदार हैं। तुम बस के डर रहे हैं
शब्द लेकिन आप उदार हैं। मैं तुम्हें के रूप में ही सोचा है, लेकिन मैं अपने आप के रूप में फोन
उदार। अपने विचारों को Dude उदारवादी हैं। बात के अधिकांश आप के बारे में कहा
उदार सच नहीं है
। नग्नता और सामान जैसी चीजें। स्वदेशी जनजाति जो नग्न पता नहीं है रहते हैं
कुछ भी। तो मैं उम्मीद नहीं है कि तुम मुझे बताने के लिए क्या पहनने के लिए।
2 \। वेदों बकवास कर रहे हैं। यू लगता है कि भगवान वेदों में लिखा था? मेँ भगवान मेँ विश्वास नह। अगर आप
वेदों पूछताछ शुरू आप यह सिर्फ एक किताब समृद्ध द्वारा लिखित मिलेगा
लोग पूरे समुदाय को नियंत्रित करने के। यू संबंधित कर सकते हैं कैसे गणित के साथ
वेदों? Pls न मुझे पथरी बता वेदों द्वारा आविष्कार किया गया था।
3 \। सिंधु घाटी सभ्यता के लोगों को किसी भी हिंदू देवताओं नहीं था। वेदों हैं
सिंधु घाटी सभ्यता के बाद लिखा। और शून्य नील नदी की घाटी में प्रयोग में था
भी सभ्यताओं। मैं यह नहीं कह सकते कि यह पहली बार इस्तेमाल किया है जो।
4। उदारवादी युद्ध विरोध करते हैं। और आपको लगता है इसकी एक बुरा सोचा। आदमी पर ओह आदमी .. भगवान
मुझे बचाओ हालांकि मैं भगवान में विश्वास नहीं है।
5 \। वियतनाम युद्ध ......? गंभीरता से ... यू वियतनाम युद्ध के बारे में कुछ पता है?
6 \। मैं aadiwasi अनुष्ठान और विश्वास प्रणाली का सम्मान करते हैं। हिंदुओं की तुलना में कहीं अधिक तार्किक
लेकिन मुझे आदिवासियों के अंधविशवासों प्र विश्वास नहीं। इसलिए मै खुद को
रूढ़िवादी नहीं कह सकता आपकी उदार वाली defination से मै खुद को उदार भी
नहीं कह सकता क्यों की उदार वह नहीं जो आप बता रहे हो। मैं अपने देश से प्यार है और
मेरी स्वदेशी संस्कृति। बात हम उदारवादी हर देश का सम्मान है और
उनकी संस्कृति .. लेकिन कहना तो सिर्फ इतना है कि यदि रीति रिवाजों में कुछ कमिया
है तो उसको सुधार कर नई अ ई च्छी बातो को अपनाओ।</v>
      </c>
      <c r="C692" s="1" t="s">
        <v>36</v>
      </c>
      <c r="D692" s="1" t="s">
        <v>5</v>
      </c>
    </row>
    <row r="693" spans="1:4" ht="13.2" x14ac:dyDescent="0.25">
      <c r="A693" s="1" t="s">
        <v>699</v>
      </c>
      <c r="B693" t="str">
        <f ca="1">IFERROR(__xludf.DUMMYFUNCTION("GOOGLETRANSLATE(B693,""en"",""hi"")"),"दिल को छूनेवाली।")</f>
        <v>दिल को छूनेवाली।</v>
      </c>
      <c r="C693" s="1" t="s">
        <v>4</v>
      </c>
      <c r="D693" s="1" t="s">
        <v>5</v>
      </c>
    </row>
    <row r="694" spans="1:4" ht="13.2" x14ac:dyDescent="0.25">
      <c r="A694" s="1" t="s">
        <v>700</v>
      </c>
      <c r="B694" t="str">
        <f ca="1">IFERROR(__xludf.DUMMYFUNCTION("GOOGLETRANSLATE(B694,""en"",""hi"")"),"बेवकूफ (chutya) जैसे कस्तूरी बात")</f>
        <v>बेवकूफ (chutya) जैसे कस्तूरी बात</v>
      </c>
      <c r="C694" s="1" t="s">
        <v>4</v>
      </c>
      <c r="D694" s="1" t="s">
        <v>28</v>
      </c>
    </row>
    <row r="695" spans="1:4" ht="13.2" x14ac:dyDescent="0.25">
      <c r="A695" s="1" t="s">
        <v>701</v>
      </c>
      <c r="B695" t="str">
        <f ca="1">IFERROR(__xludf.DUMMYFUNCTION("GOOGLETRANSLATE(B695,""en"",""hi"")"),"दु: खी 😅😢😭")</f>
        <v>दु: खी 😅😢😭</v>
      </c>
      <c r="C695" s="1" t="s">
        <v>4</v>
      </c>
      <c r="D695" s="1" t="s">
        <v>5</v>
      </c>
    </row>
    <row r="696" spans="1:4" ht="13.2" x14ac:dyDescent="0.25">
      <c r="A696" s="1" t="s">
        <v>702</v>
      </c>
      <c r="B696" t="str">
        <f ca="1">IFERROR(__xludf.DUMMYFUNCTION("GOOGLETRANSLATE(B696,""en"",""hi"")"),"असली नायक वह श्री Jahangir🙏👼👍 लिए अच्छा काम किया था सलामी")</f>
        <v>असली नायक वह श्री Jahangir🙏👼👍 लिए अच्छा काम किया था सलामी</v>
      </c>
      <c r="C696" s="1" t="s">
        <v>4</v>
      </c>
      <c r="D696" s="1" t="s">
        <v>5</v>
      </c>
    </row>
    <row r="697" spans="1:4" ht="13.2" x14ac:dyDescent="0.25">
      <c r="A697" s="1" t="s">
        <v>703</v>
      </c>
      <c r="B697" t="str">
        <f ca="1">IFERROR(__xludf.DUMMYFUNCTION("GOOGLETRANSLATE(B697,""en"",""hi"")"),"ईमानदारी से, जो इस उभयलिंगी सुचरिता एक कमबख्त आलोचक वह सिर्फ इतना है बनाया
कमबख्त कष्टप्रद")</f>
        <v>ईमानदारी से, जो इस उभयलिंगी सुचरिता एक कमबख्त आलोचक वह सिर्फ इतना है बनाया
कमबख्त कष्टप्रद</v>
      </c>
      <c r="C697" s="1" t="s">
        <v>36</v>
      </c>
      <c r="D697" s="1" t="s">
        <v>28</v>
      </c>
    </row>
    <row r="698" spans="1:4" ht="13.2" x14ac:dyDescent="0.25">
      <c r="A698" s="1" t="s">
        <v>704</v>
      </c>
      <c r="B698" t="str">
        <f ca="1">IFERROR(__xludf.DUMMYFUNCTION("GOOGLETRANSLATE(B698,""en"",""hi"")"),"@Devanshu डोडिया यह किसी अन्य की दृष्टि से देखने के बारे में यह नहीं है है
दूसरे नजरिए को समझने के बारे ...... यह दो बार पढ़ सकते हैं और लगता है
सावधानी से")</f>
        <v>@Devanshu डोडिया यह किसी अन्य की दृष्टि से देखने के बारे में यह नहीं है है
दूसरे नजरिए को समझने के बारे ...... यह दो बार पढ़ सकते हैं और लगता है
सावधानी से</v>
      </c>
      <c r="C698" s="1" t="s">
        <v>13</v>
      </c>
      <c r="D698" s="1" t="s">
        <v>5</v>
      </c>
    </row>
    <row r="699" spans="1:4" ht="13.2" x14ac:dyDescent="0.25">
      <c r="A699" s="1" t="s">
        <v>705</v>
      </c>
      <c r="B699" t="str">
        <f ca="1">IFERROR(__xludf.DUMMYFUNCTION("GOOGLETRANSLATE(B699,""en"",""hi"")"),"@N aur तू v😂")</f>
        <v>@N aur तू v😂</v>
      </c>
      <c r="C699" s="1" t="s">
        <v>4</v>
      </c>
      <c r="D699" s="1" t="s">
        <v>5</v>
      </c>
    </row>
    <row r="700" spans="1:4" ht="13.2" x14ac:dyDescent="0.25">
      <c r="A700" s="1" t="s">
        <v>706</v>
      </c>
      <c r="B700" t="str">
        <f ca="1">IFERROR(__xludf.DUMMYFUNCTION("GOOGLETRANSLATE(B700,""en"",""hi"")"),"स्ट्रीट भिखारी Ranu मंडल से बेहतर हैं .....")</f>
        <v>स्ट्रीट भिखारी Ranu मंडल से बेहतर हैं .....</v>
      </c>
      <c r="C700" s="1" t="s">
        <v>36</v>
      </c>
      <c r="D700" s="1" t="s">
        <v>5</v>
      </c>
    </row>
    <row r="701" spans="1:4" ht="13.2" x14ac:dyDescent="0.25">
      <c r="A701" s="1" t="s">
        <v>707</v>
      </c>
      <c r="B701" t="str">
        <f ca="1">IFERROR(__xludf.DUMMYFUNCTION("GOOGLETRANSLATE(B701,""en"",""hi"")"),"मेरी टिप्पणी सेंसर है क्यों / कि यह कैसे विभाजन शुरू होता है !!!!!!")</f>
        <v>मेरी टिप्पणी सेंसर है क्यों / कि यह कैसे विभाजन शुरू होता है !!!!!!</v>
      </c>
      <c r="C701" s="1" t="s">
        <v>4</v>
      </c>
      <c r="D701" s="1" t="s">
        <v>5</v>
      </c>
    </row>
    <row r="702" spans="1:4" ht="13.2" x14ac:dyDescent="0.25">
      <c r="A702" s="1" t="s">
        <v>708</v>
      </c>
      <c r="B702" t="str">
        <f ca="1">IFERROR(__xludf.DUMMYFUNCTION("GOOGLETRANSLATE(B702,""en"",""hi"")"),"सपर यू आर legent")</f>
        <v>सपर यू आर legent</v>
      </c>
      <c r="C702" s="1" t="s">
        <v>4</v>
      </c>
      <c r="D702" s="1" t="s">
        <v>5</v>
      </c>
    </row>
    <row r="703" spans="1:4" ht="13.2" x14ac:dyDescent="0.25">
      <c r="A703" s="1" t="s">
        <v>709</v>
      </c>
      <c r="B703" t="str">
        <f ca="1">IFERROR(__xludf.DUMMYFUNCTION("GOOGLETRANSLATE(B703,""en"",""hi"")"),"शर्म की बात है। अपनी ओर से इस तरह के एक शर्म की बात है।")</f>
        <v>शर्म की बात है। अपनी ओर से इस तरह के एक शर्म की बात है।</v>
      </c>
      <c r="C703" s="1" t="s">
        <v>13</v>
      </c>
      <c r="D703" s="1" t="s">
        <v>5</v>
      </c>
    </row>
    <row r="704" spans="1:4" ht="13.2" x14ac:dyDescent="0.25">
      <c r="A704" s="1" t="s">
        <v>710</v>
      </c>
      <c r="B704" t="str">
        <f ca="1">IFERROR(__xludf.DUMMYFUNCTION("GOOGLETRANSLATE(B704,""en"",""hi"")"),"कबीर सिंह प्रभाव:
&lt;https://www.ndtv.com/india-news/bulandshahr-hit-and-run-up-man-allegedly-
कोशिश करता करने वाली छेड़छाड़ महिला-रन-दर-2-in-बदला हमले-2,058,797? pfrom = घर-
topscroll&gt;")</f>
        <v>कबीर सिंह प्रभाव:
&lt;https://www.ndtv.com/india-news/bulandshahr-hit-and-run-up-man-allegedly-
कोशिश करता करने वाली छेड़छाड़ महिला-रन-दर-2-in-बदला हमले-2,058,797? pfrom = घर-
topscroll&gt;</v>
      </c>
      <c r="C704" s="1" t="s">
        <v>4</v>
      </c>
      <c r="D704" s="1" t="s">
        <v>5</v>
      </c>
    </row>
    <row r="705" spans="1:4" ht="13.2" x14ac:dyDescent="0.25">
      <c r="A705" s="1" t="s">
        <v>711</v>
      </c>
      <c r="B705" t="str">
        <f ca="1">IFERROR(__xludf.DUMMYFUNCTION("GOOGLETRANSLATE(B705,""en"",""hi"")"),"BbhbbbbbhbbbbbbbbbbbbbbbbbbbBbhbbbbbhbbbbbbbbbbbbbbbbbb bbhb GG bg GG bb। बी बी।
वी, आप थोड़ा gbhhggbvhhbb जी जी जी जी bbbbbb ज bbb हैं। Bbbbh")</f>
        <v>BbhbbbbbhbbbbbbbbbbbbbbbbbbbBbhbbbbbhbbbbbbbbbbbbbbbbbb bbhb GG bg GG bb। बी बी।
वी, आप थोड़ा gbhhggbvhhbb जी जी जी जी bbbbbb ज bbb हैं। Bbbbh</v>
      </c>
      <c r="C705" s="1" t="s">
        <v>4</v>
      </c>
      <c r="D705" s="1" t="s">
        <v>5</v>
      </c>
    </row>
    <row r="706" spans="1:4" ht="13.2" x14ac:dyDescent="0.25">
      <c r="A706" s="1" t="s">
        <v>712</v>
      </c>
      <c r="B706" t="str">
        <f ca="1">IFERROR(__xludf.DUMMYFUNCTION("GOOGLETRANSLATE(B706,""en"",""hi"")"),"क्या खुली चर्चा यू लोगों को अभी समर्थन आरएसएस के एजेंडे के अलावा अन्य क्या कर रहे थे")</f>
        <v>क्या खुली चर्चा यू लोगों को अभी समर्थन आरएसएस के एजेंडे के अलावा अन्य क्या कर रहे थे</v>
      </c>
      <c r="C706" s="1" t="s">
        <v>4</v>
      </c>
      <c r="D706" s="1" t="s">
        <v>5</v>
      </c>
    </row>
    <row r="707" spans="1:4" ht="13.2" x14ac:dyDescent="0.25">
      <c r="A707" s="1" t="s">
        <v>713</v>
      </c>
      <c r="B707" t="str">
        <f ca="1">IFERROR(__xludf.DUMMYFUNCTION("GOOGLETRANSLATE(B707,""en"",""hi"")"),"Zxuz")</f>
        <v>Zxuz</v>
      </c>
      <c r="C707" s="1" t="s">
        <v>4</v>
      </c>
      <c r="D707" s="1" t="s">
        <v>5</v>
      </c>
    </row>
    <row r="708" spans="1:4" ht="13.2" x14ac:dyDescent="0.25">
      <c r="A708" s="1" t="s">
        <v>714</v>
      </c>
      <c r="B708" t="str">
        <f ca="1">IFERROR(__xludf.DUMMYFUNCTION("GOOGLETRANSLATE(B708,""en"",""hi"")"),"claas 10 वीं में इम,
और अगर आप बॉलीवुड की फिल्मों के बारे में मेरे पूरे परिप्रेक्ष्य बदल गया है, आप को बचाया मेरी
जिंदगी....
आपका बहोत धन्य्वाद।
पहली बार मैं एक आदमी है जो वास्तव में इस बारे में बात कर सकते हैं देखा था। कि हर कोई पहले
आँख बंद करके बॉलीवुड"&amp;" फिल्में इस प्रकार है।
अब मैं इस संदेश को साझा करने के लिए कोशिश करते हैं और उन्हें प्रभावित करते हैं खुद को बचने के लिए करेंगे
बॉलीवुड के पिंजरे से ..")</f>
        <v>claas 10 वीं में इम,
और अगर आप बॉलीवुड की फिल्मों के बारे में मेरे पूरे परिप्रेक्ष्य बदल गया है, आप को बचाया मेरी
जिंदगी....
आपका बहोत धन्य्वाद।
पहली बार मैं एक आदमी है जो वास्तव में इस बारे में बात कर सकते हैं देखा था। कि हर कोई पहले
आँख बंद करके बॉलीवुड फिल्में इस प्रकार है।
अब मैं इस संदेश को साझा करने के लिए कोशिश करते हैं और उन्हें प्रभावित करते हैं खुद को बचने के लिए करेंगे
बॉलीवुड के पिंजरे से ..</v>
      </c>
      <c r="C708" s="1" t="s">
        <v>4</v>
      </c>
      <c r="D708" s="1" t="s">
        <v>5</v>
      </c>
    </row>
    <row r="709" spans="1:4" ht="13.2" x14ac:dyDescent="0.25">
      <c r="A709" s="1" t="s">
        <v>715</v>
      </c>
      <c r="B709" t="str">
        <f ca="1">IFERROR(__xludf.DUMMYFUNCTION("GOOGLETRANSLATE(B709,""en"",""hi"")"),"मिशन मंगल है.आप उस में विज्ञान की तरह महसूस कभी औसत है। बस बेचा
राष्ट्रवाद। पहले आदमी या मंगल ग्रह का निवासी देखें")</f>
        <v>मिशन मंगल है.आप उस में विज्ञान की तरह महसूस कभी औसत है। बस बेचा
राष्ट्रवाद। पहले आदमी या मंगल ग्रह का निवासी देखें</v>
      </c>
      <c r="C709" s="1" t="s">
        <v>4</v>
      </c>
      <c r="D709" s="1" t="s">
        <v>5</v>
      </c>
    </row>
    <row r="710" spans="1:4" ht="13.2" x14ac:dyDescent="0.25">
      <c r="A710" s="1" t="s">
        <v>716</v>
      </c>
      <c r="B710" t="str">
        <f ca="1">IFERROR(__xludf.DUMMYFUNCTION("GOOGLETRANSLATE(B710,""en"",""hi"")"),"शादी कर रही है कि यह कैसे सही हो सकता है इससे पहले कि यौन संबंध रखने ???")</f>
        <v>शादी कर रही है कि यह कैसे सही हो सकता है इससे पहले कि यौन संबंध रखने ???</v>
      </c>
      <c r="C710" s="1" t="s">
        <v>36</v>
      </c>
      <c r="D710" s="1" t="s">
        <v>5</v>
      </c>
    </row>
    <row r="711" spans="1:4" ht="13.2" x14ac:dyDescent="0.25">
      <c r="A711" s="1" t="s">
        <v>717</v>
      </c>
      <c r="B711" t="str">
        <f ca="1">IFERROR(__xludf.DUMMYFUNCTION("GOOGLETRANSLATE(B711,""en"",""hi"")"),"सर मैं हमेशा आप इस वीडियो बनाना चाहते थे")</f>
        <v>सर मैं हमेशा आप इस वीडियो बनाना चाहते थे</v>
      </c>
      <c r="C711" s="1" t="s">
        <v>4</v>
      </c>
      <c r="D711" s="1" t="s">
        <v>5</v>
      </c>
    </row>
    <row r="712" spans="1:4" ht="13.2" x14ac:dyDescent="0.25">
      <c r="A712" s="1" t="s">
        <v>718</v>
      </c>
      <c r="B712" t="str">
        <f ca="1">IFERROR(__xludf.DUMMYFUNCTION("GOOGLETRANSLATE(B712,""en"",""hi"")"),"Shayri और WhatsApp स्थिति नहीं")</f>
        <v>Shayri और WhatsApp स्थिति नहीं</v>
      </c>
      <c r="C712" s="1" t="s">
        <v>4</v>
      </c>
      <c r="D712" s="1" t="s">
        <v>5</v>
      </c>
    </row>
    <row r="713" spans="1:4" ht="13.2" x14ac:dyDescent="0.25">
      <c r="A713" s="1" t="s">
        <v>719</v>
      </c>
      <c r="B713" t="str">
        <f ca="1">IFERROR(__xludf.DUMMYFUNCTION("GOOGLETRANSLATE(B713,""en"",""hi"")"),"असल में हर बॉलीवुड बकवास यहाँ की आलोचना की है .. चिंता मत करो")</f>
        <v>असल में हर बॉलीवुड बकवास यहाँ की आलोचना की है .. चिंता मत करो</v>
      </c>
      <c r="C713" s="1" t="s">
        <v>4</v>
      </c>
      <c r="D713" s="1" t="s">
        <v>5</v>
      </c>
    </row>
    <row r="714" spans="1:4" ht="13.2" x14ac:dyDescent="0.25">
      <c r="A714" s="1" t="s">
        <v>720</v>
      </c>
      <c r="B714" t="str">
        <f ca="1">IFERROR(__xludf.DUMMYFUNCTION("GOOGLETRANSLATE(B714,""en"",""hi"")"),"पूरी तरह से समय की बर्बाद .... यह एक फिल्म समीक्षा नहीं है नहीं सब पर।")</f>
        <v>पूरी तरह से समय की बर्बाद .... यह एक फिल्म समीक्षा नहीं है नहीं सब पर।</v>
      </c>
      <c r="C714" s="1" t="s">
        <v>13</v>
      </c>
      <c r="D714" s="1" t="s">
        <v>5</v>
      </c>
    </row>
    <row r="715" spans="1:4" ht="13.2" x14ac:dyDescent="0.25">
      <c r="A715" s="1" t="s">
        <v>721</v>
      </c>
      <c r="B715" t="str">
        <f ca="1">IFERROR(__xludf.DUMMYFUNCTION("GOOGLETRANSLATE(B715,""en"",""hi"")"),"मुझे भी")</f>
        <v>मुझे भी</v>
      </c>
      <c r="C715" s="1" t="s">
        <v>4</v>
      </c>
      <c r="D715" s="1" t="s">
        <v>5</v>
      </c>
    </row>
    <row r="716" spans="1:4" ht="13.2" x14ac:dyDescent="0.25">
      <c r="A716" s="1" t="s">
        <v>722</v>
      </c>
      <c r="B716" t="str">
        <f ca="1">IFERROR(__xludf.DUMMYFUNCTION("GOOGLETRANSLATE(B716,""en"",""hi"")"),"यह एक बहस चल रही है !!!!!")</f>
        <v>यह एक बहस चल रही है !!!!!</v>
      </c>
      <c r="C716" s="1" t="s">
        <v>4</v>
      </c>
      <c r="D716" s="1" t="s">
        <v>5</v>
      </c>
    </row>
    <row r="717" spans="1:4" ht="13.2" x14ac:dyDescent="0.25">
      <c r="A717" s="1" t="s">
        <v>723</v>
      </c>
      <c r="B717" t="str">
        <f ca="1">IFERROR(__xludf.DUMMYFUNCTION("GOOGLETRANSLATE(B717,""en"",""hi"")"),"रंगा - बिल्ला अरुंधति रॉय
Ranga- बिल्ला राहुल गांधी
रंगा - बिल्ला सोनिया गांधी
रंगा-बिल्ला Owassi
आदि आदि आदि")</f>
        <v>रंगा - बिल्ला अरुंधति रॉय
Ranga- बिल्ला राहुल गांधी
रंगा - बिल्ला सोनिया गांधी
रंगा-बिल्ला Owassi
आदि आदि आदि</v>
      </c>
      <c r="C717" s="1" t="s">
        <v>4</v>
      </c>
      <c r="D717" s="1" t="s">
        <v>5</v>
      </c>
    </row>
    <row r="718" spans="1:4" ht="13.2" x14ac:dyDescent="0.25">
      <c r="A718" s="1" t="s">
        <v>724</v>
      </c>
      <c r="B718" t="str">
        <f ca="1">IFERROR(__xludf.DUMMYFUNCTION("GOOGLETRANSLATE(B718,""en"",""hi"")"),"आश्चर्यजनक स्पष्ट किया")</f>
        <v>आश्चर्यजनक स्पष्ट किया</v>
      </c>
      <c r="C718" s="1" t="s">
        <v>4</v>
      </c>
      <c r="D718" s="1" t="s">
        <v>5</v>
      </c>
    </row>
    <row r="719" spans="1:4" ht="13.2" x14ac:dyDescent="0.25">
      <c r="A719" s="1" t="s">
        <v>725</v>
      </c>
      <c r="B719" t="str">
        <f ca="1">IFERROR(__xludf.DUMMYFUNCTION("GOOGLETRANSLATE(B719,""en"",""hi"")"),"[03:40] (https://www.youtube.com/watch?v=J2J5ssSP5yQ&amp;t=3m40s) वीडियो start..😏")</f>
        <v>[03:40] (https://www.youtube.com/watch?v=J2J5ssSP5yQ&amp;t=3m40s) वीडियो start..😏</v>
      </c>
      <c r="C719" s="1" t="s">
        <v>4</v>
      </c>
      <c r="D719" s="1" t="s">
        <v>5</v>
      </c>
    </row>
    <row r="720" spans="1:4" ht="13.2" x14ac:dyDescent="0.25">
      <c r="A720" s="1" t="s">
        <v>726</v>
      </c>
      <c r="B720" t="str">
        <f ca="1">IFERROR(__xludf.DUMMYFUNCTION("GOOGLETRANSLATE(B720,""en"",""hi"")"),"हैलो कुतिया लज़ान्या।")</f>
        <v>हैलो कुतिया लज़ान्या।</v>
      </c>
      <c r="C720" s="1" t="s">
        <v>13</v>
      </c>
      <c r="D720" s="1" t="s">
        <v>28</v>
      </c>
    </row>
    <row r="721" spans="1:4" ht="13.2" x14ac:dyDescent="0.25">
      <c r="A721" s="1" t="s">
        <v>727</v>
      </c>
      <c r="B721" t="str">
        <f ca="1">IFERROR(__xludf.DUMMYFUNCTION("GOOGLETRANSLATE(B721,""en"",""hi"")"),"👍🏻👍🏻👍🏻👍🏻👍🏻nice")</f>
        <v>👍🏻👍🏻👍🏻👍🏻👍🏻nice</v>
      </c>
      <c r="C721" s="1" t="s">
        <v>4</v>
      </c>
      <c r="D721" s="1" t="s">
        <v>5</v>
      </c>
    </row>
    <row r="722" spans="1:4" ht="13.2" x14ac:dyDescent="0.25">
      <c r="A722" s="1" t="s">
        <v>728</v>
      </c>
      <c r="B722" t="str">
        <f ca="1">IFERROR(__xludf.DUMMYFUNCTION("GOOGLETRANSLATE(B722,""en"",""hi"")"),"जहांगीर भाई, अच्छी तरह से किया, गॉड ब्लेस यू सकता है")</f>
        <v>जहांगीर भाई, अच्छी तरह से किया, गॉड ब्लेस यू सकता है</v>
      </c>
      <c r="C722" s="1" t="s">
        <v>4</v>
      </c>
      <c r="D722" s="1" t="s">
        <v>5</v>
      </c>
    </row>
    <row r="723" spans="1:4" ht="13.2" x14ac:dyDescent="0.25">
      <c r="A723" s="1" t="s">
        <v>729</v>
      </c>
      <c r="B723" t="str">
        <f ca="1">IFERROR(__xludf.DUMMYFUNCTION("GOOGLETRANSLATE(B723,""en"",""hi"")"),"एलजीबीटी का अनुमोदन भारत में जनसंख्या से अधिक कम हो सकता")</f>
        <v>एलजीबीटी का अनुमोदन भारत में जनसंख्या से अधिक कम हो सकता</v>
      </c>
      <c r="C723" s="1" t="s">
        <v>4</v>
      </c>
      <c r="D723" s="1" t="s">
        <v>5</v>
      </c>
    </row>
    <row r="724" spans="1:4" ht="13.2" x14ac:dyDescent="0.25">
      <c r="A724" s="1" t="s">
        <v>730</v>
      </c>
      <c r="B724" t="str">
        <f ca="1">IFERROR(__xludf.DUMMYFUNCTION("GOOGLETRANSLATE(B724,""en"",""hi"")"),"मैं इस नारंगी टी शर्ट वाला चाहते
कितना सुंदर")</f>
        <v>मैं इस नारंगी टी शर्ट वाला चाहते
कितना सुंदर</v>
      </c>
      <c r="C724" s="1" t="s">
        <v>4</v>
      </c>
      <c r="D724" s="1" t="s">
        <v>5</v>
      </c>
    </row>
    <row r="725" spans="1:4" ht="13.2" x14ac:dyDescent="0.25">
      <c r="A725" s="1" t="s">
        <v>731</v>
      </c>
      <c r="B725" t="str">
        <f ca="1">IFERROR(__xludf.DUMMYFUNCTION("GOOGLETRANSLATE(B725,""en"",""hi"")"),"बहुत बढ़िया था साहब यह प्यार करती थी
इन तथाकथित famists संबंधों के मूल्य को बर्बाद कर और का अर्थ कर रहे हैं
प्रतिबद्धता")</f>
        <v>बहुत बढ़िया था साहब यह प्यार करती थी
इन तथाकथित famists संबंधों के मूल्य को बर्बाद कर और का अर्थ कर रहे हैं
प्रतिबद्धता</v>
      </c>
      <c r="C725" s="1" t="s">
        <v>13</v>
      </c>
      <c r="D725" s="1" t="s">
        <v>5</v>
      </c>
    </row>
    <row r="726" spans="1:4" ht="13.2" x14ac:dyDescent="0.25">
      <c r="A726" s="1" t="s">
        <v>732</v>
      </c>
      <c r="B726" t="str">
        <f ca="1">IFERROR(__xludf.DUMMYFUNCTION("GOOGLETRANSLATE(B726,""en"",""hi"")"),"नकली नारीवाद प्लेग की तरह फैल रहा है ..")</f>
        <v>नकली नारीवाद प्लेग की तरह फैल रहा है ..</v>
      </c>
      <c r="C726" s="1" t="s">
        <v>36</v>
      </c>
      <c r="D726" s="1" t="s">
        <v>5</v>
      </c>
    </row>
    <row r="727" spans="1:4" ht="13.2" x14ac:dyDescent="0.25">
      <c r="A727" s="1" t="s">
        <v>733</v>
      </c>
      <c r="B727" t="str">
        <f ca="1">IFERROR(__xludf.DUMMYFUNCTION("GOOGLETRANSLATE(B727,""en"",""hi"")"),"यह एक ""वर्ण प्रेरित कहानी"", 'कबीर सिंह' की कहानी है, में दृश्यों है
जहां अन्य अभिनेताओं स्वचालित रूप से कम होगा फिल्म कबीर इस प्रकार है
अवधि और कम संवाद।
कुछ नारीवादियों और Kiara के प्रशंसकों के लिए बहुत कम संवाद के बारे में शिकायत
किरारा आडवाणी, वे भी "&amp;"समझ में नहीं आया कि प्रीति चरित्र से भरा था
भाव जो वास्तव में 19 वर्ष की एक मासूम लड़की थी और कबीर के साथ ड्राइव
चरित्र जहां उन दोनों के जीवन और परिवार के लिए जिम्मेदार महसूस करता है।
फिल्म के बारे में कुछ टिप्पणी करने से पहले वे की गहराई को समझना चाहिए
व"&amp;"र्ण और दृश्यों के नए प्रकार जो वास्तव में क्या होगा
वास्तविकता।")</f>
        <v>यह एक "वर्ण प्रेरित कहानी", 'कबीर सिंह' की कहानी है, में दृश्यों है
जहां अन्य अभिनेताओं स्वचालित रूप से कम होगा फिल्म कबीर इस प्रकार है
अवधि और कम संवाद।
कुछ नारीवादियों और Kiara के प्रशंसकों के लिए बहुत कम संवाद के बारे में शिकायत
किरारा आडवाणी, वे भी समझ में नहीं आया कि प्रीति चरित्र से भरा था
भाव जो वास्तव में 19 वर्ष की एक मासूम लड़की थी और कबीर के साथ ड्राइव
चरित्र जहां उन दोनों के जीवन और परिवार के लिए जिम्मेदार महसूस करता है।
फिल्म के बारे में कुछ टिप्पणी करने से पहले वे की गहराई को समझना चाहिए
वर्ण और दृश्यों के नए प्रकार जो वास्तव में क्या होगा
वास्तविकता।</v>
      </c>
      <c r="C727" s="1" t="s">
        <v>4</v>
      </c>
      <c r="D727" s="1" t="s">
        <v>5</v>
      </c>
    </row>
    <row r="728" spans="1:4" ht="13.2" x14ac:dyDescent="0.25">
      <c r="A728" s="1" t="s">
        <v>734</v>
      </c>
      <c r="B728" t="str">
        <f ca="1">IFERROR(__xludf.DUMMYFUNCTION("GOOGLETRANSLATE(B728,""en"",""hi"")"),"देदे मैं यू प्यार 🙌")</f>
        <v>देदे मैं यू प्यार 🙌</v>
      </c>
      <c r="C728" s="1" t="s">
        <v>4</v>
      </c>
      <c r="D728" s="1" t="s">
        <v>5</v>
      </c>
    </row>
    <row r="729" spans="1:4" ht="13.2" x14ac:dyDescent="0.25">
      <c r="A729" s="1" t="s">
        <v>735</v>
      </c>
      <c r="B729" t="str">
        <f ca="1">IFERROR(__xludf.DUMMYFUNCTION("GOOGLETRANSLATE(B729,""en"",""hi"")"),"पालीग्राफ सही नहीं है, बहुत आसान मूर्ख।")</f>
        <v>पालीग्राफ सही नहीं है, बहुत आसान मूर्ख।</v>
      </c>
      <c r="C729" s="1" t="s">
        <v>4</v>
      </c>
      <c r="D729" s="1" t="s">
        <v>5</v>
      </c>
    </row>
    <row r="730" spans="1:4" ht="13.2" x14ac:dyDescent="0.25">
      <c r="A730" s="1" t="s">
        <v>736</v>
      </c>
      <c r="B730" t="str">
        <f ca="1">IFERROR(__xludf.DUMMYFUNCTION("GOOGLETRANSLATE(B730,""en"",""hi"")"),"जो कोई भी इस वीडियो बनाया है, अपनी अगली लाइव में ट्रांसजेंडर के रूप में जन्म लेगा। मैं
तमन्ना।")</f>
        <v>जो कोई भी इस वीडियो बनाया है, अपनी अगली लाइव में ट्रांसजेंडर के रूप में जन्म लेगा। मैं
तमन्ना।</v>
      </c>
      <c r="C730" s="1" t="s">
        <v>13</v>
      </c>
      <c r="D730" s="1" t="s">
        <v>5</v>
      </c>
    </row>
    <row r="731" spans="1:4" ht="13.2" x14ac:dyDescent="0.25">
      <c r="A731" s="1" t="s">
        <v>737</v>
      </c>
      <c r="B731" t="str">
        <f ca="1">IFERROR(__xludf.DUMMYFUNCTION("GOOGLETRANSLATE(B731,""en"",""hi"")"),"अंत में कोई फिल्म हो जाता है। जब अर्जुन रेड्डी दक्षिण भारत में जारी किया गया यह
एक पल क्रोध बन गया है और क्या हर कोई इस फिल्म के बाहर ले सच्चा प्यार था,
भावना और प्रतिबद्धता लेकिन भारत के उत्तरी भाग की तरह लगता है कुछ ले लिया
कबीर सिंह उदासी से कुछ और।")</f>
        <v>अंत में कोई फिल्म हो जाता है। जब अर्जुन रेड्डी दक्षिण भारत में जारी किया गया यह
एक पल क्रोध बन गया है और क्या हर कोई इस फिल्म के बाहर ले सच्चा प्यार था,
भावना और प्रतिबद्धता लेकिन भारत के उत्तरी भाग की तरह लगता है कुछ ले लिया
कबीर सिंह उदासी से कुछ और।</v>
      </c>
      <c r="C731" s="1" t="s">
        <v>4</v>
      </c>
      <c r="D731" s="1" t="s">
        <v>5</v>
      </c>
    </row>
    <row r="732" spans="1:4" ht="13.2" x14ac:dyDescent="0.25">
      <c r="A732" s="1" t="s">
        <v>738</v>
      </c>
      <c r="B732" t="str">
        <f ca="1">IFERROR(__xludf.DUMMYFUNCTION("GOOGLETRANSLATE(B732,""en"",""hi"")"),"आप जानते हैं कि नारीवाद वास्तव में है है ????? मुझे लगता है कि आप के बारे में केवल बारे में जानते हैं
छद्म आपको लगता है feminism.and कि नारीवादियों समाज के लिए बुरा कर रहे हैं ??
सच? !!! 😂😂")</f>
        <v>आप जानते हैं कि नारीवाद वास्तव में है है ????? मुझे लगता है कि आप के बारे में केवल बारे में जानते हैं
छद्म आपको लगता है feminism.and कि नारीवादियों समाज के लिए बुरा कर रहे हैं ??
सच? !!! 😂😂</v>
      </c>
      <c r="C732" s="1" t="s">
        <v>13</v>
      </c>
      <c r="D732" s="1" t="s">
        <v>5</v>
      </c>
    </row>
    <row r="733" spans="1:4" ht="13.2" x14ac:dyDescent="0.25">
      <c r="A733" s="1" t="s">
        <v>739</v>
      </c>
      <c r="B733" t="str">
        <f ca="1">IFERROR(__xludf.DUMMYFUNCTION("GOOGLETRANSLATE(B733,""en"",""hi"")"),"क्या एक बकवास Geneder समानता ???? WTF?")</f>
        <v>क्या एक बकवास Geneder समानता ???? WTF?</v>
      </c>
      <c r="C733" s="1" t="s">
        <v>36</v>
      </c>
      <c r="D733" s="1" t="s">
        <v>5</v>
      </c>
    </row>
    <row r="734" spans="1:4" ht="13.2" x14ac:dyDescent="0.25">
      <c r="A734" s="1" t="s">
        <v>740</v>
      </c>
      <c r="B734" t="str">
        <f ca="1">IFERROR(__xludf.DUMMYFUNCTION("GOOGLETRANSLATE(B734,""en"",""hi"")"),"तो सच भाई")</f>
        <v>तो सच भाई</v>
      </c>
      <c r="C734" s="1" t="s">
        <v>4</v>
      </c>
      <c r="D734" s="1" t="s">
        <v>5</v>
      </c>
    </row>
    <row r="735" spans="1:4" ht="13.2" x14ac:dyDescent="0.25">
      <c r="A735" s="1" t="s">
        <v>741</v>
      </c>
      <c r="B735" t="str">
        <f ca="1">IFERROR(__xludf.DUMMYFUNCTION("GOOGLETRANSLATE(B735,""en"",""hi"")"),"लव यू दीपिका;)")</f>
        <v>लव यू दीपिका;)</v>
      </c>
      <c r="C735" s="1" t="s">
        <v>4</v>
      </c>
      <c r="D735" s="1" t="s">
        <v>5</v>
      </c>
    </row>
    <row r="736" spans="1:4" ht="13.2" x14ac:dyDescent="0.25">
      <c r="A736" s="1" t="s">
        <v>742</v>
      </c>
      <c r="B736" t="str">
        <f ca="1">IFERROR(__xludf.DUMMYFUNCTION("GOOGLETRANSLATE(B736,""en"",""hi"")"),"मेरा पसंदीदा वीडियो YRR")</f>
        <v>मेरा पसंदीदा वीडियो YRR</v>
      </c>
      <c r="C736" s="1" t="s">
        <v>4</v>
      </c>
      <c r="D736" s="1" t="s">
        <v>5</v>
      </c>
    </row>
    <row r="737" spans="1:4" ht="13.2" x14ac:dyDescent="0.25">
      <c r="A737" s="1" t="s">
        <v>743</v>
      </c>
      <c r="B737" t="str">
        <f ca="1">IFERROR(__xludf.DUMMYFUNCTION("GOOGLETRANSLATE(B737,""en"",""hi"")"),"😂😂😂 कौन उसे सुप्रीम कोर्ट की वकालत किया")</f>
        <v>😂😂😂 कौन उसे सुप्रीम कोर्ट की वकालत किया</v>
      </c>
      <c r="C737" s="1" t="s">
        <v>13</v>
      </c>
      <c r="D737" s="1" t="s">
        <v>5</v>
      </c>
    </row>
    <row r="738" spans="1:4" ht="13.2" x14ac:dyDescent="0.25">
      <c r="A738" s="1" t="s">
        <v>744</v>
      </c>
      <c r="B738" t="str">
        <f ca="1">IFERROR(__xludf.DUMMYFUNCTION("GOOGLETRANSLATE(B738,""en"",""hi"")"),"Shwetabh भाई जोकर (रचना)")</f>
        <v>Shwetabh भाई जोकर (रचना)</v>
      </c>
      <c r="C738" s="1" t="s">
        <v>4</v>
      </c>
      <c r="D738" s="1" t="s">
        <v>5</v>
      </c>
    </row>
    <row r="739" spans="1:4" ht="13.2" x14ac:dyDescent="0.25">
      <c r="A739" s="1" t="s">
        <v>745</v>
      </c>
      <c r="B739" t="str">
        <f ca="1">IFERROR(__xludf.DUMMYFUNCTION("GOOGLETRANSLATE(B739,""en"",""hi"")"),"Thankyu इतना")</f>
        <v>Thankyu इतना</v>
      </c>
      <c r="C739" s="1" t="s">
        <v>4</v>
      </c>
      <c r="D739" s="1" t="s">
        <v>5</v>
      </c>
    </row>
    <row r="740" spans="1:4" ht="13.2" x14ac:dyDescent="0.25">
      <c r="A740" s="1" t="s">
        <v>746</v>
      </c>
      <c r="B740" t="str">
        <f ca="1">IFERROR(__xludf.DUMMYFUNCTION("GOOGLETRANSLATE(B740,""en"",""hi"")"),"अरुन्धती रॉय सिर्फ एक माइग्रेन नहीं है, लेकिन हमारे country..you करने के लिए एक कैंसर मर सकते
एक क्रूर मौत ...")</f>
        <v>अरुन्धती रॉय सिर्फ एक माइग्रेन नहीं है, लेकिन हमारे country..you करने के लिए एक कैंसर मर सकते
एक क्रूर मौत ...</v>
      </c>
      <c r="C740" s="1" t="s">
        <v>36</v>
      </c>
      <c r="D740" s="1" t="s">
        <v>5</v>
      </c>
    </row>
    <row r="741" spans="1:4" ht="13.2" x14ac:dyDescent="0.25">
      <c r="A741" s="1" t="s">
        <v>747</v>
      </c>
      <c r="B741" t="str">
        <f ca="1">IFERROR(__xludf.DUMMYFUNCTION("GOOGLETRANSLATE(B741,""en"",""hi"")"),"सुपर समीक्षा")</f>
        <v>सुपर समीक्षा</v>
      </c>
      <c r="C741" s="1" t="s">
        <v>4</v>
      </c>
      <c r="D741" s="1" t="s">
        <v>5</v>
      </c>
    </row>
    <row r="742" spans="1:4" ht="13.2" x14ac:dyDescent="0.25">
      <c r="A742" s="1" t="s">
        <v>748</v>
      </c>
      <c r="B742" t="str">
        <f ca="1">IFERROR(__xludf.DUMMYFUNCTION("GOOGLETRANSLATE(B742,""en"",""hi"")"),"@Harsh कुशवाहा सही")</f>
        <v>@Harsh कुशवाहा सही</v>
      </c>
      <c r="C742" s="1" t="s">
        <v>4</v>
      </c>
      <c r="D742" s="1" t="s">
        <v>5</v>
      </c>
    </row>
    <row r="743" spans="1:4" ht="13.2" x14ac:dyDescent="0.25">
      <c r="A743" s="1" t="s">
        <v>749</v>
      </c>
      <c r="B743" t="str">
        <f ca="1">IFERROR(__xludf.DUMMYFUNCTION("GOOGLETRANSLATE(B743,""en"",""hi"")"),"hahha hahah यार इतना अच्छा ... 😀😀😀😂😂😂😂")</f>
        <v>hahha hahah यार इतना अच्छा ... 😀😀😀😂😂😂😂</v>
      </c>
      <c r="C743" s="1" t="s">
        <v>4</v>
      </c>
      <c r="D743" s="1" t="s">
        <v>5</v>
      </c>
    </row>
    <row r="744" spans="1:4" ht="13.2" x14ac:dyDescent="0.25">
      <c r="A744" s="1" t="s">
        <v>750</v>
      </c>
      <c r="B744" t="str">
        <f ca="1">IFERROR(__xludf.DUMMYFUNCTION("GOOGLETRANSLATE(B744,""en"",""hi"")"),"समस्या समस्या नहीं है
समस्या समस्या के बारे में अपने दृष्टिकोण है: जैक स्पैरो")</f>
        <v>समस्या समस्या नहीं है
समस्या समस्या के बारे में अपने दृष्टिकोण है: जैक स्पैरो</v>
      </c>
      <c r="C744" s="1" t="s">
        <v>4</v>
      </c>
      <c r="D744" s="1" t="s">
        <v>5</v>
      </c>
    </row>
    <row r="745" spans="1:4" ht="13.2" x14ac:dyDescent="0.25">
      <c r="A745" s="1" t="s">
        <v>751</v>
      </c>
      <c r="B745" t="str">
        <f ca="1">IFERROR(__xludf.DUMMYFUNCTION("GOOGLETRANSLATE(B745,""en"",""hi"")"),"1 दृश्य
यू प्यार बांग्लादेश से")</f>
        <v>1 दृश्य
यू प्यार बांग्लादेश से</v>
      </c>
      <c r="C745" s="1" t="s">
        <v>4</v>
      </c>
      <c r="D745" s="1" t="s">
        <v>5</v>
      </c>
    </row>
    <row r="746" spans="1:4" ht="13.2" x14ac:dyDescent="0.25">
      <c r="A746" s="1" t="s">
        <v>752</v>
      </c>
      <c r="B746" t="str">
        <f ca="1">IFERROR(__xludf.DUMMYFUNCTION("GOOGLETRANSLATE(B746,""en"",""hi"")"),"यह सच है lol")</f>
        <v>यह सच है lol</v>
      </c>
      <c r="C746" s="1" t="s">
        <v>4</v>
      </c>
      <c r="D746" s="1" t="s">
        <v>5</v>
      </c>
    </row>
    <row r="747" spans="1:4" ht="13.2" x14ac:dyDescent="0.25">
      <c r="A747" s="1" t="s">
        <v>753</v>
      </c>
      <c r="B747" t="str">
        <f ca="1">IFERROR(__xludf.DUMMYFUNCTION("GOOGLETRANSLATE(B747,""en"",""hi"")"),"अंग्रेजी उपशीर्षक खिताब को खुश")</f>
        <v>अंग्रेजी उपशीर्षक खिताब को खुश</v>
      </c>
      <c r="C747" s="1" t="s">
        <v>4</v>
      </c>
      <c r="D747" s="1" t="s">
        <v>5</v>
      </c>
    </row>
    <row r="748" spans="1:4" ht="13.2" x14ac:dyDescent="0.25">
      <c r="A748" s="1" t="s">
        <v>754</v>
      </c>
      <c r="B748" t="str">
        <f ca="1">IFERROR(__xludf.DUMMYFUNCTION("GOOGLETRANSLATE(B748,""en"",""hi"")"),"एक नशेड़ी की तरह दिखता है")</f>
        <v>एक नशेड़ी की तरह दिखता है</v>
      </c>
      <c r="C748" s="1" t="s">
        <v>4</v>
      </c>
      <c r="D748" s="1" t="s">
        <v>5</v>
      </c>
    </row>
    <row r="749" spans="1:4" ht="13.2" x14ac:dyDescent="0.25">
      <c r="A749" s="1" t="s">
        <v>755</v>
      </c>
      <c r="B749" t="str">
        <f ca="1">IFERROR(__xludf.DUMMYFUNCTION("GOOGLETRANSLATE(B749,""en"",""hi"")"),"बहुत अच्छा फिल्म")</f>
        <v>बहुत अच्छा फिल्म</v>
      </c>
      <c r="C749" s="1" t="s">
        <v>4</v>
      </c>
      <c r="D749" s="1" t="s">
        <v>5</v>
      </c>
    </row>
    <row r="750" spans="1:4" ht="13.2" x14ac:dyDescent="0.25">
      <c r="A750" s="1" t="s">
        <v>756</v>
      </c>
      <c r="B750" t="str">
        <f ca="1">IFERROR(__xludf.DUMMYFUNCTION("GOOGLETRANSLATE(B750,""en"",""hi"")"),"क्यों हम पश्चिम के पीछे चल रहे हैं। हालांकि मैं समलैंगिकता मैं पर तटस्थ हूँ
यह इतने दुखी मिल जाए, यह मेरे लोगों को स्वीकार करने का कहना है कि देखने के लिए मुझे इतना उदास कर देता है
समलैंगिकता उन्हें विकास और आधुनिकता की ओर ले जाता है। हम कोशिश नहीं करनी च"&amp;"ाहिए
पश्चिम में इतनी मेहनत के अनुरूप हों। हम कर रहे हैं भारतीय, हम वापस हमारे अपने लिए खड़े होना चाहिए
संस्कृति। पी.एस हम पूर्व ब्रिटिश उपनिवेश रहे हैं तो मेरी शिक्षा अंग्रेजी का हमेशा था, इसलिए
मैं अंग्रेजी में लिखना पसंद करते हैं।")</f>
        <v>क्यों हम पश्चिम के पीछे चल रहे हैं। हालांकि मैं समलैंगिकता मैं पर तटस्थ हूँ
यह इतने दुखी मिल जाए, यह मेरे लोगों को स्वीकार करने का कहना है कि देखने के लिए मुझे इतना उदास कर देता है
समलैंगिकता उन्हें विकास और आधुनिकता की ओर ले जाता है। हम कोशिश नहीं करनी चाहिए
पश्चिम में इतनी मेहनत के अनुरूप हों। हम कर रहे हैं भारतीय, हम वापस हमारे अपने लिए खड़े होना चाहिए
संस्कृति। पी.एस हम पूर्व ब्रिटिश उपनिवेश रहे हैं तो मेरी शिक्षा अंग्रेजी का हमेशा था, इसलिए
मैं अंग्रेजी में लिखना पसंद करते हैं।</v>
      </c>
      <c r="C750" s="1" t="s">
        <v>4</v>
      </c>
      <c r="D750" s="1" t="s">
        <v>28</v>
      </c>
    </row>
    <row r="751" spans="1:4" ht="13.2" x14ac:dyDescent="0.25">
      <c r="A751" s="1" t="s">
        <v>757</v>
      </c>
      <c r="B751" t="str">
        <f ca="1">IFERROR(__xludf.DUMMYFUNCTION("GOOGLETRANSLATE(B751,""en"",""hi"")"),"लंबे समय गुणवत्ता वाले वीडियो के बाद")</f>
        <v>लंबे समय गुणवत्ता वाले वीडियो के बाद</v>
      </c>
      <c r="C751" s="1" t="s">
        <v>4</v>
      </c>
      <c r="D751" s="1" t="s">
        <v>5</v>
      </c>
    </row>
    <row r="752" spans="1:4" ht="13.2" x14ac:dyDescent="0.25">
      <c r="A752" s="1" t="s">
        <v>758</v>
      </c>
      <c r="B752" t="str">
        <f ca="1">IFERROR(__xludf.DUMMYFUNCTION("GOOGLETRANSLATE(B752,""en"",""hi"")"),"राइट 🤣")</f>
        <v>राइट 🤣</v>
      </c>
      <c r="C752" s="1" t="s">
        <v>4</v>
      </c>
      <c r="D752" s="1" t="s">
        <v>5</v>
      </c>
    </row>
    <row r="753" spans="1:4" ht="13.2" x14ac:dyDescent="0.25">
      <c r="A753" s="1" t="s">
        <v>759</v>
      </c>
      <c r="B753" t="str">
        <f ca="1">IFERROR(__xludf.DUMMYFUNCTION("GOOGLETRANSLATE(B753,""en"",""hi"")"),"हम्म अच्छा मैं भी समलैंगिक अच्छा वीडियो कर रहा हूँ")</f>
        <v>हम्म अच्छा मैं भी समलैंगिक अच्छा वीडियो कर रहा हूँ</v>
      </c>
      <c r="C753" s="1" t="s">
        <v>4</v>
      </c>
      <c r="D753" s="1" t="s">
        <v>5</v>
      </c>
    </row>
    <row r="754" spans="1:4" ht="13.2" x14ac:dyDescent="0.25">
      <c r="A754" s="1" t="s">
        <v>760</v>
      </c>
      <c r="B754" t="str">
        <f ca="1">IFERROR(__xludf.DUMMYFUNCTION("GOOGLETRANSLATE(B754,""en"",""hi"")"),"आप से सहमत!! आजकल femisnists ऐसी बातें सिर्फ ध्यान आकर्षित करने की है!")</f>
        <v>आप से सहमत!! आजकल femisnists ऐसी बातें सिर्फ ध्यान आकर्षित करने की है!</v>
      </c>
      <c r="C754" s="1" t="s">
        <v>13</v>
      </c>
      <c r="D754" s="1" t="s">
        <v>5</v>
      </c>
    </row>
    <row r="755" spans="1:4" ht="13.2" x14ac:dyDescent="0.25">
      <c r="A755" s="1" t="s">
        <v>761</v>
      </c>
      <c r="B755" t="str">
        <f ca="1">IFERROR(__xludf.DUMMYFUNCTION("GOOGLETRANSLATE(B755,""en"",""hi"")"),"Goob")</f>
        <v>Goob</v>
      </c>
      <c r="C755" s="1" t="s">
        <v>4</v>
      </c>
      <c r="D755" s="1" t="s">
        <v>5</v>
      </c>
    </row>
    <row r="756" spans="1:4" ht="13.2" x14ac:dyDescent="0.25">
      <c r="A756" s="1" t="s">
        <v>762</v>
      </c>
      <c r="B756" t="str">
        <f ca="1">IFERROR(__xludf.DUMMYFUNCTION("GOOGLETRANSLATE(B756,""en"",""hi"")"),"तुम पागल हो")</f>
        <v>तुम पागल हो</v>
      </c>
      <c r="C756" s="1" t="s">
        <v>4</v>
      </c>
      <c r="D756" s="1" t="s">
        <v>5</v>
      </c>
    </row>
    <row r="757" spans="1:4" ht="13.2" x14ac:dyDescent="0.25">
      <c r="A757" s="1" t="s">
        <v>763</v>
      </c>
      <c r="B757" t="str">
        <f ca="1">IFERROR(__xludf.DUMMYFUNCTION("GOOGLETRANSLATE(B757,""en"",""hi"")"),"क्या आप, स्वतंत्रता का मतलब है देश thats के क्या मतलब स्वतंत्रता को नष्ट करते हैं
भाषण।")</f>
        <v>क्या आप, स्वतंत्रता का मतलब है देश thats के क्या मतलब स्वतंत्रता को नष्ट करते हैं
भाषण।</v>
      </c>
      <c r="C757" s="1" t="s">
        <v>4</v>
      </c>
      <c r="D757" s="1" t="s">
        <v>5</v>
      </c>
    </row>
    <row r="758" spans="1:4" ht="13.2" x14ac:dyDescent="0.25">
      <c r="A758" s="1" t="s">
        <v>764</v>
      </c>
      <c r="B758" t="str">
        <f ca="1">IFERROR(__xludf.DUMMYFUNCTION("GOOGLETRANSLATE(B758,""en"",""hi"")"),"और दोनों एक ही व्यक्ति द्वारा निर्देशित।")</f>
        <v>और दोनों एक ही व्यक्ति द्वारा निर्देशित।</v>
      </c>
      <c r="C758" s="1" t="s">
        <v>4</v>
      </c>
      <c r="D758" s="1" t="s">
        <v>5</v>
      </c>
    </row>
    <row r="759" spans="1:4" ht="13.2" x14ac:dyDescent="0.25">
      <c r="A759" s="1" t="s">
        <v>765</v>
      </c>
      <c r="B759" t="str">
        <f ca="1">IFERROR(__xludf.DUMMYFUNCTION("GOOGLETRANSLATE(B759,""en"",""hi"")"),"इस vedio के लिए इंतजार कर रहे थे क्योंकि मैं इस vedio पसंद आया नहीं था")</f>
        <v>इस vedio के लिए इंतजार कर रहे थे क्योंकि मैं इस vedio पसंद आया नहीं था</v>
      </c>
      <c r="C759" s="1" t="s">
        <v>4</v>
      </c>
      <c r="D759" s="1" t="s">
        <v>5</v>
      </c>
    </row>
    <row r="760" spans="1:4" ht="13.2" x14ac:dyDescent="0.25">
      <c r="A760" s="1" t="s">
        <v>766</v>
      </c>
      <c r="B760" t="str">
        <f ca="1">IFERROR(__xludf.DUMMYFUNCTION("GOOGLETRANSLATE(B760,""en"",""hi"")"),"किन्नरों को हिजड़ा")</f>
        <v>किन्नरों को हिजड़ा</v>
      </c>
      <c r="C760" s="1" t="s">
        <v>13</v>
      </c>
      <c r="D760" s="1" t="s">
        <v>28</v>
      </c>
    </row>
    <row r="761" spans="1:4" ht="13.2" x14ac:dyDescent="0.25">
      <c r="A761" s="1" t="s">
        <v>767</v>
      </c>
      <c r="B761" t="str">
        <f ca="1">IFERROR(__xludf.DUMMYFUNCTION("GOOGLETRANSLATE(B761,""en"",""hi"")"),"लोग इतने तार्किक सोच शुरू और इस तरह के एक सरल तरीके से सोच सकते हैं
फिर वहाँ जीता; टी इस दुनिया और समाज में किसी भी मुद्दे हो। मनुष्य हैं
जटिल और वे भावनाओं और भावनाओं की है। यह फिल्म एक भावनात्मक था
अनुभव, अगर आप विश्लेषण भावनाओं तार्किक तो शुरू आप में स"&amp;"क्षम कभी नहीं होगा
यह समझना महत्वपूर्ण है। भावनाओं को महसूस करने के लिए कर रहे हैं और विश्लेषण करने के लिए नहीं है और लोगों को जोड़ा
भावनाओं के साथ। इस फिल्म में किसी भी आइटम गीत नहीं है न यह किसी भी चलता
अभिनेत्री जहां कैमरा गुदगुदाना उसके शरीर के अंगों "&amp;"पर पैनिंग है
दर्शकों और है कि आइटम गीत के साथ बॉलीवुड व्यावसायिक फिल्मों में बहुत दुर्लभ है
(कोई भी उस बारे में बात कर रहा है)। सब कुछ चरित्र और उसके बारे में है
यात्रा - अच्छा है, बुरा या बदसूरत और लेखक बनाने की स्वतंत्रता होनी चाहिए
पात्रों उनकी इच्छा क"&amp;"े अनुसार और नहीं के रूप में सामाजिक नैतिकता प्रति।")</f>
        <v>लोग इतने तार्किक सोच शुरू और इस तरह के एक सरल तरीके से सोच सकते हैं
फिर वहाँ जीता; टी इस दुनिया और समाज में किसी भी मुद्दे हो। मनुष्य हैं
जटिल और वे भावनाओं और भावनाओं की है। यह फिल्म एक भावनात्मक था
अनुभव, अगर आप विश्लेषण भावनाओं तार्किक तो शुरू आप में सक्षम कभी नहीं होगा
यह समझना महत्वपूर्ण है। भावनाओं को महसूस करने के लिए कर रहे हैं और विश्लेषण करने के लिए नहीं है और लोगों को जोड़ा
भावनाओं के साथ। इस फिल्म में किसी भी आइटम गीत नहीं है न यह किसी भी चलता
अभिनेत्री जहां कैमरा गुदगुदाना उसके शरीर के अंगों पर पैनिंग है
दर्शकों और है कि आइटम गीत के साथ बॉलीवुड व्यावसायिक फिल्मों में बहुत दुर्लभ है
(कोई भी उस बारे में बात कर रहा है)। सब कुछ चरित्र और उसके बारे में है
यात्रा - अच्छा है, बुरा या बदसूरत और लेखक बनाने की स्वतंत्रता होनी चाहिए
पात्रों उनकी इच्छा के अनुसार और नहीं के रूप में सामाजिक नैतिकता प्रति।</v>
      </c>
      <c r="C761" s="1" t="s">
        <v>4</v>
      </c>
      <c r="D761" s="1" t="s">
        <v>5</v>
      </c>
    </row>
    <row r="762" spans="1:4" ht="13.2" x14ac:dyDescent="0.25">
      <c r="A762" s="1" t="s">
        <v>768</v>
      </c>
      <c r="B762" t="str">
        <f ca="1">IFERROR(__xludf.DUMMYFUNCTION("GOOGLETRANSLATE(B762,""en"",""hi"")"),"हमें ज्ञानवर्धक के लिए धन्यवाद।")</f>
        <v>हमें ज्ञानवर्धक के लिए धन्यवाद।</v>
      </c>
      <c r="C762" s="1" t="s">
        <v>4</v>
      </c>
      <c r="D762" s="1" t="s">
        <v>5</v>
      </c>
    </row>
    <row r="763" spans="1:4" ht="13.2" x14ac:dyDescent="0.25">
      <c r="A763" s="1" t="s">
        <v>769</v>
      </c>
      <c r="B763" t="str">
        <f ca="1">IFERROR(__xludf.DUMMYFUNCTION("GOOGLETRANSLATE(B763,""en"",""hi"")"),"आइटम गीत हमारी संस्कृति को बर्बाद कर रहे हैं।
1 महिला भी कई लोगों के बीच नृत्य है। यह एक इतना दयनीय है। और महिलाओं के अपमान।")</f>
        <v>आइटम गीत हमारी संस्कृति को बर्बाद कर रहे हैं।
1 महिला भी कई लोगों के बीच नृत्य है। यह एक इतना दयनीय है। और महिलाओं के अपमान।</v>
      </c>
      <c r="C763" s="1" t="s">
        <v>13</v>
      </c>
      <c r="D763" s="1" t="s">
        <v>5</v>
      </c>
    </row>
    <row r="764" spans="1:4" ht="13.2" x14ac:dyDescent="0.25">
      <c r="A764" s="1" t="s">
        <v>770</v>
      </c>
      <c r="B764" t="str">
        <f ca="1">IFERROR(__xludf.DUMMYFUNCTION("GOOGLETRANSLATE(B764,""en"",""hi"")"),"यही कारण है कि मैं anime बॉलीवुड के बजाय घड़ी है")</f>
        <v>यही कारण है कि मैं anime बॉलीवुड के बजाय घड़ी है</v>
      </c>
      <c r="C764" s="1" t="s">
        <v>4</v>
      </c>
      <c r="D764" s="1" t="s">
        <v>5</v>
      </c>
    </row>
    <row r="765" spans="1:4" ht="13.2" x14ac:dyDescent="0.25">
      <c r="A765" s="1" t="s">
        <v>771</v>
      </c>
      <c r="B765" t="str">
        <f ca="1">IFERROR(__xludf.DUMMYFUNCTION("GOOGLETRANSLATE(B765,""en"",""hi"")"),"जो लोग दे नापसंद कर रहे हैं, 'आत्म विनाशकारी chutiya' हैं")</f>
        <v>जो लोग दे नापसंद कर रहे हैं, 'आत्म विनाशकारी chutiya' हैं</v>
      </c>
      <c r="C765" s="1" t="s">
        <v>4</v>
      </c>
      <c r="D765" s="1" t="s">
        <v>5</v>
      </c>
    </row>
    <row r="766" spans="1:4" ht="13.2" x14ac:dyDescent="0.25">
      <c r="A766" s="1" t="s">
        <v>772</v>
      </c>
      <c r="B766" t="str">
        <f ca="1">IFERROR(__xludf.DUMMYFUNCTION("GOOGLETRANSLATE(B766,""en"",""hi"")"),"वह खुद को असली आदमी साबित हुई।")</f>
        <v>वह खुद को असली आदमी साबित हुई।</v>
      </c>
      <c r="C766" s="1" t="s">
        <v>4</v>
      </c>
      <c r="D766" s="1" t="s">
        <v>5</v>
      </c>
    </row>
    <row r="767" spans="1:4" ht="13.2" x14ac:dyDescent="0.25">
      <c r="A767" s="1" t="s">
        <v>773</v>
      </c>
      <c r="B767" t="str">
        <f ca="1">IFERROR(__xludf.DUMMYFUNCTION("GOOGLETRANSLATE(B767,""en"",""hi"")"),"मुझे लगता है कि वह आधा पागल है।")</f>
        <v>मुझे लगता है कि वह आधा पागल है।</v>
      </c>
      <c r="C767" s="1" t="s">
        <v>13</v>
      </c>
      <c r="D767" s="1" t="s">
        <v>5</v>
      </c>
    </row>
    <row r="768" spans="1:4" ht="13.2" x14ac:dyDescent="0.25">
      <c r="A768" s="1" t="s">
        <v>774</v>
      </c>
      <c r="B768" t="str">
        <f ca="1">IFERROR(__xludf.DUMMYFUNCTION("GOOGLETRANSLATE(B768,""en"",""hi"")"),"कि गर्म दाढ़ी वाले पुरुष .... अपने इंस्टा के नाम? ...... वह गर्म कमबख्त है क्या है
... मैं उर वीडियो में होना चाहते हैं")</f>
        <v>कि गर्म दाढ़ी वाले पुरुष .... अपने इंस्टा के नाम? ...... वह गर्म कमबख्त है क्या है
... मैं उर वीडियो में होना चाहते हैं</v>
      </c>
      <c r="C768" s="1" t="s">
        <v>36</v>
      </c>
      <c r="D768" s="1" t="s">
        <v>28</v>
      </c>
    </row>
    <row r="769" spans="1:4" ht="13.2" x14ac:dyDescent="0.25">
      <c r="A769" s="1" t="s">
        <v>775</v>
      </c>
      <c r="B769" t="str">
        <f ca="1">IFERROR(__xludf.DUMMYFUNCTION("GOOGLETRANSLATE(B769,""en"",""hi"")"),"उसके पिता कुंग फू kutta था।")</f>
        <v>उसके पिता कुंग फू kutta था।</v>
      </c>
      <c r="C769" s="1" t="s">
        <v>36</v>
      </c>
      <c r="D769" s="1" t="s">
        <v>28</v>
      </c>
    </row>
    <row r="770" spans="1:4" ht="13.2" x14ac:dyDescent="0.25">
      <c r="A770" s="1" t="s">
        <v>776</v>
      </c>
      <c r="B770" t="str">
        <f ca="1">IFERROR(__xludf.DUMMYFUNCTION("GOOGLETRANSLATE(B770,""en"",""hi"")"),"वह जेल में होना चाहिए")</f>
        <v>वह जेल में होना चाहिए</v>
      </c>
      <c r="C770" s="1" t="s">
        <v>4</v>
      </c>
      <c r="D770" s="1" t="s">
        <v>5</v>
      </c>
    </row>
    <row r="771" spans="1:4" ht="13.2" x14ac:dyDescent="0.25">
      <c r="A771" s="1" t="s">
        <v>777</v>
      </c>
      <c r="B771" t="str">
        <f ca="1">IFERROR(__xludf.DUMMYFUNCTION("GOOGLETRANSLATE(B771,""en"",""hi"")"),"टोड फिलिप्स के जोकर के बारे में आपके विचार?")</f>
        <v>टोड फिलिप्स के जोकर के बारे में आपके विचार?</v>
      </c>
      <c r="C771" s="1" t="s">
        <v>4</v>
      </c>
      <c r="D771" s="1" t="s">
        <v>5</v>
      </c>
    </row>
    <row r="772" spans="1:4" ht="13.2" x14ac:dyDescent="0.25">
      <c r="A772" s="1" t="s">
        <v>778</v>
      </c>
      <c r="B772" t="str">
        <f ca="1">IFERROR(__xludf.DUMMYFUNCTION("GOOGLETRANSLATE(B772,""en"",""hi"")"),"प्रतीक भाई आप भारत के रत्न हैं")</f>
        <v>प्रतीक भाई आप भारत के रत्न हैं</v>
      </c>
      <c r="C772" s="1" t="s">
        <v>4</v>
      </c>
      <c r="D772" s="1" t="s">
        <v>5</v>
      </c>
    </row>
    <row r="773" spans="1:4" ht="13.2" x14ac:dyDescent="0.25">
      <c r="A773" s="1" t="s">
        <v>779</v>
      </c>
      <c r="B773" t="str">
        <f ca="1">IFERROR(__xludf.DUMMYFUNCTION("GOOGLETRANSLATE(B773,""en"",""hi"")"),"नहीं सामने वार्ड लेकिन चलती वापस वार्ड। इसका मेरी निजी राय 😑😑😑")</f>
        <v>नहीं सामने वार्ड लेकिन चलती वापस वार्ड। इसका मेरी निजी राय 😑😑😑</v>
      </c>
      <c r="C773" s="1" t="s">
        <v>4</v>
      </c>
      <c r="D773" s="1" t="s">
        <v>5</v>
      </c>
    </row>
    <row r="774" spans="1:4" ht="13.2" x14ac:dyDescent="0.25">
      <c r="A774" s="1" t="s">
        <v>780</v>
      </c>
      <c r="B774" t="str">
        <f ca="1">IFERROR(__xludf.DUMMYFUNCTION("GOOGLETRANSLATE(B774,""en"",""hi"")"),"कमाल है!!!!")</f>
        <v>कमाल है!!!!</v>
      </c>
      <c r="C774" s="1" t="s">
        <v>4</v>
      </c>
      <c r="D774" s="1" t="s">
        <v>5</v>
      </c>
    </row>
    <row r="775" spans="1:4" ht="13.2" x14ac:dyDescent="0.25">
      <c r="A775" s="1" t="s">
        <v>781</v>
      </c>
      <c r="B775" t="str">
        <f ca="1">IFERROR(__xludf.DUMMYFUNCTION("GOOGLETRANSLATE(B775,""en"",""hi"")"),"मैं पिछले 1.5 साल में एक भी बॉलीवुड फिल्म नहीं देखा।
जोकर (2019) पर एक वीडियो करें।
आपकी राय जानकर बहुत खुशी होगी।")</f>
        <v>मैं पिछले 1.5 साल में एक भी बॉलीवुड फिल्म नहीं देखा।
जोकर (2019) पर एक वीडियो करें।
आपकी राय जानकर बहुत खुशी होगी।</v>
      </c>
      <c r="C775" s="1" t="s">
        <v>4</v>
      </c>
      <c r="D775" s="1" t="s">
        <v>5</v>
      </c>
    </row>
    <row r="776" spans="1:4" ht="13.2" x14ac:dyDescent="0.25">
      <c r="A776" s="1" t="s">
        <v>782</v>
      </c>
      <c r="B776" t="str">
        <f ca="1">IFERROR(__xludf.DUMMYFUNCTION("GOOGLETRANSLATE(B776,""en"",""hi"")"),"8967644121")</f>
        <v>8967644121</v>
      </c>
      <c r="C776" s="1" t="s">
        <v>4</v>
      </c>
      <c r="D776" s="1" t="s">
        <v>5</v>
      </c>
    </row>
    <row r="777" spans="1:4" ht="13.2" x14ac:dyDescent="0.25">
      <c r="A777" s="1" t="s">
        <v>783</v>
      </c>
      <c r="B777" t="str">
        <f ca="1">IFERROR(__xludf.DUMMYFUNCTION("GOOGLETRANSLATE(B777,""en"",""hi"")"),"उत्तम")</f>
        <v>उत्तम</v>
      </c>
      <c r="C777" s="1" t="s">
        <v>4</v>
      </c>
      <c r="D777" s="1" t="s">
        <v>5</v>
      </c>
    </row>
    <row r="778" spans="1:4" ht="13.2" x14ac:dyDescent="0.25">
      <c r="A778" s="1" t="s">
        <v>784</v>
      </c>
      <c r="B778" t="str">
        <f ca="1">IFERROR(__xludf.DUMMYFUNCTION("GOOGLETRANSLATE(B778,""en"",""hi"")"),"Nyccc श्रीमान")</f>
        <v>Nyccc श्रीमान</v>
      </c>
      <c r="C778" s="1" t="s">
        <v>4</v>
      </c>
      <c r="D778" s="1" t="s">
        <v>5</v>
      </c>
    </row>
    <row r="779" spans="1:4" ht="13.2" x14ac:dyDescent="0.25">
      <c r="A779" s="1" t="s">
        <v>785</v>
      </c>
      <c r="B779" t="str">
        <f ca="1">IFERROR(__xludf.DUMMYFUNCTION("GOOGLETRANSLATE(B779,""en"",""hi"")"),"हमेशा की तरह यू हमेशा फिर से किसी न किसी")</f>
        <v>हमेशा की तरह यू हमेशा फिर से किसी न किसी</v>
      </c>
      <c r="C779" s="1" t="s">
        <v>4</v>
      </c>
      <c r="D779" s="1" t="s">
        <v>5</v>
      </c>
    </row>
    <row r="780" spans="1:4" ht="13.2" x14ac:dyDescent="0.25">
      <c r="A780" s="1" t="s">
        <v>786</v>
      </c>
      <c r="B780" t="str">
        <f ca="1">IFERROR(__xludf.DUMMYFUNCTION("GOOGLETRANSLATE(B780,""en"",""hi"")"),"Khup सुंदर समीक्षा aahe सर मैं हिंदी भाषी जबकि उर मराठी लूट प्यार करता था 💯👍👍")</f>
        <v>Khup सुंदर समीक्षा aahe सर मैं हिंदी भाषी जबकि उर मराठी लूट प्यार करता था 💯👍👍</v>
      </c>
      <c r="C780" s="1" t="s">
        <v>4</v>
      </c>
      <c r="D780" s="1" t="s">
        <v>5</v>
      </c>
    </row>
    <row r="781" spans="1:4" ht="13.2" x14ac:dyDescent="0.25">
      <c r="A781" s="1" t="s">
        <v>787</v>
      </c>
      <c r="B781" t="str">
        <f ca="1">IFERROR(__xludf.DUMMYFUNCTION("GOOGLETRANSLATE(B781,""en"",""hi"")"),"😂😂 arrey महोदया साही तो बोला hai usne। फिल्म की महिमा विषाक्त नहीं है
मर्दानगी। फिल्म के बारे में अपने ईमानदार राय जानकर बहुत खुशी होगी।")</f>
        <v>😂😂 arrey महोदया साही तो बोला hai usne। फिल्म की महिमा विषाक्त नहीं है
मर्दानगी। फिल्म के बारे में अपने ईमानदार राय जानकर बहुत खुशी होगी।</v>
      </c>
      <c r="C781" s="1" t="s">
        <v>4</v>
      </c>
      <c r="D781" s="1" t="s">
        <v>5</v>
      </c>
    </row>
    <row r="782" spans="1:4" ht="13.2" x14ac:dyDescent="0.25">
      <c r="A782" s="1" t="s">
        <v>788</v>
      </c>
      <c r="B782" t="str">
        <f ca="1">IFERROR(__xludf.DUMMYFUNCTION("GOOGLETRANSLATE(B782,""en"",""hi"")"),"कमबख्त भारतीय कानून ... बेशर्म देश ..")</f>
        <v>कमबख्त भारतीय कानून ... बेशर्म देश ..</v>
      </c>
      <c r="C782" s="1" t="s">
        <v>36</v>
      </c>
      <c r="D782" s="1" t="s">
        <v>5</v>
      </c>
    </row>
    <row r="783" spans="1:4" ht="13.2" x14ac:dyDescent="0.25">
      <c r="A783" s="1" t="s">
        <v>789</v>
      </c>
      <c r="B783" t="str">
        <f ca="1">IFERROR(__xludf.DUMMYFUNCTION("GOOGLETRANSLATE(B783,""en"",""hi"")"),"सबसे पहले निरस्त किया जा रहा है और इससे पहले कि जन्म और स्टॉप Throughing बेटियों की हत्या रोकने के
कचरे के डिब्बे में उन्हें तो आप की कोशिश कर के लिए कई लोगों को होगा")</f>
        <v>सबसे पहले निरस्त किया जा रहा है और इससे पहले कि जन्म और स्टॉप Throughing बेटियों की हत्या रोकने के
कचरे के डिब्बे में उन्हें तो आप की कोशिश कर के लिए कई लोगों को होगा</v>
      </c>
      <c r="C783" s="1" t="s">
        <v>13</v>
      </c>
      <c r="D783" s="1" t="s">
        <v>5</v>
      </c>
    </row>
    <row r="784" spans="1:4" ht="13.2" x14ac:dyDescent="0.25">
      <c r="A784" s="1" t="s">
        <v>790</v>
      </c>
      <c r="B784" t="str">
        <f ca="1">IFERROR(__xludf.DUMMYFUNCTION("GOOGLETRANSLATE(B784,""en"",""hi"")"),"भारत में भी कई समुद्र तटों क्यों उजागर गिरफ्तार नहीं किया जा रहा")</f>
        <v>भारत में भी कई समुद्र तटों क्यों उजागर गिरफ्तार नहीं किया जा रहा</v>
      </c>
      <c r="C784" s="1" t="s">
        <v>4</v>
      </c>
      <c r="D784" s="1" t="s">
        <v>5</v>
      </c>
    </row>
    <row r="785" spans="1:4" ht="13.2" x14ac:dyDescent="0.25">
      <c r="A785" s="1" t="s">
        <v>791</v>
      </c>
      <c r="B785" t="str">
        <f ca="1">IFERROR(__xludf.DUMMYFUNCTION("GOOGLETRANSLATE(B785,""en"",""hi"")"),"कुछ भी नहीं है कि मैं नृत्य के रूप में विचार कर सकते हैं नहीं है। यह कुछ के बाद धीरे-धीरे लगता है
क्षणों किसी chulkani और khauzani महसूस करता है।")</f>
        <v>कुछ भी नहीं है कि मैं नृत्य के रूप में विचार कर सकते हैं नहीं है। यह कुछ के बाद धीरे-धीरे लगता है
क्षणों किसी chulkani और khauzani महसूस करता है।</v>
      </c>
      <c r="C785" s="1" t="s">
        <v>13</v>
      </c>
      <c r="D785" s="1" t="s">
        <v>5</v>
      </c>
    </row>
    <row r="786" spans="1:4" ht="13.2" x14ac:dyDescent="0.25">
      <c r="A786" s="1" t="s">
        <v>792</v>
      </c>
      <c r="B786" t="str">
        <f ca="1">IFERROR(__xludf.DUMMYFUNCTION("GOOGLETRANSLATE(B786,""en"",""hi"")"),"आप एक pedofile हैं")</f>
        <v>आप एक pedofile हैं</v>
      </c>
      <c r="C786" s="1" t="s">
        <v>36</v>
      </c>
      <c r="D786" s="1" t="s">
        <v>5</v>
      </c>
    </row>
    <row r="787" spans="1:4" ht="13.2" x14ac:dyDescent="0.25">
      <c r="A787" s="1" t="s">
        <v>793</v>
      </c>
      <c r="B787" t="str">
        <f ca="1">IFERROR(__xludf.DUMMYFUNCTION("GOOGLETRANSLATE(B787,""en"",""hi"")"),"ब्लाइंड कानून = मूर्ख कानून")</f>
        <v>ब्लाइंड कानून = मूर्ख कानून</v>
      </c>
      <c r="C787" s="1" t="s">
        <v>13</v>
      </c>
      <c r="D787" s="1" t="s">
        <v>5</v>
      </c>
    </row>
    <row r="788" spans="1:4" ht="13.2" x14ac:dyDescent="0.25">
      <c r="A788" s="1" t="s">
        <v>794</v>
      </c>
      <c r="B788" t="str">
        <f ca="1">IFERROR(__xludf.DUMMYFUNCTION("GOOGLETRANSLATE(B788,""en"",""hi"")"),"वह कुछ भी नहीं लेकिन एक सार्वजनिक उपद्रव है ..... 😠😠😠")</f>
        <v>वह कुछ भी नहीं लेकिन एक सार्वजनिक उपद्रव है ..... 😠😠😠</v>
      </c>
      <c r="C788" s="1" t="s">
        <v>4</v>
      </c>
      <c r="D788" s="1" t="s">
        <v>5</v>
      </c>
    </row>
    <row r="789" spans="1:4" ht="13.2" x14ac:dyDescent="0.25">
      <c r="A789" s="1" t="s">
        <v>795</v>
      </c>
      <c r="B789" t="str">
        <f ca="1">IFERROR(__xludf.DUMMYFUNCTION("GOOGLETRANSLATE(B789,""en"",""hi"")"),"@akshay Viswambharan लेकिन डॉक्टर अजीब कम से कम जैसे लोगों को गुमराह नहीं कर रहा है
पूप कबीर सिंह के इस बेकार टुकड़ा")</f>
        <v>@akshay Viswambharan लेकिन डॉक्टर अजीब कम से कम जैसे लोगों को गुमराह नहीं कर रहा है
पूप कबीर सिंह के इस बेकार टुकड़ा</v>
      </c>
      <c r="C789" s="1" t="s">
        <v>4</v>
      </c>
      <c r="D789" s="1" t="s">
        <v>5</v>
      </c>
    </row>
    <row r="790" spans="1:4" ht="13.2" x14ac:dyDescent="0.25">
      <c r="A790" s="1" t="s">
        <v>796</v>
      </c>
      <c r="B790" t="str">
        <f ca="1">IFERROR(__xludf.DUMMYFUNCTION("GOOGLETRANSLATE(B790,""en"",""hi"")"),"@Kanan कुमार दास ** में सख्त कानून ने किसी भी विरोधी राष्ट्रीय CAN भड़काना का अभाव
लोगों को लिप्त में हिंसा और बाधित प्रशासन और खतरा डाला
राष्ट्रीय सुरक्षा .... देखो वह खुले तौर पर कह रहा है ..... वह उस कह रहा है,
""क्या एचयूएम INKO 4 बीस साल KATNE देंगे"&amp;""" ... imploring लोग एक निर्वाचित गिराने की
सरकार ..... क्यों इस तरह के कमीनों नहीं पीछे BARS जा सकता है और इसलिए दंडित किया
कि किसी को भी अपने हाथों में कानून नहीं लेना भड़काना जनता कर सकते हैं ...... क्यों
न्यायालयों किसी भी सुओ मोटो कार्रवाई नहीं ले रह"&amp;"े हैं ... क्यों पुलिस है, इसलिए कोमल ... क्यों जनहित याचिका
नहीं किया जा रहा दायर .... Whay इन आंतरिक दुश्मनों ...... क्यों ARMY कोमल पर है
सरकार में नेताओं कोमल ...... क्या भाड़ में जाओ है
हो रहा ..... ?????? **")</f>
        <v>@Kanan कुमार दास ** में सख्त कानून ने किसी भी विरोधी राष्ट्रीय CAN भड़काना का अभाव
लोगों को लिप्त में हिंसा और बाधित प्रशासन और खतरा डाला
राष्ट्रीय सुरक्षा .... देखो वह खुले तौर पर कह रहा है ..... वह उस कह रहा है,
"क्या एचयूएम INKO 4 बीस साल KATNE देंगे" ... imploring लोग एक निर्वाचित गिराने की
सरकार ..... क्यों इस तरह के कमीनों नहीं पीछे BARS जा सकता है और इसलिए दंडित किया
कि किसी को भी अपने हाथों में कानून नहीं लेना भड़काना जनता कर सकते हैं ...... क्यों
न्यायालयों किसी भी सुओ मोटो कार्रवाई नहीं ले रहे हैं ... क्यों पुलिस है, इसलिए कोमल ... क्यों जनहित याचिका
नहीं किया जा रहा दायर .... Whay इन आंतरिक दुश्मनों ...... क्यों ARMY कोमल पर है
सरकार में नेताओं कोमल ...... क्या भाड़ में जाओ है
हो रहा ..... ?????? **</v>
      </c>
      <c r="C790" s="1" t="s">
        <v>4</v>
      </c>
      <c r="D790" s="1" t="s">
        <v>28</v>
      </c>
    </row>
    <row r="791" spans="1:4" ht="13.2" x14ac:dyDescent="0.25">
      <c r="A791" s="1" t="s">
        <v>797</v>
      </c>
      <c r="B791" t="str">
        <f ca="1">IFERROR(__xludf.DUMMYFUNCTION("GOOGLETRANSLATE(B791,""en"",""hi"")"),"पूरी तरह से सहमत .... मैं फिल्म मिशन मंगल के दौरान एक ही महसूस किया ... क्यों की तरह
नरक वहाँ किसी भी तरह के पात्रों डाल करने के लिए जरूरत थी")</f>
        <v>पूरी तरह से सहमत .... मैं फिल्म मिशन मंगल के दौरान एक ही महसूस किया ... क्यों की तरह
नरक वहाँ किसी भी तरह के पात्रों डाल करने के लिए जरूरत थी</v>
      </c>
      <c r="C791" s="1" t="s">
        <v>4</v>
      </c>
      <c r="D791" s="1" t="s">
        <v>5</v>
      </c>
    </row>
    <row r="792" spans="1:4" ht="13.2" x14ac:dyDescent="0.25">
      <c r="A792" s="1" t="s">
        <v>798</v>
      </c>
      <c r="B792" t="str">
        <f ca="1">IFERROR(__xludf.DUMMYFUNCTION("GOOGLETRANSLATE(B792,""en"",""hi"")"),"** विफल चेतावनी **!")</f>
        <v>** विफल चेतावनी **!</v>
      </c>
      <c r="C792" s="1" t="s">
        <v>4</v>
      </c>
      <c r="D792" s="1" t="s">
        <v>5</v>
      </c>
    </row>
    <row r="793" spans="1:4" ht="13.2" x14ac:dyDescent="0.25">
      <c r="A793" s="1" t="s">
        <v>799</v>
      </c>
      <c r="B793" t="str">
        <f ca="1">IFERROR(__xludf.DUMMYFUNCTION("GOOGLETRANSLATE(B793,""en"",""hi"")"),"मछली बाजार .... क्या एक शर्म की बात है ... घृणित बहस yuckkk")</f>
        <v>मछली बाजार .... क्या एक शर्म की बात है ... घृणित बहस yuckkk</v>
      </c>
      <c r="C793" s="1" t="s">
        <v>4</v>
      </c>
      <c r="D793" s="1" t="s">
        <v>5</v>
      </c>
    </row>
    <row r="794" spans="1:4" ht="13.2" x14ac:dyDescent="0.25">
      <c r="A794" s="1" t="s">
        <v>800</v>
      </c>
      <c r="B794" t="str">
        <f ca="1">IFERROR(__xludf.DUMMYFUNCTION("GOOGLETRANSLATE(B794,""en"",""hi"")"),"[14:26] (https://www.youtube.com/watch?v=J2J5ssSP5yQ&amp;t=14m26s)")</f>
        <v>[14:26] (https://www.youtube.com/watch?v=J2J5ssSP5yQ&amp;t=14m26s)</v>
      </c>
      <c r="C794" s="1" t="s">
        <v>4</v>
      </c>
      <c r="D794" s="1" t="s">
        <v>5</v>
      </c>
    </row>
    <row r="795" spans="1:4" ht="13.2" x14ac:dyDescent="0.25">
      <c r="A795" s="1" t="s">
        <v>801</v>
      </c>
      <c r="B795" t="str">
        <f ca="1">IFERROR(__xludf.DUMMYFUNCTION("GOOGLETRANSLATE(B795,""en"",""hi"")"),"हिंदू धर्म दुनिया में सबसे उदार संस्कृतियों में से एक है। वहाँ कई हैं
पुराणों में भी समलैंगिक मुठभेड़ों और एक ही लिंग के एक विस्तृत खातों
relationsips। इस तरह की अग्नि और सोमा (चाँद प्रभु) के रूप में। यह शर्म की बात है कि shch है
इन कट्टरपंथियों और हिंदुत"&amp;"्व (Bhajrang दल, आरएसएस आदि) की propogaters है
गैर जिम्मेदाराना गलत व्याख्या की और पर भरोसा करके उन्हें विनियोजित
ब्रिटिश के रूप में प्राचीन भारतीय ग्रंथों के रूढ़िवादी हेरफेर। जा रहा
वहाँ खुद narrative..these कमीने द्वारा तथ्य सच ""एंटी में हैं
नागरिकों "&amp;"""(Hindutvavadis)। वे असली अधिकता दूषित कर दिया है और
हमारी संस्कृति के आदर्शों विविध।")</f>
        <v>हिंदू धर्म दुनिया में सबसे उदार संस्कृतियों में से एक है। वहाँ कई हैं
पुराणों में भी समलैंगिक मुठभेड़ों और एक ही लिंग के एक विस्तृत खातों
relationsips। इस तरह की अग्नि और सोमा (चाँद प्रभु) के रूप में। यह शर्म की बात है कि shch है
इन कट्टरपंथियों और हिंदुत्व (Bhajrang दल, आरएसएस आदि) की propogaters है
गैर जिम्मेदाराना गलत व्याख्या की और पर भरोसा करके उन्हें विनियोजित
ब्रिटिश के रूप में प्राचीन भारतीय ग्रंथों के रूढ़िवादी हेरफेर। जा रहा
वहाँ खुद narrative..these कमीने द्वारा तथ्य सच "एंटी में हैं
नागरिकों "(Hindutvavadis)। वे असली अधिकता दूषित कर दिया है और
हमारी संस्कृति के आदर्शों विविध।</v>
      </c>
      <c r="C795" s="1" t="s">
        <v>4</v>
      </c>
      <c r="D795" s="1" t="s">
        <v>28</v>
      </c>
    </row>
    <row r="796" spans="1:4" ht="13.2" x14ac:dyDescent="0.25">
      <c r="A796" s="1" t="s">
        <v>802</v>
      </c>
      <c r="B796" t="str">
        <f ca="1">IFERROR(__xludf.DUMMYFUNCTION("GOOGLETRANSLATE(B796,""en"",""hi"")"),"मैं एम केवल यहाँ उभयलिंगी ??")</f>
        <v>मैं एम केवल यहाँ उभयलिंगी ??</v>
      </c>
      <c r="C796" s="1" t="s">
        <v>4</v>
      </c>
      <c r="D796" s="1" t="s">
        <v>5</v>
      </c>
    </row>
    <row r="797" spans="1:4" ht="13.2" x14ac:dyDescent="0.25">
      <c r="A797" s="1" t="s">
        <v>803</v>
      </c>
      <c r="B797" t="str">
        <f ca="1">IFERROR(__xludf.DUMMYFUNCTION("GOOGLETRANSLATE(B797,""en"",""hi"")"),"** Flimcompanion **")</f>
        <v>** Flimcompanion **</v>
      </c>
      <c r="C797" s="1" t="s">
        <v>4</v>
      </c>
      <c r="D797" s="1" t="s">
        <v>5</v>
      </c>
    </row>
    <row r="798" spans="1:4" ht="13.2" x14ac:dyDescent="0.25">
      <c r="A798" s="1" t="s">
        <v>804</v>
      </c>
      <c r="B798" t="str">
        <f ca="1">IFERROR(__xludf.DUMMYFUNCTION("GOOGLETRANSLATE(B798,""en"",""hi"")"),"दिशा आर शाजी
नमस्ते")</f>
        <v>दिशा आर शाजी
नमस्ते</v>
      </c>
      <c r="C798" s="1" t="s">
        <v>4</v>
      </c>
      <c r="D798" s="1" t="s">
        <v>5</v>
      </c>
    </row>
    <row r="799" spans="1:4" ht="13.2" x14ac:dyDescent="0.25">
      <c r="A799" s="1" t="s">
        <v>805</v>
      </c>
      <c r="B799" t="str">
        <f ca="1">IFERROR(__xludf.DUMMYFUNCTION("GOOGLETRANSLATE(B799,""en"",""hi"")"),"दक्षिण फिल्म प्रशंसकों यहाँ की तरह
वे बॉलीवुड फिल्म से सबसे अच्छा कर रहे हैं")</f>
        <v>दक्षिण फिल्म प्रशंसकों यहाँ की तरह
वे बॉलीवुड फिल्म से सबसे अच्छा कर रहे हैं</v>
      </c>
      <c r="C799" s="1" t="s">
        <v>4</v>
      </c>
      <c r="D799" s="1" t="s">
        <v>5</v>
      </c>
    </row>
    <row r="800" spans="1:4" ht="13.2" x14ac:dyDescent="0.25">
      <c r="A800" s="1" t="s">
        <v>806</v>
      </c>
      <c r="B800" t="str">
        <f ca="1">IFERROR(__xludf.DUMMYFUNCTION("GOOGLETRANSLATE(B800,""en"",""hi"")"),"Agreee")</f>
        <v>Agreee</v>
      </c>
      <c r="C800" s="1" t="s">
        <v>4</v>
      </c>
      <c r="D800" s="1" t="s">
        <v>5</v>
      </c>
    </row>
    <row r="801" spans="1:4" ht="13.2" x14ac:dyDescent="0.25">
      <c r="A801" s="1" t="s">
        <v>807</v>
      </c>
      <c r="B801" t="str">
        <f ca="1">IFERROR(__xludf.DUMMYFUNCTION("GOOGLETRANSLATE(B801,""en"",""hi"")"),"मुझे प्रवाह plz")</f>
        <v>मुझे प्रवाह plz</v>
      </c>
      <c r="C801" s="1" t="s">
        <v>4</v>
      </c>
      <c r="D801" s="1" t="s">
        <v>5</v>
      </c>
    </row>
    <row r="802" spans="1:4" ht="13.2" x14ac:dyDescent="0.25">
      <c r="A802" s="1" t="s">
        <v>808</v>
      </c>
      <c r="B802" t="str">
        <f ca="1">IFERROR(__xludf.DUMMYFUNCTION("GOOGLETRANSLATE(B802,""en"",""hi"")"),"Hahaha 😂😂😂😂😂 यू आर लानत सही")</f>
        <v>Hahaha 😂😂😂😂😂 यू आर लानत सही</v>
      </c>
      <c r="C802" s="1" t="s">
        <v>4</v>
      </c>
      <c r="D802" s="1" t="s">
        <v>5</v>
      </c>
    </row>
    <row r="803" spans="1:4" ht="13.2" x14ac:dyDescent="0.25">
      <c r="A803" s="1" t="s">
        <v>809</v>
      </c>
      <c r="B803" t="str">
        <f ca="1">IFERROR(__xludf.DUMMYFUNCTION("GOOGLETRANSLATE(B803,""en"",""hi"")"),"वह totaly terirest है ...")</f>
        <v>वह totaly terirest है ...</v>
      </c>
      <c r="C803" s="1" t="s">
        <v>36</v>
      </c>
      <c r="D803" s="1" t="s">
        <v>5</v>
      </c>
    </row>
    <row r="804" spans="1:4" ht="13.2" x14ac:dyDescent="0.25">
      <c r="A804" s="1" t="s">
        <v>810</v>
      </c>
      <c r="B804" t="str">
        <f ca="1">IFERROR(__xludf.DUMMYFUNCTION("GOOGLETRANSLATE(B804,""en"",""hi"")"),"मैं कबीर सिंह पर इस तरह के विश्लेषण बनाने के बारे में सोच कर दिया गया है के बाद से मैंने देखा
फिल्म .... लेकिन मैं बहुत आलसी हूँ 😂")</f>
        <v>मैं कबीर सिंह पर इस तरह के विश्लेषण बनाने के बारे में सोच कर दिया गया है के बाद से मैंने देखा
फिल्म .... लेकिन मैं बहुत आलसी हूँ 😂</v>
      </c>
      <c r="C804" s="1" t="s">
        <v>4</v>
      </c>
      <c r="D804" s="1" t="s">
        <v>5</v>
      </c>
    </row>
    <row r="805" spans="1:4" ht="13.2" x14ac:dyDescent="0.25">
      <c r="A805" s="1" t="s">
        <v>811</v>
      </c>
      <c r="B805" t="str">
        <f ca="1">IFERROR(__xludf.DUMMYFUNCTION("GOOGLETRANSLATE(B805,""en"",""hi"")"),"उसने यह भी कहा ""टीयू hai na को thik"", यानी आप नहीं समलैंगिक अधिकार के रूप में तुम इतने खुले तौर पर कर रहे हैं
LGBT लोगों का समर्थन")</f>
        <v>उसने यह भी कहा "टीयू hai na को thik", यानी आप नहीं समलैंगिक अधिकार के रूप में तुम इतने खुले तौर पर कर रहे हैं
LGBT लोगों का समर्थन</v>
      </c>
      <c r="C805" s="1" t="s">
        <v>4</v>
      </c>
      <c r="D805" s="1" t="s">
        <v>28</v>
      </c>
    </row>
    <row r="806" spans="1:4" ht="13.2" x14ac:dyDescent="0.25">
      <c r="A806" s="1" t="s">
        <v>812</v>
      </c>
      <c r="B806" t="str">
        <f ca="1">IFERROR(__xludf.DUMMYFUNCTION("GOOGLETRANSLATE(B806,""en"",""hi"")"),"एक समझदार एक गौरवशाली उत्तर के लिए individual..thank।")</f>
        <v>एक समझदार एक गौरवशाली उत्तर के लिए individual..thank।</v>
      </c>
      <c r="C806" s="1" t="s">
        <v>4</v>
      </c>
      <c r="D806" s="1" t="s">
        <v>5</v>
      </c>
    </row>
    <row r="807" spans="1:4" ht="13.2" x14ac:dyDescent="0.25">
      <c r="A807" s="1" t="s">
        <v>813</v>
      </c>
      <c r="B807" t="str">
        <f ca="1">IFERROR(__xludf.DUMMYFUNCTION("GOOGLETRANSLATE(B807,""en"",""hi"")"),"इस आदमी को सलाम .... हर शब्द उन्होंने कहा लानत सच है ...")</f>
        <v>इस आदमी को सलाम .... हर शब्द उन्होंने कहा लानत सच है ...</v>
      </c>
      <c r="C807" s="1" t="s">
        <v>4</v>
      </c>
      <c r="D807" s="1" t="s">
        <v>5</v>
      </c>
    </row>
    <row r="808" spans="1:4" ht="13.2" x14ac:dyDescent="0.25">
      <c r="A808" s="1" t="s">
        <v>814</v>
      </c>
      <c r="B808" t="str">
        <f ca="1">IFERROR(__xludf.DUMMYFUNCTION("GOOGLETRANSLATE(B808,""en"",""hi"")"),"Supar youaer सेवानिवृत्त")</f>
        <v>Supar youaer सेवानिवृत्त</v>
      </c>
      <c r="C808" s="1" t="s">
        <v>4</v>
      </c>
      <c r="D808" s="1" t="s">
        <v>5</v>
      </c>
    </row>
    <row r="809" spans="1:4" ht="13.2" x14ac:dyDescent="0.25">
      <c r="A809" s="1" t="s">
        <v>815</v>
      </c>
      <c r="B809" t="str">
        <f ca="1">IFERROR(__xludf.DUMMYFUNCTION("GOOGLETRANSLATE(B809,""en"",""hi"")"),"डॉ राजकुमार और शंकर नाग के बारे में की समीक्षा करें। उन्हें अगर के बारे में खोज करें
वे तो केवल उनके व्यक्तित्व की समीक्षा के लायक")</f>
        <v>डॉ राजकुमार और शंकर नाग के बारे में की समीक्षा करें। उन्हें अगर के बारे में खोज करें
वे तो केवल उनके व्यक्तित्व की समीक्षा के लायक</v>
      </c>
      <c r="C809" s="1" t="s">
        <v>4</v>
      </c>
      <c r="D809" s="1" t="s">
        <v>5</v>
      </c>
    </row>
    <row r="810" spans="1:4" ht="13.2" x14ac:dyDescent="0.25">
      <c r="A810" s="1" t="s">
        <v>816</v>
      </c>
      <c r="B810" t="str">
        <f ca="1">IFERROR(__xludf.DUMMYFUNCTION("GOOGLETRANSLATE(B810,""en"",""hi"")"),"वाह क्या एक विषय इस बात के लिए की तरह मारा 😍")</f>
        <v>वाह क्या एक विषय इस बात के लिए की तरह मारा 😍</v>
      </c>
      <c r="C810" s="1" t="s">
        <v>4</v>
      </c>
      <c r="D810" s="1" t="s">
        <v>5</v>
      </c>
    </row>
    <row r="811" spans="1:4" ht="13.2" x14ac:dyDescent="0.25">
      <c r="A811" s="1" t="s">
        <v>817</v>
      </c>
      <c r="B811" t="str">
        <f ca="1">IFERROR(__xludf.DUMMYFUNCTION("GOOGLETRANSLATE(B811,""en"",""hi"")"),"आदर करना")</f>
        <v>आदर करना</v>
      </c>
      <c r="C811" s="1" t="s">
        <v>4</v>
      </c>
      <c r="D811" s="1" t="s">
        <v>5</v>
      </c>
    </row>
    <row r="812" spans="1:4" ht="13.2" x14ac:dyDescent="0.25">
      <c r="A812" s="1" t="s">
        <v>818</v>
      </c>
      <c r="B812" t="str">
        <f ca="1">IFERROR(__xludf.DUMMYFUNCTION("GOOGLETRANSLATE(B812,""en"",""hi"")"),"भगवान पति आशीर्वाद। कोर्ट, कानून और पुलिस की बात क्या है
आप इस के लिए प्रेरित कर रहे हैं? 498 भाड़ में जाओ। 498 ए औरत प्रक्षेपित करने के लिए है ???
किस तरह?? इसका स्त्री पुरुष का दुरुपयोग करने के लिए कानूनी अधिकार देता है। इस तरह के एक कानून बकवास।
कानूनी"&amp;" प्रणाली में इस 498 ए कानून डाल करने के लिए कानून निर्माता रुको।")</f>
        <v>भगवान पति आशीर्वाद। कोर्ट, कानून और पुलिस की बात क्या है
आप इस के लिए प्रेरित कर रहे हैं? 498 भाड़ में जाओ। 498 ए औरत प्रक्षेपित करने के लिए है ???
किस तरह?? इसका स्त्री पुरुष का दुरुपयोग करने के लिए कानूनी अधिकार देता है। इस तरह के एक कानून बकवास।
कानूनी प्रणाली में इस 498 ए कानून डाल करने के लिए कानून निर्माता रुको।</v>
      </c>
      <c r="C812" s="1" t="s">
        <v>36</v>
      </c>
      <c r="D812" s="1" t="s">
        <v>5</v>
      </c>
    </row>
    <row r="813" spans="1:4" ht="13.2" x14ac:dyDescent="0.25">
      <c r="A813" s="1" t="s">
        <v>819</v>
      </c>
      <c r="B813" t="str">
        <f ca="1">IFERROR(__xludf.DUMMYFUNCTION("GOOGLETRANSLATE(B813,""en"",""hi"")"),"लड़का द्वारा विवेकपूर्ण stap मई भगवान ने अपने पक्ष में नहीं कानूनों, safe.If उसे रखने के लिए और क्या
एक पुरुषों कर सकते हैं?")</f>
        <v>लड़का द्वारा विवेकपूर्ण stap मई भगवान ने अपने पक्ष में नहीं कानूनों, safe.If उसे रखने के लिए और क्या
एक पुरुषों कर सकते हैं?</v>
      </c>
      <c r="C813" s="1" t="s">
        <v>4</v>
      </c>
      <c r="D813" s="1" t="s">
        <v>5</v>
      </c>
    </row>
    <row r="814" spans="1:4" ht="13.2" x14ac:dyDescent="0.25">
      <c r="A814" s="1" t="s">
        <v>820</v>
      </c>
      <c r="B814" t="str">
        <f ca="1">IFERROR(__xludf.DUMMYFUNCTION("GOOGLETRANSLATE(B814,""en"",""hi"")"),"जहरीले सांप के साथ खेल की तरह है सेना में समलैंगिकों की इजाजत दी, यू सकता है
नहीं पता, जब वे यू काट लेगी। (मेरा मानना ​​है कि अगर समलैंगिकों सेना में अनुमति दी
वे भारत के दुश्मन बन जाएगा।)")</f>
        <v>जहरीले सांप के साथ खेल की तरह है सेना में समलैंगिकों की इजाजत दी, यू सकता है
नहीं पता, जब वे यू काट लेगी। (मेरा मानना ​​है कि अगर समलैंगिकों सेना में अनुमति दी
वे भारत के दुश्मन बन जाएगा।)</v>
      </c>
      <c r="C814" s="1" t="s">
        <v>4</v>
      </c>
      <c r="D814" s="1" t="s">
        <v>28</v>
      </c>
    </row>
    <row r="815" spans="1:4" ht="13.2" x14ac:dyDescent="0.25">
      <c r="A815" s="1" t="s">
        <v>821</v>
      </c>
      <c r="B815" t="str">
        <f ca="1">IFERROR(__xludf.DUMMYFUNCTION("GOOGLETRANSLATE(B815,""en"",""hi"")"),"विपुल बिष्ट अपने माँ और पिता दिखता है ठीक उसी तरह करता है वे
70 और 80 के दशक में वापस देखा?")</f>
        <v>विपुल बिष्ट अपने माँ और पिता दिखता है ठीक उसी तरह करता है वे
70 और 80 के दशक में वापस देखा?</v>
      </c>
      <c r="C815" s="1" t="s">
        <v>4</v>
      </c>
      <c r="D815" s="1" t="s">
        <v>5</v>
      </c>
    </row>
    <row r="816" spans="1:4" ht="13.2" x14ac:dyDescent="0.25">
      <c r="A816" s="1" t="s">
        <v>822</v>
      </c>
      <c r="B816" t="str">
        <f ca="1">IFERROR(__xludf.DUMMYFUNCTION("GOOGLETRANSLATE(B816,""en"",""hi"")"),"** कुछ chutiyas अभी भी छी बात करेंगे, वे कहेंगे कि यह 'शाहिद के दोष नहीं है,
शाहिद का अभिनय कौशल को देखो, वह सिर्फ एक का एक चरित्र खेल रहा था
खराब लड़का, क्षेत्रीय, अधिकार, आत्म विनाशकारी, गुस्सा आदमी .... न ले
यह बहुत गंभीरता से, सिर्फ शाहिद का अभिनय ** "&amp;"का आनंद")</f>
        <v>** कुछ chutiyas अभी भी छी बात करेंगे, वे कहेंगे कि यह 'शाहिद के दोष नहीं है,
शाहिद का अभिनय कौशल को देखो, वह सिर्फ एक का एक चरित्र खेल रहा था
खराब लड़का, क्षेत्रीय, अधिकार, आत्म विनाशकारी, गुस्सा आदमी .... न ले
यह बहुत गंभीरता से, सिर्फ शाहिद का अभिनय ** का आनंद</v>
      </c>
      <c r="C816" s="1" t="s">
        <v>13</v>
      </c>
      <c r="D816" s="1" t="s">
        <v>5</v>
      </c>
    </row>
    <row r="817" spans="1:4" ht="13.2" x14ac:dyDescent="0.25">
      <c r="A817" s="1" t="s">
        <v>823</v>
      </c>
      <c r="B817" t="str">
        <f ca="1">IFERROR(__xludf.DUMMYFUNCTION("GOOGLETRANSLATE(B817,""en"",""hi"")"),"जाओ और फिल्म साथी पर सुचित्रा समीक्षा घड़ी")</f>
        <v>जाओ और फिल्म साथी पर सुचित्रा समीक्षा घड़ी</v>
      </c>
      <c r="C817" s="1" t="s">
        <v>4</v>
      </c>
      <c r="D817" s="1" t="s">
        <v>5</v>
      </c>
    </row>
    <row r="818" spans="1:4" ht="13.2" x14ac:dyDescent="0.25">
      <c r="A818" s="1" t="s">
        <v>824</v>
      </c>
      <c r="B818" t="str">
        <f ca="1">IFERROR(__xludf.DUMMYFUNCTION("GOOGLETRANSLATE(B818,""en"",""hi"")"),"हमेशा इस-जो कुछ भी दूर से महिलाओं के लिए disrespectfull है याद है, ppl
thats bcuz कि बात क्या पुरुष अहंकार है की तरह। वे अपने स्वयं के संतुष्ट करना चाहते हैं
अहंकार और कुछ नहीं।")</f>
        <v>हमेशा इस-जो कुछ भी दूर से महिलाओं के लिए disrespectfull है याद है, ppl
thats bcuz कि बात क्या पुरुष अहंकार है की तरह। वे अपने स्वयं के संतुष्ट करना चाहते हैं
अहंकार और कुछ नहीं।</v>
      </c>
      <c r="C818" s="1" t="s">
        <v>36</v>
      </c>
      <c r="D818" s="1" t="s">
        <v>28</v>
      </c>
    </row>
    <row r="819" spans="1:4" ht="13.2" x14ac:dyDescent="0.25">
      <c r="A819" s="1" t="s">
        <v>825</v>
      </c>
      <c r="B819" t="str">
        <f ca="1">IFERROR(__xludf.DUMMYFUNCTION("GOOGLETRANSLATE(B819,""en"",""hi"")"),"समस्या थप्पड़ दृश्य नहीं है ... समस्या यह स्तुति है !!! तथा
अपने शब्दों में यह की चोटी पर आप ने कहा कि यह है कि पुरुषों आवश्यक नहीं है
हमेशा फिल्मों में संतों के रूप में चित्रित किया जाना चाहिए तदनुसार यह आवश्यक नहीं है
महिलाओं शुद्ध और मासूम के रूप में प"&amp;"ेश किया जाना चाहिए कि! के बाद से पुरुषों का आनंद लिया है
फिल्मों की स्थापना के समय से फिल्मों में स्क्रीन स्थान और दूर के साथ मिल गया
वीर के रूप में और मर्दाना छेड़छाड़, दबाने या objectifying महिलाओं के लिए पेश किया,
हमारे अग्रणी महिलाओं मजा करते हैं !! व"&amp;"रना गलत हो गलत, कोई फर्क नहीं पड़ता जाने
जो सेक्स से और रहने तटस्थ नहीं बल्कि एक पुरुष को न्यायोचित ठहरा से आता है
चरित्र और आगे बढ़ा-चढ़ाकर पुरुष अहंकार और उनके श्रेष्ठ होने !! परंतु
एक और अधिक गंभीर नोट पर मैं हर उदारवादी या नारीवादियों एक से आता है नही"&amp;"ं लगता है
ठीक वैसे ही जैसा कि कैसे हर रूढ़िवादी एक से नहीं आती है नफरत पुरुषों की जगह
महिलाओं नफरत की जगह !! रात चलो वह कि वे कहाँ हैं इस्तेमाल किया जा विचारधाराओं
आवश्यकता है!! क्यों लोगों के साथ-साथ ऐसा है, तो कठोर डरपोक और प्रतिगामी होना जरूरी है
एक वि"&amp;"चारधारा निम्नलिखित में चरमपंथियों (उदार या विरोधी उदार) उस के लिए
मामला!!! चलो अधिक बेहतर के लिए परिवर्तन की स्वागत करते हुए और के मिलनसार हो
पुरानी परंपराओं जो वास्तव में अच्छा और समग्र हैं उम्र !!")</f>
        <v>समस्या थप्पड़ दृश्य नहीं है ... समस्या यह स्तुति है !!! तथा
अपने शब्दों में यह की चोटी पर आप ने कहा कि यह है कि पुरुषों आवश्यक नहीं है
हमेशा फिल्मों में संतों के रूप में चित्रित किया जाना चाहिए तदनुसार यह आवश्यक नहीं है
महिलाओं शुद्ध और मासूम के रूप में पेश किया जाना चाहिए कि! के बाद से पुरुषों का आनंद लिया है
फिल्मों की स्थापना के समय से फिल्मों में स्क्रीन स्थान और दूर के साथ मिल गया
वीर के रूप में और मर्दाना छेड़छाड़, दबाने या objectifying महिलाओं के लिए पेश किया,
हमारे अग्रणी महिलाओं मजा करते हैं !! वरना गलत हो गलत, कोई फर्क नहीं पड़ता जाने
जो सेक्स से और रहने तटस्थ नहीं बल्कि एक पुरुष को न्यायोचित ठहरा से आता है
चरित्र और आगे बढ़ा-चढ़ाकर पुरुष अहंकार और उनके श्रेष्ठ होने !! परंतु
एक और अधिक गंभीर नोट पर मैं हर उदारवादी या नारीवादियों एक से आता है नहीं लगता है
ठीक वैसे ही जैसा कि कैसे हर रूढ़िवादी एक से नहीं आती है नफरत पुरुषों की जगह
महिलाओं नफरत की जगह !! रात चलो वह कि वे कहाँ हैं इस्तेमाल किया जा विचारधाराओं
आवश्यकता है!! क्यों लोगों के साथ-साथ ऐसा है, तो कठोर डरपोक और प्रतिगामी होना जरूरी है
एक विचारधारा निम्नलिखित में चरमपंथियों (उदार या विरोधी उदार) उस के लिए
मामला!!! चलो अधिक बेहतर के लिए परिवर्तन की स्वागत करते हुए और के मिलनसार हो
पुरानी परंपराओं जो वास्तव में अच्छा और समग्र हैं उम्र !!</v>
      </c>
      <c r="C819" s="1" t="s">
        <v>13</v>
      </c>
      <c r="D819" s="1" t="s">
        <v>5</v>
      </c>
    </row>
    <row r="820" spans="1:4" ht="13.2" x14ac:dyDescent="0.25">
      <c r="A820" s="1" t="s">
        <v>826</v>
      </c>
      <c r="B820" t="str">
        <f ca="1">IFERROR(__xludf.DUMMYFUNCTION("GOOGLETRANSLATE(B820,""en"",""hi"")"),"भाई मैं कहना एक बात की फिल्म है मुझे छोड़कर कोई समस्या नै hai चाहते हैं
पीने और धूम्रपान jo ki वह लड़का भी संभव हो, इसको krskte hai क्यु पालन युवाओं,
kyuki uska इस फिल्म में सर्वश्रेष्ठ अभिनेता hai krrha। और 4 अधिक में एक और बात
शॉट्स श्रृंखला मुझे भी मैं"&amp;" वास्तव में महिला पत्रकार के चरित्र वस्तु जो
आमतौर पर नियमित यादृच्छिक सेक्स करते हैं। भाई एचएम एस.बी. ek jses नै hai नारीवादी प्रकार। परंतु
जो भी बातें नहीं r सही है कि क्या यह अभिनेता या अभिनेत्री दे बुरा द्वारा किया जाता है
सामाजिक जीवन में पोस्टर, की "&amp;"सराहना की कभी नहीं होगा।")</f>
        <v>भाई मैं कहना एक बात की फिल्म है मुझे छोड़कर कोई समस्या नै hai चाहते हैं
पीने और धूम्रपान jo ki वह लड़का भी संभव हो, इसको krskte hai क्यु पालन युवाओं,
kyuki uska इस फिल्म में सर्वश्रेष्ठ अभिनेता hai krrha। और 4 अधिक में एक और बात
शॉट्स श्रृंखला मुझे भी मैं वास्तव में महिला पत्रकार के चरित्र वस्तु जो
आमतौर पर नियमित यादृच्छिक सेक्स करते हैं। भाई एचएम एस.बी. ek jses नै hai नारीवादी प्रकार। परंतु
जो भी बातें नहीं r सही है कि क्या यह अभिनेता या अभिनेत्री दे बुरा द्वारा किया जाता है
सामाजिक जीवन में पोस्टर, की सराहना की कभी नहीं होगा।</v>
      </c>
      <c r="C820" s="1" t="s">
        <v>4</v>
      </c>
      <c r="D820" s="1" t="s">
        <v>5</v>
      </c>
    </row>
    <row r="821" spans="1:4" ht="13.2" x14ac:dyDescent="0.25">
      <c r="A821" s="1" t="s">
        <v>827</v>
      </c>
      <c r="B821" t="str">
        <f ca="1">IFERROR(__xludf.DUMMYFUNCTION("GOOGLETRANSLATE(B821,""en"",""hi"")"),"बॉलीवुड उनकी फिल्मों के बारे में पुनर्विचार करने के लिए इस 20 मिनट की जरूरत है ..")</f>
        <v>बॉलीवुड उनकी फिल्मों के बारे में पुनर्विचार करने के लिए इस 20 मिनट की जरूरत है ..</v>
      </c>
      <c r="C821" s="1" t="s">
        <v>4</v>
      </c>
      <c r="D821" s="1" t="s">
        <v>5</v>
      </c>
    </row>
    <row r="822" spans="1:4" ht="13.2" x14ac:dyDescent="0.25">
      <c r="A822" s="1" t="s">
        <v>828</v>
      </c>
      <c r="B822" t="str">
        <f ca="1">IFERROR(__xludf.DUMMYFUNCTION("GOOGLETRANSLATE(B822,""en"",""hi"")"),"वे भावनात्मक chutiyas bhaavook हैं !!!! 🤣🤣🤣")</f>
        <v>वे भावनात्मक chutiyas bhaavook हैं !!!! 🤣🤣🤣</v>
      </c>
      <c r="C822" s="1" t="s">
        <v>13</v>
      </c>
      <c r="D822" s="1" t="s">
        <v>5</v>
      </c>
    </row>
    <row r="823" spans="1:4" ht="13.2" x14ac:dyDescent="0.25">
      <c r="A823" s="1" t="s">
        <v>829</v>
      </c>
      <c r="B823" t="str">
        <f ca="1">IFERROR(__xludf.DUMMYFUNCTION("GOOGLETRANSLATE(B823,""en"",""hi"")"),"@vamshi bommena lol .. 😁😁")</f>
        <v>@vamshi bommena lol .. 😁😁</v>
      </c>
      <c r="C823" s="1" t="s">
        <v>4</v>
      </c>
      <c r="D823" s="1" t="s">
        <v>5</v>
      </c>
    </row>
    <row r="824" spans="1:4" ht="13.2" x14ac:dyDescent="0.25">
      <c r="A824" s="1" t="s">
        <v>830</v>
      </c>
      <c r="B824" t="str">
        <f ca="1">IFERROR(__xludf.DUMMYFUNCTION("GOOGLETRANSLATE(B824,""en"",""hi"")"),"यह सच है वायुसेना")</f>
        <v>यह सच है वायुसेना</v>
      </c>
      <c r="C824" s="1" t="s">
        <v>36</v>
      </c>
      <c r="D824" s="1" t="s">
        <v>5</v>
      </c>
    </row>
    <row r="825" spans="1:4" ht="13.2" x14ac:dyDescent="0.25">
      <c r="A825" s="1" t="s">
        <v>831</v>
      </c>
      <c r="B825" t="str">
        <f ca="1">IFERROR(__xludf.DUMMYFUNCTION("GOOGLETRANSLATE(B825,""en"",""hi"")"),"रियल hero..salute यू")</f>
        <v>रियल hero..salute यू</v>
      </c>
      <c r="C825" s="1" t="s">
        <v>4</v>
      </c>
      <c r="D825" s="1" t="s">
        <v>5</v>
      </c>
    </row>
    <row r="826" spans="1:4" ht="13.2" x14ac:dyDescent="0.25">
      <c r="A826" s="1" t="s">
        <v>832</v>
      </c>
      <c r="B826" t="str">
        <f ca="1">IFERROR(__xludf.DUMMYFUNCTION("GOOGLETRANSLATE(B826,""en"",""hi"")"),"नेत्र खोलने video.🔥")</f>
        <v>नेत्र खोलने video.🔥</v>
      </c>
      <c r="C826" s="1" t="s">
        <v>4</v>
      </c>
      <c r="D826" s="1" t="s">
        <v>5</v>
      </c>
    </row>
    <row r="827" spans="1:4" ht="13.2" x14ac:dyDescent="0.25">
      <c r="A827" s="1" t="s">
        <v>833</v>
      </c>
      <c r="B827" t="str">
        <f ca="1">IFERROR(__xludf.DUMMYFUNCTION("GOOGLETRANSLATE(B827,""en"",""hi"")"),"बहुत अच्छा acting👌👌👌🌹❤️")</f>
        <v>बहुत अच्छा acting👌👌👌🌹❤️</v>
      </c>
      <c r="C827" s="1" t="s">
        <v>4</v>
      </c>
      <c r="D827" s="1" t="s">
        <v>5</v>
      </c>
    </row>
    <row r="828" spans="1:4" ht="13.2" x14ac:dyDescent="0.25">
      <c r="A828" s="1" t="s">
        <v>834</v>
      </c>
      <c r="B828" t="str">
        <f ca="1">IFERROR(__xludf.DUMMYFUNCTION("GOOGLETRANSLATE(B828,""en"",""hi"")"),"वे प्रीति दिखाने की पीओवी से एक और फिल्म जारी करके themself भुना सकते हैं
सभी का दुरुपयोग और उसे गूंगा जा रहा है।")</f>
        <v>वे प्रीति दिखाने की पीओवी से एक और फिल्म जारी करके themself भुना सकते हैं
सभी का दुरुपयोग और उसे गूंगा जा रहा है।</v>
      </c>
      <c r="C828" s="1" t="s">
        <v>13</v>
      </c>
      <c r="D828" s="1" t="s">
        <v>5</v>
      </c>
    </row>
    <row r="829" spans="1:4" ht="13.2" x14ac:dyDescent="0.25">
      <c r="A829" s="1" t="s">
        <v>835</v>
      </c>
      <c r="B829" t="str">
        <f ca="1">IFERROR(__xludf.DUMMYFUNCTION("GOOGLETRANSLATE(B829,""en"",""hi"")"),"Rachi को Ranu रैंडी भेजें")</f>
        <v>Rachi को Ranu रैंडी भेजें</v>
      </c>
      <c r="C829" s="1" t="s">
        <v>36</v>
      </c>
      <c r="D829" s="1" t="s">
        <v>28</v>
      </c>
    </row>
    <row r="830" spans="1:4" ht="13.2" x14ac:dyDescent="0.25">
      <c r="A830" s="1" t="s">
        <v>836</v>
      </c>
      <c r="B830" t="str">
        <f ca="1">IFERROR(__xludf.DUMMYFUNCTION("GOOGLETRANSLATE(B830,""en"",""hi"")"),"कबीर सिंह 5 सितारा")</f>
        <v>कबीर सिंह 5 सितारा</v>
      </c>
      <c r="C830" s="1" t="s">
        <v>4</v>
      </c>
      <c r="D830" s="1" t="s">
        <v>5</v>
      </c>
    </row>
    <row r="831" spans="1:4" ht="13.2" x14ac:dyDescent="0.25">
      <c r="A831" s="1" t="s">
        <v>837</v>
      </c>
      <c r="B831" t="str">
        <f ca="1">IFERROR(__xludf.DUMMYFUNCTION("GOOGLETRANSLATE(B831,""en"",""hi"")"),"सुचरिता अपनी एक बुरी एमयूवी कह रहा है तो अब यह एक फिल्म देखना चाहिए 😁😁😁😁😁 ले है
इस सुचरिता randi🖕🖕🖕🖕🖕🖕")</f>
        <v>सुचरिता अपनी एक बुरी एमयूवी कह रहा है तो अब यह एक फिल्म देखना चाहिए 😁😁😁😁😁 ले है
इस सुचरिता randi🖕🖕🖕🖕🖕🖕</v>
      </c>
      <c r="C831" s="1" t="s">
        <v>4</v>
      </c>
      <c r="D831" s="1" t="s">
        <v>28</v>
      </c>
    </row>
    <row r="832" spans="1:4" ht="13.2" x14ac:dyDescent="0.25">
      <c r="A832" s="1" t="s">
        <v>838</v>
      </c>
      <c r="B832" t="str">
        <f ca="1">IFERROR(__xludf.DUMMYFUNCTION("GOOGLETRANSLATE(B832,""en"",""hi"")"),"बिल्कुल सच वीडियो साहसी")</f>
        <v>बिल्कुल सच वीडियो साहसी</v>
      </c>
      <c r="C832" s="1" t="s">
        <v>4</v>
      </c>
      <c r="D832" s="1" t="s">
        <v>5</v>
      </c>
    </row>
    <row r="833" spans="1:4" ht="13.2" x14ac:dyDescent="0.25">
      <c r="A833" s="1" t="s">
        <v>839</v>
      </c>
      <c r="B833" t="str">
        <f ca="1">IFERROR(__xludf.DUMMYFUNCTION("GOOGLETRANSLATE(B833,""en"",""hi"")"),"पल मैं फिल्म मैं जानता था कि मैं इसे देखना नहीं होगा का ट्रेलर देखा था।")</f>
        <v>पल मैं फिल्म मैं जानता था कि मैं इसे देखना नहीं होगा का ट्रेलर देखा था।</v>
      </c>
      <c r="C833" s="1" t="s">
        <v>4</v>
      </c>
      <c r="D833" s="1" t="s">
        <v>5</v>
      </c>
    </row>
    <row r="834" spans="1:4" ht="13.2" x14ac:dyDescent="0.25">
      <c r="A834" s="1" t="s">
        <v>840</v>
      </c>
      <c r="B834" t="str">
        <f ca="1">IFERROR(__xludf.DUMMYFUNCTION("GOOGLETRANSLATE(B834,""en"",""hi"")"),"@R आर आर सिर्फ बॉलीवुड की तरह, आप भी नकल क्या कहा गया है से पहले, कुतिया!")</f>
        <v>@R आर आर सिर्फ बॉलीवुड की तरह, आप भी नकल क्या कहा गया है से पहले, कुतिया!</v>
      </c>
      <c r="C834" s="1" t="s">
        <v>36</v>
      </c>
      <c r="D834" s="1" t="s">
        <v>5</v>
      </c>
    </row>
    <row r="835" spans="1:4" ht="13.2" x14ac:dyDescent="0.25">
      <c r="A835" s="1" t="s">
        <v>841</v>
      </c>
      <c r="B835" t="str">
        <f ca="1">IFERROR(__xludf.DUMMYFUNCTION("GOOGLETRANSLATE(B835,""en"",""hi"")"),"अब सभी खान विशेष रूप से एस है flopping और महान अभिनेताओं की वृद्धि कर रहे हैं
पड़ रही है")</f>
        <v>अब सभी खान विशेष रूप से एस है flopping और महान अभिनेताओं की वृद्धि कर रहे हैं
पड़ रही है</v>
      </c>
      <c r="C835" s="1" t="s">
        <v>4</v>
      </c>
      <c r="D835" s="1" t="s">
        <v>5</v>
      </c>
    </row>
    <row r="836" spans="1:4" ht="13.2" x14ac:dyDescent="0.25">
      <c r="A836" s="1" t="s">
        <v>842</v>
      </c>
      <c r="B836" t="str">
        <f ca="1">IFERROR(__xludf.DUMMYFUNCTION("GOOGLETRANSLATE(B836,""en"",""hi"")"),"आप अपने मन मूर्ख से बाहर हैं
आप नारीवाद की नकारात्मक पक्ष दिखा")</f>
        <v>आप अपने मन मूर्ख से बाहर हैं
आप नारीवाद की नकारात्मक पक्ष दिखा</v>
      </c>
      <c r="C836" s="1" t="s">
        <v>36</v>
      </c>
      <c r="D836" s="1" t="s">
        <v>5</v>
      </c>
    </row>
    <row r="837" spans="1:4" ht="13.2" x14ac:dyDescent="0.25">
      <c r="A837" s="1" t="s">
        <v>843</v>
      </c>
      <c r="B837" t="str">
        <f ca="1">IFERROR(__xludf.DUMMYFUNCTION("GOOGLETRANSLATE(B837,""en"",""hi"")"),"Godi मीडिया")</f>
        <v>Godi मीडिया</v>
      </c>
      <c r="C837" s="1" t="s">
        <v>4</v>
      </c>
      <c r="D837" s="1" t="s">
        <v>5</v>
      </c>
    </row>
    <row r="838" spans="1:4" ht="13.2" x14ac:dyDescent="0.25">
      <c r="A838" s="1" t="s">
        <v>844</v>
      </c>
      <c r="B838" t="str">
        <f ca="1">IFERROR(__xludf.DUMMYFUNCTION("GOOGLETRANSLATE(B838,""en"",""hi"")"),"यू आर बहुत अच्छा सर .....")</f>
        <v>यू आर बहुत अच्छा सर .....</v>
      </c>
      <c r="C838" s="1" t="s">
        <v>4</v>
      </c>
      <c r="D838" s="1" t="s">
        <v>5</v>
      </c>
    </row>
    <row r="839" spans="1:4" ht="13.2" x14ac:dyDescent="0.25">
      <c r="A839" s="1" t="s">
        <v>845</v>
      </c>
      <c r="B839" t="str">
        <f ca="1">IFERROR(__xludf.DUMMYFUNCTION("GOOGLETRANSLATE(B839,""en"",""hi"")"),"भाई, बिल्कुल इस वीडियो को प्यार करता था, अच्छी तरह से कहा ..")</f>
        <v>भाई, बिल्कुल इस वीडियो को प्यार करता था, अच्छी तरह से कहा ..</v>
      </c>
      <c r="C839" s="1" t="s">
        <v>4</v>
      </c>
      <c r="D839" s="1" t="s">
        <v>5</v>
      </c>
    </row>
    <row r="840" spans="1:4" ht="13.2" x14ac:dyDescent="0.25">
      <c r="A840" s="1" t="s">
        <v>846</v>
      </c>
      <c r="B840" t="str">
        <f ca="1">IFERROR(__xludf.DUMMYFUNCTION("GOOGLETRANSLATE(B840,""en"",""hi"")"),"Shwetabh ... घड़ी ब्योमकेश बक्शी ... सुशांत की")</f>
        <v>Shwetabh ... घड़ी ब्योमकेश बक्शी ... सुशांत की</v>
      </c>
      <c r="C840" s="1" t="s">
        <v>4</v>
      </c>
      <c r="D840" s="1" t="s">
        <v>5</v>
      </c>
    </row>
    <row r="841" spans="1:4" ht="13.2" x14ac:dyDescent="0.25">
      <c r="A841" s="1" t="s">
        <v>847</v>
      </c>
      <c r="B841" t="str">
        <f ca="1">IFERROR(__xludf.DUMMYFUNCTION("GOOGLETRANSLATE(B841,""en"",""hi"")"),"** बेस्ट कार्य, रितु ... **")</f>
        <v>** बेस्ट कार्य, रितु ... **</v>
      </c>
      <c r="C841" s="1" t="s">
        <v>4</v>
      </c>
      <c r="D841" s="1" t="s">
        <v>5</v>
      </c>
    </row>
    <row r="842" spans="1:4" ht="13.2" x14ac:dyDescent="0.25">
      <c r="A842" s="1" t="s">
        <v>848</v>
      </c>
      <c r="B842" t="str">
        <f ca="1">IFERROR(__xludf.DUMMYFUNCTION("GOOGLETRANSLATE(B842,""en"",""hi"")"),"पूरी तरह से आप सर के साथ सहमत 👌")</f>
        <v>पूरी तरह से आप सर के साथ सहमत 👌</v>
      </c>
      <c r="C842" s="1" t="s">
        <v>4</v>
      </c>
      <c r="D842" s="1" t="s">
        <v>5</v>
      </c>
    </row>
    <row r="843" spans="1:4" ht="13.2" x14ac:dyDescent="0.25">
      <c r="A843" s="1" t="s">
        <v>849</v>
      </c>
      <c r="B843" t="str">
        <f ca="1">IFERROR(__xludf.DUMMYFUNCTION("GOOGLETRANSLATE(B843,""en"",""hi"")"),"पिता जी?")</f>
        <v>पिता जी?</v>
      </c>
      <c r="C843" s="1" t="s">
        <v>4</v>
      </c>
      <c r="D843" s="1" t="s">
        <v>5</v>
      </c>
    </row>
    <row r="844" spans="1:4" ht="13.2" x14ac:dyDescent="0.25">
      <c r="A844" s="1" t="s">
        <v>850</v>
      </c>
      <c r="B844" t="str">
        <f ca="1">IFERROR(__xludf.DUMMYFUNCTION("GOOGLETRANSLATE(B844,""en"",""hi"")"),"मैं कल इस फिल्म देख चुके हैं मैं कुछ भी गलत लेकिन जिस तरह से नहीं लग रहा है
कबीर दृष्टिकोण प्रीति अच्छी नहीं थी।")</f>
        <v>मैं कल इस फिल्म देख चुके हैं मैं कुछ भी गलत लेकिन जिस तरह से नहीं लग रहा है
कबीर दृष्टिकोण प्रीति अच्छी नहीं थी।</v>
      </c>
      <c r="C844" s="1" t="s">
        <v>13</v>
      </c>
      <c r="D844" s="1" t="s">
        <v>5</v>
      </c>
    </row>
    <row r="845" spans="1:4" ht="13.2" x14ac:dyDescent="0.25">
      <c r="A845" s="1" t="s">
        <v>851</v>
      </c>
      <c r="B845" t="str">
        <f ca="1">IFERROR(__xludf.DUMMYFUNCTION("GOOGLETRANSLATE(B845,""en"",""hi"")"),"Hotxx")</f>
        <v>Hotxx</v>
      </c>
      <c r="C845" s="1" t="s">
        <v>4</v>
      </c>
      <c r="D845" s="1" t="s">
        <v>5</v>
      </c>
    </row>
    <row r="846" spans="1:4" ht="13.2" x14ac:dyDescent="0.25">
      <c r="A846" s="1" t="s">
        <v>852</v>
      </c>
      <c r="B846" t="str">
        <f ca="1">IFERROR(__xludf.DUMMYFUNCTION("GOOGLETRANSLATE(B846,""en"",""hi"")"),"अच्छी समीक्षा श्रीमान")</f>
        <v>अच्छी समीक्षा श्रीमान</v>
      </c>
      <c r="C846" s="1" t="s">
        <v>4</v>
      </c>
      <c r="D846" s="1" t="s">
        <v>5</v>
      </c>
    </row>
    <row r="847" spans="1:4" ht="13.2" x14ac:dyDescent="0.25">
      <c r="A847" s="1" t="s">
        <v>853</v>
      </c>
      <c r="B847" t="str">
        <f ca="1">IFERROR(__xludf.DUMMYFUNCTION("GOOGLETRANSLATE(B847,""en"",""hi"")"),"jitne गलत kah rhe HN द्वि यौन hn.because sare wo अपने सभी साबित
homophofic हमेशा समलैंगिक हैं")</f>
        <v>jitne गलत kah rhe HN द्वि यौन hn.because sare wo अपने सभी साबित
homophofic हमेशा समलैंगिक हैं</v>
      </c>
      <c r="C847" s="1" t="s">
        <v>4</v>
      </c>
      <c r="D847" s="1" t="s">
        <v>28</v>
      </c>
    </row>
    <row r="848" spans="1:4" ht="13.2" x14ac:dyDescent="0.25">
      <c r="A848" s="1" t="s">
        <v>854</v>
      </c>
      <c r="B848" t="str">
        <f ca="1">IFERROR(__xludf.DUMMYFUNCTION("GOOGLETRANSLATE(B848,""en"",""hi"")"),"अरुण Dhati रॉय 💯% सही है,")</f>
        <v>अरुण Dhati रॉय 💯% सही है,</v>
      </c>
      <c r="C848" s="1" t="s">
        <v>4</v>
      </c>
      <c r="D848" s="1" t="s">
        <v>5</v>
      </c>
    </row>
    <row r="849" spans="1:4" ht="13.2" x14ac:dyDescent="0.25">
      <c r="A849" s="1" t="s">
        <v>855</v>
      </c>
      <c r="B849" t="str">
        <f ca="1">IFERROR(__xludf.DUMMYFUNCTION("GOOGLETRANSLATE(B849,""en"",""hi"")"),"वे उसे क्यों गिरफ्तार नहीं है और नव द्वारा सेल में लाठी चार्ज के प्रशिक्षण
शामिल पुलिस पुलिस। पुलिस प्रशिक्षण पूरा कर लिया है और भारत होगा
सिरदर्द से छुटकारा मिल जाएगा मिल गया है")</f>
        <v>वे उसे क्यों गिरफ्तार नहीं है और नव द्वारा सेल में लाठी चार्ज के प्रशिक्षण
शामिल पुलिस पुलिस। पुलिस प्रशिक्षण पूरा कर लिया है और भारत होगा
सिरदर्द से छुटकारा मिल जाएगा मिल गया है</v>
      </c>
      <c r="C849" s="1" t="s">
        <v>36</v>
      </c>
      <c r="D849" s="1" t="s">
        <v>5</v>
      </c>
    </row>
    <row r="850" spans="1:4" ht="13.2" x14ac:dyDescent="0.25">
      <c r="A850" s="1" t="s">
        <v>856</v>
      </c>
      <c r="B850" t="str">
        <f ca="1">IFERROR(__xludf.DUMMYFUNCTION("GOOGLETRANSLATE(B850,""en"",""hi"")"),"अन्याय समाधान देता है")</f>
        <v>अन्याय समाधान देता है</v>
      </c>
      <c r="C850" s="1" t="s">
        <v>4</v>
      </c>
      <c r="D850" s="1" t="s">
        <v>5</v>
      </c>
    </row>
    <row r="851" spans="1:4" ht="13.2" x14ac:dyDescent="0.25">
      <c r="A851" s="1" t="s">
        <v>857</v>
      </c>
      <c r="B851" t="str">
        <f ca="1">IFERROR(__xludf.DUMMYFUNCTION("GOOGLETRANSLATE(B851,""en"",""hi"")"),"शानदार ... 👍")</f>
        <v>शानदार ... 👍</v>
      </c>
      <c r="C851" s="1" t="s">
        <v>4</v>
      </c>
      <c r="D851" s="1" t="s">
        <v>5</v>
      </c>
    </row>
    <row r="852" spans="1:4" ht="13.2" x14ac:dyDescent="0.25">
      <c r="A852" s="1" t="s">
        <v>858</v>
      </c>
      <c r="B852" t="str">
        <f ca="1">IFERROR(__xludf.DUMMYFUNCTION("GOOGLETRANSLATE(B852,""en"",""hi"")"),"बॉलीवुड में हर फिल्म एक संगीत है, कोई भी एक बकवास देता है, लेकिन हॉलीवुड के एक
संगीत सबसे अच्छा एक कभी बनाया हो जाता है।")</f>
        <v>बॉलीवुड में हर फिल्म एक संगीत है, कोई भी एक बकवास देता है, लेकिन हॉलीवुड के एक
संगीत सबसे अच्छा एक कभी बनाया हो जाता है।</v>
      </c>
      <c r="C852" s="1" t="s">
        <v>4</v>
      </c>
      <c r="D852" s="1" t="s">
        <v>5</v>
      </c>
    </row>
    <row r="853" spans="1:4" ht="13.2" x14ac:dyDescent="0.25">
      <c r="A853" s="1" t="s">
        <v>859</v>
      </c>
      <c r="B853" t="str">
        <f ca="1">IFERROR(__xludf.DUMMYFUNCTION("GOOGLETRANSLATE(B853,""en"",""hi"")"),"मुझे 9876380919 पर कॉल करें")</f>
        <v>मुझे 9876380919 पर कॉल करें</v>
      </c>
      <c r="C853" s="1" t="s">
        <v>4</v>
      </c>
      <c r="D853" s="1" t="s">
        <v>5</v>
      </c>
    </row>
    <row r="854" spans="1:4" ht="13.2" x14ac:dyDescent="0.25">
      <c r="A854" s="1" t="s">
        <v>860</v>
      </c>
      <c r="B854" t="str">
        <f ca="1">IFERROR(__xludf.DUMMYFUNCTION("GOOGLETRANSLATE(B854,""en"",""hi"")"),"@ Dr.Priyanka वर्मा हाँ, मैं समझ सकता।")</f>
        <v>@ Dr.Priyanka वर्मा हाँ, मैं समझ सकता।</v>
      </c>
      <c r="C854" s="1" t="s">
        <v>4</v>
      </c>
      <c r="D854" s="1" t="s">
        <v>5</v>
      </c>
    </row>
    <row r="855" spans="1:4" ht="13.2" x14ac:dyDescent="0.25">
      <c r="A855" s="1" t="s">
        <v>861</v>
      </c>
      <c r="B855" t="str">
        <f ca="1">IFERROR(__xludf.DUMMYFUNCTION("GOOGLETRANSLATE(B855,""en"",""hi"")"),"हां बॉस")</f>
        <v>हां बॉस</v>
      </c>
      <c r="C855" s="1" t="s">
        <v>4</v>
      </c>
      <c r="D855" s="1" t="s">
        <v>5</v>
      </c>
    </row>
    <row r="856" spans="1:4" ht="13.2" x14ac:dyDescent="0.25">
      <c r="A856" s="1" t="s">
        <v>862</v>
      </c>
      <c r="B856" t="str">
        <f ca="1">IFERROR(__xludf.DUMMYFUNCTION("GOOGLETRANSLATE(B856,""en"",""hi"")"),"@Sam जम्मू मुझे लगता है कि, या तो आप जानते हैं कि अंग्रेज़ी नहीं है या आप बस नहीं करना चाहते
समझ गए। मैं स्पष्ट रूप से कहा है कि मैं समानता प्यार और भी जब आप आप का जवाब
श्रेष्ठता के बारे में पूछा है कि मैं अपने आप को किसी भी महिला या पुरुषों के रूप में इस"&amp;"के बाद के संस्करण पर विचार कभी नहीं
मैं समानता में विश्वास करते। भले ही तरह ""इन लोगों को पता नहीं है"" टिप्पणी,
यह क्या है? भगवान आपका भला करे।")</f>
        <v>@Sam जम्मू मुझे लगता है कि, या तो आप जानते हैं कि अंग्रेज़ी नहीं है या आप बस नहीं करना चाहते
समझ गए। मैं स्पष्ट रूप से कहा है कि मैं समानता प्यार और भी जब आप आप का जवाब
श्रेष्ठता के बारे में पूछा है कि मैं अपने आप को किसी भी महिला या पुरुषों के रूप में इसके बाद के संस्करण पर विचार कभी नहीं
मैं समानता में विश्वास करते। भले ही तरह "इन लोगों को पता नहीं है" टिप्पणी,
यह क्या है? भगवान आपका भला करे।</v>
      </c>
      <c r="C856" s="1" t="s">
        <v>13</v>
      </c>
      <c r="D856" s="1" t="s">
        <v>5</v>
      </c>
    </row>
    <row r="857" spans="1:4" ht="13.2" x14ac:dyDescent="0.25">
      <c r="A857" s="1" t="s">
        <v>863</v>
      </c>
      <c r="B857" t="str">
        <f ca="1">IFERROR(__xludf.DUMMYFUNCTION("GOOGLETRANSLATE(B857,""en"",""hi"")"),"आप पूरी टीम द्वारा बढ़िया काम करते हैं।
सभी अभिनेताओं शालू, Palkesh, चंदू .Acting, अच्छा था
द्वारा मेरे बचपन दोस्त अर्जुन दिशा के रूप में हमेशा काफी ऊंचाई पर जाने से।
राजेश भी इन सभी के लिए एक महान बैनर भाई।
चाचा जी का लब्बोलुआब यह शुरू वार्ता हमेशा Zorda"&amp;"ar Zabarast है।
बहुत बढ़िया all.🤟👍")</f>
        <v>आप पूरी टीम द्वारा बढ़िया काम करते हैं।
सभी अभिनेताओं शालू, Palkesh, चंदू .Acting, अच्छा था
द्वारा मेरे बचपन दोस्त अर्जुन दिशा के रूप में हमेशा काफी ऊंचाई पर जाने से।
राजेश भी इन सभी के लिए एक महान बैनर भाई।
चाचा जी का लब्बोलुआब यह शुरू वार्ता हमेशा Zordaar Zabarast है।
बहुत बढ़िया all.🤟👍</v>
      </c>
      <c r="C857" s="1" t="s">
        <v>4</v>
      </c>
      <c r="D857" s="1" t="s">
        <v>5</v>
      </c>
    </row>
    <row r="858" spans="1:4" ht="13.2" x14ac:dyDescent="0.25">
      <c r="A858" s="1" t="s">
        <v>864</v>
      </c>
      <c r="B858" t="str">
        <f ca="1">IFERROR(__xludf.DUMMYFUNCTION("GOOGLETRANSLATE(B858,""en"",""hi"")"),"बेस्ट लाइन 4.20 राष्ट्रवाद mein भी नकद गाय")</f>
        <v>बेस्ट लाइन 4.20 राष्ट्रवाद mein भी नकद गाय</v>
      </c>
      <c r="C858" s="1" t="s">
        <v>4</v>
      </c>
      <c r="D858" s="1" t="s">
        <v>5</v>
      </c>
    </row>
    <row r="859" spans="1:4" ht="13.2" x14ac:dyDescent="0.25">
      <c r="A859" s="1" t="s">
        <v>865</v>
      </c>
      <c r="B859" t="str">
        <f ca="1">IFERROR(__xludf.DUMMYFUNCTION("GOOGLETRANSLATE(B859,""en"",""hi"")"),"लुटियन भाड़ में जाओ
लेकिन बनिया मोदी शाह पृथ्वी के केंद्र के पास जाओ। वे करने के लिए अपमान कर रहे हैं
मानवता। बानिया मोदी शाह की हिंदू मुस्लिम पर Gandi सोच")</f>
        <v>लुटियन भाड़ में जाओ
लेकिन बनिया मोदी शाह पृथ्वी के केंद्र के पास जाओ। वे करने के लिए अपमान कर रहे हैं
मानवता। बानिया मोदी शाह की हिंदू मुस्लिम पर Gandi सोच</v>
      </c>
      <c r="C859" s="1" t="s">
        <v>13</v>
      </c>
      <c r="D859" s="1" t="s">
        <v>5</v>
      </c>
    </row>
    <row r="860" spans="1:4" ht="13.2" x14ac:dyDescent="0.25">
      <c r="A860" s="1" t="s">
        <v>866</v>
      </c>
      <c r="B860" t="str">
        <f ca="1">IFERROR(__xludf.DUMMYFUNCTION("GOOGLETRANSLATE(B860,""en"",""hi"")"),"@Kya Bolta Hai धन्यवाद भाई। लेकिन मैं एक फिल्म जो महिमा होती है को देखने के लिए नहीं करना चाहते हैं
शराब के सेवन और विषाक्त मर्दानगी। ट्रेलर में ही क्रोध पैदा करता है मेरी
मन। बेहतर इसे छोड़ करने के लिए। अन्य जो इसे देखने के खिलाफ कुछ भी नहीं है।")</f>
        <v>@Kya Bolta Hai धन्यवाद भाई। लेकिन मैं एक फिल्म जो महिमा होती है को देखने के लिए नहीं करना चाहते हैं
शराब के सेवन और विषाक्त मर्दानगी। ट्रेलर में ही क्रोध पैदा करता है मेरी
मन। बेहतर इसे छोड़ करने के लिए। अन्य जो इसे देखने के खिलाफ कुछ भी नहीं है।</v>
      </c>
      <c r="C860" s="1" t="s">
        <v>13</v>
      </c>
      <c r="D860" s="1" t="s">
        <v>5</v>
      </c>
    </row>
    <row r="861" spans="1:4" ht="13.2" x14ac:dyDescent="0.25">
      <c r="A861" s="1" t="s">
        <v>867</v>
      </c>
      <c r="B861" t="str">
        <f ca="1">IFERROR(__xludf.DUMMYFUNCTION("GOOGLETRANSLATE(B861,""en"",""hi"")"),"इस आदमी को पूरी तरह से उलझन में है, वह वास्तव में एक प्रेमिका की जरूरत है, और वह हमें बता रहा है
आपसी सहमति से वह मन नहीं था, तो उसकी प्रेमिका किसी के द्वारा गड़बड़ हो
अन्य??? आदमी बड़े होते हैं और अपने THARKI टी-शर्ट बदलते हैं?")</f>
        <v>इस आदमी को पूरी तरह से उलझन में है, वह वास्तव में एक प्रेमिका की जरूरत है, और वह हमें बता रहा है
आपसी सहमति से वह मन नहीं था, तो उसकी प्रेमिका किसी के द्वारा गड़बड़ हो
अन्य??? आदमी बड़े होते हैं और अपने THARKI टी-शर्ट बदलते हैं?</v>
      </c>
      <c r="C861" s="1" t="s">
        <v>36</v>
      </c>
      <c r="D861" s="1" t="s">
        <v>28</v>
      </c>
    </row>
    <row r="862" spans="1:4" ht="13.2" x14ac:dyDescent="0.25">
      <c r="A862" s="1" t="s">
        <v>868</v>
      </c>
      <c r="B862" t="str">
        <f ca="1">IFERROR(__xludf.DUMMYFUNCTION("GOOGLETRANSLATE(B862,""en"",""hi"")"),"Lol, वह लगभग 800k सदस्य हैं।")</f>
        <v>Lol, वह लगभग 800k सदस्य हैं।</v>
      </c>
      <c r="C862" s="1" t="s">
        <v>4</v>
      </c>
      <c r="D862" s="1" t="s">
        <v>5</v>
      </c>
    </row>
    <row r="863" spans="1:4" ht="13.2" x14ac:dyDescent="0.25">
      <c r="A863" s="1" t="s">
        <v>869</v>
      </c>
      <c r="B863" t="str">
        <f ca="1">IFERROR(__xludf.DUMMYFUNCTION("GOOGLETRANSLATE(B863,""en"",""hi"")"),"Overacting")</f>
        <v>Overacting</v>
      </c>
      <c r="C863" s="1" t="s">
        <v>13</v>
      </c>
      <c r="D863" s="1" t="s">
        <v>5</v>
      </c>
    </row>
    <row r="864" spans="1:4" ht="13.2" x14ac:dyDescent="0.25">
      <c r="A864" s="1" t="s">
        <v>870</v>
      </c>
      <c r="B864" t="str">
        <f ca="1">IFERROR(__xludf.DUMMYFUNCTION("GOOGLETRANSLATE(B864,""en"",""hi"")"),"मैं आप ईमानदार समीक्षा के लिए अच्छा काम धन्यवाद BROO का सम्मान")</f>
        <v>मैं आप ईमानदार समीक्षा के लिए अच्छा काम धन्यवाद BROO का सम्मान</v>
      </c>
      <c r="C864" s="1" t="s">
        <v>4</v>
      </c>
      <c r="D864" s="1" t="s">
        <v>5</v>
      </c>
    </row>
    <row r="865" spans="1:4" ht="13.2" x14ac:dyDescent="0.25">
      <c r="A865" s="1" t="s">
        <v>871</v>
      </c>
      <c r="B865" t="str">
        <f ca="1">IFERROR(__xludf.DUMMYFUNCTION("GOOGLETRANSLATE(B865,""en"",""hi"")"),"मोदी जी के साथ वी आर")</f>
        <v>मोदी जी के साथ वी आर</v>
      </c>
      <c r="C865" s="1" t="s">
        <v>4</v>
      </c>
      <c r="D865" s="1" t="s">
        <v>5</v>
      </c>
    </row>
    <row r="866" spans="1:4" ht="13.2" x14ac:dyDescent="0.25">
      <c r="A866" s="1" t="s">
        <v>872</v>
      </c>
      <c r="B866" t="str">
        <f ca="1">IFERROR(__xludf.DUMMYFUNCTION("GOOGLETRANSLATE(B866,""en"",""hi"")"),"अरुंधति रॉय की तरह इन सभी शहरी naxaulites अन्य में नागरिकता है
देशों, मेरे हिन्दू भाइयों, यू जहां जाना होगा? पैसे की एफआईआर शेक वे करेंगे
हमें बेचने! क्या इस Prustitute अरुंधति रॉय देश की अर्थव्यवस्था के लिए किया था,
विज्ञान, प्रौद्योगिकी, envirniment, गर"&amp;"ीब ... कुछ भी नहीं है!")</f>
        <v>अरुंधति रॉय की तरह इन सभी शहरी naxaulites अन्य में नागरिकता है
देशों, मेरे हिन्दू भाइयों, यू जहां जाना होगा? पैसे की एफआईआर शेक वे करेंगे
हमें बेचने! क्या इस Prustitute अरुंधति रॉय देश की अर्थव्यवस्था के लिए किया था,
विज्ञान, प्रौद्योगिकी, envirniment, गरीब ... कुछ भी नहीं है!</v>
      </c>
      <c r="C866" s="1" t="s">
        <v>36</v>
      </c>
      <c r="D866" s="1" t="s">
        <v>28</v>
      </c>
    </row>
    <row r="867" spans="1:4" ht="13.2" x14ac:dyDescent="0.25">
      <c r="A867" s="1" t="s">
        <v>873</v>
      </c>
      <c r="B867" t="str">
        <f ca="1">IFERROR(__xludf.DUMMYFUNCTION("GOOGLETRANSLATE(B867,""en"",""hi"")"),"बकवास चुप रहो")</f>
        <v>बकवास चुप रहो</v>
      </c>
      <c r="C867" s="1" t="s">
        <v>36</v>
      </c>
      <c r="D867" s="1" t="s">
        <v>5</v>
      </c>
    </row>
    <row r="868" spans="1:4" ht="13.2" x14ac:dyDescent="0.25">
      <c r="A868" s="1" t="s">
        <v>874</v>
      </c>
      <c r="B868" t="str">
        <f ca="1">IFERROR(__xludf.DUMMYFUNCTION("GOOGLETRANSLATE(B868,""en"",""hi"")"),"वह एक चुड़ैल की तरह दिखता है")</f>
        <v>वह एक चुड़ैल की तरह दिखता है</v>
      </c>
      <c r="C868" s="1" t="s">
        <v>36</v>
      </c>
      <c r="D868" s="1" t="s">
        <v>5</v>
      </c>
    </row>
    <row r="869" spans="1:4" ht="13.2" x14ac:dyDescent="0.25">
      <c r="A869" s="1" t="s">
        <v>875</v>
      </c>
      <c r="B869" t="str">
        <f ca="1">IFERROR(__xludf.DUMMYFUNCTION("GOOGLETRANSLATE(B869,""en"",""hi"")"),"मूल संस्करण में, किसी के साथ कोई शारीरिक संबंध नहीं था अर्जुन
महिला .. एक दृश्य है जिसमें शिव ने अपने पिता को बताते नहीं था")</f>
        <v>मूल संस्करण में, किसी के साथ कोई शारीरिक संबंध नहीं था अर्जुन
महिला .. एक दृश्य है जिसमें शिव ने अपने पिता को बताते नहीं था</v>
      </c>
      <c r="C869" s="1" t="s">
        <v>4</v>
      </c>
      <c r="D869" s="1" t="s">
        <v>5</v>
      </c>
    </row>
    <row r="870" spans="1:4" ht="13.2" x14ac:dyDescent="0.25">
      <c r="A870" s="1" t="s">
        <v>876</v>
      </c>
      <c r="B870" t="str">
        <f ca="1">IFERROR(__xludf.DUMMYFUNCTION("GOOGLETRANSLATE(B870,""en"",""hi"")"),"[11:45] (https://www.youtube.com/watch?v=N_ZMfQMZos0&amp;t=11m45s) और
[13:20] (https://www.youtube.com/watch?v=N_ZMfQMZos0&amp;t=13m20s) 🤣🤣🤣🤣Epic श्रीमान")</f>
        <v>[11:45] (https://www.youtube.com/watch?v=N_ZMfQMZos0&amp;t=11m45s) और
[13:20] (https://www.youtube.com/watch?v=N_ZMfQMZos0&amp;t=13m20s) 🤣🤣🤣🤣Epic श्रीमान</v>
      </c>
      <c r="C870" s="1" t="s">
        <v>4</v>
      </c>
      <c r="D870" s="1" t="s">
        <v>5</v>
      </c>
    </row>
    <row r="871" spans="1:4" ht="13.2" x14ac:dyDescent="0.25">
      <c r="A871" s="1" t="s">
        <v>877</v>
      </c>
      <c r="B871" t="str">
        <f ca="1">IFERROR(__xludf.DUMMYFUNCTION("GOOGLETRANSLATE(B871,""en"",""hi"")"),"मैं फिल्म देखने नहीं किया था और मुझे कोई पछतावा नहीं है। तीन सरल नियमों का जो मदद
मुझे तय करने के लिए घड़ी के लिए है या नहीं फ़िल्म देखने के लिए।
1. यदि यह एक उम्र पुराने के साथ एक बॉलीवुड फिल्म है ""लव स्टोरी"" तो यह एक बड़ा नहीं है
नहीं।
2. यदि यह एक फि"&amp;"ल्म है जो फिर बेवकूफ प्रचार के किसी भी रूप को बढ़ावा देने है
माफ़ करना!!
3. यदि यह एक बड़ा भाई-भतीजावाद के उत्पादों से मिलकर तो starcast साथ एक फिल्म है
नहीं!")</f>
        <v>मैं फिल्म देखने नहीं किया था और मुझे कोई पछतावा नहीं है। तीन सरल नियमों का जो मदद
मुझे तय करने के लिए घड़ी के लिए है या नहीं फ़िल्म देखने के लिए।
1. यदि यह एक उम्र पुराने के साथ एक बॉलीवुड फिल्म है "लव स्टोरी" तो यह एक बड़ा नहीं है
नहीं।
2. यदि यह एक फिल्म है जो फिर बेवकूफ प्रचार के किसी भी रूप को बढ़ावा देने है
माफ़ करना!!
3. यदि यह एक बड़ा भाई-भतीजावाद के उत्पादों से मिलकर तो starcast साथ एक फिल्म है
नहीं!</v>
      </c>
      <c r="C871" s="1" t="s">
        <v>4</v>
      </c>
      <c r="D871" s="1" t="s">
        <v>5</v>
      </c>
    </row>
    <row r="872" spans="1:4" ht="13.2" x14ac:dyDescent="0.25">
      <c r="A872" s="1" t="s">
        <v>878</v>
      </c>
      <c r="B872" t="str">
        <f ca="1">IFERROR(__xludf.DUMMYFUNCTION("GOOGLETRANSLATE(B872,""en"",""hi"")"),"यह बहुत बहुत अच्छा कॉमेडी है। और Ranu मंडल स्टेशन शब्द, या, स्वार्थी है
गायक और दुष्ट महिला।")</f>
        <v>यह बहुत बहुत अच्छा कॉमेडी है। और Ranu मंडल स्टेशन शब्द, या, स्वार्थी है
गायक और दुष्ट महिला।</v>
      </c>
      <c r="C872" s="1" t="s">
        <v>36</v>
      </c>
      <c r="D872" s="1" t="s">
        <v>5</v>
      </c>
    </row>
    <row r="873" spans="1:4" ht="13.2" x14ac:dyDescent="0.25">
      <c r="A873" s="1" t="s">
        <v>879</v>
      </c>
      <c r="B873" t="str">
        <f ca="1">IFERROR(__xludf.DUMMYFUNCTION("GOOGLETRANSLATE(B873,""en"",""hi"")"),"09777070288 ओडिशा राज्य से iam iam विशेषज्ञ शरीर Massagboy भुवनेश्वर
whatsapp मुझे संदेश और मेरे 7 के लिए अब कॉल")</f>
        <v>09777070288 ओडिशा राज्य से iam iam विशेषज्ञ शरीर Massagboy भुवनेश्वर
whatsapp मुझे संदेश और मेरे 7 के लिए अब कॉल</v>
      </c>
      <c r="C873" s="1" t="s">
        <v>4</v>
      </c>
      <c r="D873" s="1" t="s">
        <v>5</v>
      </c>
    </row>
    <row r="874" spans="1:4" ht="13.2" x14ac:dyDescent="0.25">
      <c r="A874" s="1" t="s">
        <v>880</v>
      </c>
      <c r="B874" t="str">
        <f ca="1">IFERROR(__xludf.DUMMYFUNCTION("GOOGLETRANSLATE(B874,""en"",""hi"")"),"निस्संदेह क्यों नहीं")</f>
        <v>निस्संदेह क्यों नहीं</v>
      </c>
      <c r="C874" s="1" t="s">
        <v>4</v>
      </c>
      <c r="D874" s="1" t="s">
        <v>5</v>
      </c>
    </row>
    <row r="875" spans="1:4" ht="13.2" x14ac:dyDescent="0.25">
      <c r="A875" s="1" t="s">
        <v>881</v>
      </c>
      <c r="B875" t="str">
        <f ca="1">IFERROR(__xludf.DUMMYFUNCTION("GOOGLETRANSLATE(B875,""en"",""hi"")"),"कृपया सीखना ""इस महिला से झूठ और झूठा बयान बात करने के लिए कैसे।")</f>
        <v>कृपया सीखना "इस महिला से झूठ और झूठा बयान बात करने के लिए कैसे।</v>
      </c>
      <c r="C875" s="1" t="s">
        <v>4</v>
      </c>
      <c r="D875" s="1" t="s">
        <v>5</v>
      </c>
    </row>
    <row r="876" spans="1:4" ht="13.2" x14ac:dyDescent="0.25">
      <c r="A876" s="1" t="s">
        <v>882</v>
      </c>
      <c r="B876" t="str">
        <f ca="1">IFERROR(__xludf.DUMMYFUNCTION("GOOGLETRANSLATE(B876,""en"",""hi"")"),"मैं यू भाई प्यार ... आपका विचार सही है ....")</f>
        <v>मैं यू भाई प्यार ... आपका विचार सही है ....</v>
      </c>
      <c r="C876" s="1" t="s">
        <v>4</v>
      </c>
      <c r="D876" s="1" t="s">
        <v>5</v>
      </c>
    </row>
    <row r="877" spans="1:4" ht="13.2" x14ac:dyDescent="0.25">
      <c r="A877" s="1" t="s">
        <v>883</v>
      </c>
      <c r="B877" t="str">
        <f ca="1">IFERROR(__xludf.DUMMYFUNCTION("GOOGLETRANSLATE(B877,""en"",""hi"")"),"उनके मुताबिक यह समाज पर बुरा प्रभाव पड़ता है के रूप में यह महिमा शराब है
और देखने के बाद drugs..like गैंग्स लोगों के गिरोहों पर मौत हो गई शुरू कर दिया
बेतरतीब ढंग से सड़कों 🤣")</f>
        <v>उनके मुताबिक यह समाज पर बुरा प्रभाव पड़ता है के रूप में यह महिमा शराब है
और देखने के बाद drugs..like गैंग्स लोगों के गिरोहों पर मौत हो गई शुरू कर दिया
बेतरतीब ढंग से सड़कों 🤣</v>
      </c>
      <c r="C877" s="1" t="s">
        <v>13</v>
      </c>
      <c r="D877" s="1" t="s">
        <v>5</v>
      </c>
    </row>
    <row r="878" spans="1:4" ht="13.2" x14ac:dyDescent="0.25">
      <c r="A878" s="1" t="s">
        <v>884</v>
      </c>
      <c r="B878" t="str">
        <f ca="1">IFERROR(__xludf.DUMMYFUNCTION("GOOGLETRANSLATE(B878,""en"",""hi"")"),"दक्षिण भारतीय फिल्मों में भी बॉलीवुड की फिल्मों का रीमेक है, लेकिन हाँ के सबसे flims
बॉलीवुड अब गंदगी हैं")</f>
        <v>दक्षिण भारतीय फिल्मों में भी बॉलीवुड की फिल्मों का रीमेक है, लेकिन हाँ के सबसे flims
बॉलीवुड अब गंदगी हैं</v>
      </c>
      <c r="C878" s="1" t="s">
        <v>13</v>
      </c>
      <c r="D878" s="1" t="s">
        <v>5</v>
      </c>
    </row>
    <row r="879" spans="1:4" ht="13.2" x14ac:dyDescent="0.25">
      <c r="A879" s="1" t="s">
        <v>885</v>
      </c>
      <c r="B879" t="str">
        <f ca="1">IFERROR(__xludf.DUMMYFUNCTION("GOOGLETRANSLATE(B879,""en"",""hi"")"),"Aapla रिकॉर्ड मूंगा 01907619341")</f>
        <v>Aapla रिकॉर्ड मूंगा 01907619341</v>
      </c>
      <c r="C879" s="1" t="s">
        <v>4</v>
      </c>
      <c r="D879" s="1" t="s">
        <v>5</v>
      </c>
    </row>
    <row r="880" spans="1:4" ht="13.2" x14ac:dyDescent="0.25">
      <c r="A880" s="1" t="s">
        <v>886</v>
      </c>
      <c r="B880" t="str">
        <f ca="1">IFERROR(__xludf.DUMMYFUNCTION("GOOGLETRANSLATE(B880,""en"",""hi"")"),"@Pratik Borade Lekin प्रतीक सर मैं उसे महिमा के खिलाफ हूँ")</f>
        <v>@Pratik Borade Lekin प्रतीक सर मैं उसे महिमा के खिलाफ हूँ</v>
      </c>
      <c r="C880" s="1" t="s">
        <v>13</v>
      </c>
      <c r="D880" s="1" t="s">
        <v>5</v>
      </c>
    </row>
    <row r="881" spans="1:4" ht="13.2" x14ac:dyDescent="0.25">
      <c r="A881" s="1" t="s">
        <v>887</v>
      </c>
      <c r="B881" t="str">
        <f ca="1">IFERROR(__xludf.DUMMYFUNCTION("GOOGLETRANSLATE(B881,""en"",""hi"")"),"देश की जनता अब अरुंधति रॉय की संस्कृति का एहसास हुआ। बहुत शर्मनाक
बयान ।")</f>
        <v>देश की जनता अब अरुंधति रॉय की संस्कृति का एहसास हुआ। बहुत शर्मनाक
बयान ।</v>
      </c>
      <c r="C881" s="1" t="s">
        <v>4</v>
      </c>
      <c r="D881" s="1" t="s">
        <v>5</v>
      </c>
    </row>
    <row r="882" spans="1:4" ht="13.2" x14ac:dyDescent="0.25">
      <c r="A882" s="1" t="s">
        <v>888</v>
      </c>
      <c r="B882" t="str">
        <f ca="1">IFERROR(__xludf.DUMMYFUNCTION("GOOGLETRANSLATE(B882,""en"",""hi"")"),"वह जेल में रखा जाना चाहिए")</f>
        <v>वह जेल में रखा जाना चाहिए</v>
      </c>
      <c r="C882" s="1" t="s">
        <v>4</v>
      </c>
      <c r="D882" s="1" t="s">
        <v>5</v>
      </c>
    </row>
    <row r="883" spans="1:4" ht="13.2" x14ac:dyDescent="0.25">
      <c r="A883" s="1" t="s">
        <v>889</v>
      </c>
      <c r="B883" t="str">
        <f ca="1">IFERROR(__xludf.DUMMYFUNCTION("GOOGLETRANSLATE(B883,""en"",""hi"")"),"वह एक पाकिस्तानी पिता जिसका खून वह विरासत में मिला होना आवश्यक है।")</f>
        <v>वह एक पाकिस्तानी पिता जिसका खून वह विरासत में मिला होना आवश्यक है।</v>
      </c>
      <c r="C883" s="1" t="s">
        <v>13</v>
      </c>
      <c r="D883" s="1" t="s">
        <v>5</v>
      </c>
    </row>
    <row r="884" spans="1:4" ht="13.2" x14ac:dyDescent="0.25">
      <c r="A884" s="1" t="s">
        <v>890</v>
      </c>
      <c r="B884" t="str">
        <f ca="1">IFERROR(__xludf.DUMMYFUNCTION("GOOGLETRANSLATE(B884,""en"",""hi"")"),"मुझे पता नहीं, लेकिन मैं मुझे के इस आंत महसूस अंदर और कहा, ""निश्चित रूप से Shewtabh होगा था
कबीर सिंह फिल्म पर ""जब से यह शुरू किया गया था, लगता है कि उसकी राय साझा मेरी
लग रहा है सब पर गलत नहीं था। 🙃")</f>
        <v>मुझे पता नहीं, लेकिन मैं मुझे के इस आंत महसूस अंदर और कहा, "निश्चित रूप से Shewtabh होगा था
कबीर सिंह फिल्म पर "जब से यह शुरू किया गया था, लगता है कि उसकी राय साझा मेरी
लग रहा है सब पर गलत नहीं था। 🙃</v>
      </c>
      <c r="C884" s="1" t="s">
        <v>4</v>
      </c>
      <c r="D884" s="1" t="s">
        <v>5</v>
      </c>
    </row>
    <row r="885" spans="1:4" ht="13.2" x14ac:dyDescent="0.25">
      <c r="A885" s="1" t="s">
        <v>891</v>
      </c>
      <c r="B885" t="str">
        <f ca="1">IFERROR(__xludf.DUMMYFUNCTION("GOOGLETRANSLATE(B885,""en"",""hi"")"),"jisu के लिए प्यार")</f>
        <v>jisu के लिए प्यार</v>
      </c>
      <c r="C885" s="1" t="s">
        <v>4</v>
      </c>
      <c r="D885" s="1" t="s">
        <v>5</v>
      </c>
    </row>
    <row r="886" spans="1:4" ht="13.2" x14ac:dyDescent="0.25">
      <c r="A886" s="1" t="s">
        <v>892</v>
      </c>
      <c r="B886" t="str">
        <f ca="1">IFERROR(__xludf.DUMMYFUNCTION("GOOGLETRANSLATE(B886,""en"",""hi"")"),"क्या ऐसा संभव है
WTF इस दिखाई दे रहा है")</f>
        <v>क्या ऐसा संभव है
WTF इस दिखाई दे रहा है</v>
      </c>
      <c r="C886" s="1" t="s">
        <v>4</v>
      </c>
      <c r="D886" s="1" t="s">
        <v>5</v>
      </c>
    </row>
    <row r="887" spans="1:4" ht="13.2" x14ac:dyDescent="0.25">
      <c r="A887" s="1" t="s">
        <v>893</v>
      </c>
      <c r="B887" t="str">
        <f ca="1">IFERROR(__xludf.DUMMYFUNCTION("GOOGLETRANSLATE(B887,""en"",""hi"")"),"क्या fck ""अपने"" lol बेवकूफ मुझे लगता है कि इसके लिए उसे")</f>
        <v>क्या fck "अपने" lol बेवकूफ मुझे लगता है कि इसके लिए उसे</v>
      </c>
      <c r="C887" s="1" t="s">
        <v>13</v>
      </c>
      <c r="D887" s="1" t="s">
        <v>5</v>
      </c>
    </row>
    <row r="888" spans="1:4" ht="13.2" x14ac:dyDescent="0.25">
      <c r="A888" s="1" t="s">
        <v>894</v>
      </c>
      <c r="B888" t="str">
        <f ca="1">IFERROR(__xludf.DUMMYFUNCTION("GOOGLETRANSLATE(B888,""en"",""hi"")"),"अपनी खुद की बहन या frnds भी के कई में थोड़ा असहज महसूस किया होगा
फिल्म, लेकिन अपने से है कि फिल्म ..... कोई अपराध का बेवकूफ दृश्यों
स्पष्टीकरण बेहद बेवकूफ है .....")</f>
        <v>अपनी खुद की बहन या frnds भी के कई में थोड़ा असहज महसूस किया होगा
फिल्म, लेकिन अपने से है कि फिल्म ..... कोई अपराध का बेवकूफ दृश्यों
स्पष्टीकरण बेहद बेवकूफ है .....</v>
      </c>
      <c r="C888" s="1" t="s">
        <v>36</v>
      </c>
      <c r="D888" s="1" t="s">
        <v>5</v>
      </c>
    </row>
    <row r="889" spans="1:4" ht="13.2" x14ac:dyDescent="0.25">
      <c r="A889" s="1" t="s">
        <v>895</v>
      </c>
      <c r="B889" t="str">
        <f ca="1">IFERROR(__xludf.DUMMYFUNCTION("GOOGLETRANSLATE(B889,""en"",""hi"")"),"गलत")</f>
        <v>गलत</v>
      </c>
      <c r="C889" s="1" t="s">
        <v>4</v>
      </c>
      <c r="D889" s="1" t="s">
        <v>5</v>
      </c>
    </row>
    <row r="890" spans="1:4" ht="13.2" x14ac:dyDescent="0.25">
      <c r="A890" s="1" t="s">
        <v>896</v>
      </c>
      <c r="B890" t="str">
        <f ca="1">IFERROR(__xludf.DUMMYFUNCTION("GOOGLETRANSLATE(B890,""en"",""hi"")"),"Shwetabh भाई, आप सबसे अच्छा Youtuber से एक हैं।")</f>
        <v>Shwetabh भाई, आप सबसे अच्छा Youtuber से एक हैं।</v>
      </c>
      <c r="C890" s="1" t="s">
        <v>4</v>
      </c>
      <c r="D890" s="1" t="s">
        <v>5</v>
      </c>
    </row>
    <row r="891" spans="1:4" ht="13.2" x14ac:dyDescent="0.25">
      <c r="A891" s="1" t="s">
        <v>897</v>
      </c>
      <c r="B891" t="str">
        <f ca="1">IFERROR(__xludf.DUMMYFUNCTION("GOOGLETRANSLATE(B891,""en"",""hi"")"),"सागर बदलें वह अब कह रहा है कि आदमी जहांगीर भी तरह खतरनाक और में है
एक ही मुंह वह उस जहांगीर भी कह रहा है सही है.मैं भी एक लड़की हूँ है, लेकिन
है.मुझे की तरह नहीं वह सेकंड 498 का ​​समर्थन करता है लगता है")</f>
        <v>सागर बदलें वह अब कह रहा है कि आदमी जहांगीर भी तरह खतरनाक और में है
एक ही मुंह वह उस जहांगीर भी कह रहा है सही है.मैं भी एक लड़की हूँ है, लेकिन
है.मुझे की तरह नहीं वह सेकंड 498 का ​​समर्थन करता है लगता है</v>
      </c>
      <c r="C891" s="1" t="s">
        <v>4</v>
      </c>
      <c r="D891" s="1" t="s">
        <v>5</v>
      </c>
    </row>
    <row r="892" spans="1:4" ht="13.2" x14ac:dyDescent="0.25">
      <c r="A892" s="1" t="s">
        <v>898</v>
      </c>
      <c r="B892" t="str">
        <f ca="1">IFERROR(__xludf.DUMMYFUNCTION("GOOGLETRANSLATE(B892,""en"",""hi"")"),"इस बेवकूफ औरत जेकेएलएफ की प्रशंसा की गई थी .... yassin मलिक
उसने कहा है कि एक बार पाक सेना दीन 1971 में बंगालियों की हत्या कर दी ......... कोई नरसंहार
1971 में हुआ")</f>
        <v>इस बेवकूफ औरत जेकेएलएफ की प्रशंसा की गई थी .... yassin मलिक
उसने कहा है कि एक बार पाक सेना दीन 1971 में बंगालियों की हत्या कर दी ......... कोई नरसंहार
1971 में हुआ</v>
      </c>
      <c r="C892" s="1" t="s">
        <v>4</v>
      </c>
      <c r="D892" s="1" t="s">
        <v>5</v>
      </c>
    </row>
    <row r="893" spans="1:4" ht="13.2" x14ac:dyDescent="0.25">
      <c r="A893" s="1" t="s">
        <v>899</v>
      </c>
      <c r="B893" t="str">
        <f ca="1">IFERROR(__xludf.DUMMYFUNCTION("GOOGLETRANSLATE(B893,""en"",""hi"")"),"मैं एक समलैंगिक हूँ और मैं मुझे और अच्छा संदेश प्यार का गर्व प्यार है हूँ")</f>
        <v>मैं एक समलैंगिक हूँ और मैं मुझे और अच्छा संदेश प्यार का गर्व प्यार है हूँ</v>
      </c>
      <c r="C893" s="1" t="s">
        <v>4</v>
      </c>
      <c r="D893" s="1" t="s">
        <v>5</v>
      </c>
    </row>
    <row r="894" spans="1:4" ht="13.2" x14ac:dyDescent="0.25">
      <c r="A894" s="1" t="s">
        <v>900</v>
      </c>
      <c r="B894" t="str">
        <f ca="1">IFERROR(__xludf.DUMMYFUNCTION("GOOGLETRANSLATE(B894,""en"",""hi"")"),"शुक्र है यह 11 साल है जब मैं बॉलीवुड फिल्म देखने के लिए छोड़ दिया जाता है
लेकिन मैं एक फिल्म का नाम कक्ष जो मैं भारतीय देखना चाहिए लगता है याद")</f>
        <v>शुक्र है यह 11 साल है जब मैं बॉलीवुड फिल्म देखने के लिए छोड़ दिया जाता है
लेकिन मैं एक फिल्म का नाम कक्ष जो मैं भारतीय देखना चाहिए लगता है याद</v>
      </c>
      <c r="C894" s="1" t="s">
        <v>4</v>
      </c>
      <c r="D894" s="1" t="s">
        <v>5</v>
      </c>
    </row>
    <row r="895" spans="1:4" ht="13.2" x14ac:dyDescent="0.25">
      <c r="A895" s="1" t="s">
        <v>901</v>
      </c>
      <c r="B895" t="str">
        <f ca="1">IFERROR(__xludf.DUMMYFUNCTION("GOOGLETRANSLATE(B895,""en"",""hi"")"),"@Crazy लड़के कृपया चोट नहीं मिलता है ... लेकिन मेरे शब्दों को पढ़ने मैं क्या कहा .. मैं मैंने कहा
जो कई यौन साथी है उन समलैंगिकों भर में आ गए हैं .. यह नहीं हो रहा है
अच्छा होने की .. एकल यौन साथी ठीक हो जाएगा ... लेकिन उन के बारे में क्या, जो
कई यौन साथी"&amp;" रख रहे हैं ... एचआईवी / HBsAg और यौन संचारित
रोगों .. इन लोगों में अधिक आम हैं मैं अपने रोगी है जो था में से एक है
बैक्टीरियल मैनिंजाइटिस का सामना करना पड़ा और उसके बाद उसके जीवन में इतने सारे समस्या थी।
मैं अपनी प्रतिभा पसंद है कि यू इन सभी परीक्षा फटा "&amp;"है .. लेकिन एक डॉक्टर होने के नाते
नहीं मतलब है कि वह एक इंसान नहीं है करता है ... मैं एक भारतीय समाज में रहते हैं और
देखते हैं कि क्या समाज में क्या हो रहा ...")</f>
        <v>@Crazy लड़के कृपया चोट नहीं मिलता है ... लेकिन मेरे शब्दों को पढ़ने मैं क्या कहा .. मैं मैंने कहा
जो कई यौन साथी है उन समलैंगिकों भर में आ गए हैं .. यह नहीं हो रहा है
अच्छा होने की .. एकल यौन साथी ठीक हो जाएगा ... लेकिन उन के बारे में क्या, जो
कई यौन साथी रख रहे हैं ... एचआईवी / HBsAg और यौन संचारित
रोगों .. इन लोगों में अधिक आम हैं मैं अपने रोगी है जो था में से एक है
बैक्टीरियल मैनिंजाइटिस का सामना करना पड़ा और उसके बाद उसके जीवन में इतने सारे समस्या थी।
मैं अपनी प्रतिभा पसंद है कि यू इन सभी परीक्षा फटा है .. लेकिन एक डॉक्टर होने के नाते
नहीं मतलब है कि वह एक इंसान नहीं है करता है ... मैं एक भारतीय समाज में रहते हैं और
देखते हैं कि क्या समाज में क्या हो रहा ...</v>
      </c>
      <c r="C895" s="1" t="s">
        <v>4</v>
      </c>
      <c r="D895" s="1" t="s">
        <v>28</v>
      </c>
    </row>
    <row r="896" spans="1:4" ht="13.2" x14ac:dyDescent="0.25">
      <c r="A896" s="1" t="s">
        <v>902</v>
      </c>
      <c r="B896" t="str">
        <f ca="1">IFERROR(__xludf.DUMMYFUNCTION("GOOGLETRANSLATE(B896,""en"",""hi"")"),"अच्छा आवाज")</f>
        <v>अच्छा आवाज</v>
      </c>
      <c r="C896" s="1" t="s">
        <v>4</v>
      </c>
      <c r="D896" s="1" t="s">
        <v>5</v>
      </c>
    </row>
    <row r="897" spans="1:4" ht="13.2" x14ac:dyDescent="0.25">
      <c r="A897" s="1" t="s">
        <v>903</v>
      </c>
      <c r="B897" t="str">
        <f ca="1">IFERROR(__xludf.DUMMYFUNCTION("GOOGLETRANSLATE(B897,""en"",""hi"")"),"यह ट्रेलर से ही बकवास था .... भगवान का शुक्र कम से कम आप सुधार कर ली")</f>
        <v>यह ट्रेलर से ही बकवास था .... भगवान का शुक्र कम से कम आप सुधार कर ली</v>
      </c>
      <c r="C897" s="1" t="s">
        <v>4</v>
      </c>
      <c r="D897" s="1" t="s">
        <v>5</v>
      </c>
    </row>
    <row r="898" spans="1:4" ht="13.2" x14ac:dyDescent="0.25">
      <c r="A898" s="1" t="s">
        <v>904</v>
      </c>
      <c r="B898" t="str">
        <f ca="1">IFERROR(__xludf.DUMMYFUNCTION("GOOGLETRANSLATE(B898,""en"",""hi"")"),"नहीं करने के लिए सर्वश्रेष्ठ जबाब एक फिल्म समीक्षा (कबीर सिंह) फिल्म सहयोग चैनल की। क्या
समीक्षा मैं कहना होगा! सर जी .कुछ मूर्ख सलाम गंभीरता से करने की जरूरत है नारीवादियों
इसे देखो।
[#Dhodaala] (http://www.youtube.com/results?search_query=%23dhodaala) "&amp;"
[#SucharitaTyagi] (http://www.youtube.com/results?search_query=%23sucharitaTyagi) 👎")</f>
        <v>नहीं करने के लिए सर्वश्रेष्ठ जबाब एक फिल्म समीक्षा (कबीर सिंह) फिल्म सहयोग चैनल की। क्या
समीक्षा मैं कहना होगा! सर जी .कुछ मूर्ख सलाम गंभीरता से करने की जरूरत है नारीवादियों
इसे देखो।
[#Dhodaala] (http://www.youtube.com/results?search_query=%23dhodaala) 
[#SucharitaTyagi] (http://www.youtube.com/results?search_query=%23sucharitaTyagi) 👎</v>
      </c>
      <c r="C898" s="1" t="s">
        <v>36</v>
      </c>
      <c r="D898" s="1" t="s">
        <v>5</v>
      </c>
    </row>
    <row r="899" spans="1:4" ht="13.2" x14ac:dyDescent="0.25">
      <c r="A899" s="1" t="s">
        <v>905</v>
      </c>
      <c r="B899" t="str">
        <f ca="1">IFERROR(__xludf.DUMMYFUNCTION("GOOGLETRANSLATE(B899,""en"",""hi"")"),"बहुत sexi गल की पोरी मोनी")</f>
        <v>बहुत sexi गल की पोरी मोनी</v>
      </c>
      <c r="C899" s="1" t="s">
        <v>4</v>
      </c>
      <c r="D899" s="1" t="s">
        <v>28</v>
      </c>
    </row>
    <row r="900" spans="1:4" ht="13.2" x14ac:dyDescent="0.25">
      <c r="A900" s="1" t="s">
        <v>906</v>
      </c>
      <c r="B900" t="str">
        <f ca="1">IFERROR(__xludf.DUMMYFUNCTION("GOOGLETRANSLATE(B900,""en"",""hi"")"),"Yaa ... वास्तव में .. सच ..... भाई ..
.it हमारे ... समाज है ....")</f>
        <v>Yaa ... वास्तव में .. सच ..... भाई ..
.it हमारे ... समाज है ....</v>
      </c>
      <c r="C900" s="1" t="s">
        <v>4</v>
      </c>
      <c r="D900" s="1" t="s">
        <v>5</v>
      </c>
    </row>
    <row r="901" spans="1:4" ht="13.2" x14ac:dyDescent="0.25">
      <c r="A901" s="1" t="s">
        <v>907</v>
      </c>
      <c r="B901" t="str">
        <f ca="1">IFERROR(__xludf.DUMMYFUNCTION("GOOGLETRANSLATE(B901,""en"",""hi"")"),"यह नारीवाद प्लेग की तरह फैल रहा
Bloooody उदार fuckers।")</f>
        <v>यह नारीवाद प्लेग की तरह फैल रहा
Bloooody उदार fuckers।</v>
      </c>
      <c r="C901" s="1" t="s">
        <v>36</v>
      </c>
      <c r="D901" s="1" t="s">
        <v>28</v>
      </c>
    </row>
    <row r="902" spans="1:4" ht="13.2" x14ac:dyDescent="0.25">
      <c r="A902" s="1" t="s">
        <v>908</v>
      </c>
      <c r="B902" t="str">
        <f ca="1">IFERROR(__xludf.DUMMYFUNCTION("GOOGLETRANSLATE(B902,""en"",""hi"")"),"दृश्य जहां वह अपने हाथ में एक चाकू है और उसके कपड़ों को निकालने के लिए उसे पूछ।
Cheeeee")</f>
        <v>दृश्य जहां वह अपने हाथ में एक चाकू है और उसके कपड़ों को निकालने के लिए उसे पूछ।
Cheeeee</v>
      </c>
      <c r="C902" s="1" t="s">
        <v>36</v>
      </c>
      <c r="D902" s="1" t="s">
        <v>5</v>
      </c>
    </row>
    <row r="903" spans="1:4" ht="13.2" x14ac:dyDescent="0.25">
      <c r="A903" s="1" t="s">
        <v>909</v>
      </c>
      <c r="B903" t="str">
        <f ca="1">IFERROR(__xludf.DUMMYFUNCTION("GOOGLETRANSLATE(B903,""en"",""hi"")"),"आप उपशीर्षक जोड़ने चाहिए")</f>
        <v>आप उपशीर्षक जोड़ने चाहिए</v>
      </c>
      <c r="C903" s="1" t="s">
        <v>4</v>
      </c>
      <c r="D903" s="1" t="s">
        <v>5</v>
      </c>
    </row>
    <row r="904" spans="1:4" ht="13.2" x14ac:dyDescent="0.25">
      <c r="A904" s="1" t="s">
        <v>910</v>
      </c>
      <c r="B904" t="str">
        <f ca="1">IFERROR(__xludf.DUMMYFUNCTION("GOOGLETRANSLATE(B904,""en"",""hi"")"),"बेवकूफ औरत")</f>
        <v>बेवकूफ औरत</v>
      </c>
      <c r="C904" s="1" t="s">
        <v>4</v>
      </c>
      <c r="D904" s="1" t="s">
        <v>5</v>
      </c>
    </row>
    <row r="905" spans="1:4" ht="13.2" x14ac:dyDescent="0.25">
      <c r="A905" s="1" t="s">
        <v>911</v>
      </c>
      <c r="B905" t="str">
        <f ca="1">IFERROR(__xludf.DUMMYFUNCTION("GOOGLETRANSLATE(B905,""en"",""hi"")"),"&lt;Https://youtu.be/r8RYPMiXtH4&gt;")</f>
        <v>&lt;Https://youtu.be/r8RYPMiXtH4&gt;</v>
      </c>
      <c r="C905" s="1" t="s">
        <v>4</v>
      </c>
      <c r="D905" s="1" t="s">
        <v>5</v>
      </c>
    </row>
    <row r="906" spans="1:4" ht="13.2" x14ac:dyDescent="0.25">
      <c r="A906" s="1" t="s">
        <v>912</v>
      </c>
      <c r="B906" t="str">
        <f ca="1">IFERROR(__xludf.DUMMYFUNCTION("GOOGLETRANSLATE(B906,""en"",""hi"")"),"@ डिजिटल लंड भक्त विकास प्राधिकरण अभय यार, मैं इसे एक फिल्म के रूप में पसंद आया। उस
इसका मतलब यह नहीं कि मैं इसे का पालन करें AMD एक नशेड़ी हो जाएगा।
हाँ, मैं, फिल्म से प्रेरित हो गया एक टॉपर बनने के लिए खेल में उत्कृष्टता, और
व्यक्तिगत समस्या हो रही, फ्र"&amp;"ैंक जा रहा है और के बावजूद कैरियर पर ध्यान केंद्रित
एक रिश्ते का मूल्य जानने।
Agar tughe buree cheezon से Hona hain को प्रेरित यद्यपि यह तुम्हारी पसंद है 🤷")</f>
        <v>@ डिजिटल लंड भक्त विकास प्राधिकरण अभय यार, मैं इसे एक फिल्म के रूप में पसंद आया। उस
इसका मतलब यह नहीं कि मैं इसे का पालन करें AMD एक नशेड़ी हो जाएगा।
हाँ, मैं, फिल्म से प्रेरित हो गया एक टॉपर बनने के लिए खेल में उत्कृष्टता, और
व्यक्तिगत समस्या हो रही, फ्रैंक जा रहा है और के बावजूद कैरियर पर ध्यान केंद्रित
एक रिश्ते का मूल्य जानने।
Agar tughe buree cheezon से Hona hain को प्रेरित यद्यपि यह तुम्हारी पसंद है 🤷</v>
      </c>
      <c r="C906" s="1" t="s">
        <v>4</v>
      </c>
      <c r="D906" s="1" t="s">
        <v>5</v>
      </c>
    </row>
    <row r="907" spans="1:4" ht="13.2" x14ac:dyDescent="0.25">
      <c r="A907" s="1" t="s">
        <v>913</v>
      </c>
      <c r="B907" t="str">
        <f ca="1">IFERROR(__xludf.DUMMYFUNCTION("GOOGLETRANSLATE(B907,""en"",""hi"")"),"नारीवादी पीछे प्रसंग: - फिल्म साथी (YT चैनल) कबीर गाओ फिल्म समीक्षा")</f>
        <v>नारीवादी पीछे प्रसंग: - फिल्म साथी (YT चैनल) कबीर गाओ फिल्म समीक्षा</v>
      </c>
      <c r="C907" s="1" t="s">
        <v>4</v>
      </c>
      <c r="D907" s="1" t="s">
        <v>5</v>
      </c>
    </row>
    <row r="908" spans="1:4" ht="13.2" x14ac:dyDescent="0.25">
      <c r="A908" s="1" t="s">
        <v>914</v>
      </c>
      <c r="B908" t="str">
        <f ca="1">IFERROR(__xludf.DUMMYFUNCTION("GOOGLETRANSLATE(B908,""en"",""hi"")"),"मैं बीमार हूँ तो मैं अध्ययन नहीं कर सकते मेरे गले दर्द होता है")</f>
        <v>मैं बीमार हूँ तो मैं अध्ययन नहीं कर सकते मेरे गले दर्द होता है</v>
      </c>
      <c r="C908" s="1" t="s">
        <v>4</v>
      </c>
      <c r="D908" s="1" t="s">
        <v>5</v>
      </c>
    </row>
    <row r="909" spans="1:4" ht="13.2" x14ac:dyDescent="0.25">
      <c r="A909" s="1" t="s">
        <v>915</v>
      </c>
      <c r="B909" t="str">
        <f ca="1">IFERROR(__xludf.DUMMYFUNCTION("GOOGLETRANSLATE(B909,""en"",""hi"")"),"2 दिन 4 वीडियो
back👊👊 करने के लिए वापस")</f>
        <v>2 दिन 4 वीडियो
back👊👊 करने के लिए वापस</v>
      </c>
      <c r="C909" s="1" t="s">
        <v>4</v>
      </c>
      <c r="D909" s="1" t="s">
        <v>5</v>
      </c>
    </row>
    <row r="910" spans="1:4" ht="13.2" x14ac:dyDescent="0.25">
      <c r="A910" s="1" t="s">
        <v>916</v>
      </c>
      <c r="B910" t="str">
        <f ca="1">IFERROR(__xludf.DUMMYFUNCTION("GOOGLETRANSLATE(B910,""en"",""hi"")"),"उसे तुरंत गिरफ्तार कृपया")</f>
        <v>उसे तुरंत गिरफ्तार कृपया</v>
      </c>
      <c r="C910" s="1" t="s">
        <v>4</v>
      </c>
      <c r="D910" s="1" t="s">
        <v>5</v>
      </c>
    </row>
    <row r="911" spans="1:4" ht="13.2" x14ac:dyDescent="0.25">
      <c r="A911" s="1" t="s">
        <v>917</v>
      </c>
      <c r="B911" t="str">
        <f ca="1">IFERROR(__xludf.DUMMYFUNCTION("GOOGLETRANSLATE(B911,""en"",""hi"")"),"अरुंधति रॉय खुद कुंग फू Kutta एक कुत्ता है")</f>
        <v>अरुंधति रॉय खुद कुंग फू Kutta एक कुत्ता है</v>
      </c>
      <c r="C911" s="1" t="s">
        <v>36</v>
      </c>
      <c r="D911" s="1" t="s">
        <v>5</v>
      </c>
    </row>
    <row r="912" spans="1:4" ht="13.2" x14ac:dyDescent="0.25">
      <c r="A912" s="1" t="s">
        <v>918</v>
      </c>
      <c r="B912" t="str">
        <f ca="1">IFERROR(__xludf.DUMMYFUNCTION("GOOGLETRANSLATE(B912,""en"",""hi"")"),"दुख की बात सच कुछ ही लोगों को वास्तविकता जो इस आदमी की ओर आकर्षित कर रहे हैं
प्रदान कर रहा है। कितने का यू सहमत?")</f>
        <v>दुख की बात सच कुछ ही लोगों को वास्तविकता जो इस आदमी की ओर आकर्षित कर रहे हैं
प्रदान कर रहा है। कितने का यू सहमत?</v>
      </c>
      <c r="C912" s="1" t="s">
        <v>4</v>
      </c>
      <c r="D912" s="1" t="s">
        <v>5</v>
      </c>
    </row>
    <row r="913" spans="1:4" ht="13.2" x14ac:dyDescent="0.25">
      <c r="A913" s="1" t="s">
        <v>919</v>
      </c>
      <c r="B913" t="str">
        <f ca="1">IFERROR(__xludf.DUMMYFUNCTION("GOOGLETRANSLATE(B913,""en"",""hi"")"),"एमएस की तरह लग रहा कस्तूरी कानून पर कोई पता नहीं है !!! अभिव्यक्ति की स्वतंत्रता है
राजद्रोह की तुलना में अलग, मानहानि")</f>
        <v>एमएस की तरह लग रहा कस्तूरी कानून पर कोई पता नहीं है !!! अभिव्यक्ति की स्वतंत्रता है
राजद्रोह की तुलना में अलग, मानहानि</v>
      </c>
      <c r="C913" s="1" t="s">
        <v>4</v>
      </c>
      <c r="D913" s="1" t="s">
        <v>5</v>
      </c>
    </row>
    <row r="914" spans="1:4" ht="13.2" x14ac:dyDescent="0.25">
      <c r="A914" s="1" t="s">
        <v>920</v>
      </c>
      <c r="B914" t="str">
        <f ca="1">IFERROR(__xludf.DUMMYFUNCTION("GOOGLETRANSLATE(B914,""en"",""hi"")"),"बेस्ट समीक्षा है कि मैंने कभी देखा")</f>
        <v>बेस्ट समीक्षा है कि मैंने कभी देखा</v>
      </c>
      <c r="C914" s="1" t="s">
        <v>4</v>
      </c>
      <c r="D914" s="1" t="s">
        <v>5</v>
      </c>
    </row>
    <row r="915" spans="1:4" ht="13.2" x14ac:dyDescent="0.25">
      <c r="A915" s="1" t="s">
        <v>921</v>
      </c>
      <c r="B915" t="str">
        <f ca="1">IFERROR(__xludf.DUMMYFUNCTION("GOOGLETRANSLATE(B915,""en"",""hi"")"),"@Achyuth Thouta अन्ना कृपया मुझे पूरी तरह से पढ़ा .... और फिर कुछ बात कहते हैं ....
Iam ही एक उत्तर भारतीय और सभी उंगलियों नहीं ..So हर जगह अच्छे और harami है
लोग ..")</f>
        <v>@Achyuth Thouta अन्ना कृपया मुझे पूरी तरह से पढ़ा .... और फिर कुछ बात कहते हैं ....
Iam ही एक उत्तर भारतीय और सभी उंगलियों नहीं ..So हर जगह अच्छे और harami है
लोग ..</v>
      </c>
      <c r="C915" s="1" t="s">
        <v>4</v>
      </c>
      <c r="D915" s="1" t="s">
        <v>28</v>
      </c>
    </row>
    <row r="916" spans="1:4" ht="13.2" x14ac:dyDescent="0.25">
      <c r="A916" s="1" t="s">
        <v>922</v>
      </c>
      <c r="B916" t="str">
        <f ca="1">IFERROR(__xludf.DUMMYFUNCTION("GOOGLETRANSLATE(B916,""en"",""hi"")"),"कमाल वीडियो भाई")</f>
        <v>कमाल वीडियो भाई</v>
      </c>
      <c r="C916" s="1" t="s">
        <v>4</v>
      </c>
      <c r="D916" s="1" t="s">
        <v>5</v>
      </c>
    </row>
    <row r="917" spans="1:4" ht="13.2" x14ac:dyDescent="0.25">
      <c r="A917" s="1" t="s">
        <v>923</v>
      </c>
      <c r="B917" t="str">
        <f ca="1">IFERROR(__xludf.DUMMYFUNCTION("GOOGLETRANSLATE(B917,""en"",""hi"")"),"जारी है ... हमारी असाधारण सुस्त और अक्षम न्यायपालिका खींचें इन
साल के लिए झूठे मामलों में यद्यपि वे बहुत अच्छी तरह से सच। इन सभी वर्षों
पति और उनके परिवार के सदस्यों नरक की तरह जीवन जीने। वे ब्लैकमेल कर रहे हैं,
extorted, जीवन की धमकी दी। और की नकली सशक्त"&amp;"िकरण के नाम पर यह सब
महिलाओं क्योंकि इस बेहोश नारीवादी करने के लिए हलवा-poori कार्य करता है। क्यों कानून
लिंग आधारित होना चाहिए और नहीं अपराध आधारित? ईमानदारी से चारों ओर देखो और देखो
जो अधिक पीड़ित है: पुरुषों या महिलाओं को।")</f>
        <v>जारी है ... हमारी असाधारण सुस्त और अक्षम न्यायपालिका खींचें इन
साल के लिए झूठे मामलों में यद्यपि वे बहुत अच्छी तरह से सच। इन सभी वर्षों
पति और उनके परिवार के सदस्यों नरक की तरह जीवन जीने। वे ब्लैकमेल कर रहे हैं,
extorted, जीवन की धमकी दी। और की नकली सशक्तिकरण के नाम पर यह सब
महिलाओं क्योंकि इस बेहोश नारीवादी करने के लिए हलवा-poori कार्य करता है। क्यों कानून
लिंग आधारित होना चाहिए और नहीं अपराध आधारित? ईमानदारी से चारों ओर देखो और देखो
जो अधिक पीड़ित है: पुरुषों या महिलाओं को।</v>
      </c>
      <c r="C917" s="1" t="s">
        <v>13</v>
      </c>
      <c r="D917" s="1" t="s">
        <v>5</v>
      </c>
    </row>
    <row r="918" spans="1:4" ht="13.2" x14ac:dyDescent="0.25">
      <c r="A918" s="1" t="s">
        <v>924</v>
      </c>
      <c r="B918" t="str">
        <f ca="1">IFERROR(__xludf.DUMMYFUNCTION("GOOGLETRANSLATE(B918,""en"",""hi"")"),"कौन परवाह करता है क्या नारीवादियों का कहना है!")</f>
        <v>कौन परवाह करता है क्या नारीवादियों का कहना है!</v>
      </c>
      <c r="C918" s="1" t="s">
        <v>4</v>
      </c>
      <c r="D918" s="1" t="s">
        <v>5</v>
      </c>
    </row>
    <row r="919" spans="1:4" ht="13.2" x14ac:dyDescent="0.25">
      <c r="A919" s="1" t="s">
        <v>925</v>
      </c>
      <c r="B919" t="str">
        <f ca="1">IFERROR(__xludf.DUMMYFUNCTION("GOOGLETRANSLATE(B919,""en"",""hi"")"),"आश्चर्य, जो उन chootiyas, कर रहे हैं ताली कि भारत की चुनावी अवधि 4
वर्षों। RangaBilla? कैसे नाम Kutiya उसे करने के बारे में?")</f>
        <v>आश्चर्य, जो उन chootiyas, कर रहे हैं ताली कि भारत की चुनावी अवधि 4
वर्षों। RangaBilla? कैसे नाम Kutiya उसे करने के बारे में?</v>
      </c>
      <c r="C919" s="1" t="s">
        <v>36</v>
      </c>
      <c r="D919" s="1" t="s">
        <v>28</v>
      </c>
    </row>
    <row r="920" spans="1:4" ht="13.2" x14ac:dyDescent="0.25">
      <c r="A920" s="1" t="s">
        <v>926</v>
      </c>
      <c r="B920" t="str">
        <f ca="1">IFERROR(__xludf.DUMMYFUNCTION("GOOGLETRANSLATE(B920,""en"",""hi"")"),"मैं क्योंकि आपके बुद्धिमान शब्दों के अपने वीडियो देखते हैं, लेकिन बहुत सारे विफल रहे हैं
इस वीडियो में वहाँ")</f>
        <v>मैं क्योंकि आपके बुद्धिमान शब्दों के अपने वीडियो देखते हैं, लेकिन बहुत सारे विफल रहे हैं
इस वीडियो में वहाँ</v>
      </c>
      <c r="C920" s="1" t="s">
        <v>4</v>
      </c>
      <c r="D920" s="1" t="s">
        <v>5</v>
      </c>
    </row>
    <row r="921" spans="1:4" ht="13.2" x14ac:dyDescent="0.25">
      <c r="A921" s="1" t="s">
        <v>927</v>
      </c>
      <c r="B921" t="str">
        <f ca="1">IFERROR(__xludf.DUMMYFUNCTION("GOOGLETRANSLATE(B921,""en"",""hi"")"),"मैं उस GIRLS😍😍😍 के CHARACTER प्यार करता था और आप भी कमाल बीआरओ थे")</f>
        <v>मैं उस GIRLS😍😍😍 के CHARACTER प्यार करता था और आप भी कमाल बीआरओ थे</v>
      </c>
      <c r="C921" s="1" t="s">
        <v>4</v>
      </c>
      <c r="D921" s="1" t="s">
        <v>5</v>
      </c>
    </row>
    <row r="922" spans="1:4" ht="13.2" x14ac:dyDescent="0.25">
      <c r="A922" s="1" t="s">
        <v>928</v>
      </c>
      <c r="B922" t="str">
        <f ca="1">IFERROR(__xludf.DUMMYFUNCTION("GOOGLETRANSLATE(B922,""en"",""hi"")"),"आप विश्वास है कि कबीर शारीरिक संबंधों नहीं था भी नौसिखिए हैं
PRITY से अन्य लोगों के साथ
और क्यों कि नौकरानी या कि नर्स दूर चला जाता है?")</f>
        <v>आप विश्वास है कि कबीर शारीरिक संबंधों नहीं था भी नौसिखिए हैं
PRITY से अन्य लोगों के साथ
और क्यों कि नौकरानी या कि नर्स दूर चला जाता है?</v>
      </c>
      <c r="C922" s="1" t="s">
        <v>36</v>
      </c>
      <c r="D922" s="1" t="s">
        <v>5</v>
      </c>
    </row>
    <row r="923" spans="1:4" ht="13.2" x14ac:dyDescent="0.25">
      <c r="A923" s="1" t="s">
        <v>929</v>
      </c>
      <c r="B923" t="str">
        <f ca="1">IFERROR(__xludf.DUMMYFUNCTION("GOOGLETRANSLATE(B923,""en"",""hi"")"),"सपर फिल्म साहब jii
पूर्ण समर्थन राजेश सर सभी Team💕💕😊")</f>
        <v>सपर फिल्म साहब jii
पूर्ण समर्थन राजेश सर सभी Team💕💕😊</v>
      </c>
      <c r="C923" s="1" t="s">
        <v>4</v>
      </c>
      <c r="D923" s="1" t="s">
        <v>5</v>
      </c>
    </row>
    <row r="924" spans="1:4" ht="13.2" x14ac:dyDescent="0.25">
      <c r="A924" s="1" t="s">
        <v>930</v>
      </c>
      <c r="B924" t="str">
        <f ca="1">IFERROR(__xludf.DUMMYFUNCTION("GOOGLETRANSLATE(B924,""en"",""hi"")"),"आप भाई प्यार 💓
एक समझदार आवाज eunches के हजारों के बीच 🤣")</f>
        <v>आप भाई प्यार 💓
एक समझदार आवाज eunches के हजारों के बीच 🤣</v>
      </c>
      <c r="C924" s="1" t="s">
        <v>36</v>
      </c>
      <c r="D924" s="1" t="s">
        <v>28</v>
      </c>
    </row>
    <row r="925" spans="1:4" ht="13.2" x14ac:dyDescent="0.25">
      <c r="A925" s="1" t="s">
        <v>931</v>
      </c>
      <c r="B925" t="str">
        <f ca="1">IFERROR(__xludf.DUMMYFUNCTION("GOOGLETRANSLATE(B925,""en"",""hi"")"),"सही broo ...")</f>
        <v>सही broo ...</v>
      </c>
      <c r="C925" s="1" t="s">
        <v>4</v>
      </c>
      <c r="D925" s="1" t="s">
        <v>5</v>
      </c>
    </row>
    <row r="926" spans="1:4" ht="13.2" x14ac:dyDescent="0.25">
      <c r="A926" s="1" t="s">
        <v>932</v>
      </c>
      <c r="B926" t="str">
        <f ca="1">IFERROR(__xludf.DUMMYFUNCTION("GOOGLETRANSLATE(B926,""en"",""hi"")"),"जब आप करने जा रहे हैं मोदी और अमित शाह के झूठ अर्नाब ""पर्दाफाश""? 😂🤣😂")</f>
        <v>जब आप करने जा रहे हैं मोदी और अमित शाह के झूठ अर्नाब "पर्दाफाश"? 😂🤣😂</v>
      </c>
      <c r="C926" s="1" t="s">
        <v>4</v>
      </c>
      <c r="D926" s="1" t="s">
        <v>5</v>
      </c>
    </row>
    <row r="927" spans="1:4" ht="13.2" x14ac:dyDescent="0.25">
      <c r="A927" s="1" t="s">
        <v>933</v>
      </c>
      <c r="B927" t="str">
        <f ca="1">IFERROR(__xludf.DUMMYFUNCTION("GOOGLETRANSLATE(B927,""en"",""hi"")"),"कबीर सिंह अहंकारी")</f>
        <v>कबीर सिंह अहंकारी</v>
      </c>
      <c r="C927" s="1" t="s">
        <v>4</v>
      </c>
      <c r="D927" s="1" t="s">
        <v>5</v>
      </c>
    </row>
    <row r="928" spans="1:4" ht="13.2" x14ac:dyDescent="0.25">
      <c r="A928" s="1" t="s">
        <v>934</v>
      </c>
      <c r="B928" t="str">
        <f ca="1">IFERROR(__xludf.DUMMYFUNCTION("GOOGLETRANSLATE(B928,""en"",""hi"")"),"LoL 🤣🤣 😂 😂🤣 🤣😂 😂🤣 🤣😂 😂")</f>
        <v>LoL 🤣🤣 😂 😂🤣 🤣😂 😂🤣 🤣😂 😂</v>
      </c>
      <c r="C928" s="1" t="s">
        <v>4</v>
      </c>
      <c r="D928" s="1" t="s">
        <v>5</v>
      </c>
    </row>
    <row r="929" spans="1:4" ht="13.2" x14ac:dyDescent="0.25">
      <c r="A929" s="1" t="s">
        <v>935</v>
      </c>
      <c r="B929" t="str">
        <f ca="1">IFERROR(__xludf.DUMMYFUNCTION("GOOGLETRANSLATE(B929,""en"",""hi"")"),"मेरे दोस्त से एक ने कहा ""गली लड़के ज्यादा ताशकंद फ़ाइलें से बेहतर है।""
हम कभी उसके बाद फिल्मों पर किसी भी चर्चा की थी!")</f>
        <v>मेरे दोस्त से एक ने कहा "गली लड़के ज्यादा ताशकंद फ़ाइलें से बेहतर है।"
हम कभी उसके बाद फिल्मों पर किसी भी चर्चा की थी!</v>
      </c>
      <c r="C929" s="1" t="s">
        <v>4</v>
      </c>
      <c r="D929" s="1" t="s">
        <v>5</v>
      </c>
    </row>
    <row r="930" spans="1:4" ht="13.2" x14ac:dyDescent="0.25">
      <c r="A930" s="1" t="s">
        <v>936</v>
      </c>
      <c r="B930" t="str">
        <f ca="1">IFERROR(__xludf.DUMMYFUNCTION("GOOGLETRANSLATE(B930,""en"",""hi"")"),"अच्छा भाई सही 👌")</f>
        <v>अच्छा भाई सही 👌</v>
      </c>
      <c r="C930" s="1" t="s">
        <v>4</v>
      </c>
      <c r="D930" s="1" t="s">
        <v>5</v>
      </c>
    </row>
    <row r="931" spans="1:4" ht="13.2" x14ac:dyDescent="0.25">
      <c r="A931" s="1" t="s">
        <v>937</v>
      </c>
      <c r="B931" t="str">
        <f ca="1">IFERROR(__xludf.DUMMYFUNCTION("GOOGLETRANSLATE(B931,""en"",""hi"")"),"00966571456033 imo")</f>
        <v>00966571456033 imo</v>
      </c>
      <c r="C931" s="1" t="s">
        <v>4</v>
      </c>
      <c r="D931" s="1" t="s">
        <v>5</v>
      </c>
    </row>
    <row r="932" spans="1:4" ht="13.2" x14ac:dyDescent="0.25">
      <c r="A932" s="1" t="s">
        <v>938</v>
      </c>
      <c r="B932" t="str">
        <f ca="1">IFERROR(__xludf.DUMMYFUNCTION("GOOGLETRANSLATE(B932,""en"",""hi"")"),"आप toooo अच्छा मालिक हैं, यहां तक ​​कि मैं जिस तरह से आप मालिक लगता है लगता है।")</f>
        <v>आप toooo अच्छा मालिक हैं, यहां तक ​​कि मैं जिस तरह से आप मालिक लगता है लगता है।</v>
      </c>
      <c r="C932" s="1" t="s">
        <v>4</v>
      </c>
      <c r="D932" s="1" t="s">
        <v>5</v>
      </c>
    </row>
    <row r="933" spans="1:4" ht="13.2" x14ac:dyDescent="0.25">
      <c r="A933" s="1" t="s">
        <v>939</v>
      </c>
      <c r="B933" t="str">
        <f ca="1">IFERROR(__xludf.DUMMYFUNCTION("GOOGLETRANSLATE(B933,""en"",""hi"")"),"gooct")</f>
        <v>gooct</v>
      </c>
      <c r="C933" s="1" t="s">
        <v>4</v>
      </c>
      <c r="D933" s="1" t="s">
        <v>5</v>
      </c>
    </row>
    <row r="934" spans="1:4" ht="13.2" x14ac:dyDescent="0.25">
      <c r="A934" s="1" t="s">
        <v>940</v>
      </c>
      <c r="B934" t="str">
        <f ca="1">IFERROR(__xludf.DUMMYFUNCTION("GOOGLETRANSLATE(B934,""en"",""hi"")"),"हम आपको साहब समर्थन करते हैं।")</f>
        <v>हम आपको साहब समर्थन करते हैं।</v>
      </c>
      <c r="C934" s="1" t="s">
        <v>4</v>
      </c>
      <c r="D934" s="1" t="s">
        <v>5</v>
      </c>
    </row>
    <row r="935" spans="1:4" ht="13.2" x14ac:dyDescent="0.25">
      <c r="A935" s="1" t="s">
        <v>941</v>
      </c>
      <c r="B935" t="str">
        <f ca="1">IFERROR(__xludf.DUMMYFUNCTION("GOOGLETRANSLATE(B935,""en"",""hi"")"),"क्यों इस Arundhuti भारत में आने के लिए अनुमति दी है?")</f>
        <v>क्यों इस Arundhuti भारत में आने के लिए अनुमति दी है?</v>
      </c>
      <c r="C935" s="1" t="s">
        <v>4</v>
      </c>
      <c r="D935" s="1" t="s">
        <v>5</v>
      </c>
    </row>
    <row r="936" spans="1:4" ht="13.2" x14ac:dyDescent="0.25">
      <c r="A936" s="1" t="s">
        <v>942</v>
      </c>
      <c r="B936" t="str">
        <f ca="1">IFERROR(__xludf.DUMMYFUNCTION("GOOGLETRANSLATE(B936,""en"",""hi"")"),"हे भगवान मैं बहुत यह एक खोजने के लिए खुश हूँ ..... मैंने सोचा था कि मैं केवल एक हूँ
लेकिन ... मुझे लगता है अब यह नहीं है
Jobhi कहा है iss वीडियो mein
माई usse पुरा सहमत हू 👍👍agar लॉग ऐसे फिल्में dekke तु सोच rahehe कबीर साई
चरित्र सुस्त अगर कोई अगर soch"&amp;"rha hai पालन Kohi तो हानिकारक hoga Bohat
जो sochrha hai ki .... माई कबीर सिंह banuga
तथ्य: अब इन दिनों कई लोगों को themself वे का पालन नहीं करते .... केवल पालन
फिल्मों और वे इस तरह की तरह .... गलत कदम लेता है .... की तरह बनने के लिए
कोई तो
लेकिन सच्चाई"&amp;" यह है
आप नहीं .... .. की जरूरत किसी को या कुछ और की तरह बन सकता है
बस अपने खुद के रास्ते पर का पालन करें
मैं जानता हूँ कि मेरी अंग्रेजी बुरा मैं पता है
मैं सिर्फ अपने विचारों को साझा करना चाहते थे
मैं 17 साल की उम्र मैं कर रहा हूँ इतना परिपक्व नहीं कर रह"&amp;"ा हूँ ..... उन राय देने के लिए ...
लेकिन गंभीरता से कबीर सिंह हमें कभी नहीं सिखाना क्या वास्तविक जीवन है .......")</f>
        <v>हे भगवान मैं बहुत यह एक खोजने के लिए खुश हूँ ..... मैंने सोचा था कि मैं केवल एक हूँ
लेकिन ... मुझे लगता है अब यह नहीं है
Jobhi कहा है iss वीडियो mein
माई usse पुरा सहमत हू 👍👍agar लॉग ऐसे फिल्में dekke तु सोच rahehe कबीर साई
चरित्र सुस्त अगर कोई अगर sochrha hai पालन Kohi तो हानिकारक hoga Bohat
जो sochrha hai ki .... माई कबीर सिंह banuga
तथ्य: अब इन दिनों कई लोगों को themself वे का पालन नहीं करते .... केवल पालन
फिल्मों और वे इस तरह की तरह .... गलत कदम लेता है .... की तरह बनने के लिए
कोई तो
लेकिन सच्चाई यह है
आप नहीं .... .. की जरूरत किसी को या कुछ और की तरह बन सकता है
बस अपने खुद के रास्ते पर का पालन करें
मैं जानता हूँ कि मेरी अंग्रेजी बुरा मैं पता है
मैं सिर्फ अपने विचारों को साझा करना चाहते थे
मैं 17 साल की उम्र मैं कर रहा हूँ इतना परिपक्व नहीं कर रहा हूँ ..... उन राय देने के लिए ...
लेकिन गंभीरता से कबीर सिंह हमें कभी नहीं सिखाना क्या वास्तविक जीवन है .......</v>
      </c>
      <c r="C936" s="1" t="s">
        <v>4</v>
      </c>
      <c r="D936" s="1" t="s">
        <v>5</v>
      </c>
    </row>
    <row r="937" spans="1:4" ht="13.2" x14ac:dyDescent="0.25">
      <c r="A937" s="1" t="s">
        <v>943</v>
      </c>
      <c r="B937" t="str">
        <f ca="1">IFERROR(__xludf.DUMMYFUNCTION("GOOGLETRANSLATE(B937,""en"",""hi"")"),"yess broo")</f>
        <v>yess broo</v>
      </c>
      <c r="C937" s="1" t="s">
        <v>4</v>
      </c>
      <c r="D937" s="1" t="s">
        <v>5</v>
      </c>
    </row>
    <row r="938" spans="1:4" ht="13.2" x14ac:dyDescent="0.25">
      <c r="A938" s="1" t="s">
        <v>944</v>
      </c>
      <c r="B938" t="str">
        <f ca="1">IFERROR(__xludf.DUMMYFUNCTION("GOOGLETRANSLATE(B938,""en"",""hi"")"),"यह एक फिल्म review🧐 नहीं है")</f>
        <v>यह एक फिल्म review🧐 नहीं है</v>
      </c>
      <c r="C938" s="1" t="s">
        <v>4</v>
      </c>
      <c r="D938" s="1" t="s">
        <v>5</v>
      </c>
    </row>
    <row r="939" spans="1:4" ht="13.2" x14ac:dyDescent="0.25">
      <c r="A939" s="1" t="s">
        <v>945</v>
      </c>
      <c r="B939" t="str">
        <f ca="1">IFERROR(__xludf.DUMMYFUNCTION("GOOGLETRANSLATE(B939,""en"",""hi"")"),"पूरी तरह से ईमानदार समीक्षा। हम आज की पीढ़ी में इस तरह के ईमानदार लोगों की जरूरत है जो
हमें बताएंगे कि कैसे इन उद्योगों युवाओं डिमाग धोनेवाला कर रहे हैं कर सकते हैं। घुमा
भावनाओं और भावनाओं को सिर्फ अपने बीमार एजेंडा का प्रचार, और अधिक बनाने के लिए
पैसे। "&amp;"मानवता दांव पर है। हम आप जैसे लोगों की जरूरत है पर युवाओं को रखने के लिए
धावन पथ। खैर साहब किया।")</f>
        <v>पूरी तरह से ईमानदार समीक्षा। हम आज की पीढ़ी में इस तरह के ईमानदार लोगों की जरूरत है जो
हमें बताएंगे कि कैसे इन उद्योगों युवाओं डिमाग धोनेवाला कर रहे हैं कर सकते हैं। घुमा
भावनाओं और भावनाओं को सिर्फ अपने बीमार एजेंडा का प्रचार, और अधिक बनाने के लिए
पैसे। मानवता दांव पर है। हम आप जैसे लोगों की जरूरत है पर युवाओं को रखने के लिए
धावन पथ। खैर साहब किया।</v>
      </c>
      <c r="C939" s="1" t="s">
        <v>13</v>
      </c>
      <c r="D939" s="1" t="s">
        <v>5</v>
      </c>
    </row>
    <row r="940" spans="1:4" ht="13.2" x14ac:dyDescent="0.25">
      <c r="A940" s="1" t="s">
        <v>946</v>
      </c>
      <c r="B940" t="str">
        <f ca="1">IFERROR(__xludf.DUMMYFUNCTION("GOOGLETRANSLATE(B940,""en"",""hi"")"),"बेहतर केवल देखने के लिए नहीं")</f>
        <v>बेहतर केवल देखने के लिए नहीं</v>
      </c>
      <c r="C940" s="1" t="s">
        <v>4</v>
      </c>
      <c r="D940" s="1" t="s">
        <v>5</v>
      </c>
    </row>
    <row r="941" spans="1:4" ht="13.2" x14ac:dyDescent="0.25">
      <c r="A941" s="1" t="s">
        <v>947</v>
      </c>
      <c r="B941" t="str">
        <f ca="1">IFERROR(__xludf.DUMMYFUNCTION("GOOGLETRANSLATE(B941,""en"",""hi"")"),"मैं महिला का एक बहुत अलग राय .. किसी भी अधिक नहीं ... वापस जहाँ भी जाना पड़ा
तुम वापस from..do झूठ करने के लिए हमें सिखाने नहीं आया ... वह निर्वासित किए जाने की आवश्यकता
भारतीय जेलों स्वीकार नहीं करना चाहिए asap..even her..whoever उसे खरीदा है
books..burn"&amp;" them..i बजे ..")</f>
        <v>मैं महिला का एक बहुत अलग राय .. किसी भी अधिक नहीं ... वापस जहाँ भी जाना पड़ा
तुम वापस from..do झूठ करने के लिए हमें सिखाने नहीं आया ... वह निर्वासित किए जाने की आवश्यकता
भारतीय जेलों स्वीकार नहीं करना चाहिए asap..even her..whoever उसे खरीदा है
books..burn them..i बजे ..</v>
      </c>
      <c r="C941" s="1" t="s">
        <v>4</v>
      </c>
      <c r="D941" s="1" t="s">
        <v>5</v>
      </c>
    </row>
    <row r="942" spans="1:4" ht="13.2" x14ac:dyDescent="0.25">
      <c r="A942" s="1" t="s">
        <v>948</v>
      </c>
      <c r="B942" t="str">
        <f ca="1">IFERROR(__xludf.DUMMYFUNCTION("GOOGLETRANSLATE(B942,""en"",""hi"")"),"सर सबसे अच्छा समीक्षा")</f>
        <v>सर सबसे अच्छा समीक्षा</v>
      </c>
      <c r="C942" s="1" t="s">
        <v>4</v>
      </c>
      <c r="D942" s="1" t="s">
        <v>5</v>
      </c>
    </row>
    <row r="943" spans="1:4" ht="13.2" x14ac:dyDescent="0.25">
      <c r="A943" s="1" t="s">
        <v>949</v>
      </c>
      <c r="B943" t="str">
        <f ca="1">IFERROR(__xludf.DUMMYFUNCTION("GOOGLETRANSLATE(B943,""en"",""hi"")"),"दोस्तों सिर्फ इस फिल्में अपने aswom .. क्या उन नारीवादी को listn नहीं देखना ... बस
फिल्म देखने nd दर्द महसूस ..")</f>
        <v>दोस्तों सिर्फ इस फिल्में अपने aswom .. क्या उन नारीवादी को listn नहीं देखना ... बस
फिल्म देखने nd दर्द महसूस ..</v>
      </c>
      <c r="C943" s="1" t="s">
        <v>4</v>
      </c>
      <c r="D943" s="1" t="s">
        <v>5</v>
      </c>
    </row>
    <row r="944" spans="1:4" ht="13.2" x14ac:dyDescent="0.25">
      <c r="A944" s="1" t="s">
        <v>950</v>
      </c>
      <c r="B944" t="str">
        <f ca="1">IFERROR(__xludf.DUMMYFUNCTION("GOOGLETRANSLATE(B944,""en"",""hi"")"),"@SECULARISM मानसिक विकार हिन्दू है
Thx .. मुझे Jihadi🙏🙏🙏🙏 बुला लिए")</f>
        <v>@SECULARISM मानसिक विकार हिन्दू है
Thx .. मुझे Jihadi🙏🙏🙏🙏 बुला लिए</v>
      </c>
      <c r="C944" s="1" t="s">
        <v>36</v>
      </c>
      <c r="D944" s="1" t="s">
        <v>5</v>
      </c>
    </row>
    <row r="945" spans="1:4" ht="13.2" x14ac:dyDescent="0.25">
      <c r="A945" s="1" t="s">
        <v>951</v>
      </c>
      <c r="B945" t="str">
        <f ca="1">IFERROR(__xludf.DUMMYFUNCTION("GOOGLETRANSLATE(B945,""en"",""hi"")"),"मैं जहांगीर भाई से मिलना चाहता हूँ")</f>
        <v>मैं जहांगीर भाई से मिलना चाहता हूँ</v>
      </c>
      <c r="C945" s="1" t="s">
        <v>4</v>
      </c>
      <c r="D945" s="1" t="s">
        <v>5</v>
      </c>
    </row>
    <row r="946" spans="1:4" ht="13.2" x14ac:dyDescent="0.25">
      <c r="A946" s="1" t="s">
        <v>952</v>
      </c>
      <c r="B946" t="str">
        <f ca="1">IFERROR(__xludf.DUMMYFUNCTION("GOOGLETRANSLATE(B946,""en"",""hi"")"),"बहुत सही वास्तव में। बस इच्छा अधिक आदमी साहस यह क्या करना है, तो आप
झूठे दावों की कमी देखेंगे। भगवान उन जो आदमी के लिए खड़े हो जाओ blease
वहाँ अधिकार")</f>
        <v>बहुत सही वास्तव में। बस इच्छा अधिक आदमी साहस यह क्या करना है, तो आप
झूठे दावों की कमी देखेंगे। भगवान उन जो आदमी के लिए खड़े हो जाओ blease
वहाँ अधिकार</v>
      </c>
      <c r="C946" s="1" t="s">
        <v>4</v>
      </c>
      <c r="D946" s="1" t="s">
        <v>5</v>
      </c>
    </row>
    <row r="947" spans="1:4" ht="13.2" x14ac:dyDescent="0.25">
      <c r="A947" s="1" t="s">
        <v>953</v>
      </c>
      <c r="B947" t="str">
        <f ca="1">IFERROR(__xludf.DUMMYFUNCTION("GOOGLETRANSLATE(B947,""en"",""hi"")"),"धन्यवाद shwetabh भाई 👌")</f>
        <v>धन्यवाद shwetabh भाई 👌</v>
      </c>
      <c r="C947" s="1" t="s">
        <v>4</v>
      </c>
      <c r="D947" s="1" t="s">
        <v>5</v>
      </c>
    </row>
    <row r="948" spans="1:4" ht="13.2" x14ac:dyDescent="0.25">
      <c r="A948" s="1" t="s">
        <v>954</v>
      </c>
      <c r="B948" t="str">
        <f ca="1">IFERROR(__xludf.DUMMYFUNCTION("GOOGLETRANSLATE(B948,""en"",""hi"")"),"धूप के चश्मे है कि वह फिल्म में इस्तेमाल किया 😅
यहाँ अपने देश में नेपाल दुकानदार hotpiece लिखते हैं कि धूप के चश्मे बेचने
के रूप में ""कबीर सिंह ko Chasma yaha paienxa"" पोस्टर में दुकान (कबीर बाहर
गाओ कांच यहां उपलब्ध होंगी) 🤣")</f>
        <v>धूप के चश्मे है कि वह फिल्म में इस्तेमाल किया 😅
यहाँ अपने देश में नेपाल दुकानदार hotpiece लिखते हैं कि धूप के चश्मे बेचने
के रूप में "कबीर सिंह ko Chasma yaha paienxa" पोस्टर में दुकान (कबीर बाहर
गाओ कांच यहां उपलब्ध होंगी) 🤣</v>
      </c>
      <c r="C948" s="1" t="s">
        <v>4</v>
      </c>
      <c r="D948" s="1" t="s">
        <v>5</v>
      </c>
    </row>
    <row r="949" spans="1:4" ht="13.2" x14ac:dyDescent="0.25">
      <c r="A949" s="1" t="s">
        <v>955</v>
      </c>
      <c r="B949" t="str">
        <f ca="1">IFERROR(__xludf.DUMMYFUNCTION("GOOGLETRANSLATE(B949,""en"",""hi"")"),"नाइस tq")</f>
        <v>नाइस tq</v>
      </c>
      <c r="C949" s="1" t="s">
        <v>4</v>
      </c>
      <c r="D949" s="1" t="s">
        <v>5</v>
      </c>
    </row>
    <row r="950" spans="1:4" ht="13.2" x14ac:dyDescent="0.25">
      <c r="A950" s="1" t="s">
        <v>956</v>
      </c>
      <c r="B950" t="str">
        <f ca="1">IFERROR(__xludf.DUMMYFUNCTION("GOOGLETRANSLATE(B950,""en"",""hi"")"),"यह वाकई")</f>
        <v>यह वाकई</v>
      </c>
      <c r="C950" s="1" t="s">
        <v>4</v>
      </c>
      <c r="D950" s="1" t="s">
        <v>5</v>
      </c>
    </row>
    <row r="951" spans="1:4" ht="13.2" x14ac:dyDescent="0.25">
      <c r="A951" s="1" t="s">
        <v>957</v>
      </c>
      <c r="B951" t="str">
        <f ca="1">IFERROR(__xludf.DUMMYFUNCTION("GOOGLETRANSLATE(B951,""en"",""hi"")"),"सच भाई। पिछले महीने देखा था। इस किताब की पीडीएफ यह आधारित है
ऑन &lt;http://slobodni-univerzitet-srbije.org/files/ROBERT-KANIGEL-RAMANUJAN.pdf&gt;
किताब भी बेहतर है")</f>
        <v>सच भाई। पिछले महीने देखा था। इस किताब की पीडीएफ यह आधारित है
ऑन &lt;http://slobodni-univerzitet-srbije.org/files/ROBERT-KANIGEL-RAMANUJAN.pdf&gt;
किताब भी बेहतर है</v>
      </c>
      <c r="C951" s="1" t="s">
        <v>4</v>
      </c>
      <c r="D951" s="1" t="s">
        <v>5</v>
      </c>
    </row>
    <row r="952" spans="1:4" ht="13.2" x14ac:dyDescent="0.25">
      <c r="A952" s="1" t="s">
        <v>958</v>
      </c>
      <c r="B952" t="str">
        <f ca="1">IFERROR(__xludf.DUMMYFUNCTION("GOOGLETRANSLATE(B952,""en"",""hi"")"),"यू आर वास्तव में प्रतिभाशाली भाई")</f>
        <v>यू आर वास्तव में प्रतिभाशाली भाई</v>
      </c>
      <c r="C952" s="1" t="s">
        <v>4</v>
      </c>
      <c r="D952" s="1" t="s">
        <v>5</v>
      </c>
    </row>
    <row r="953" spans="1:4" ht="13.2" x14ac:dyDescent="0.25">
      <c r="A953" s="1" t="s">
        <v>959</v>
      </c>
      <c r="B953" t="str">
        <f ca="1">IFERROR(__xludf.DUMMYFUNCTION("GOOGLETRANSLATE(B953,""en"",""hi"")"),"Nice😅😆😂😃😂😂😂😂😂😂😂😂😂😂😂😂😂😂😂😂😂😂😂😂😂😂😂😂😂😂😂😂")</f>
        <v>Nice😅😆😂😃😂😂😂😂😂😂😂😂😂😂😂😂😂😂😂😂😂😂😂😂😂😂😂😂😂😂😂😂</v>
      </c>
      <c r="C953" s="1" t="s">
        <v>4</v>
      </c>
      <c r="D953" s="1" t="s">
        <v>5</v>
      </c>
    </row>
    <row r="954" spans="1:4" ht="13.2" x14ac:dyDescent="0.25">
      <c r="A954" s="1" t="s">
        <v>960</v>
      </c>
      <c r="B954" t="str">
        <f ca="1">IFERROR(__xludf.DUMMYFUNCTION("GOOGLETRANSLATE(B954,""en"",""hi"")"),"सर नमस्ते मैं अपने विचारों का सम्मान सभी अन्य बातों के उदारवादी या अन्य के बारे में बात
सामान मैं व्यक्तिगत रूप से भी उन्हें नफरत है, लेकिन मैं वास्तव में आप कर सकते हैं एक अनुरोध है
इस मामले ""हिंदी सिनेमा की दुनिया में राजनीति"" के बारे में एक और चैनल ब"&amp;"नाने
लेकिन मैं व्यक्तिगत रूप से लगता है कि इस चैनल के अपने मुख्य उद्देश्य से चिपके किया जाना चाहिए
फिल्म अपने पिछले वीडियो अपने खुले विचार से सबसे अच्छा कर रहे हैं की समीक्षा
किसी डर और देखने के सीधे बिंदु के बिना। मैं तुम्हारा लेकिन साथ प्रशंसक बन गए
इन "&amp;"कुछ एपिसोड जिसमें आप ज्यादातर कुछ हद तक राजनीतिक मामलों के बारे में बात
डिस्टर्ब दर्शकों BTW आप एक महान काम गॉड ब्लेस यू कर रहे हैं।")</f>
        <v>सर नमस्ते मैं अपने विचारों का सम्मान सभी अन्य बातों के उदारवादी या अन्य के बारे में बात
सामान मैं व्यक्तिगत रूप से भी उन्हें नफरत है, लेकिन मैं वास्तव में आप कर सकते हैं एक अनुरोध है
इस मामले "हिंदी सिनेमा की दुनिया में राजनीति" के बारे में एक और चैनल बनाने
लेकिन मैं व्यक्तिगत रूप से लगता है कि इस चैनल के अपने मुख्य उद्देश्य से चिपके किया जाना चाहिए
फिल्म अपने पिछले वीडियो अपने खुले विचार से सबसे अच्छा कर रहे हैं की समीक्षा
किसी डर और देखने के सीधे बिंदु के बिना। मैं तुम्हारा लेकिन साथ प्रशंसक बन गए
इन कुछ एपिसोड जिसमें आप ज्यादातर कुछ हद तक राजनीतिक मामलों के बारे में बात
डिस्टर्ब दर्शकों BTW आप एक महान काम गॉड ब्लेस यू कर रहे हैं।</v>
      </c>
      <c r="C954" s="1" t="s">
        <v>4</v>
      </c>
      <c r="D954" s="1" t="s">
        <v>5</v>
      </c>
    </row>
    <row r="955" spans="1:4" ht="13.2" x14ac:dyDescent="0.25">
      <c r="A955" s="1" t="s">
        <v>961</v>
      </c>
      <c r="B955" t="str">
        <f ca="1">IFERROR(__xludf.DUMMYFUNCTION("GOOGLETRANSLATE(B955,""en"",""hi"")"),"अपने आप को भाड़ में जाओ नारीवाद")</f>
        <v>अपने आप को भाड़ में जाओ नारीवाद</v>
      </c>
      <c r="C955" s="1" t="s">
        <v>4</v>
      </c>
      <c r="D955" s="1" t="s">
        <v>28</v>
      </c>
    </row>
    <row r="956" spans="1:4" ht="13.2" x14ac:dyDescent="0.25">
      <c r="A956" s="1" t="s">
        <v>962</v>
      </c>
      <c r="B956" t="str">
        <f ca="1">IFERROR(__xludf.DUMMYFUNCTION("GOOGLETRANSLATE(B956,""en"",""hi"")"),"वाह शानदार 👌👌👌")</f>
        <v>वाह शानदार 👌👌👌</v>
      </c>
      <c r="C956" s="1" t="s">
        <v>4</v>
      </c>
      <c r="D956" s="1" t="s">
        <v>5</v>
      </c>
    </row>
    <row r="957" spans="1:4" ht="13.2" x14ac:dyDescent="0.25">
      <c r="A957" s="1" t="s">
        <v>963</v>
      </c>
      <c r="B957" t="str">
        <f ca="1">IFERROR(__xludf.DUMMYFUNCTION("GOOGLETRANSLATE(B957,""en"",""hi"")"),"उदारवादी कबीर सिंह की तरह सच्चा प्यार कहानियों नहीं करना चाहते
वे कई रिश्ते फिल्में जो सोसायटी लूट चाहते हैं ...
वे कई पति-पत्नी चाहते हैं .... 🤦
लेकिन कबीर सिंह में उन्होंने केवल एक महिला वह हर चीज को था.वह पसंद करती है प्यार करता है
झील, लिंग, उसके साथ"&amp;" झगड़ा करने के लिए केवल इस दिव्य प्रेम कहा जाता है।
कबीर सिंह एक फिल्म यह पूर्ण खुशी, sarrow की एक जीवन है, गुस्सा, नहीं है
प्रतिबद्धता, प्रेम, sacrifice..all ... अच्छे और बुरे लेकिन हम केवल अच्छा ले जाना है।
उदारवादी प्यार के इस प्रकार नहीं करना चाहते।
म"&amp;"हाकाव्य प्रेम कहानी ♥ ️
यह सच है प्रेम कहानी ♥ ️")</f>
        <v>उदारवादी कबीर सिंह की तरह सच्चा प्यार कहानियों नहीं करना चाहते
वे कई रिश्ते फिल्में जो सोसायटी लूट चाहते हैं ...
वे कई पति-पत्नी चाहते हैं .... 🤦
लेकिन कबीर सिंह में उन्होंने केवल एक महिला वह हर चीज को था.वह पसंद करती है प्यार करता है
झील, लिंग, उसके साथ झगड़ा करने के लिए केवल इस दिव्य प्रेम कहा जाता है।
कबीर सिंह एक फिल्म यह पूर्ण खुशी, sarrow की एक जीवन है, गुस्सा, नहीं है
प्रतिबद्धता, प्रेम, sacrifice..all ... अच्छे और बुरे लेकिन हम केवल अच्छा ले जाना है।
उदारवादी प्यार के इस प्रकार नहीं करना चाहते।
महाकाव्य प्रेम कहानी ♥ ️
यह सच है प्रेम कहानी ♥ ️</v>
      </c>
      <c r="C957" s="1" t="s">
        <v>36</v>
      </c>
      <c r="D957" s="1" t="s">
        <v>5</v>
      </c>
    </row>
    <row r="958" spans="1:4" ht="13.2" x14ac:dyDescent="0.25">
      <c r="A958" s="1" t="s">
        <v>964</v>
      </c>
      <c r="B958" t="str">
        <f ca="1">IFERROR(__xludf.DUMMYFUNCTION("GOOGLETRANSLATE(B958,""en"",""hi"")"),"मै आपसे प्यार करता हूँ मेरे भाई")</f>
        <v>मै आपसे प्यार करता हूँ मेरे भाई</v>
      </c>
      <c r="C958" s="1" t="s">
        <v>4</v>
      </c>
      <c r="D958" s="1" t="s">
        <v>5</v>
      </c>
    </row>
    <row r="959" spans="1:4" ht="13.2" x14ac:dyDescent="0.25">
      <c r="A959" s="1" t="s">
        <v>965</v>
      </c>
      <c r="B959" t="str">
        <f ca="1">IFERROR(__xludf.DUMMYFUNCTION("GOOGLETRANSLATE(B959,""en"",""hi"")"),"सुंदर फिल्म है और मैं सामाजिक प्रभाव के बारे में परवाह नहीं है। आप की तरह लगता है
कि जोकर जैसा फिल्म मार्टिन scoresee और दूसरों फिल्में बुरा हो जाएगा")</f>
        <v>सुंदर फिल्म है और मैं सामाजिक प्रभाव के बारे में परवाह नहीं है। आप की तरह लगता है
कि जोकर जैसा फिल्म मार्टिन scoresee और दूसरों फिल्में बुरा हो जाएगा</v>
      </c>
      <c r="C959" s="1" t="s">
        <v>13</v>
      </c>
      <c r="D959" s="1" t="s">
        <v>5</v>
      </c>
    </row>
    <row r="960" spans="1:4" ht="13.2" x14ac:dyDescent="0.25">
      <c r="A960" s="1" t="s">
        <v>966</v>
      </c>
      <c r="B960" t="str">
        <f ca="1">IFERROR(__xludf.DUMMYFUNCTION("GOOGLETRANSLATE(B960,""en"",""hi"")"),"मैं गर्म boys😗😚🍌🍌 प्यार")</f>
        <v>मैं गर्म boys😗😚🍌🍌 प्यार</v>
      </c>
      <c r="C960" s="1" t="s">
        <v>4</v>
      </c>
      <c r="D960" s="1" t="s">
        <v>5</v>
      </c>
    </row>
    <row r="961" spans="1:4" ht="13.2" x14ac:dyDescent="0.25">
      <c r="A961" s="1" t="s">
        <v>967</v>
      </c>
      <c r="B961" t="str">
        <f ca="1">IFERROR(__xludf.DUMMYFUNCTION("GOOGLETRANSLATE(B961,""en"",""hi"")"),"बहुत ही कुशल अवधारणा .... कुशल दिशा ... सभी टीम के लिए भाग्य का सबसे अच्छा
राजेश झा उत्पादन .... 👍")</f>
        <v>बहुत ही कुशल अवधारणा .... कुशल दिशा ... सभी टीम के लिए भाग्य का सबसे अच्छा
राजेश झा उत्पादन .... 👍</v>
      </c>
      <c r="C961" s="1" t="s">
        <v>4</v>
      </c>
      <c r="D961" s="1" t="s">
        <v>5</v>
      </c>
    </row>
    <row r="962" spans="1:4" ht="13.2" x14ac:dyDescent="0.25">
      <c r="A962" s="1" t="s">
        <v>968</v>
      </c>
      <c r="B962" t="str">
        <f ca="1">IFERROR(__xludf.DUMMYFUNCTION("GOOGLETRANSLATE(B962,""en"",""hi"")"),"बहुत बढ़िया")</f>
        <v>बहुत बढ़िया</v>
      </c>
      <c r="C962" s="1" t="s">
        <v>4</v>
      </c>
      <c r="D962" s="1" t="s">
        <v>5</v>
      </c>
    </row>
    <row r="963" spans="1:4" ht="13.2" x14ac:dyDescent="0.25">
      <c r="A963" s="1" t="s">
        <v>969</v>
      </c>
      <c r="B963" t="str">
        <f ca="1">IFERROR(__xludf.DUMMYFUNCTION("GOOGLETRANSLATE(B963,""en"",""hi"")"),"चू नारीवादी 😂")</f>
        <v>चू नारीवादी 😂</v>
      </c>
      <c r="C963" s="1" t="s">
        <v>4</v>
      </c>
      <c r="D963" s="1" t="s">
        <v>5</v>
      </c>
    </row>
    <row r="964" spans="1:4" ht="13.2" x14ac:dyDescent="0.25">
      <c r="A964" s="1" t="s">
        <v>970</v>
      </c>
      <c r="B964" t="str">
        <f ca="1">IFERROR(__xludf.DUMMYFUNCTION("GOOGLETRANSLATE(B964,""en"",""hi"")"),"राजदीप हमेशा कम्युनिस्ट गिरोह समर्थन करते हैं। अब भारत बाईं के एक सच्चे चेहरे को देखकर
arundhti रॉय या इरफान हबीब की तरह उदार गिरोह।")</f>
        <v>राजदीप हमेशा कम्युनिस्ट गिरोह समर्थन करते हैं। अब भारत बाईं के एक सच्चे चेहरे को देखकर
arundhti रॉय या इरफान हबीब की तरह उदार गिरोह।</v>
      </c>
      <c r="C964" s="1" t="s">
        <v>36</v>
      </c>
      <c r="D964" s="1" t="s">
        <v>5</v>
      </c>
    </row>
    <row r="965" spans="1:4" ht="13.2" x14ac:dyDescent="0.25">
      <c r="A965" s="1" t="s">
        <v>971</v>
      </c>
      <c r="B965" t="str">
        <f ca="1">IFERROR(__xludf.DUMMYFUNCTION("GOOGLETRANSLATE(B965,""en"",""hi"")"),"कृपया जोकर review🙏🙏🙏🙏🙏")</f>
        <v>कृपया जोकर review🙏🙏🙏🙏🙏</v>
      </c>
      <c r="C965" s="1" t="s">
        <v>4</v>
      </c>
      <c r="D965" s="1" t="s">
        <v>5</v>
      </c>
    </row>
    <row r="966" spans="1:4" ht="13.2" x14ac:dyDescent="0.25">
      <c r="A966" s="1" t="s">
        <v>972</v>
      </c>
      <c r="B966" t="str">
        <f ca="1">IFERROR(__xludf.DUMMYFUNCTION("GOOGLETRANSLATE(B966,""en"",""hi"")"),"खैर कहा के बारे में श्रीमान जी
[#Feminist] (http://www.youtube.com/results?search_query=%23feminist), आप कर रहे हैं
एक सच्चे यूट्यूब, और एक व्याख्याता 🙏🙏।")</f>
        <v>खैर कहा के बारे में श्रीमान जी
[#Feminist] (http://www.youtube.com/results?search_query=%23feminist), आप कर रहे हैं
एक सच्चे यूट्यूब, और एक व्याख्याता 🙏🙏।</v>
      </c>
      <c r="C966" s="1" t="s">
        <v>4</v>
      </c>
      <c r="D966" s="1" t="s">
        <v>5</v>
      </c>
    </row>
    <row r="967" spans="1:4" ht="13.2" x14ac:dyDescent="0.25">
      <c r="A967" s="1" t="s">
        <v>973</v>
      </c>
      <c r="B967" t="str">
        <f ca="1">IFERROR(__xludf.DUMMYFUNCTION("GOOGLETRANSLATE(B967,""en"",""hi"")"),"Butifull वीडियो")</f>
        <v>Butifull वीडियो</v>
      </c>
      <c r="C967" s="1" t="s">
        <v>4</v>
      </c>
      <c r="D967" s="1" t="s">
        <v>5</v>
      </c>
    </row>
    <row r="968" spans="1:4" ht="13.2" x14ac:dyDescent="0.25">
      <c r="A968" s="1" t="s">
        <v>974</v>
      </c>
      <c r="B968" t="str">
        <f ca="1">IFERROR(__xludf.DUMMYFUNCTION("GOOGLETRANSLATE(B968,""en"",""hi"")"),"Arundhuti रॉय की gesturing एक वेश्या है, जो इसका मतलब है की है कि वह वास्तव में एक है
वेश्या। उसे के चेहरे एक वेश्या, वार्मिंग की तरह नहीं लगती है
यौन सबसे अधिक बार की उसकी ही पीटा जा रहा है के लिए इतने सारे नए के साथ बिस्तर
चुनाव? अन्य लोग भी अन्य पुरुष "&amp;"सहकर्मियों के साथ एक ही आदतों का कर रहे हैं।")</f>
        <v>Arundhuti रॉय की gesturing एक वेश्या है, जो इसका मतलब है की है कि वह वास्तव में एक है
वेश्या। उसे के चेहरे एक वेश्या, वार्मिंग की तरह नहीं लगती है
यौन सबसे अधिक बार की उसकी ही पीटा जा रहा है के लिए इतने सारे नए के साथ बिस्तर
चुनाव? अन्य लोग भी अन्य पुरुष सहकर्मियों के साथ एक ही आदतों का कर रहे हैं।</v>
      </c>
      <c r="C968" s="1" t="s">
        <v>36</v>
      </c>
      <c r="D968" s="1" t="s">
        <v>28</v>
      </c>
    </row>
    <row r="969" spans="1:4" ht="13.2" x14ac:dyDescent="0.25">
      <c r="A969" s="1" t="s">
        <v>975</v>
      </c>
      <c r="B969" t="str">
        <f ca="1">IFERROR(__xludf.DUMMYFUNCTION("GOOGLETRANSLATE(B969,""en"",""hi"")"),"Suprerbacha, chankirchala, इस है gudmarani tanuki उसकी इस गलती मंडल नहीं
शिक्षा समस्या")</f>
        <v>Suprerbacha, chankirchala, इस है gudmarani tanuki उसकी इस गलती मंडल नहीं
शिक्षा समस्या</v>
      </c>
      <c r="C969" s="1" t="s">
        <v>36</v>
      </c>
      <c r="D969" s="1" t="s">
        <v>5</v>
      </c>
    </row>
    <row r="970" spans="1:4" ht="13.2" x14ac:dyDescent="0.25">
      <c r="A970" s="1" t="s">
        <v>976</v>
      </c>
      <c r="B970" t="str">
        <f ca="1">IFERROR(__xludf.DUMMYFUNCTION("GOOGLETRANSLATE(B970,""en"",""hi"")"),"मैं एक उदार या एक नारीवादी नहीं कर रहा हूँ ... मैं ने उल्लेख बातों से कोई भी नहीं
वीडियो में CHAP ... लेकिन, कहने के लिए खेद है, कबीर सिंह, एक पूर्ण बोर है
सच में यकीन है कि क्या परंपराओं कबीर सिंह बढ़ावा दे रहा है नहीं। मैं क्या पता नहीं है
इस अध्याय के "&amp;"बारे में चल रहा है")</f>
        <v>मैं एक उदार या एक नारीवादी नहीं कर रहा हूँ ... मैं ने उल्लेख बातों से कोई भी नहीं
वीडियो में CHAP ... लेकिन, कहने के लिए खेद है, कबीर सिंह, एक पूर्ण बोर है
सच में यकीन है कि क्या परंपराओं कबीर सिंह बढ़ावा दे रहा है नहीं। मैं क्या पता नहीं है
इस अध्याय के बारे में चल रहा है</v>
      </c>
      <c r="C970" s="1" t="s">
        <v>4</v>
      </c>
      <c r="D970" s="1" t="s">
        <v>5</v>
      </c>
    </row>
    <row r="971" spans="1:4" ht="13.2" x14ac:dyDescent="0.25">
      <c r="A971" s="1" t="s">
        <v>977</v>
      </c>
      <c r="B971" t="str">
        <f ca="1">IFERROR(__xludf.DUMMYFUNCTION("GOOGLETRANSLATE(B971,""en"",""hi"")"),"Thankew")</f>
        <v>Thankew</v>
      </c>
      <c r="C971" s="1" t="s">
        <v>4</v>
      </c>
      <c r="D971" s="1" t="s">
        <v>5</v>
      </c>
    </row>
    <row r="972" spans="1:4" ht="13.2" x14ac:dyDescent="0.25">
      <c r="A972" s="1" t="s">
        <v>978</v>
      </c>
      <c r="B972" t="str">
        <f ca="1">IFERROR(__xludf.DUMMYFUNCTION("GOOGLETRANSLATE(B972,""en"",""hi"")"),"@Beant सिंह कैसे झूठ और फोर्ज नकली विवरण के लिए लोगों को कह रहा है कह रहा है
सच्चाई।")</f>
        <v>@Beant सिंह कैसे झूठ और फोर्ज नकली विवरण के लिए लोगों को कह रहा है कह रहा है
सच्चाई।</v>
      </c>
      <c r="C972" s="1" t="s">
        <v>4</v>
      </c>
      <c r="D972" s="1" t="s">
        <v>5</v>
      </c>
    </row>
    <row r="973" spans="1:4" ht="13.2" x14ac:dyDescent="0.25">
      <c r="A973" s="1" t="s">
        <v>979</v>
      </c>
      <c r="B973" t="str">
        <f ca="1">IFERROR(__xludf.DUMMYFUNCTION("GOOGLETRANSLATE(B973,""en"",""hi"")"),"उन्होंने Womanizer नहीं था। वह अंदर और बहुत गुस्से में नष्ट हो गया था। जब कि महिला
एक और लड़के के साथ मंगेतर और होने यौन संबंध रखने तो नारीवादियों समस्या नहीं है
।")</f>
        <v>उन्होंने Womanizer नहीं था। वह अंदर और बहुत गुस्से में नष्ट हो गया था। जब कि महिला
एक और लड़के के साथ मंगेतर और होने यौन संबंध रखने तो नारीवादियों समस्या नहीं है
।</v>
      </c>
      <c r="C973" s="1" t="s">
        <v>36</v>
      </c>
      <c r="D973" s="1" t="s">
        <v>28</v>
      </c>
    </row>
    <row r="974" spans="1:4" ht="13.2" x14ac:dyDescent="0.25">
      <c r="A974" s="1" t="s">
        <v>980</v>
      </c>
      <c r="B974" t="str">
        <f ca="1">IFERROR(__xludf.DUMMYFUNCTION("GOOGLETRANSLATE(B974,""en"",""hi"")"),"@pratikborade साहब @zoomtv नारीवाद का सबसे अच्छा उदाहरण में से एक है। न सिर्फ
कबीर सिंह या नाना पाटेकर और तनुश्री दत्ता लेकिन कई तरह विवादों
अधिक अन्य मुद्दों जो कोई मतलब बहस था, वे सिर्फ उदारवादी हैं।")</f>
        <v>@pratikborade साहब @zoomtv नारीवाद का सबसे अच्छा उदाहरण में से एक है। न सिर्फ
कबीर सिंह या नाना पाटेकर और तनुश्री दत्ता लेकिन कई तरह विवादों
अधिक अन्य मुद्दों जो कोई मतलब बहस था, वे सिर्फ उदारवादी हैं।</v>
      </c>
      <c r="C974" s="1" t="s">
        <v>4</v>
      </c>
      <c r="D974" s="1" t="s">
        <v>5</v>
      </c>
    </row>
    <row r="975" spans="1:4" ht="13.2" x14ac:dyDescent="0.25">
      <c r="A975" s="1" t="s">
        <v>981</v>
      </c>
      <c r="B975" t="str">
        <f ca="1">IFERROR(__xludf.DUMMYFUNCTION("GOOGLETRANSLATE(B975,""en"",""hi"")"),"apymvideo")</f>
        <v>apymvideo</v>
      </c>
      <c r="C975" s="1" t="s">
        <v>4</v>
      </c>
      <c r="D975" s="1" t="s">
        <v>5</v>
      </c>
    </row>
    <row r="976" spans="1:4" ht="13.2" x14ac:dyDescent="0.25">
      <c r="A976" s="1" t="s">
        <v>982</v>
      </c>
      <c r="B976" t="str">
        <f ca="1">IFERROR(__xludf.DUMMYFUNCTION("GOOGLETRANSLATE(B976,""en"",""hi"")"),"इन बातों को किसी अन्य देश में किया जा सकता है")</f>
        <v>इन बातों को किसी अन्य देश में किया जा सकता है</v>
      </c>
      <c r="C976" s="1" t="s">
        <v>4</v>
      </c>
      <c r="D976" s="1" t="s">
        <v>5</v>
      </c>
    </row>
    <row r="977" spans="1:4" ht="13.2" x14ac:dyDescent="0.25">
      <c r="A977" s="1" t="s">
        <v>983</v>
      </c>
      <c r="B977" t="str">
        <f ca="1">IFERROR(__xludf.DUMMYFUNCTION("GOOGLETRANSLATE(B977,""en"",""hi"")"),"मैं उर नफरत कर रहा हूँ .... लेकिन इस वीडियो में मैं आपसे सहमत हूँ")</f>
        <v>मैं उर नफरत कर रहा हूँ .... लेकिन इस वीडियो में मैं आपसे सहमत हूँ</v>
      </c>
      <c r="C977" s="1" t="s">
        <v>4</v>
      </c>
      <c r="D977" s="1" t="s">
        <v>5</v>
      </c>
    </row>
    <row r="978" spans="1:4" ht="13.2" x14ac:dyDescent="0.25">
      <c r="A978" s="1" t="s">
        <v>984</v>
      </c>
      <c r="B978" t="str">
        <f ca="1">IFERROR(__xludf.DUMMYFUNCTION("GOOGLETRANSLATE(B978,""en"",""hi"")"),"धन्यवाद आप किसी के भाई भारत का सबसे अच्छा समीक्षक again💓 😊💓")</f>
        <v>धन्यवाद आप किसी के भाई भारत का सबसे अच्छा समीक्षक again💓 😊💓</v>
      </c>
      <c r="C978" s="1" t="s">
        <v>4</v>
      </c>
      <c r="D978" s="1" t="s">
        <v>5</v>
      </c>
    </row>
    <row r="979" spans="1:4" ht="13.2" x14ac:dyDescent="0.25">
      <c r="A979" s="1" t="s">
        <v>985</v>
      </c>
      <c r="B979" t="str">
        <f ca="1">IFERROR(__xludf.DUMMYFUNCTION("GOOGLETRANSLATE(B979,""en"",""hi"")"),"GODI मीडिया राजा ...")</f>
        <v>GODI मीडिया राजा ...</v>
      </c>
      <c r="C979" s="1" t="s">
        <v>4</v>
      </c>
      <c r="D979" s="1" t="s">
        <v>5</v>
      </c>
    </row>
    <row r="980" spans="1:4" ht="13.2" x14ac:dyDescent="0.25">
      <c r="A980" s="1" t="s">
        <v>986</v>
      </c>
      <c r="B980" t="str">
        <f ca="1">IFERROR(__xludf.DUMMYFUNCTION("GOOGLETRANSLATE(B980,""en"",""hi"")"),"अरुंधति रॉय को मार डाला जाना चाहिए")</f>
        <v>अरुंधति रॉय को मार डाला जाना चाहिए</v>
      </c>
      <c r="C980" s="1" t="s">
        <v>36</v>
      </c>
      <c r="D980" s="1" t="s">
        <v>5</v>
      </c>
    </row>
    <row r="981" spans="1:4" ht="13.2" x14ac:dyDescent="0.25">
      <c r="A981" s="1" t="s">
        <v>987</v>
      </c>
      <c r="B981" t="str">
        <f ca="1">IFERROR(__xludf.DUMMYFUNCTION("GOOGLETRANSLATE(B981,""en"",""hi"")"),"मैं उसके लिए सबसे खराब शब्द के बारे में सोच नहीं कर सकते। क्योंकि यहां तक ​​कि सबसे खराब शब्द है
उसके लिए काफी नहीं।")</f>
        <v>मैं उसके लिए सबसे खराब शब्द के बारे में सोच नहीं कर सकते। क्योंकि यहां तक ​​कि सबसे खराब शब्द है
उसके लिए काफी नहीं।</v>
      </c>
      <c r="C981" s="1" t="s">
        <v>4</v>
      </c>
      <c r="D981" s="1" t="s">
        <v>5</v>
      </c>
    </row>
    <row r="982" spans="1:4" ht="13.2" x14ac:dyDescent="0.25">
      <c r="A982" s="1" t="s">
        <v>988</v>
      </c>
      <c r="B982" t="str">
        <f ca="1">IFERROR(__xludf.DUMMYFUNCTION("GOOGLETRANSLATE(B982,""en"",""hi"")"),"हम सब जानते थे कि फिल्म शीर्ष पर एक छोटा था। मुख्य मुद्दा था
नारीवादी ब्रिगेड से चयनात्मक आक्रोश। वे कुछ फ़िल्मों कि critise
प्रमुख और नीच के रूप में पुरुष मुख्य पात्रों potray। लेकिन एक ही समय में वे
फिल्मों में विषाक्त महिला व्यवहार प्रोत्साहित करते हैं"&amp;"। कौन उनके पुरुष का इलाज
कुत्ते गंदगी के रूप में समकक्षों
हम किसी भी तरह कबीर सिंह का बचाव करने के लिए किया था
वहाँ कोई अन्य तरीका आसपास थी")</f>
        <v>हम सब जानते थे कि फिल्म शीर्ष पर एक छोटा था। मुख्य मुद्दा था
नारीवादी ब्रिगेड से चयनात्मक आक्रोश। वे कुछ फ़िल्मों कि critise
प्रमुख और नीच के रूप में पुरुष मुख्य पात्रों potray। लेकिन एक ही समय में वे
फिल्मों में विषाक्त महिला व्यवहार प्रोत्साहित करते हैं। कौन उनके पुरुष का इलाज
कुत्ते गंदगी के रूप में समकक्षों
हम किसी भी तरह कबीर सिंह का बचाव करने के लिए किया था
वहाँ कोई अन्य तरीका आसपास थी</v>
      </c>
      <c r="C982" s="1" t="s">
        <v>13</v>
      </c>
      <c r="D982" s="1" t="s">
        <v>5</v>
      </c>
    </row>
    <row r="983" spans="1:4" ht="13.2" x14ac:dyDescent="0.25">
      <c r="A983" s="1" t="s">
        <v>989</v>
      </c>
      <c r="B983" t="str">
        <f ca="1">IFERROR(__xludf.DUMMYFUNCTION("GOOGLETRANSLATE(B983,""en"",""hi"")"),"जोकर की समीक्षा के लिए प्रतीक्षा कर रहा है")</f>
        <v>जोकर की समीक्षा के लिए प्रतीक्षा कर रहा है</v>
      </c>
      <c r="C983" s="1" t="s">
        <v>4</v>
      </c>
      <c r="D983" s="1" t="s">
        <v>5</v>
      </c>
    </row>
    <row r="984" spans="1:4" ht="13.2" x14ac:dyDescent="0.25">
      <c r="A984" s="1" t="s">
        <v>990</v>
      </c>
      <c r="B984" t="str">
        <f ca="1">IFERROR(__xludf.DUMMYFUNCTION("GOOGLETRANSLATE(B984,""en"",""hi"")"),"खुश और स्वस्थ रहें।")</f>
        <v>खुश और स्वस्थ रहें।</v>
      </c>
      <c r="C984" s="1" t="s">
        <v>4</v>
      </c>
      <c r="D984" s="1" t="s">
        <v>5</v>
      </c>
    </row>
    <row r="985" spans="1:4" ht="13.2" x14ac:dyDescent="0.25">
      <c r="A985" s="1" t="s">
        <v>991</v>
      </c>
      <c r="B985" t="str">
        <f ca="1">IFERROR(__xludf.DUMMYFUNCTION("GOOGLETRANSLATE(B985,""en"",""hi"")"),"तो फिर क्यों वह फिल्म पर हस्ताक्षर किए ???")</f>
        <v>तो फिर क्यों वह फिल्म पर हस्ताक्षर किए ???</v>
      </c>
      <c r="C985" s="1" t="s">
        <v>13</v>
      </c>
      <c r="D985" s="1" t="s">
        <v>5</v>
      </c>
    </row>
    <row r="986" spans="1:4" ht="13.2" x14ac:dyDescent="0.25">
      <c r="A986" s="1" t="s">
        <v>992</v>
      </c>
      <c r="B986" t="str">
        <f ca="1">IFERROR(__xludf.DUMMYFUNCTION("GOOGLETRANSLATE(B986,""en"",""hi"")"),"अभिषेक कुमार hiii")</f>
        <v>अभिषेक कुमार hiii</v>
      </c>
      <c r="C986" s="1" t="s">
        <v>4</v>
      </c>
      <c r="D986" s="1" t="s">
        <v>5</v>
      </c>
    </row>
    <row r="987" spans="1:4" ht="13.2" x14ac:dyDescent="0.25">
      <c r="A987" s="1" t="s">
        <v>993</v>
      </c>
      <c r="B987" t="str">
        <f ca="1">IFERROR(__xludf.DUMMYFUNCTION("GOOGLETRANSLATE(B987,""en"",""hi"")"),"यू आर प्रेरणा मैं काम में हर रोज यू की वजह से")</f>
        <v>यू आर प्रेरणा मैं काम में हर रोज यू की वजह से</v>
      </c>
      <c r="C987" s="1" t="s">
        <v>4</v>
      </c>
      <c r="D987" s="1" t="s">
        <v>5</v>
      </c>
    </row>
    <row r="988" spans="1:4" ht="13.2" x14ac:dyDescent="0.25">
      <c r="A988" s="1" t="s">
        <v>994</v>
      </c>
      <c r="B988" t="str">
        <f ca="1">IFERROR(__xludf.DUMMYFUNCTION("GOOGLETRANSLATE(B988,""en"",""hi"")"),"मैं एक लंबे समय के बाद से इस वीडियो के लिए इंतज़ार कर रहा था 😀😀")</f>
        <v>मैं एक लंबे समय के बाद से इस वीडियो के लिए इंतज़ार कर रहा था 😀😀</v>
      </c>
      <c r="C988" s="1" t="s">
        <v>4</v>
      </c>
      <c r="D988" s="1" t="s">
        <v>5</v>
      </c>
    </row>
    <row r="989" spans="1:4" ht="13.2" x14ac:dyDescent="0.25">
      <c r="A989" s="1" t="s">
        <v>995</v>
      </c>
      <c r="B989" t="str">
        <f ca="1">IFERROR(__xludf.DUMMYFUNCTION("GOOGLETRANSLATE(B989,""en"",""hi"")"),"मैं अब तक फिल्म नहीं देखा। ट्रेलर की तरह नहीं है, यह दिखाया जा रहा था
अवास्तविक विसंगत बात। 😅।")</f>
        <v>मैं अब तक फिल्म नहीं देखा। ट्रेलर की तरह नहीं है, यह दिखाया जा रहा था
अवास्तविक विसंगत बात। 😅।</v>
      </c>
      <c r="C989" s="1" t="s">
        <v>4</v>
      </c>
      <c r="D989" s="1" t="s">
        <v>5</v>
      </c>
    </row>
    <row r="990" spans="1:4" ht="13.2" x14ac:dyDescent="0.25">
      <c r="A990" s="1" t="s">
        <v>996</v>
      </c>
      <c r="B990" t="str">
        <f ca="1">IFERROR(__xludf.DUMMYFUNCTION("GOOGLETRANSLATE(B990,""en"",""hi"")"),"इस बात से सहमत!")</f>
        <v>इस बात से सहमत!</v>
      </c>
      <c r="C990" s="1" t="s">
        <v>4</v>
      </c>
      <c r="D990" s="1" t="s">
        <v>5</v>
      </c>
    </row>
    <row r="991" spans="1:4" ht="13.2" x14ac:dyDescent="0.25">
      <c r="A991" s="1" t="s">
        <v>997</v>
      </c>
      <c r="B991" t="str">
        <f ca="1">IFERROR(__xludf.DUMMYFUNCTION("GOOGLETRANSLATE(B991,""en"",""hi"")"),"किसी को भी बॉलीवुड में वहाँ एक रास्ता तोड़ने बनाने के लिए साहसी बाहर है
मनोवैज्ञानिक या साई फाई किसी भी प्रचार लगाने या चित्रित बिना थ्रिलर
बेवकूफ प्रेमियों के रूप में सभी पुरुषों की तरह वे अधिक से अधिक प्राप्त करने के लिए कुछ भी नहीं है उनके
कि soulmate "&amp;"भी एक हॉलीवुड की फिल्म की नकल के बिना?")</f>
        <v>किसी को भी बॉलीवुड में वहाँ एक रास्ता तोड़ने बनाने के लिए साहसी बाहर है
मनोवैज्ञानिक या साई फाई किसी भी प्रचार लगाने या चित्रित बिना थ्रिलर
बेवकूफ प्रेमियों के रूप में सभी पुरुषों की तरह वे अधिक से अधिक प्राप्त करने के लिए कुछ भी नहीं है उनके
कि soulmate भी एक हॉलीवुड की फिल्म की नकल के बिना?</v>
      </c>
      <c r="C991" s="1" t="s">
        <v>13</v>
      </c>
      <c r="D991" s="1" t="s">
        <v>5</v>
      </c>
    </row>
    <row r="992" spans="1:4" ht="13.2" x14ac:dyDescent="0.25">
      <c r="A992" s="1" t="s">
        <v>998</v>
      </c>
      <c r="B992" t="str">
        <f ca="1">IFERROR(__xludf.DUMMYFUNCTION("GOOGLETRANSLATE(B992,""en"",""hi"")"),"सर मैं यू बहुत बहुत सम्मान करते हैं। लेकिन मैं के लिए कबीर सिंह समीक्षा के लिए यहाँ हूँ नहीं
उदारवादी लोगों की समीक्षा करें। Plz फिल्म की समीक्षा करें। धन्यवाद।")</f>
        <v>सर मैं यू बहुत बहुत सम्मान करते हैं। लेकिन मैं के लिए कबीर सिंह समीक्षा के लिए यहाँ हूँ नहीं
उदारवादी लोगों की समीक्षा करें। Plz फिल्म की समीक्षा करें। धन्यवाद।</v>
      </c>
      <c r="C992" s="1" t="s">
        <v>13</v>
      </c>
      <c r="D992" s="1" t="s">
        <v>5</v>
      </c>
    </row>
    <row r="993" spans="1:4" ht="13.2" x14ac:dyDescent="0.25">
      <c r="A993" s="1" t="s">
        <v>999</v>
      </c>
      <c r="B993" t="str">
        <f ca="1">IFERROR(__xludf.DUMMYFUNCTION("GOOGLETRANSLATE(B993,""en"",""hi"")"),"** कबीर सिंह ** के खिलाफ विरोध कर महिलाओं को एक ही हैं जो प्रशंसा की थे
** Veere Di शादी ** क्योंकि इसके विषाक्त छद्म नारीवादी रवैया है, तो होने का
जीवन में स्वतंत्र कहा जाता है और अपनी शादी के बाद एक कुत्ते के रूप में अपने आदमी के इलाज।
छद्म नारीवादी कपट"&amp;"ी हैं
[#FeminsimSucks] (http://www.youtube.com/results?search_query=%23FeminsimSucks)")</f>
        <v>** कबीर सिंह ** के खिलाफ विरोध कर महिलाओं को एक ही हैं जो प्रशंसा की थे
** Veere Di शादी ** क्योंकि इसके विषाक्त छद्म नारीवादी रवैया है, तो होने का
जीवन में स्वतंत्र कहा जाता है और अपनी शादी के बाद एक कुत्ते के रूप में अपने आदमी के इलाज।
छद्म नारीवादी कपटी हैं
[#FeminsimSucks] (http://www.youtube.com/results?search_query=%23FeminsimSucks)</v>
      </c>
      <c r="C993" s="1" t="s">
        <v>36</v>
      </c>
      <c r="D993" s="1" t="s">
        <v>5</v>
      </c>
    </row>
    <row r="994" spans="1:4" ht="13.2" x14ac:dyDescent="0.25">
      <c r="A994" s="1" t="s">
        <v>1000</v>
      </c>
      <c r="B994" t="str">
        <f ca="1">IFERROR(__xludf.DUMMYFUNCTION("GOOGLETRANSLATE(B994,""en"",""hi"")"),"इस तरह के वीडियो घूम सुपर जरूरी हैं। इंटरनेट के पेशेवरों।")</f>
        <v>इस तरह के वीडियो घूम सुपर जरूरी हैं। इंटरनेट के पेशेवरों।</v>
      </c>
      <c r="C994" s="1" t="s">
        <v>4</v>
      </c>
      <c r="D994" s="1" t="s">
        <v>5</v>
      </c>
    </row>
    <row r="995" spans="1:4" ht="13.2" x14ac:dyDescent="0.25">
      <c r="A995" s="1" t="s">
        <v>1001</v>
      </c>
      <c r="B995" t="str">
        <f ca="1">IFERROR(__xludf.DUMMYFUNCTION("GOOGLETRANSLATE(B995,""en"",""hi"")"),"हेरोइन गर्भवती है, गर्भावस्था अच्छी खबर है। हम हमेशा उल्लेख के रूप में, यार अच्छी खबर
hai मुख्य बाप banne वाला हूं। हमारे युवाओं को छोड़ देना और अवसाद में वे
उनके जीवन को नष्ट करने के लिए दवाओं में मिलता है। जबकि दूसरे छोर पर एक अच्छी खबर है
इंतज़ार कर रह"&amp;"ी। यह सकारात्मक संदेश इस फिल्म हमारे युवाओं के लिए देता है।")</f>
        <v>हेरोइन गर्भवती है, गर्भावस्था अच्छी खबर है। हम हमेशा उल्लेख के रूप में, यार अच्छी खबर
hai मुख्य बाप banne वाला हूं। हमारे युवाओं को छोड़ देना और अवसाद में वे
उनके जीवन को नष्ट करने के लिए दवाओं में मिलता है। जबकि दूसरे छोर पर एक अच्छी खबर है
इंतज़ार कर रही। यह सकारात्मक संदेश इस फिल्म हमारे युवाओं के लिए देता है।</v>
      </c>
      <c r="C995" s="1" t="s">
        <v>4</v>
      </c>
      <c r="D995" s="1" t="s">
        <v>5</v>
      </c>
    </row>
    <row r="996" spans="1:4" ht="13.2" x14ac:dyDescent="0.25">
      <c r="A996" s="1" t="s">
        <v>1002</v>
      </c>
      <c r="B996" t="str">
        <f ca="1">IFERROR(__xludf.DUMMYFUNCTION("GOOGLETRANSLATE(B996,""en"",""hi"")"),"हाँ अंत में पाया कबीर सिंह मैं के लिए एक बहुत अच्छी समीक्षा चाहते हैं इस वीडियो को प्राप्त करने के लिए
मिलियन लोगों ने देखा")</f>
        <v>हाँ अंत में पाया कबीर सिंह मैं के लिए एक बहुत अच्छी समीक्षा चाहते हैं इस वीडियो को प्राप्त करने के लिए
मिलियन लोगों ने देखा</v>
      </c>
      <c r="C996" s="1" t="s">
        <v>4</v>
      </c>
      <c r="D996" s="1" t="s">
        <v>5</v>
      </c>
    </row>
    <row r="997" spans="1:4" ht="13.2" x14ac:dyDescent="0.25">
      <c r="A997" s="1" t="s">
        <v>1003</v>
      </c>
      <c r="B997" t="str">
        <f ca="1">IFERROR(__xludf.DUMMYFUNCTION("GOOGLETRANSLATE(B997,""en"",""hi"")"),"मनोवृत्ति और रवैया")</f>
        <v>मनोवृत्ति और रवैया</v>
      </c>
      <c r="C997" s="1" t="s">
        <v>13</v>
      </c>
      <c r="D997" s="1" t="s">
        <v>5</v>
      </c>
    </row>
    <row r="998" spans="1:4" ht="13.2" x14ac:dyDescent="0.25">
      <c r="A998" s="1" t="s">
        <v>1004</v>
      </c>
      <c r="B998" t="str">
        <f ca="1">IFERROR(__xludf.DUMMYFUNCTION("GOOGLETRANSLATE(B998,""en"",""hi"")"),"अच्छा विषय")</f>
        <v>अच्छा विषय</v>
      </c>
      <c r="C998" s="1" t="s">
        <v>4</v>
      </c>
      <c r="D998" s="1" t="s">
        <v>5</v>
      </c>
    </row>
    <row r="999" spans="1:4" ht="13.2" x14ac:dyDescent="0.25">
      <c r="A999" s="1" t="s">
        <v>1005</v>
      </c>
      <c r="B999" t="str">
        <f ca="1">IFERROR(__xludf.DUMMYFUNCTION("GOOGLETRANSLATE(B999,""en"",""hi"")"),"एस यह क्या हो रहा है, अगर 498 ए नियंत्रित नहीं है। मैन इस देश में हो रहा है
गंदगी के गड्ढे में गिरने के रास्ते। युवक Lifes की वजह से जोखिम में हैं
498 ए। शादी कर रही से पहले सावधान रहें। शादी ""अच्छा महिलाओं"" नहीं ""शैतान"" क्योंकि
शैतान चेहरा कुछ भी कही"&amp;"ं भी बदलने में सक्षम होगा।")</f>
        <v>एस यह क्या हो रहा है, अगर 498 ए नियंत्रित नहीं है। मैन इस देश में हो रहा है
गंदगी के गड्ढे में गिरने के रास्ते। युवक Lifes की वजह से जोखिम में हैं
498 ए। शादी कर रही से पहले सावधान रहें। शादी "अच्छा महिलाओं" नहीं "शैतान" क्योंकि
शैतान चेहरा कुछ भी कहीं भी बदलने में सक्षम होगा।</v>
      </c>
      <c r="C999" s="1" t="s">
        <v>13</v>
      </c>
      <c r="D999" s="1" t="s">
        <v>5</v>
      </c>
    </row>
    <row r="1000" spans="1:4" ht="13.2" x14ac:dyDescent="0.25">
      <c r="A1000" s="1" t="s">
        <v>1006</v>
      </c>
      <c r="B1000" t="str">
        <f ca="1">IFERROR(__xludf.DUMMYFUNCTION("GOOGLETRANSLATE(B1000,""en"",""hi"")"),"आपको शर्म आना चाहिए, इसमें कोई शक नहीं भारत अभी भी विकसित कर रहा है। यह देश के लिए जा रहा है
कुत्ते। 1880 के दशक की सोच hai bhai तुम्हारी, बैंड kr डी वीडियो bnana। तुम हो
दमनकारी विचारधारा घूम। सचमुच जाकर पढ़ सकते हैं और अपने आप को शिक्षित।")</f>
        <v>आपको शर्म आना चाहिए, इसमें कोई शक नहीं भारत अभी भी विकसित कर रहा है। यह देश के लिए जा रहा है
कुत्ते। 1880 के दशक की सोच hai bhai तुम्हारी, बैंड kr डी वीडियो bnana। तुम हो
दमनकारी विचारधारा घूम। सचमुच जाकर पढ़ सकते हैं और अपने आप को शिक्षित।</v>
      </c>
      <c r="C1000" s="1" t="s">
        <v>36</v>
      </c>
      <c r="D1000" s="1" t="s">
        <v>5</v>
      </c>
    </row>
    <row r="1001" spans="1:4" ht="13.2" x14ac:dyDescent="0.25">
      <c r="A1001" s="1" t="s">
        <v>1007</v>
      </c>
      <c r="B1001" t="str">
        <f ca="1">IFERROR(__xludf.DUMMYFUNCTION("GOOGLETRANSLATE(B1001,""en"",""hi"")"),"मेरे अपना प्रोफ़ाइल चित्र की तरह हँस।")</f>
        <v>मेरे अपना प्रोफ़ाइल चित्र की तरह हँस।</v>
      </c>
      <c r="C1001" s="1" t="s">
        <v>4</v>
      </c>
      <c r="D1001" s="1" t="s">
        <v>5</v>
      </c>
    </row>
    <row r="1002" spans="1:4" ht="13.2" x14ac:dyDescent="0.25">
      <c r="A1002" s="1" t="s">
        <v>1008</v>
      </c>
      <c r="B1002" t="str">
        <f ca="1">IFERROR(__xludf.DUMMYFUNCTION("GOOGLETRANSLATE(B1002,""en"",""hi"")"),"राधे कृष्ण सही")</f>
        <v>राधे कृष्ण सही</v>
      </c>
      <c r="C1002" s="1" t="s">
        <v>4</v>
      </c>
      <c r="D1002" s="1" t="s">
        <v>5</v>
      </c>
    </row>
    <row r="1003" spans="1:4" ht="13.2" x14ac:dyDescent="0.25">
      <c r="A1003" s="1" t="s">
        <v>1009</v>
      </c>
      <c r="B1003" t="str">
        <f ca="1">IFERROR(__xludf.DUMMYFUNCTION("GOOGLETRANSLATE(B1003,""en"",""hi"")"),"इतने दिनों के बाद मैं इस chutyia चेहरा देखते हैं। वाह yar यू ही chutiya बनी रहती हैं
के रूप में ज्यादा के रूप में आप से पहले थे। जल्द ठीक हो जाओ।")</f>
        <v>इतने दिनों के बाद मैं इस chutyia चेहरा देखते हैं। वाह yar यू ही chutiya बनी रहती हैं
के रूप में ज्यादा के रूप में आप से पहले थे। जल्द ठीक हो जाओ।</v>
      </c>
      <c r="C1003" s="1" t="s">
        <v>13</v>
      </c>
      <c r="D1003" s="1" t="s">
        <v>5</v>
      </c>
    </row>
    <row r="1004" spans="1:4" ht="13.2" x14ac:dyDescent="0.25">
      <c r="A1004" s="1" t="s">
        <v>1010</v>
      </c>
      <c r="B1004" t="str">
        <f ca="1">IFERROR(__xludf.DUMMYFUNCTION("GOOGLETRANSLATE(B1004,""en"",""hi"")"),"भारतीय की शुभ्रा गुप्ता फिल्म एक और डेढ़ से बाहर सितारों Expressgiving
पांच, ने कहा, ""कबीर सिंह (नायिका) सभी पनपने, ज्यादातर सतह है। आप
उसे गति से गुजर रही है, लेकिन क्या तुम सच में उसके लिए कभी नहीं लग रहा है देखते हैं। तथा
कि, वहीं, समस्या है: के तीन घ"&amp;"ंटे के लिए बंद करने के लिए पर्याप्त नहीं वेतन
दर्द। ""।, [45] हिंदुस्तान टाइम्स के राजा सेन गुप्ता के साथ सहमत होने पर, दिया एक और एक करने के लिए
आधा पांच में से सितारों और महसूस किया कि यह सबसे misogynistic भारतीय फिल्म थी
कि एक लंबे समय में आया था। उन्ह"&amp;"ोंने Santhana का छायांकन की प्रशंसा की
कृष्णन रविचंद्रन लेकिन इस फिल्म के अन्य पहलुओं की आलोचना की। उसने कहा,
""कबीर Singhactually अपनी दयनीय नायक तालियों, और एक समाप्त होता है
विषाक्त मर्दानगी का अप्रिय उत्सव। ""[46] मुंबई मिरर के कुणाल गुहा
फिल्म दर्जा "&amp;"दो और साढ़े पांच में सितारों, लग रहा है कि ट्रिमिंग
चालीस मिनट से स्क्रिप्ट में मदद मिली है। [47] डेक्कन के अर्नाब बनर्जी
फिल्म Chroniclerated 5, लेखन से बाहर 1.5 सितारों, ""यह स्री जाति से द्वेष इसके अलावा
कि अपनी ""हीरो"" उसकी प्रेमिका की ओर से निर्णय ल"&amp;"ेने का अधिकार देता है,
और यहां तक ​​कि के रूप में उसे चूमने और जब वह प्रसन्न है, वहाँ अभी तक एक और बड़ी समस्या है
फिल्म के साथ:। शाहिद कपूर ""
में सब Faltu लोगो की समीक्षा karne WALI Baate KAALPANIK HAI है Inka kisi BHI Achhi
MOVIE KE समीक्षा एसई KOI S"&amp;"AMBHADH NAHI HAI। AGAR HAI TO हे MATRA EK संयोग मन
Jayega .. Kaise Kaise चू लॉग Bhare PADE HAI अपने देश ME। ईसा पूर्व में LOGOO को पोर्न
फिल्में Achhi LAGATI HAI और साधारण प्यार कहानी WALI फिल्में Faltu लगती HAI ..
Gand JALti Achhi स्क्रिप्ट DEKHKAR में ल"&amp;"ोगो की। ध्यान Rakho JIS BHI MOVIE KO YE
लॉग GHATIYA रेटिंग देते HAI वाह MOVIE Kafi Achhi साहित hoti HAI। और भाई Tuze
समीक्षा KHARACH वास्तविक ASATAT। Tuzya खच्चर एमआई अर्जुन रेड्डी क्षेत्रीय भाषा
मधे BBAGHITALA के साथ अंग्रेजी उपशीर्षक माला KHARACH KHUP K"&amp;"HUO AWADALA। धन्यवाद
उस के लिए।")</f>
        <v>भारतीय की शुभ्रा गुप्ता फिल्म एक और डेढ़ से बाहर सितारों Expressgiving
पांच, ने कहा, "कबीर सिंह (नायिका) सभी पनपने, ज्यादातर सतह है। आप
उसे गति से गुजर रही है, लेकिन क्या तुम सच में उसके लिए कभी नहीं लग रहा है देखते हैं। तथा
कि, वहीं, समस्या है: के तीन घंटे के लिए बंद करने के लिए पर्याप्त नहीं वेतन
दर्द। "।, [45] हिंदुस्तान टाइम्स के राजा सेन गुप्ता के साथ सहमत होने पर, दिया एक और एक करने के लिए
आधा पांच में से सितारों और महसूस किया कि यह सबसे misogynistic भारतीय फिल्म थी
कि एक लंबे समय में आया था। उन्होंने Santhana का छायांकन की प्रशंसा की
कृष्णन रविचंद्रन लेकिन इस फिल्म के अन्य पहलुओं की आलोचना की। उसने कहा,
"कबीर Singhactually अपनी दयनीय नायक तालियों, और एक समाप्त होता है
विषाक्त मर्दानगी का अप्रिय उत्सव। "[46] मुंबई मिरर के कुणाल गुहा
फिल्म दर्जा दो और साढ़े पांच में सितारों, लग रहा है कि ट्रिमिंग
चालीस मिनट से स्क्रिप्ट में मदद मिली है। [47] डेक्कन के अर्नाब बनर्जी
फिल्म Chroniclerated 5, लेखन से बाहर 1.5 सितारों, "यह स्री जाति से द्वेष इसके अलावा
कि अपनी "हीरो" उसकी प्रेमिका की ओर से निर्णय लेने का अधिकार देता है,
और यहां तक ​​कि के रूप में उसे चूमने और जब वह प्रसन्न है, वहाँ अभी तक एक और बड़ी समस्या है
फिल्म के साथ:। शाहिद कपूर "
में सब Faltu लोगो की समीक्षा karne WALI Baate KAALPANIK HAI है Inka kisi BHI Achhi
MOVIE KE समीक्षा एसई KOI SAMBHADH NAHI HAI। AGAR HAI TO हे MATRA EK संयोग मन
Jayega .. Kaise Kaise चू लॉग Bhare PADE HAI अपने देश ME। ईसा पूर्व में LOGOO को पोर्न
फिल्में Achhi LAGATI HAI और साधारण प्यार कहानी WALI फिल्में Faltu लगती HAI ..
Gand JALti Achhi स्क्रिप्ट DEKHKAR में लोगो की। ध्यान Rakho JIS BHI MOVIE KO YE
लॉग GHATIYA रेटिंग देते HAI वाह MOVIE Kafi Achhi साहित hoti HAI। और भाई Tuze
समीक्षा KHARACH वास्तविक ASATAT। Tuzya खच्चर एमआई अर्जुन रेड्डी क्षेत्रीय भाषा
मधे BBAGHITALA के साथ अंग्रेजी उपशीर्षक माला KHARACH KHUP KHUO AWADALA। धन्यवाद
उस के लिए।</v>
      </c>
      <c r="C1004" s="1" t="s">
        <v>4</v>
      </c>
      <c r="D1004" s="1" t="s">
        <v>5</v>
      </c>
    </row>
    <row r="1005" spans="1:4" ht="13.2" x14ac:dyDescent="0.25">
      <c r="A1005" s="1" t="s">
        <v>1011</v>
      </c>
      <c r="B1005" t="str">
        <f ca="1">IFERROR(__xludf.DUMMYFUNCTION("GOOGLETRANSLATE(B1005,""en"",""hi"")"),"कोई 11 पसंद विचार ....")</f>
        <v>कोई 11 पसंद विचार ....</v>
      </c>
      <c r="C1005" s="1" t="s">
        <v>4</v>
      </c>
      <c r="D1005" s="1" t="s">
        <v>5</v>
      </c>
    </row>
    <row r="1006" spans="1:4" ht="13.2" x14ac:dyDescent="0.25">
      <c r="A1006" s="1" t="s">
        <v>1012</v>
      </c>
      <c r="B1006" t="str">
        <f ca="1">IFERROR(__xludf.DUMMYFUNCTION("GOOGLETRANSLATE(B1006,""en"",""hi"")"),"मैं सुचरिता त्यागी के वीडियो में सभी लड़कियों और यहां एकत्र हुए सभी लोग देखते हैं।
ईमानदारी से, हम इस नैतिकता अभिनय के साथ बंद कर सकते हैं। यह सच है कि अगर कबीर सिंह
महिला इस फिल्म में काम किया नहीं होता था, हम के दोनों पक्षों को स्वीकार करना होगा
सिक्का।"&amp;" और मैं बहुत यकीन है कि अगर यह एक लड़की की कहानी थी लड़कियों होगा हूँ
बचाव और Ladko की jalti Buri वाली। वैसे भी, मैं नैतिक रूप से न्याय नहीं है, और आप
अपनी समीक्षा में बिल्कुल सही कर रहे हैं। इसके साथ एक अच्छी फिल्म है कच्चे और अच्छी तरह से आकार का
वर्ण औ"&amp;"र मैं उनके प्रयास की सराहना करते। 🙂")</f>
        <v>मैं सुचरिता त्यागी के वीडियो में सभी लड़कियों और यहां एकत्र हुए सभी लोग देखते हैं।
ईमानदारी से, हम इस नैतिकता अभिनय के साथ बंद कर सकते हैं। यह सच है कि अगर कबीर सिंह
महिला इस फिल्म में काम किया नहीं होता था, हम के दोनों पक्षों को स्वीकार करना होगा
सिक्का। और मैं बहुत यकीन है कि अगर यह एक लड़की की कहानी थी लड़कियों होगा हूँ
बचाव और Ladko की jalti Buri वाली। वैसे भी, मैं नैतिक रूप से न्याय नहीं है, और आप
अपनी समीक्षा में बिल्कुल सही कर रहे हैं। इसके साथ एक अच्छी फिल्म है कच्चे और अच्छी तरह से आकार का
वर्ण और मैं उनके प्रयास की सराहना करते। 🙂</v>
      </c>
      <c r="C1006" s="1" t="s">
        <v>4</v>
      </c>
      <c r="D1006" s="1" t="s">
        <v>5</v>
      </c>
    </row>
    <row r="1007" spans="1:4" ht="13.2" x14ac:dyDescent="0.25">
      <c r="A1007" s="1" t="s">
        <v>1013</v>
      </c>
      <c r="B1007" t="str">
        <f ca="1">IFERROR(__xludf.DUMMYFUNCTION("GOOGLETRANSLATE(B1007,""en"",""hi"")"),"भाई लेख 15 देखो। 2019 में महान फिल्म से एक ..")</f>
        <v>भाई लेख 15 देखो। 2019 में महान फिल्म से एक ..</v>
      </c>
      <c r="C1007" s="1" t="s">
        <v>4</v>
      </c>
      <c r="D1007" s="1" t="s">
        <v>5</v>
      </c>
    </row>
    <row r="1008" spans="1:4" ht="13.2" x14ac:dyDescent="0.25">
      <c r="A1008" s="1" t="s">
        <v>1014</v>
      </c>
      <c r="B1008" t="str">
        <f ca="1">IFERROR(__xludf.DUMMYFUNCTION("GOOGLETRANSLATE(B1008,""en"",""hi"")"),"सर मैं वास्तव में इस फिल्म से नफरत है क्योंकि मैं वास्तव में सामना करना पड़ता है कबीर वास्तविक जीवन में सिंह
और चेहरे और सभी परिणाम भुगतने।")</f>
        <v>सर मैं वास्तव में इस फिल्म से नफरत है क्योंकि मैं वास्तव में सामना करना पड़ता है कबीर वास्तविक जीवन में सिंह
और चेहरे और सभी परिणाम भुगतने।</v>
      </c>
      <c r="C1008" s="1" t="s">
        <v>13</v>
      </c>
      <c r="D1008" s="1" t="s">
        <v>5</v>
      </c>
    </row>
    <row r="1009" spans="1:4" ht="13.2" x14ac:dyDescent="0.25">
      <c r="A1009" s="1" t="s">
        <v>1015</v>
      </c>
      <c r="B1009" t="str">
        <f ca="1">IFERROR(__xludf.DUMMYFUNCTION("GOOGLETRANSLATE(B1009,""en"",""hi"")"),"3 जीबी मेमोरी 16 जीबी accting🤨🤨😜😜😜🤭🤭🤭😺😂😂😂 को")</f>
        <v>3 जीबी मेमोरी 16 जीबी accting🤨🤨😜😜😜🤭🤭🤭😺😂😂😂 को</v>
      </c>
      <c r="C1009" s="1" t="s">
        <v>4</v>
      </c>
      <c r="D1009" s="1" t="s">
        <v>5</v>
      </c>
    </row>
    <row r="1010" spans="1:4" ht="13.2" x14ac:dyDescent="0.25">
      <c r="A1010" s="1" t="s">
        <v>1016</v>
      </c>
      <c r="B1010" t="str">
        <f ca="1">IFERROR(__xludf.DUMMYFUNCTION("GOOGLETRANSLATE(B1010,""en"",""hi"")"),"कृपया आप बदलापुर की विस्तृत महत्वपूर्ण समीक्षा दे सकते हैं")</f>
        <v>कृपया आप बदलापुर की विस्तृत महत्वपूर्ण समीक्षा दे सकते हैं</v>
      </c>
      <c r="C1010" s="1" t="s">
        <v>4</v>
      </c>
      <c r="D1010" s="1" t="s">
        <v>5</v>
      </c>
    </row>
    <row r="1011" spans="1:4" ht="13.2" x14ac:dyDescent="0.25">
      <c r="A1011" s="1" t="s">
        <v>1017</v>
      </c>
      <c r="B1011" t="str">
        <f ca="1">IFERROR(__xludf.DUMMYFUNCTION("GOOGLETRANSLATE(B1011,""en"",""hi"")"),"मैं इसे और धन्यवाद 377 सबप्राइम अदालत का समर्थन ...")</f>
        <v>मैं इसे और धन्यवाद 377 सबप्राइम अदालत का समर्थन ...</v>
      </c>
      <c r="C1011" s="1" t="s">
        <v>4</v>
      </c>
      <c r="D1011" s="1" t="s">
        <v>5</v>
      </c>
    </row>
    <row r="1012" spans="1:4" ht="13.2" x14ac:dyDescent="0.25">
      <c r="A1012" s="1" t="s">
        <v>1018</v>
      </c>
      <c r="B1012" t="str">
        <f ca="1">IFERROR(__xludf.DUMMYFUNCTION("GOOGLETRANSLATE(B1012,""en"",""hi"")"),"तुम्हारी तरह")</f>
        <v>तुम्हारी तरह</v>
      </c>
      <c r="C1012" s="1" t="s">
        <v>4</v>
      </c>
      <c r="D1012" s="1" t="s">
        <v>5</v>
      </c>
    </row>
    <row r="1013" spans="1:4" ht="13.2" x14ac:dyDescent="0.25">
      <c r="A1013" s="1" t="s">
        <v>1019</v>
      </c>
      <c r="B1013" t="str">
        <f ca="1">IFERROR(__xludf.DUMMYFUNCTION("GOOGLETRANSLATE(B1013,""en"",""hi"")"),"हम सेना समलैंगिक नहीं में पुरुषों की जरूरत है")</f>
        <v>हम सेना समलैंगिक नहीं में पुरुषों की जरूरत है</v>
      </c>
      <c r="C1013" s="1" t="s">
        <v>4</v>
      </c>
      <c r="D1013" s="1" t="s">
        <v>28</v>
      </c>
    </row>
    <row r="1014" spans="1:4" ht="13.2" x14ac:dyDescent="0.25">
      <c r="A1014" s="1" t="s">
        <v>1020</v>
      </c>
      <c r="B1014" t="str">
        <f ca="1">IFERROR(__xludf.DUMMYFUNCTION("GOOGLETRANSLATE(B1014,""en"",""hi"")"),"आप सही भाई हैं")</f>
        <v>आप सही भाई हैं</v>
      </c>
      <c r="C1014" s="1" t="s">
        <v>4</v>
      </c>
      <c r="D1014" s="1" t="s">
        <v>5</v>
      </c>
    </row>
    <row r="1015" spans="1:4" ht="13.2" x14ac:dyDescent="0.25">
      <c r="A1015" s="1" t="s">
        <v>1021</v>
      </c>
      <c r="B1015" t="str">
        <f ca="1">IFERROR(__xludf.DUMMYFUNCTION("GOOGLETRANSLATE(B1015,""en"",""hi"")"),"यू आर r8 दादा")</f>
        <v>यू आर r8 दादा</v>
      </c>
      <c r="C1015" s="1" t="s">
        <v>4</v>
      </c>
      <c r="D1015" s="1" t="s">
        <v>5</v>
      </c>
    </row>
    <row r="1016" spans="1:4" ht="13.2" x14ac:dyDescent="0.25">
      <c r="A1016" s="1" t="s">
        <v>1022</v>
      </c>
      <c r="B1016" t="str">
        <f ca="1">IFERROR(__xludf.DUMMYFUNCTION("GOOGLETRANSLATE(B1016,""en"",""hi"")"),"Hiii")</f>
        <v>Hiii</v>
      </c>
      <c r="C1016" s="1" t="s">
        <v>4</v>
      </c>
      <c r="D1016" s="1" t="s">
        <v>5</v>
      </c>
    </row>
    <row r="1017" spans="1:4" ht="13.2" x14ac:dyDescent="0.25">
      <c r="A1017" s="1" t="s">
        <v>1023</v>
      </c>
      <c r="B1017" t="str">
        <f ca="1">IFERROR(__xludf.DUMMYFUNCTION("GOOGLETRANSLATE(B1017,""en"",""hi"")"),"@Dushant सेन कैसे यह सही है किसी और के साथ चीजों को देखने के
परिप्रेक्ष्य और जब यू अपनी खुद की आँखों अपना रास्ता खोलने के लिए और देखने के चीजों, लोगों को
इसके साथ एक समस्या है?")</f>
        <v>@Dushant सेन कैसे यह सही है किसी और के साथ चीजों को देखने के
परिप्रेक्ष्य और जब यू अपनी खुद की आँखों अपना रास्ता खोलने के लिए और देखने के चीजों, लोगों को
इसके साथ एक समस्या है?</v>
      </c>
      <c r="C1017" s="1" t="s">
        <v>4</v>
      </c>
      <c r="D1017" s="1" t="s">
        <v>5</v>
      </c>
    </row>
    <row r="1018" spans="1:4" ht="13.2" x14ac:dyDescent="0.25">
      <c r="A1018" s="1" t="s">
        <v>1024</v>
      </c>
      <c r="B1018" t="str">
        <f ca="1">IFERROR(__xludf.DUMMYFUNCTION("GOOGLETRANSLATE(B1018,""en"",""hi"")"),"200% यू आर सही भाई ...., 👍👍")</f>
        <v>200% यू आर सही भाई ...., 👍👍</v>
      </c>
      <c r="C1018" s="1" t="s">
        <v>4</v>
      </c>
      <c r="D1018" s="1" t="s">
        <v>5</v>
      </c>
    </row>
    <row r="1019" spans="1:4" ht="13.2" x14ac:dyDescent="0.25">
      <c r="A1019" s="1" t="s">
        <v>1025</v>
      </c>
      <c r="B1019" t="str">
        <f ca="1">IFERROR(__xludf.DUMMYFUNCTION("GOOGLETRANSLATE(B1019,""en"",""hi"")"),"Sb पागल यौन tharki लॉग hain समलैंगिक, समलैंगिकों।
Dats शुद्ध वासना नहीं love..i आश्चर्य अगर माँ nd पिता दिखाने के लिए किसी भी कानून की जरूरत है
उनका प्यार?
मेरे भाई, मेरे पिता एसएमई समलैंगिक मुख्य न्यायाधीश दीपक द्वारा लगाए गए किसी भी कानून widout मुझे प्"&amp;"यार करता है
मिश्रा।
समलैंगिक या प्यार sme1..u को समलैंगिक होना यू न जरूरत केवल संतुष्ट करने की कोशिश कर उर
एसएमई एलजीबीटी कानूनों के पीछे छिपा द्वारा यौन realtion कमीने।")</f>
        <v>Sb पागल यौन tharki लॉग hain समलैंगिक, समलैंगिकों।
Dats शुद्ध वासना नहीं love..i आश्चर्य अगर माँ nd पिता दिखाने के लिए किसी भी कानून की जरूरत है
उनका प्यार?
मेरे भाई, मेरे पिता एसएमई समलैंगिक मुख्य न्यायाधीश दीपक द्वारा लगाए गए किसी भी कानून widout मुझे प्यार करता है
मिश्रा।
समलैंगिक या प्यार sme1..u को समलैंगिक होना यू न जरूरत केवल संतुष्ट करने की कोशिश कर उर
एसएमई एलजीबीटी कानूनों के पीछे छिपा द्वारा यौन realtion कमीने।</v>
      </c>
      <c r="C1019" s="1" t="s">
        <v>13</v>
      </c>
      <c r="D1019" s="1" t="s">
        <v>28</v>
      </c>
    </row>
    <row r="1020" spans="1:4" ht="13.2" x14ac:dyDescent="0.25">
      <c r="A1020" s="1" t="s">
        <v>1026</v>
      </c>
      <c r="B1020" t="str">
        <f ca="1">IFERROR(__xludf.DUMMYFUNCTION("GOOGLETRANSLATE(B1020,""en"",""hi"")"),"नमस्ते")</f>
        <v>नमस्ते</v>
      </c>
      <c r="C1020" s="1" t="s">
        <v>4</v>
      </c>
      <c r="D1020" s="1" t="s">
        <v>5</v>
      </c>
    </row>
    <row r="1021" spans="1:4" ht="13.2" x14ac:dyDescent="0.25">
      <c r="A1021" s="1" t="s">
        <v>1027</v>
      </c>
      <c r="B1021" t="str">
        <f ca="1">IFERROR(__xludf.DUMMYFUNCTION("GOOGLETRANSLATE(B1021,""en"",""hi"")"),"WTF 😀😀😀😀😀😀😀")</f>
        <v>WTF 😀😀😀😀😀😀😀</v>
      </c>
      <c r="C1021" s="1" t="s">
        <v>36</v>
      </c>
      <c r="D1021" s="1" t="s">
        <v>28</v>
      </c>
    </row>
    <row r="1022" spans="1:4" ht="13.2" x14ac:dyDescent="0.25">
      <c r="A1022" s="1" t="s">
        <v>1028</v>
      </c>
      <c r="B1022" t="str">
        <f ca="1">IFERROR(__xludf.DUMMYFUNCTION("GOOGLETRANSLATE(B1022,""en"",""hi"")"),"नहीं हास्यास्पद सब भाई पर आप .. अपलोडिंग वीडियो बंद कर देना चाहिए मैं अपने fooking नफरत
चेहरा .. Dicck चेहरा")</f>
        <v>नहीं हास्यास्पद सब भाई पर आप .. अपलोडिंग वीडियो बंद कर देना चाहिए मैं अपने fooking नफरत
चेहरा .. Dicck चेहरा</v>
      </c>
      <c r="C1022" s="1" t="s">
        <v>36</v>
      </c>
      <c r="D1022" s="1" t="s">
        <v>5</v>
      </c>
    </row>
    <row r="1023" spans="1:4" ht="13.2" x14ac:dyDescent="0.25">
      <c r="A1023" s="1" t="s">
        <v>1029</v>
      </c>
      <c r="B1023" t="str">
        <f ca="1">IFERROR(__xludf.DUMMYFUNCTION("GOOGLETRANSLATE(B1023,""en"",""hi"")"),"@Achyuth Thouta भी iam सबरिमलय मामले में दक्षिण भारत का समर्थन करने और नहीं iam
सुप्रीम कोर्ट के निर्णय के साथ ....
अगर मैं किसी भी संस्कृति का सम्मान बीटी तो वे मेरी संस्कृति और भावना का सम्मान करना चाहिए
भी .....
तुम्हें पता है कि मैं बॉलीवुड की तुलना म"&amp;"ें अधिक दक्षिण भारतीय संगीत और फिल्म lv क्योंकि वे
असली संस्कृति का प्रतिनिधित्व")</f>
        <v>@Achyuth Thouta भी iam सबरिमलय मामले में दक्षिण भारत का समर्थन करने और नहीं iam
सुप्रीम कोर्ट के निर्णय के साथ ....
अगर मैं किसी भी संस्कृति का सम्मान बीटी तो वे मेरी संस्कृति और भावना का सम्मान करना चाहिए
भी .....
तुम्हें पता है कि मैं बॉलीवुड की तुलना में अधिक दक्षिण भारतीय संगीत और फिल्म lv क्योंकि वे
असली संस्कृति का प्रतिनिधित्व</v>
      </c>
      <c r="C1023" s="1" t="s">
        <v>4</v>
      </c>
      <c r="D1023" s="1" t="s">
        <v>5</v>
      </c>
    </row>
    <row r="1024" spans="1:4" ht="13.2" x14ac:dyDescent="0.25">
      <c r="A1024" s="1" t="s">
        <v>1030</v>
      </c>
      <c r="B1024" t="str">
        <f ca="1">IFERROR(__xludf.DUMMYFUNCTION("GOOGLETRANSLATE(B1024,""en"",""hi"")"),"Yess ,,, मैं uuu से सहमत")</f>
        <v>Yess ,,, मैं uuu से सहमत</v>
      </c>
      <c r="C1024" s="1" t="s">
        <v>4</v>
      </c>
      <c r="D1024" s="1" t="s">
        <v>5</v>
      </c>
    </row>
    <row r="1025" spans="1:4" ht="13.2" x14ac:dyDescent="0.25">
      <c r="A1025" s="1" t="s">
        <v>1031</v>
      </c>
      <c r="B1025" t="str">
        <f ca="1">IFERROR(__xludf.DUMMYFUNCTION("GOOGLETRANSLATE(B1025,""en"",""hi"")"),"वह एक पाकिस्तानी पिता होना आवश्यक है।")</f>
        <v>वह एक पाकिस्तानी पिता होना आवश्यक है।</v>
      </c>
      <c r="C1025" s="1" t="s">
        <v>4</v>
      </c>
      <c r="D1025" s="1" t="s">
        <v>5</v>
      </c>
    </row>
    <row r="1026" spans="1:4" ht="13.2" x14ac:dyDescent="0.25">
      <c r="A1026" s="1" t="s">
        <v>1032</v>
      </c>
      <c r="B1026" t="str">
        <f ca="1">IFERROR(__xludf.DUMMYFUNCTION("GOOGLETRANSLATE(B1026,""en"",""hi"")"),"जिस तरह से आप कहते हैं कि chutiya bc🤣🤣💯")</f>
        <v>जिस तरह से आप कहते हैं कि chutiya bc🤣🤣💯</v>
      </c>
      <c r="C1026" s="1" t="s">
        <v>36</v>
      </c>
      <c r="D1026" s="1" t="s">
        <v>28</v>
      </c>
    </row>
    <row r="1027" spans="1:4" ht="13.2" x14ac:dyDescent="0.25">
      <c r="A1027" s="1" t="s">
        <v>1033</v>
      </c>
      <c r="B1027" t="str">
        <f ca="1">IFERROR(__xludf.DUMMYFUNCTION("GOOGLETRANSLATE(B1027,""en"",""hi"")"),"@AB बहुत KE AJA बेवफा हाँ यकीन")</f>
        <v>@AB बहुत KE AJA बेवफा हाँ यकीन</v>
      </c>
      <c r="C1027" s="1" t="s">
        <v>4</v>
      </c>
      <c r="D1027" s="1" t="s">
        <v>5</v>
      </c>
    </row>
    <row r="1028" spans="1:4" ht="13.2" x14ac:dyDescent="0.25">
      <c r="A1028" s="1" t="s">
        <v>1034</v>
      </c>
      <c r="B1028" t="str">
        <f ca="1">IFERROR(__xludf.DUMMYFUNCTION("GOOGLETRANSLATE(B1028,""en"",""hi"")"),"क्या बकवास है।
अनपढ़ लोगों नैतिकता की है। जो सभी साथ brainwashed हैं
गंदगी दुनिया में arround जा रहा है, जो physopaths हैं हो सकता है।
लेकिन कोई भी, कुछ अर्थों, हिंसा के खिलाफ किसी भी तरह की तरह है। तो यह सोचते हैं रोक
bulshit।")</f>
        <v>क्या बकवास है।
अनपढ़ लोगों नैतिकता की है। जो सभी साथ brainwashed हैं
गंदगी दुनिया में arround जा रहा है, जो physopaths हैं हो सकता है।
लेकिन कोई भी, कुछ अर्थों, हिंसा के खिलाफ किसी भी तरह की तरह है। तो यह सोचते हैं रोक
bulshit।</v>
      </c>
      <c r="C1028" s="1" t="s">
        <v>13</v>
      </c>
      <c r="D1028" s="1" t="s">
        <v>5</v>
      </c>
    </row>
    <row r="1029" spans="1:4" ht="13.2" x14ac:dyDescent="0.25">
      <c r="A1029" s="1" t="s">
        <v>1035</v>
      </c>
      <c r="B1029" t="str">
        <f ca="1">IFERROR(__xludf.DUMMYFUNCTION("GOOGLETRANSLATE(B1029,""en"",""hi"")"),"राइट भाई ''
तुम पूरी तरह ठीक हो")</f>
        <v>राइट भाई ''
तुम पूरी तरह ठीक हो</v>
      </c>
      <c r="C1029" s="1" t="s">
        <v>4</v>
      </c>
      <c r="D1029" s="1" t="s">
        <v>5</v>
      </c>
    </row>
    <row r="1030" spans="1:4" ht="13.2" x14ac:dyDescent="0.25">
      <c r="A1030" s="1" t="s">
        <v>1036</v>
      </c>
      <c r="B1030" t="str">
        <f ca="1">IFERROR(__xludf.DUMMYFUNCTION("GOOGLETRANSLATE(B1030,""en"",""hi"")"),"जोकर की समीक्षा करें ..")</f>
        <v>जोकर की समीक्षा करें ..</v>
      </c>
      <c r="C1030" s="1" t="s">
        <v>4</v>
      </c>
      <c r="D1030" s="1" t="s">
        <v>5</v>
      </c>
    </row>
    <row r="1031" spans="1:4" ht="13.2" x14ac:dyDescent="0.25">
      <c r="A1031" s="1" t="s">
        <v>1037</v>
      </c>
      <c r="B1031" t="str">
        <f ca="1">IFERROR(__xludf.DUMMYFUNCTION("GOOGLETRANSLATE(B1031,""en"",""hi"")"),"ये सही है")</f>
        <v>ये सही है</v>
      </c>
      <c r="C1031" s="1" t="s">
        <v>4</v>
      </c>
      <c r="D1031" s="1" t="s">
        <v>5</v>
      </c>
    </row>
    <row r="1032" spans="1:4" ht="13.2" x14ac:dyDescent="0.25">
      <c r="A1032" s="1" t="s">
        <v>1038</v>
      </c>
      <c r="B1032" t="str">
        <f ca="1">IFERROR(__xludf.DUMMYFUNCTION("GOOGLETRANSLATE(B1032,""en"",""hi"")"),"हैलो प्रतीक,
आप एक राय होने के महत्व के बारे में कई वीडियो में कहा है और
व्यक्त करने का अधिकार है। अब एक राय अलग विचारों पर निर्भर करता है,
स्थितियों, विश्वासों, पृष्ठभूमि, रिश्ते, एक बहुत ही व्यक्तिगत पर अनुभवों आदि
स्तर। जीवन के हर पहलू पर अंतर बहुत की "&amp;"सुंदर सार है
इंसान के अस्तित्व। मैं व्यक्तिगत रूप से अपने विचारों के कई के साथ सहमत हैं, लेकिन
एक ही समय न पर कुछ राय से सहमत हैं। मेरा प्रश्न क्यों यह इतना है
महत्वपूर्ण एक टैग डाल या जो अलग अलग विचार किया है lebelize करने के लिए या
तुम्हारा दृष्टिकोण के"&amp;" साथ सहमत न? क्यों हर कोई (जो न साझा करता है
तुम्हारा के रूप में राय) एक 'feminazi' रहना होगा, 'उदार' आदि? न तुम हमें लगता है कि
सम्मान और दर्शकों के लिए विनम्र (और इसलिए क्योंकि हम सभी कर रहे हैं होना चाहिए
एक सार्वजनिक क्षेत्र में शिक्षित और अच्छी तरह स"&amp;"े पढ़ लोग)? आक्रामकता अच्छा जब है
एकआयामी गुस्से में चतुराई से और निश्चित रूप से नहीं लागू होता है।
प्रतीक जो प्यार, देखभाल और साथ अपु त्रयी की समीक्षा करने के लिए प्रयोग किया जाता कहां है
अत्यंत गंभीर विनम्रता?")</f>
        <v>हैलो प्रतीक,
आप एक राय होने के महत्व के बारे में कई वीडियो में कहा है और
व्यक्त करने का अधिकार है। अब एक राय अलग विचारों पर निर्भर करता है,
स्थितियों, विश्वासों, पृष्ठभूमि, रिश्ते, एक बहुत ही व्यक्तिगत पर अनुभवों आदि
स्तर। जीवन के हर पहलू पर अंतर बहुत की सुंदर सार है
इंसान के अस्तित्व। मैं व्यक्तिगत रूप से अपने विचारों के कई के साथ सहमत हैं, लेकिन
एक ही समय न पर कुछ राय से सहमत हैं। मेरा प्रश्न क्यों यह इतना है
महत्वपूर्ण एक टैग डाल या जो अलग अलग विचार किया है lebelize करने के लिए या
तुम्हारा दृष्टिकोण के साथ सहमत न? क्यों हर कोई (जो न साझा करता है
तुम्हारा के रूप में राय) एक 'feminazi' रहना होगा, 'उदार' आदि? न तुम हमें लगता है कि
सम्मान और दर्शकों के लिए विनम्र (और इसलिए क्योंकि हम सभी कर रहे हैं होना चाहिए
एक सार्वजनिक क्षेत्र में शिक्षित और अच्छी तरह से पढ़ लोग)? आक्रामकता अच्छा जब है
एकआयामी गुस्से में चतुराई से और निश्चित रूप से नहीं लागू होता है।
प्रतीक जो प्यार, देखभाल और साथ अपु त्रयी की समीक्षा करने के लिए प्रयोग किया जाता कहां है
अत्यंत गंभीर विनम्रता?</v>
      </c>
      <c r="C1032" s="1" t="s">
        <v>13</v>
      </c>
      <c r="D1032" s="1" t="s">
        <v>5</v>
      </c>
    </row>
    <row r="1033" spans="1:4" ht="13.2" x14ac:dyDescent="0.25">
      <c r="A1033" s="1" t="s">
        <v>1039</v>
      </c>
      <c r="B1033" t="str">
        <f ca="1">IFERROR(__xludf.DUMMYFUNCTION("GOOGLETRANSLATE(B1033,""en"",""hi"")"),"इस फिल्म में केवल युगल ने प्रेम के बारे में भावुक नहीं जानता है किस बारे में है
समाज का क्या हुआ।")</f>
        <v>इस फिल्म में केवल युगल ने प्रेम के बारे में भावुक नहीं जानता है किस बारे में है
समाज का क्या हुआ।</v>
      </c>
      <c r="C1033" s="1" t="s">
        <v>4</v>
      </c>
      <c r="D1033" s="1" t="s">
        <v>5</v>
      </c>
    </row>
    <row r="1034" spans="1:4" ht="13.2" x14ac:dyDescent="0.25">
      <c r="A1034" s="1" t="s">
        <v>1040</v>
      </c>
      <c r="B1034" t="str">
        <f ca="1">IFERROR(__xludf.DUMMYFUNCTION("GOOGLETRANSLATE(B1034,""en"",""hi"")"),"प्यार शुद्ध भाई है। कबीर खूबसूरती से हमें बताता है कि")</f>
        <v>प्यार शुद्ध भाई है। कबीर खूबसूरती से हमें बताता है कि</v>
      </c>
      <c r="C1034" s="1" t="s">
        <v>4</v>
      </c>
      <c r="D1034" s="1" t="s">
        <v>5</v>
      </c>
    </row>
    <row r="1035" spans="1:4" ht="13.2" x14ac:dyDescent="0.25">
      <c r="A1035" s="1" t="s">
        <v>1041</v>
      </c>
      <c r="B1035" t="str">
        <f ca="1">IFERROR(__xludf.DUMMYFUNCTION("GOOGLETRANSLATE(B1035,""en"",""hi"")"),"वाह यू यह बहुत स्पष्ट रूप से समझाया।")</f>
        <v>वाह यू यह बहुत स्पष्ट रूप से समझाया।</v>
      </c>
      <c r="C1035" s="1" t="s">
        <v>4</v>
      </c>
      <c r="D1035" s="1" t="s">
        <v>5</v>
      </c>
    </row>
    <row r="1036" spans="1:4" ht="13.2" x14ac:dyDescent="0.25">
      <c r="A1036" s="1" t="s">
        <v>1042</v>
      </c>
      <c r="B1036" t="str">
        <f ca="1">IFERROR(__xludf.DUMMYFUNCTION("GOOGLETRANSLATE(B1036,""en"",""hi"")"),"मैंने पाया अपने आप को एक समलैंगिक होना")</f>
        <v>मैंने पाया अपने आप को एक समलैंगिक होना</v>
      </c>
      <c r="C1036" s="1" t="s">
        <v>4</v>
      </c>
      <c r="D1036" s="1" t="s">
        <v>5</v>
      </c>
    </row>
    <row r="1037" spans="1:4" ht="13.2" x14ac:dyDescent="0.25">
      <c r="A1037" s="1" t="s">
        <v>1043</v>
      </c>
      <c r="B1037" t="str">
        <f ca="1">IFERROR(__xludf.DUMMYFUNCTION("GOOGLETRANSLATE(B1037,""en"",""hi"")"),"मैं एक समलैंगिक भी कर रहा हूँ। अच्छा वीडियो है :)")</f>
        <v>मैं एक समलैंगिक भी कर रहा हूँ। अच्छा वीडियो है :)</v>
      </c>
      <c r="C1037" s="1" t="s">
        <v>4</v>
      </c>
      <c r="D1037" s="1" t="s">
        <v>5</v>
      </c>
    </row>
    <row r="1038" spans="1:4" ht="13.2" x14ac:dyDescent="0.25">
      <c r="A1038" s="1" t="s">
        <v>1044</v>
      </c>
      <c r="B1038" t="str">
        <f ca="1">IFERROR(__xludf.DUMMYFUNCTION("GOOGLETRANSLATE(B1038,""en"",""hi"")"),"ओह आदमी दिन दिन से आप नकली नारीवादी और के बीच लोकप्रिय हो रहे हैं
उदारवादी, 1.5k नापसंद सबूत है। देखभाल भाई है।")</f>
        <v>ओह आदमी दिन दिन से आप नकली नारीवादी और के बीच लोकप्रिय हो रहे हैं
उदारवादी, 1.5k नापसंद सबूत है। देखभाल भाई है।</v>
      </c>
      <c r="C1038" s="1" t="s">
        <v>4</v>
      </c>
      <c r="D1038" s="1" t="s">
        <v>5</v>
      </c>
    </row>
    <row r="1039" spans="1:4" ht="13.2" x14ac:dyDescent="0.25">
      <c r="A1039" s="1" t="s">
        <v>1045</v>
      </c>
      <c r="B1039" t="str">
        <f ca="1">IFERROR(__xludf.DUMMYFUNCTION("GOOGLETRANSLATE(B1039,""en"",""hi"")"),"कब तक हम इस कीट को सहन करने जा रहे हैं।")</f>
        <v>कब तक हम इस कीट को सहन करने जा रहे हैं।</v>
      </c>
      <c r="C1039" s="1" t="s">
        <v>4</v>
      </c>
      <c r="D1039" s="1" t="s">
        <v>5</v>
      </c>
    </row>
    <row r="1040" spans="1:4" ht="13.2" x14ac:dyDescent="0.25">
      <c r="A1040" s="1" t="s">
        <v>1046</v>
      </c>
      <c r="B1040" t="str">
        <f ca="1">IFERROR(__xludf.DUMMYFUNCTION("GOOGLETRANSLATE(B1040,""en"",""hi"")"),"नारीवादी और उदारवादी मतलब है?")</f>
        <v>नारीवादी और उदारवादी मतलब है?</v>
      </c>
      <c r="C1040" s="1" t="s">
        <v>4</v>
      </c>
      <c r="D1040" s="1" t="s">
        <v>5</v>
      </c>
    </row>
    <row r="1041" spans="1:4" ht="13.2" x14ac:dyDescent="0.25">
      <c r="A1041" s="1" t="s">
        <v>1047</v>
      </c>
      <c r="B1041" t="str">
        <f ca="1">IFERROR(__xludf.DUMMYFUNCTION("GOOGLETRANSLATE(B1041,""en"",""hi"")"),"केके कोई समस्या नहीं है क्योंकि जनसंख्या aldready 130 करोड़ है। इस देश हैं
इसे आगे एलजीबीटी से परेशानी के बिना एक छोटा सा कम कर सकते हैं क्या है
समस्या? 😂😂")</f>
        <v>केके कोई समस्या नहीं है क्योंकि जनसंख्या aldready 130 करोड़ है। इस देश हैं
इसे आगे एलजीबीटी से परेशानी के बिना एक छोटा सा कम कर सकते हैं क्या है
समस्या? 😂😂</v>
      </c>
      <c r="C1041" s="1" t="s">
        <v>13</v>
      </c>
      <c r="D1041" s="1" t="s">
        <v>5</v>
      </c>
    </row>
    <row r="1042" spans="1:4" ht="13.2" x14ac:dyDescent="0.25">
      <c r="A1042" s="1" t="s">
        <v>1048</v>
      </c>
      <c r="B1042" t="str">
        <f ca="1">IFERROR(__xludf.DUMMYFUNCTION("GOOGLETRANSLATE(B1042,""en"",""hi"")"),"तब उसका नाम मूल नहीं है")</f>
        <v>तब उसका नाम मूल नहीं है</v>
      </c>
      <c r="C1042" s="1" t="s">
        <v>4</v>
      </c>
      <c r="D1042" s="1" t="s">
        <v>5</v>
      </c>
    </row>
    <row r="1043" spans="1:4" ht="13.2" x14ac:dyDescent="0.25">
      <c r="A1043" s="1" t="s">
        <v>1049</v>
      </c>
      <c r="B1043" t="str">
        <f ca="1">IFERROR(__xludf.DUMMYFUNCTION("GOOGLETRANSLATE(B1043,""en"",""hi"")"),"@Aditya मिश्रा भाई unke कितने भी प्रेमियों हो जाए भारत मुझे वे अंत में होगा
कहते हैं: भारत एक असहिष्णु देश है 😃")</f>
        <v>@Aditya मिश्रा भाई unke कितने भी प्रेमियों हो जाए भारत मुझे वे अंत में होगा
कहते हैं: भारत एक असहिष्णु देश है 😃</v>
      </c>
      <c r="C1043" s="1" t="s">
        <v>4</v>
      </c>
      <c r="D1043" s="1" t="s">
        <v>5</v>
      </c>
    </row>
    <row r="1044" spans="1:4" ht="13.2" x14ac:dyDescent="0.25">
      <c r="A1044" s="1" t="s">
        <v>1050</v>
      </c>
      <c r="B1044" t="str">
        <f ca="1">IFERROR(__xludf.DUMMYFUNCTION("GOOGLETRANSLATE(B1044,""en"",""hi"")"),"मैं अपने प्रेमी इस कदम का ध्यान में रखना है और मुझे पहली प्राथमिकता में रखना")</f>
        <v>मैं अपने प्रेमी इस कदम का ध्यान में रखना है और मुझे पहली प्राथमिकता में रखना</v>
      </c>
      <c r="C1044" s="1" t="s">
        <v>4</v>
      </c>
      <c r="D1044" s="1" t="s">
        <v>5</v>
      </c>
    </row>
    <row r="1045" spans="1:4" ht="13.2" x14ac:dyDescent="0.25">
      <c r="A1045" s="1" t="s">
        <v>1051</v>
      </c>
      <c r="B1045" t="str">
        <f ca="1">IFERROR(__xludf.DUMMYFUNCTION("GOOGLETRANSLATE(B1045,""en"",""hi"")"),"मैं इतना इस वीडियो को उम्मीद कर रहा था और एक बहुत लंबा से gor इस इंतज़ार कर रहा था
समय।")</f>
        <v>मैं इतना इस वीडियो को उम्मीद कर रहा था और एक बहुत लंबा से gor इस इंतज़ार कर रहा था
समय।</v>
      </c>
      <c r="C1045" s="1" t="s">
        <v>4</v>
      </c>
      <c r="D1045" s="1" t="s">
        <v>5</v>
      </c>
    </row>
    <row r="1046" spans="1:4" ht="13.2" x14ac:dyDescent="0.25">
      <c r="A1046" s="1" t="s">
        <v>1052</v>
      </c>
      <c r="B1046" t="str">
        <f ca="1">IFERROR(__xludf.DUMMYFUNCTION("GOOGLETRANSLATE(B1046,""en"",""hi"")"),"यहाँ मेरे लिए किसी भी समलैंगिक .... हां एक आदमी हूँ ... मुझे लगता है कि girls💑 vergin समलैंगिक साधन")</f>
        <v>यहाँ मेरे लिए किसी भी समलैंगिक .... हां एक आदमी हूँ ... मुझे लगता है कि girls💑 vergin समलैंगिक साधन</v>
      </c>
      <c r="C1046" s="1" t="s">
        <v>4</v>
      </c>
      <c r="D1046" s="1" t="s">
        <v>5</v>
      </c>
    </row>
    <row r="1047" spans="1:4" ht="13.2" x14ac:dyDescent="0.25">
      <c r="A1047" s="1" t="s">
        <v>1053</v>
      </c>
      <c r="B1047" t="str">
        <f ca="1">IFERROR(__xludf.DUMMYFUNCTION("GOOGLETRANSLATE(B1047,""en"",""hi"")"),"Plz भाई। इसके लिए न दोष बॉलीवुड। मुख्य अपराधी है कि निर्देशक है
संदीप Vanga जो भी हिन्दी में अर्जुन रेड्डी बने होते हैं और यह पुनर्निर्माण किया ... वह पूरी तरह से
youth.😡😡😡😡😡😡 के जीवन को नष्ट कर दिया")</f>
        <v>Plz भाई। इसके लिए न दोष बॉलीवुड। मुख्य अपराधी है कि निर्देशक है
संदीप Vanga जो भी हिन्दी में अर्जुन रेड्डी बने होते हैं और यह पुनर्निर्माण किया ... वह पूरी तरह से
youth.😡😡😡😡😡😡 के जीवन को नष्ट कर दिया</v>
      </c>
      <c r="C1047" s="1" t="s">
        <v>4</v>
      </c>
      <c r="D1047" s="1" t="s">
        <v>5</v>
      </c>
    </row>
    <row r="1048" spans="1:4" ht="13.2" x14ac:dyDescent="0.25">
      <c r="A1048" s="1" t="s">
        <v>1054</v>
      </c>
      <c r="B1048" t="str">
        <f ca="1">IFERROR(__xludf.DUMMYFUNCTION("GOOGLETRANSLATE(B1048,""en"",""hi"")"),"मैं बुरी तरह आपसे सहमत")</f>
        <v>मैं बुरी तरह आपसे सहमत</v>
      </c>
      <c r="C1048" s="1" t="s">
        <v>13</v>
      </c>
      <c r="D1048" s="1" t="s">
        <v>5</v>
      </c>
    </row>
    <row r="1049" spans="1:4" ht="13.2" x14ac:dyDescent="0.25">
      <c r="A1049" s="1" t="s">
        <v>1055</v>
      </c>
      <c r="B1049" t="str">
        <f ca="1">IFERROR(__xludf.DUMMYFUNCTION("GOOGLETRANSLATE(B1049,""en"",""hi"")"),"वह एक अच्छे माता पिता कभी नहीं किया था। गॉट तलाकशुदा जब वह 5 साल के तहत किया गया
उम्र। यह बताएगा महिला की तरह क्या वह लोमड़ी की तरह चेहरा था। वह तीसरे स्थान पर है
दर, बेवकूफ शिक्षित अनपढ़ महिला।")</f>
        <v>वह एक अच्छे माता पिता कभी नहीं किया था। गॉट तलाकशुदा जब वह 5 साल के तहत किया गया
उम्र। यह बताएगा महिला की तरह क्या वह लोमड़ी की तरह चेहरा था। वह तीसरे स्थान पर है
दर, बेवकूफ शिक्षित अनपढ़ महिला।</v>
      </c>
      <c r="C1049" s="1" t="s">
        <v>36</v>
      </c>
      <c r="D1049" s="1" t="s">
        <v>28</v>
      </c>
    </row>
    <row r="1050" spans="1:4" ht="13.2" x14ac:dyDescent="0.25">
      <c r="A1050" s="1" t="s">
        <v>1056</v>
      </c>
      <c r="B1050" t="str">
        <f ca="1">IFERROR(__xludf.DUMMYFUNCTION("GOOGLETRANSLATE(B1050,""en"",""hi"")"),"भाई टिक टोक पर एक वीडियो बना")</f>
        <v>भाई टिक टोक पर एक वीडियो बना</v>
      </c>
      <c r="C1050" s="1" t="s">
        <v>4</v>
      </c>
      <c r="D1050" s="1" t="s">
        <v>5</v>
      </c>
    </row>
    <row r="1051" spans="1:4" ht="13.2" x14ac:dyDescent="0.25">
      <c r="A1051" s="1" t="s">
        <v>1057</v>
      </c>
      <c r="B1051" t="str">
        <f ca="1">IFERROR(__xludf.DUMMYFUNCTION("GOOGLETRANSLATE(B1051,""en"",""hi"")"),"आप आदमी के लिए सम्मान करें, सदस्यता ली।")</f>
        <v>आप आदमी के लिए सम्मान करें, सदस्यता ली।</v>
      </c>
      <c r="C1051" s="1" t="s">
        <v>4</v>
      </c>
      <c r="D1051" s="1" t="s">
        <v>5</v>
      </c>
    </row>
    <row r="1052" spans="1:4" ht="13.2" x14ac:dyDescent="0.25">
      <c r="A1052" s="1" t="s">
        <v>1058</v>
      </c>
      <c r="B1052" t="str">
        <f ca="1">IFERROR(__xludf.DUMMYFUNCTION("GOOGLETRANSLATE(B1052,""en"",""hi"")"),"मैं उदारवादी नफरत ....")</f>
        <v>मैं उदारवादी नफरत ....</v>
      </c>
      <c r="C1052" s="1" t="s">
        <v>36</v>
      </c>
      <c r="D1052" s="1" t="s">
        <v>5</v>
      </c>
    </row>
    <row r="1053" spans="1:4" ht="13.2" x14ac:dyDescent="0.25">
      <c r="A1053" s="1" t="s">
        <v>1059</v>
      </c>
      <c r="B1053" t="str">
        <f ca="1">IFERROR(__xludf.DUMMYFUNCTION("GOOGLETRANSLATE(B1053,""en"",""hi"")"),"धन्यवाद मैं था प्रतीक्षा कर रहा है के लिए इस वीडियो लंबे समय से")</f>
        <v>धन्यवाद मैं था प्रतीक्षा कर रहा है के लिए इस वीडियो लंबे समय से</v>
      </c>
      <c r="C1053" s="1" t="s">
        <v>4</v>
      </c>
      <c r="D1053" s="1" t="s">
        <v>5</v>
      </c>
    </row>
    <row r="1054" spans="1:4" ht="13.2" x14ac:dyDescent="0.25">
      <c r="A1054" s="1" t="s">
        <v>1060</v>
      </c>
      <c r="B1054" t="str">
        <f ca="1">IFERROR(__xludf.DUMMYFUNCTION("GOOGLETRANSLATE(B1054,""en"",""hi"")"),"मैं तुम्हे बहुत भाई प्यार")</f>
        <v>मैं तुम्हे बहुत भाई प्यार</v>
      </c>
      <c r="C1054" s="1" t="s">
        <v>4</v>
      </c>
      <c r="D1054" s="1" t="s">
        <v>5</v>
      </c>
    </row>
    <row r="1055" spans="1:4" ht="13.2" x14ac:dyDescent="0.25">
      <c r="A1055" s="1" t="s">
        <v>1061</v>
      </c>
      <c r="B1055" t="str">
        <f ca="1">IFERROR(__xludf.DUMMYFUNCTION("GOOGLETRANSLATE(B1055,""en"",""hi"")"),"खैर कहा 👍")</f>
        <v>खैर कहा 👍</v>
      </c>
      <c r="C1055" s="1" t="s">
        <v>4</v>
      </c>
      <c r="D1055" s="1" t="s">
        <v>5</v>
      </c>
    </row>
    <row r="1056" spans="1:4" ht="13.2" x14ac:dyDescent="0.25">
      <c r="A1056" s="1" t="s">
        <v>1062</v>
      </c>
      <c r="B1056" t="str">
        <f ca="1">IFERROR(__xludf.DUMMYFUNCTION("GOOGLETRANSLATE(B1056,""en"",""hi"")"),"हर संयंत्र पेड़ पशु भी ईंटों एक पहचान ~~ जहां यह आया है
से - कैसे इसे यहाँ से मिला - क्या 'यह नाम है - वे सभी को गले लगा लिया गया है और
देश की उन्नति में योगदान दिया है / हम मनुष्य चल नहीं सकता
कोई नाम ~~ मूल - - चारों ओर एक Lafanga तरह etc / दुनिया तेजी "&amp;"से आगे बढ़ रहा है - अगर
भारत पृथ्वी का हिस्सा CHAOS पीछा जाएगा करने के लिए तैयार नहीं है - सरकार है
कैसे कर सकते हैं हर निवासी revelant वे - क्या वे करते हैं के लिए चुना गया
ऐसा करते हैं वे अगर नहीं पता डब्ल्यूएचओ एफ ......... आप कर रहे हैं- न भविष्य बनान"&amp;"े
पीढ़ियों शून्य और शून्य !!!!!")</f>
        <v>हर संयंत्र पेड़ पशु भी ईंटों एक पहचान ~~ जहां यह आया है
से - कैसे इसे यहाँ से मिला - क्या 'यह नाम है - वे सभी को गले लगा लिया गया है और
देश की उन्नति में योगदान दिया है / हम मनुष्य चल नहीं सकता
कोई नाम ~~ मूल - - चारों ओर एक Lafanga तरह etc / दुनिया तेजी से आगे बढ़ रहा है - अगर
भारत पृथ्वी का हिस्सा CHAOS पीछा जाएगा करने के लिए तैयार नहीं है - सरकार है
कैसे कर सकते हैं हर निवासी revelant वे - क्या वे करते हैं के लिए चुना गया
ऐसा करते हैं वे अगर नहीं पता डब्ल्यूएचओ एफ ......... आप कर रहे हैं- न भविष्य बनाने
पीढ़ियों शून्य और शून्य !!!!!</v>
      </c>
      <c r="C1056" s="1" t="s">
        <v>4</v>
      </c>
      <c r="D1056" s="1" t="s">
        <v>5</v>
      </c>
    </row>
    <row r="1057" spans="1:4" ht="13.2" x14ac:dyDescent="0.25">
      <c r="A1057" s="1" t="s">
        <v>1063</v>
      </c>
      <c r="B1057" t="str">
        <f ca="1">IFERROR(__xludf.DUMMYFUNCTION("GOOGLETRANSLATE(B1057,""en"",""hi"")"),"बहुत अजीब ... वीडियो 😁😁😂😂😂🤣🤣")</f>
        <v>बहुत अजीब ... वीडियो 😁😁😂😂😂🤣🤣</v>
      </c>
      <c r="C1057" s="1" t="s">
        <v>4</v>
      </c>
      <c r="D1057" s="1" t="s">
        <v>5</v>
      </c>
    </row>
    <row r="1058" spans="1:4" ht="13.2" x14ac:dyDescent="0.25">
      <c r="A1058" s="1" t="s">
        <v>1064</v>
      </c>
      <c r="B1058" t="str">
        <f ca="1">IFERROR(__xludf.DUMMYFUNCTION("GOOGLETRANSLATE(B1058,""en"",""hi"")"),"सर क्या anime के बारे में ??")</f>
        <v>सर क्या anime के बारे में ??</v>
      </c>
      <c r="C1058" s="1" t="s">
        <v>4</v>
      </c>
      <c r="D1058" s="1" t="s">
        <v>5</v>
      </c>
    </row>
    <row r="1059" spans="1:4" ht="13.2" x14ac:dyDescent="0.25">
      <c r="A1059" s="1" t="s">
        <v>1065</v>
      </c>
      <c r="B1059" t="str">
        <f ca="1">IFERROR(__xludf.DUMMYFUNCTION("GOOGLETRANSLATE(B1059,""en"",""hi"")"),"मैं बेसब्री से पर इस shitty कबीर सिंह फिल्म Mensutras समीक्षा के लिए इंतज़ार कर रहा था। मैं
havent अभी तक इसे देखा लेकिन इससे पहले मैं आपकी राय जानना चाहते हैं। अब मुझे लगता है
, मैं इस बेहोश फिल्म देख नहीं द्वारा अपने समय बचा लिया।")</f>
        <v>मैं बेसब्री से पर इस shitty कबीर सिंह फिल्म Mensutras समीक्षा के लिए इंतज़ार कर रहा था। मैं
havent अभी तक इसे देखा लेकिन इससे पहले मैं आपकी राय जानना चाहते हैं। अब मुझे लगता है
, मैं इस बेहोश फिल्म देख नहीं द्वारा अपने समय बचा लिया।</v>
      </c>
      <c r="C1059" s="1" t="s">
        <v>4</v>
      </c>
      <c r="D1059" s="1" t="s">
        <v>5</v>
      </c>
    </row>
    <row r="1060" spans="1:4" ht="13.2" x14ac:dyDescent="0.25">
      <c r="A1060" s="1" t="s">
        <v>1066</v>
      </c>
      <c r="B1060" t="str">
        <f ca="1">IFERROR(__xludf.DUMMYFUNCTION("GOOGLETRANSLATE(B1060,""en"",""hi"")"),"वो कौन है?")</f>
        <v>वो कौन है?</v>
      </c>
      <c r="C1060" s="1" t="s">
        <v>4</v>
      </c>
      <c r="D1060" s="1" t="s">
        <v>5</v>
      </c>
    </row>
    <row r="1061" spans="1:4" ht="13.2" x14ac:dyDescent="0.25">
      <c r="A1061" s="1" t="s">
        <v>1067</v>
      </c>
      <c r="B1061" t="str">
        <f ca="1">IFERROR(__xludf.DUMMYFUNCTION("GOOGLETRANSLATE(B1061,""en"",""hi"")"),"@Sandeep मीणा बाइबिल इस दुनिया में भगवान का ही शब्द है कि परिवर्तन
जीवन ... बाइबिल पश्चिम के सबसे विकसित देशों बनाया गया है और किया है
विज्ञान और प्रौद्योगिकी के क्षेत्र में प्रगति के लिए योगदान दिया .... बाइबिल के बिना वहाँ
कोई वैज्ञानिक विकास और प्रगति "&amp;"होगी ...
गीता दुख और निराशा है कि भारत के जूते में योगदान दिया है ...
गीता निम्नलिखित भारत एक गरीब और गैर उत्पादक समाज बन गई है ...
भारत सच्चे ईश्वर यहोवा (यीशु) बाइबल की स्वीकार करता है ... भारत हो जाएगा
विकसित और समृद्ध ... मेरा मतलब उन सभी ... के"&amp;"वल कुछ नहीं अमीर लोगों लेकिन
पूरे समाज बदल जाएगा .... क्योंकि केवल यीशु परमेश्वर पिता के लिए रास्ता है
और वह स्वर्ग के लिए रास्ता है ... और केवल यीशु दे मोक्ष और अनन्त जीवन।")</f>
        <v>@Sandeep मीणा बाइबिल इस दुनिया में भगवान का ही शब्द है कि परिवर्तन
जीवन ... बाइबिल पश्चिम के सबसे विकसित देशों बनाया गया है और किया है
विज्ञान और प्रौद्योगिकी के क्षेत्र में प्रगति के लिए योगदान दिया .... बाइबिल के बिना वहाँ
कोई वैज्ञानिक विकास और प्रगति होगी ...
गीता दुख और निराशा है कि भारत के जूते में योगदान दिया है ...
गीता निम्नलिखित भारत एक गरीब और गैर उत्पादक समाज बन गई है ...
भारत सच्चे ईश्वर यहोवा (यीशु) बाइबल की स्वीकार करता है ... भारत हो जाएगा
विकसित और समृद्ध ... मेरा मतलब उन सभी ... केवल कुछ नहीं अमीर लोगों लेकिन
पूरे समाज बदल जाएगा .... क्योंकि केवल यीशु परमेश्वर पिता के लिए रास्ता है
और वह स्वर्ग के लिए रास्ता है ... और केवल यीशु दे मोक्ष और अनन्त जीवन।</v>
      </c>
      <c r="C1061" s="1" t="s">
        <v>4</v>
      </c>
      <c r="D1061" s="1" t="s">
        <v>5</v>
      </c>
    </row>
    <row r="1062" spans="1:4" ht="13.2" x14ac:dyDescent="0.25">
      <c r="A1062" s="1" t="s">
        <v>1068</v>
      </c>
      <c r="B1062" t="str">
        <f ca="1">IFERROR(__xludf.DUMMYFUNCTION("GOOGLETRANSLATE(B1062,""en"",""hi"")"),"इसके रिहा तारीख से उस समय, मैं अनुच्छेद 15, और देखने के लिए सही मायने में फैसला किया,
यह बहुत बार कबीर सिंह से बेहतर है, यहां तक ​​कि मेरे दोस्तों में से कई मेरे critised,
न के लिए मुझे पता है कि क्या भावनाओं को कर रहे हैं? प्यार क्या है? मैं, फिर से दोहर"&amp;"ाया जाएगा
हम में से कई देख सकते हैं और सच तो यह है लेख में पता चला है स्वीकार करने के लिए पेट की जरूरत नहीं है
यकीन है कि कबीर सिंह के लिए 15 और एक कचरा है। क्योंकि यह सही अर्थ को नष्ट कर दिया
इश्क़ वाला। बहुत बढ़िया वीडियो Shwetabh Sir💁♂️🙋♂️")</f>
        <v>इसके रिहा तारीख से उस समय, मैं अनुच्छेद 15, और देखने के लिए सही मायने में फैसला किया,
यह बहुत बार कबीर सिंह से बेहतर है, यहां तक ​​कि मेरे दोस्तों में से कई मेरे critised,
न के लिए मुझे पता है कि क्या भावनाओं को कर रहे हैं? प्यार क्या है? मैं, फिर से दोहराया जाएगा
हम में से कई देख सकते हैं और सच तो यह है लेख में पता चला है स्वीकार करने के लिए पेट की जरूरत नहीं है
यकीन है कि कबीर सिंह के लिए 15 और एक कचरा है। क्योंकि यह सही अर्थ को नष्ट कर दिया
इश्क़ वाला। बहुत बढ़िया वीडियो Shwetabh Sir💁♂️🙋♂️</v>
      </c>
      <c r="C1062" s="1" t="s">
        <v>4</v>
      </c>
      <c r="D1062" s="1" t="s">
        <v>5</v>
      </c>
    </row>
    <row r="1063" spans="1:4" ht="13.2" x14ac:dyDescent="0.25">
      <c r="A1063" s="1" t="s">
        <v>1069</v>
      </c>
      <c r="B1063" t="str">
        <f ca="1">IFERROR(__xludf.DUMMYFUNCTION("GOOGLETRANSLATE(B1063,""en"",""hi"")"),"आपने कहा था कि मैं वास्तव में क्या कहना चाहता था। वास्तव में आम तौर पर मैं प्यार घड़ी नहीं है
कहानियों लेकिन मैं एक feminazi जो फिल्म कोसते द्वारा समीक्षा बारे में जाना। मैं
तुरंत निर्णय लिया ... अब तो zaroor dekhunga 😈")</f>
        <v>आपने कहा था कि मैं वास्तव में क्या कहना चाहता था। वास्तव में आम तौर पर मैं प्यार घड़ी नहीं है
कहानियों लेकिन मैं एक feminazi जो फिल्म कोसते द्वारा समीक्षा बारे में जाना। मैं
तुरंत निर्णय लिया ... अब तो zaroor dekhunga 😈</v>
      </c>
      <c r="C1063" s="1" t="s">
        <v>4</v>
      </c>
      <c r="D1063" s="1" t="s">
        <v>5</v>
      </c>
    </row>
    <row r="1064" spans="1:4" ht="13.2" x14ac:dyDescent="0.25">
      <c r="A1064" s="1" t="s">
        <v>1070</v>
      </c>
      <c r="B1064" t="str">
        <f ca="1">IFERROR(__xludf.DUMMYFUNCTION("GOOGLETRANSLATE(B1064,""en"",""hi"")"),"आप सही shwetabh रहे
..... आयुष्मान बॉलीवुड 👌 के महान भविष्य है ✌")</f>
        <v>आप सही shwetabh रहे
..... आयुष्मान बॉलीवुड 👌 के महान भविष्य है ✌</v>
      </c>
      <c r="C1064" s="1" t="s">
        <v>4</v>
      </c>
      <c r="D1064" s="1" t="s">
        <v>5</v>
      </c>
    </row>
    <row r="1065" spans="1:4" ht="13.2" x14ac:dyDescent="0.25">
      <c r="A1065" s="1" t="s">
        <v>1071</v>
      </c>
      <c r="B1065" t="str">
        <f ca="1">IFERROR(__xludf.DUMMYFUNCTION("GOOGLETRANSLATE(B1065,""en"",""hi"")"),"😠 घृणित")</f>
        <v>😠 घृणित</v>
      </c>
      <c r="C1065" s="1" t="s">
        <v>36</v>
      </c>
      <c r="D1065" s="1" t="s">
        <v>5</v>
      </c>
    </row>
    <row r="1066" spans="1:4" ht="13.2" x14ac:dyDescent="0.25">
      <c r="A1066" s="1" t="s">
        <v>1072</v>
      </c>
      <c r="B1066" t="str">
        <f ca="1">IFERROR(__xludf.DUMMYFUNCTION("GOOGLETRANSLATE(B1066,""en"",""hi"")"),"धन्यवाद")</f>
        <v>धन्यवाद</v>
      </c>
      <c r="C1066" s="1" t="s">
        <v>4</v>
      </c>
      <c r="D1066" s="1" t="s">
        <v>5</v>
      </c>
    </row>
    <row r="1067" spans="1:4" ht="13.2" x14ac:dyDescent="0.25">
      <c r="A1067" s="1" t="s">
        <v>1073</v>
      </c>
      <c r="B1067" t="str">
        <f ca="1">IFERROR(__xludf.DUMMYFUNCTION("GOOGLETRANSLATE(B1067,""en"",""hi"")"),"वास्तविक प्यार? प्रतिबद्धता ?! आर यू गंभीर?! पहली बार एक महिला को देखकर, और घोषणा की
वो मेरी बंदी हैं !! और यह की महिमा !! आप के लिए ताली !!")</f>
        <v>वास्तविक प्यार? प्रतिबद्धता ?! आर यू गंभीर?! पहली बार एक महिला को देखकर, और घोषणा की
वो मेरी बंदी हैं !! और यह की महिमा !! आप के लिए ताली !!</v>
      </c>
      <c r="C1067" s="1" t="s">
        <v>36</v>
      </c>
      <c r="D1067" s="1" t="s">
        <v>5</v>
      </c>
    </row>
    <row r="1068" spans="1:4" ht="13.2" x14ac:dyDescent="0.25">
      <c r="A1068" s="1" t="s">
        <v>1074</v>
      </c>
      <c r="B1068" t="str">
        <f ca="1">IFERROR(__xludf.DUMMYFUNCTION("GOOGLETRANSLATE(B1068,""en"",""hi"")"),"इस वीडियो को प्यार किया 😂😂😂")</f>
        <v>इस वीडियो को प्यार किया 😂😂😂</v>
      </c>
      <c r="C1068" s="1" t="s">
        <v>4</v>
      </c>
      <c r="D1068" s="1" t="s">
        <v>5</v>
      </c>
    </row>
    <row r="1069" spans="1:4" ht="13.2" x14ac:dyDescent="0.25">
      <c r="A1069" s="1" t="s">
        <v>1075</v>
      </c>
      <c r="B1069" t="str">
        <f ca="1">IFERROR(__xludf.DUMMYFUNCTION("GOOGLETRANSLATE(B1069,""en"",""hi"")"),"आपका टीशर्ट भयानक भाई है")</f>
        <v>आपका टीशर्ट भयानक भाई है</v>
      </c>
      <c r="C1069" s="1" t="s">
        <v>4</v>
      </c>
      <c r="D1069" s="1" t="s">
        <v>5</v>
      </c>
    </row>
    <row r="1070" spans="1:4" ht="13.2" x14ac:dyDescent="0.25">
      <c r="A1070" s="1" t="s">
        <v>1076</v>
      </c>
      <c r="B1070" t="str">
        <f ca="1">IFERROR(__xludf.DUMMYFUNCTION("GOOGLETRANSLATE(B1070,""en"",""hi"")"),"और यादृच्छिक वरिष्ठ वर्ग के लिए आ रहा है और बैठने बदलने के बारे में क्या 😒 में थे
वास्तविकता यू विशेष सर्वोच्च न्यायालय के आदेश की जरूरत है तो केवल छात्रों ठीक है, मैं की तरह ख होगा
वहाँ बैठेंगे")</f>
        <v>और यादृच्छिक वरिष्ठ वर्ग के लिए आ रहा है और बैठने बदलने के बारे में क्या 😒 में थे
वास्तविकता यू विशेष सर्वोच्च न्यायालय के आदेश की जरूरत है तो केवल छात्रों ठीक है, मैं की तरह ख होगा
वहाँ बैठेंगे</v>
      </c>
      <c r="C1070" s="1" t="s">
        <v>4</v>
      </c>
      <c r="D1070" s="1" t="s">
        <v>5</v>
      </c>
    </row>
    <row r="1071" spans="1:4" ht="13.2" x14ac:dyDescent="0.25">
      <c r="A1071" s="1" t="s">
        <v>1077</v>
      </c>
      <c r="B1071" t="str">
        <f ca="1">IFERROR(__xludf.DUMMYFUNCTION("GOOGLETRANSLATE(B1071,""en"",""hi"")"),"आपकी राय वास्तव में मेरी राय से मेल खाता है जब मैं अर्जुन रेड्डी को देखा है।
कबीर सिंह के मूल संस्करण। यह वीरता का सबसे बेवकूफ फिल्म कमी है।")</f>
        <v>आपकी राय वास्तव में मेरी राय से मेल खाता है जब मैं अर्जुन रेड्डी को देखा है।
कबीर सिंह के मूल संस्करण। यह वीरता का सबसे बेवकूफ फिल्म कमी है।</v>
      </c>
      <c r="C1071" s="1" t="s">
        <v>13</v>
      </c>
      <c r="D1071" s="1" t="s">
        <v>5</v>
      </c>
    </row>
    <row r="1072" spans="1:4" ht="13.2" x14ac:dyDescent="0.25">
      <c r="A1072" s="1" t="s">
        <v>1078</v>
      </c>
      <c r="B1072" t="str">
        <f ca="1">IFERROR(__xludf.DUMMYFUNCTION("GOOGLETRANSLATE(B1072,""en"",""hi"")"),"टोपी आप के लिए भाई बंद है ...... बिल्कुल सही")</f>
        <v>टोपी आप के लिए भाई बंद है ...... बिल्कुल सही</v>
      </c>
      <c r="C1072" s="1" t="s">
        <v>4</v>
      </c>
      <c r="D1072" s="1" t="s">
        <v>5</v>
      </c>
    </row>
    <row r="1073" spans="1:4" ht="13.2" x14ac:dyDescent="0.25">
      <c r="A1073" s="1" t="s">
        <v>1079</v>
      </c>
      <c r="B1073" t="str">
        <f ca="1">IFERROR(__xludf.DUMMYFUNCTION("GOOGLETRANSLATE(B1073,""en"",""hi"")"),"इस चैनल मुझे आशा है कि देता है।")</f>
        <v>इस चैनल मुझे आशा है कि देता है।</v>
      </c>
      <c r="C1073" s="1" t="s">
        <v>4</v>
      </c>
      <c r="D1073" s="1" t="s">
        <v>5</v>
      </c>
    </row>
    <row r="1074" spans="1:4" ht="13.2" x14ac:dyDescent="0.25">
      <c r="A1074" s="1" t="s">
        <v>1080</v>
      </c>
      <c r="B1074" t="str">
        <f ca="1">IFERROR(__xludf.DUMMYFUNCTION("GOOGLETRANSLATE(B1074,""en"",""hi"")"),"1 नारीवादी रुझान वाली सूची में है, इस लिए उसे और करने के लिए जवाब है यू इसे किसी न किसी श्रीमान")</f>
        <v>1 नारीवादी रुझान वाली सूची में है, इस लिए उसे और करने के लिए जवाब है यू इसे किसी न किसी श्रीमान</v>
      </c>
      <c r="C1074" s="1" t="s">
        <v>13</v>
      </c>
      <c r="D1074" s="1" t="s">
        <v>5</v>
      </c>
    </row>
    <row r="1075" spans="1:4" ht="13.2" x14ac:dyDescent="0.25">
      <c r="A1075" s="1" t="s">
        <v>1081</v>
      </c>
      <c r="B1075" t="str">
        <f ca="1">IFERROR(__xludf.DUMMYFUNCTION("GOOGLETRANSLATE(B1075,""en"",""hi"")"),"दिवालिया बौद्धिक")</f>
        <v>दिवालिया बौद्धिक</v>
      </c>
      <c r="C1075" s="1" t="s">
        <v>4</v>
      </c>
      <c r="D1075" s="1" t="s">
        <v>5</v>
      </c>
    </row>
    <row r="1076" spans="1:4" ht="13.2" x14ac:dyDescent="0.25">
      <c r="A1076" s="1" t="s">
        <v>1082</v>
      </c>
      <c r="B1076" t="str">
        <f ca="1">IFERROR(__xludf.DUMMYFUNCTION("GOOGLETRANSLATE(B1076,""en"",""hi"")"),"पूरी तरह से गलत कहानी ... मैं यह नहीं happens..he अपनी पत्नी को मार डाला नहीं करना चाहिए ... वह है
उसके बारे में अपनी पत्नी को सब कुछ बताने के लिए के बजाय इस अपराध करने के लिए ... मैं एक लगता है
असली समलैंगिक जोड़ों [this.It] ऐसा कभी नहीं (http://this.it/"&amp;") सिर्फ कहानी की कल्पना की गई थी
जो मौजूद नहीं है nd असली में नहीं होता कर सकते हैं [life.so] (http://life.so/) मैं नहीं
इस फिल्म की तरह .. इसलिए मै इस फिल्म नापसंद।")</f>
        <v>पूरी तरह से गलत कहानी ... मैं यह नहीं happens..he अपनी पत्नी को मार डाला नहीं करना चाहिए ... वह है
उसके बारे में अपनी पत्नी को सब कुछ बताने के लिए के बजाय इस अपराध करने के लिए ... मैं एक लगता है
असली समलैंगिक जोड़ों [this.It] ऐसा कभी नहीं (http://this.it/) सिर्फ कहानी की कल्पना की गई थी
जो मौजूद नहीं है nd असली में नहीं होता कर सकते हैं [life.so] (http://life.so/) मैं नहीं
इस फिल्म की तरह .. इसलिए मै इस फिल्म नापसंद।</v>
      </c>
      <c r="C1076" s="1" t="s">
        <v>13</v>
      </c>
      <c r="D1076" s="1" t="s">
        <v>5</v>
      </c>
    </row>
    <row r="1077" spans="1:4" ht="13.2" x14ac:dyDescent="0.25">
      <c r="A1077" s="1" t="s">
        <v>1083</v>
      </c>
      <c r="B1077" t="str">
        <f ca="1">IFERROR(__xludf.DUMMYFUNCTION("GOOGLETRANSLATE(B1077,""en"",""hi"")"),"अर्नाब धोखे बनाने है")</f>
        <v>अर्नाब धोखे बनाने है</v>
      </c>
      <c r="C1077" s="1" t="s">
        <v>4</v>
      </c>
      <c r="D1077" s="1" t="s">
        <v>5</v>
      </c>
    </row>
    <row r="1078" spans="1:4" ht="13.2" x14ac:dyDescent="0.25">
      <c r="A1078" s="1" t="s">
        <v>1084</v>
      </c>
      <c r="B1078" t="str">
        <f ca="1">IFERROR(__xludf.DUMMYFUNCTION("GOOGLETRANSLATE(B1078,""en"",""hi"")"),"🤣🤣🤣🤣🤣🤣🤣🤣🤣🤣🤣 सच")</f>
        <v>🤣🤣🤣🤣🤣🤣🤣🤣🤣🤣🤣 सच</v>
      </c>
      <c r="C1078" s="1" t="s">
        <v>4</v>
      </c>
      <c r="D1078" s="1" t="s">
        <v>5</v>
      </c>
    </row>
    <row r="1079" spans="1:4" ht="13.2" x14ac:dyDescent="0.25">
      <c r="A1079" s="1" t="s">
        <v>1085</v>
      </c>
      <c r="B1079" t="str">
        <f ca="1">IFERROR(__xludf.DUMMYFUNCTION("GOOGLETRANSLATE(B1079,""en"",""hi"")"),"सरकार तुरंत इस तरह के अवैध देने के लिए सलाखों के पीछे एआर रखना चाहिए
सुझाव। कस्तूरी शंकर दिमाग के बिना एक अभिनेता हो रहा है। Plz नहीं है
उसे फिर से फोन, उससे बहुत बेवकूफ टिप्पणियां ...")</f>
        <v>सरकार तुरंत इस तरह के अवैध देने के लिए सलाखों के पीछे एआर रखना चाहिए
सुझाव। कस्तूरी शंकर दिमाग के बिना एक अभिनेता हो रहा है। Plz नहीं है
उसे फिर से फोन, उससे बहुत बेवकूफ टिप्पणियां ...</v>
      </c>
      <c r="C1079" s="1" t="s">
        <v>4</v>
      </c>
      <c r="D1079" s="1" t="s">
        <v>5</v>
      </c>
    </row>
    <row r="1080" spans="1:4" ht="13.2" x14ac:dyDescent="0.25">
      <c r="A1080" s="1" t="s">
        <v>1086</v>
      </c>
      <c r="B1080" t="str">
        <f ca="1">IFERROR(__xludf.DUMMYFUNCTION("GOOGLETRANSLATE(B1080,""en"",""hi"")"),"एक फिल्म के अधिकांश ईमानदार समीक्षा मैं कभी देखा है")</f>
        <v>एक फिल्म के अधिकांश ईमानदार समीक्षा मैं कभी देखा है</v>
      </c>
      <c r="C1080" s="1" t="s">
        <v>4</v>
      </c>
      <c r="D1080" s="1" t="s">
        <v>5</v>
      </c>
    </row>
    <row r="1081" spans="1:4" ht="13.2" x14ac:dyDescent="0.25">
      <c r="A1081" s="1" t="s">
        <v>1087</v>
      </c>
      <c r="B1081" t="str">
        <f ca="1">IFERROR(__xludf.DUMMYFUNCTION("GOOGLETRANSLATE(B1081,""en"",""hi"")"),"ठीक है
लेकिन इतने सारे अपमानजनक शब्द।")</f>
        <v>ठीक है
लेकिन इतने सारे अपमानजनक शब्द।</v>
      </c>
      <c r="C1081" s="1" t="s">
        <v>4</v>
      </c>
      <c r="D1081" s="1" t="s">
        <v>5</v>
      </c>
    </row>
    <row r="1082" spans="1:4" ht="13.2" x14ac:dyDescent="0.25">
      <c r="A1082" s="1" t="s">
        <v>1088</v>
      </c>
      <c r="B1082" t="str">
        <f ca="1">IFERROR(__xludf.DUMMYFUNCTION("GOOGLETRANSLATE(B1082,""en"",""hi"")"),"नमस्ते मेरा स्वयं भारत से सुमित। कोलकाता से। मैं सिर्फ इतना कहना चाहता हूँ आप सबसे अधिक कर रहे हैं
सुंदर porimam। बांग्लादेश सबसे सुंदर देश है। और का एक बहुत हो रही
अच्छे लोग। तो आप बहुत अच्छा कर रहे हैं porimam। मैं अपने प्रशंसक सुमित हूँ।")</f>
        <v>नमस्ते मेरा स्वयं भारत से सुमित। कोलकाता से। मैं सिर्फ इतना कहना चाहता हूँ आप सबसे अधिक कर रहे हैं
सुंदर porimam। बांग्लादेश सबसे सुंदर देश है। और का एक बहुत हो रही
अच्छे लोग। तो आप बहुत अच्छा कर रहे हैं porimam। मैं अपने प्रशंसक सुमित हूँ।</v>
      </c>
      <c r="C1082" s="1" t="s">
        <v>4</v>
      </c>
      <c r="D1082" s="1" t="s">
        <v>5</v>
      </c>
    </row>
    <row r="1083" spans="1:4" ht="13.2" x14ac:dyDescent="0.25">
      <c r="A1083" s="1" t="s">
        <v>1089</v>
      </c>
      <c r="B1083" t="str">
        <f ca="1">IFERROR(__xludf.DUMMYFUNCTION("GOOGLETRANSLATE(B1083,""en"",""hi"")"),"बहुत बुरा")</f>
        <v>बहुत बुरा</v>
      </c>
      <c r="C1083" s="1" t="s">
        <v>4</v>
      </c>
      <c r="D1083" s="1" t="s">
        <v>5</v>
      </c>
    </row>
    <row r="1084" spans="1:4" ht="13.2" x14ac:dyDescent="0.25">
      <c r="A1084" s="1" t="s">
        <v>1090</v>
      </c>
      <c r="B1084" t="str">
        <f ca="1">IFERROR(__xludf.DUMMYFUNCTION("GOOGLETRANSLATE(B1084,""en"",""hi"")"),"तुम्हारा महान")</f>
        <v>तुम्हारा महान</v>
      </c>
      <c r="C1084" s="1" t="s">
        <v>4</v>
      </c>
      <c r="D1084" s="1" t="s">
        <v>5</v>
      </c>
    </row>
    <row r="1085" spans="1:4" ht="13.2" x14ac:dyDescent="0.25">
      <c r="A1085" s="1" t="s">
        <v>1091</v>
      </c>
      <c r="B1085" t="str">
        <f ca="1">IFERROR(__xludf.DUMMYFUNCTION("GOOGLETRANSLATE(B1085,""en"",""hi"")"),"एल जी टी ख किसी के लिए भी gud नहीं है, क्योंकि Meke एक बहुत बुरा desses हानिकारक जो
गैर एलजीबीटी इसकी भी comen लोगों के लिए खतरनाक के लिए")</f>
        <v>एल जी टी ख किसी के लिए भी gud नहीं है, क्योंकि Meke एक बहुत बुरा desses हानिकारक जो
गैर एलजीबीटी इसकी भी comen लोगों के लिए खतरनाक के लिए</v>
      </c>
      <c r="C1085" s="1" t="s">
        <v>13</v>
      </c>
      <c r="D1085" s="1" t="s">
        <v>5</v>
      </c>
    </row>
    <row r="1086" spans="1:4" ht="13.2" x14ac:dyDescent="0.25">
      <c r="A1086" s="1" t="s">
        <v>1092</v>
      </c>
      <c r="B1086" t="str">
        <f ca="1">IFERROR(__xludf.DUMMYFUNCTION("GOOGLETRANSLATE(B1086,""en"",""hi"")"),"Hot😍😍")</f>
        <v>Hot😍😍</v>
      </c>
      <c r="C1086" s="1" t="s">
        <v>4</v>
      </c>
      <c r="D1086" s="1" t="s">
        <v>5</v>
      </c>
    </row>
    <row r="1087" spans="1:4" ht="13.2" x14ac:dyDescent="0.25">
      <c r="A1087" s="1" t="s">
        <v>1093</v>
      </c>
      <c r="B1087" t="str">
        <f ca="1">IFERROR(__xludf.DUMMYFUNCTION("GOOGLETRANSLATE(B1087,""en"",""hi"")"),"इस समीक्षा 10 पर है 10😘😘❤")</f>
        <v>इस समीक्षा 10 पर है 10😘😘❤</v>
      </c>
      <c r="C1087" s="1" t="s">
        <v>4</v>
      </c>
      <c r="D1087" s="1" t="s">
        <v>5</v>
      </c>
    </row>
    <row r="1088" spans="1:4" ht="13.2" x14ac:dyDescent="0.25">
      <c r="A1088" s="1" t="s">
        <v>1094</v>
      </c>
      <c r="B1088" t="str">
        <f ca="1">IFERROR(__xludf.DUMMYFUNCTION("GOOGLETRANSLATE(B1088,""en"",""hi"")"),"मेरा मतलब है जो कोई भी बुद्धि के रूप में ए आर की घोषणा की")</f>
        <v>मेरा मतलब है जो कोई भी बुद्धि के रूप में ए आर की घोषणा की</v>
      </c>
      <c r="C1088" s="1" t="s">
        <v>4</v>
      </c>
      <c r="D1088" s="1" t="s">
        <v>5</v>
      </c>
    </row>
    <row r="1089" spans="1:4" ht="13.2" x14ac:dyDescent="0.25">
      <c r="A1089" s="1" t="s">
        <v>1095</v>
      </c>
      <c r="B1089" t="str">
        <f ca="1">IFERROR(__xludf.DUMMYFUNCTION("GOOGLETRANSLATE(B1089,""en"",""hi"")"),"मैं यू के साथ सहमत न ...")</f>
        <v>मैं यू के साथ सहमत न ...</v>
      </c>
      <c r="C1089" s="1" t="s">
        <v>4</v>
      </c>
      <c r="D1089" s="1" t="s">
        <v>5</v>
      </c>
    </row>
    <row r="1090" spans="1:4" ht="13.2" x14ac:dyDescent="0.25">
      <c r="A1090" s="1" t="s">
        <v>1096</v>
      </c>
      <c r="B1090" t="str">
        <f ca="1">IFERROR(__xludf.DUMMYFUNCTION("GOOGLETRANSLATE(B1090,""en"",""hi"")"),"बॉलीवुड illuminati😂😂 है")</f>
        <v>बॉलीवुड illuminati😂😂 है</v>
      </c>
      <c r="C1090" s="1" t="s">
        <v>4</v>
      </c>
      <c r="D1090" s="1" t="s">
        <v>5</v>
      </c>
    </row>
    <row r="1091" spans="1:4" ht="13.2" x14ac:dyDescent="0.25">
      <c r="A1091" s="1" t="s">
        <v>1097</v>
      </c>
      <c r="B1091" t="str">
        <f ca="1">IFERROR(__xludf.DUMMYFUNCTION("GOOGLETRANSLATE(B1091,""en"",""hi"")"),"अभिव्यक्ति की स्वतंत्रता के नाम पर काफी ... इस तरह का दुरुपयोग करने वाले के लिए लाया जाना चाहिए
पुस्तकें....")</f>
        <v>अभिव्यक्ति की स्वतंत्रता के नाम पर काफी ... इस तरह का दुरुपयोग करने वाले के लिए लाया जाना चाहिए
पुस्तकें....</v>
      </c>
      <c r="C1091" s="1" t="s">
        <v>4</v>
      </c>
      <c r="D1091" s="1" t="s">
        <v>5</v>
      </c>
    </row>
    <row r="1092" spans="1:4" ht="13.2" x14ac:dyDescent="0.25">
      <c r="A1092" s="1" t="s">
        <v>1098</v>
      </c>
      <c r="B1092" t="str">
        <f ca="1">IFERROR(__xludf.DUMMYFUNCTION("GOOGLETRANSLATE(B1092,""en"",""hi"")"),"Kracken @Aspect हम Veere Di शादी के बारे में आपकी राय जानना चाहती हूं। किस तरह
कई लड़कियों के फिल्म से उन 4 की तरह बन गया है ??")</f>
        <v>Kracken @Aspect हम Veere Di शादी के बारे में आपकी राय जानना चाहती हूं। किस तरह
कई लड़कियों के फिल्म से उन 4 की तरह बन गया है ??</v>
      </c>
      <c r="C1092" s="1" t="s">
        <v>13</v>
      </c>
      <c r="D1092" s="1" t="s">
        <v>5</v>
      </c>
    </row>
    <row r="1093" spans="1:4" ht="13.2" x14ac:dyDescent="0.25">
      <c r="A1093" s="1" t="s">
        <v>1099</v>
      </c>
      <c r="B1093" t="str">
        <f ca="1">IFERROR(__xludf.DUMMYFUNCTION("GOOGLETRANSLATE(B1093,""en"",""hi"")"),"वह एक सूखा प्रभावित क्षेत्र से एक लोमड़ी की तरह लग रहा है ............ वह नहीं कुतिया है
एक अच्छे माता पिता द्वारा लाया")</f>
        <v>वह एक सूखा प्रभावित क्षेत्र से एक लोमड़ी की तरह लग रहा है ............ वह नहीं कुतिया है
एक अच्छे माता पिता द्वारा लाया</v>
      </c>
      <c r="C1093" s="1" t="s">
        <v>13</v>
      </c>
      <c r="D1093" s="1" t="s">
        <v>28</v>
      </c>
    </row>
    <row r="1094" spans="1:4" ht="13.2" x14ac:dyDescent="0.25">
      <c r="A1094" s="1" t="s">
        <v>1100</v>
      </c>
      <c r="B1094" t="str">
        <f ca="1">IFERROR(__xludf.DUMMYFUNCTION("GOOGLETRANSLATE(B1094,""en"",""hi"")"),"नारीवादी कुछ नहीं कर रहे लेकिन आगे की फिल्म बढ़ावा दे रहे हैं ... 😂
एन हम जानते हैं कि फिल्म अद्भुत ♥ है ️🌸")</f>
        <v>नारीवादी कुछ नहीं कर रहे लेकिन आगे की फिल्म बढ़ावा दे रहे हैं ... 😂
एन हम जानते हैं कि फिल्म अद्भुत ♥ है ️🌸</v>
      </c>
      <c r="C1094" s="1" t="s">
        <v>4</v>
      </c>
      <c r="D1094" s="1" t="s">
        <v>5</v>
      </c>
    </row>
    <row r="1095" spans="1:4" ht="13.2" x14ac:dyDescent="0.25">
      <c r="A1095" s="1" t="s">
        <v>1101</v>
      </c>
      <c r="B1095" t="str">
        <f ca="1">IFERROR(__xludf.DUMMYFUNCTION("GOOGLETRANSLATE(B1095,""en"",""hi"")"),"नारीवाद इस्लाम में परिवर्तित करना चाहिए")</f>
        <v>नारीवाद इस्लाम में परिवर्तित करना चाहिए</v>
      </c>
      <c r="C1095" s="1" t="s">
        <v>36</v>
      </c>
      <c r="D1095" s="1" t="s">
        <v>5</v>
      </c>
    </row>
    <row r="1096" spans="1:4" ht="13.2" x14ac:dyDescent="0.25">
      <c r="A1096" s="1" t="s">
        <v>1102</v>
      </c>
      <c r="B1096" t="str">
        <f ca="1">IFERROR(__xludf.DUMMYFUNCTION("GOOGLETRANSLATE(B1096,""en"",""hi"")"),"सर आप एक महान सर मेरा एक अनुरोध घड़ी कृपया गीता Govindam तेलगु है
फिल्म और अपनी राय कृपया साहब देना")</f>
        <v>सर आप एक महान सर मेरा एक अनुरोध घड़ी कृपया गीता Govindam तेलगु है
फिल्म और अपनी राय कृपया साहब देना</v>
      </c>
      <c r="C1096" s="1" t="s">
        <v>4</v>
      </c>
      <c r="D1096" s="1" t="s">
        <v>5</v>
      </c>
    </row>
    <row r="1097" spans="1:4" ht="13.2" x14ac:dyDescent="0.25">
      <c r="A1097" s="1" t="s">
        <v>1103</v>
      </c>
      <c r="B1097" t="str">
        <f ca="1">IFERROR(__xludf.DUMMYFUNCTION("GOOGLETRANSLATE(B1097,""en"",""hi"")"),"Thankyouuu इतना")</f>
        <v>Thankyouuu इतना</v>
      </c>
      <c r="C1097" s="1" t="s">
        <v>4</v>
      </c>
      <c r="D1097" s="1" t="s">
        <v>5</v>
      </c>
    </row>
    <row r="1098" spans="1:4" ht="13.2" x14ac:dyDescent="0.25">
      <c r="A1098" s="1" t="s">
        <v>1104</v>
      </c>
      <c r="B1098" t="str">
        <f ca="1">IFERROR(__xludf.DUMMYFUNCTION("GOOGLETRANSLATE(B1098,""en"",""hi"")"),"😂🤩 अच्छा टी शर्ट")</f>
        <v>😂🤩 अच्छा टी शर्ट</v>
      </c>
      <c r="C1098" s="1" t="s">
        <v>4</v>
      </c>
      <c r="D1098" s="1" t="s">
        <v>5</v>
      </c>
    </row>
    <row r="1099" spans="1:4" ht="13.2" x14ac:dyDescent="0.25">
      <c r="A1099" s="1" t="s">
        <v>1105</v>
      </c>
      <c r="B1099" t="str">
        <f ca="1">IFERROR(__xludf.DUMMYFUNCTION("GOOGLETRANSLATE(B1099,""en"",""hi"")"),"भाई bahut साही Kaha आपने। उदारवादियों और नारीवादियों का जोकर बन गए हैं
विश्व। वे सब कुछ के साथ समस्या है। मैं तुम्हें और का एक बड़ा प्रशंसक हूँ अपने
ईमानदारी।")</f>
        <v>भाई bahut साही Kaha आपने। उदारवादियों और नारीवादियों का जोकर बन गए हैं
विश्व। वे सब कुछ के साथ समस्या है। मैं तुम्हें और का एक बड़ा प्रशंसक हूँ अपने
ईमानदारी।</v>
      </c>
      <c r="C1099" s="1" t="s">
        <v>13</v>
      </c>
      <c r="D1099" s="1" t="s">
        <v>5</v>
      </c>
    </row>
    <row r="1100" spans="1:4" ht="13.2" x14ac:dyDescent="0.25">
      <c r="A1100" s="1" t="s">
        <v>1106</v>
      </c>
      <c r="B1100" t="str">
        <f ca="1">IFERROR(__xludf.DUMMYFUNCTION("GOOGLETRANSLATE(B1100,""en"",""hi"")"),"सभी सिनेमाघरों कबीर सिंह स्क्रीनिंग एक चेतावनी प्रदर्शित करना चाहिए - कुत्ते और
नारीवादी अनुमति नहीं 😂😂")</f>
        <v>सभी सिनेमाघरों कबीर सिंह स्क्रीनिंग एक चेतावनी प्रदर्शित करना चाहिए - कुत्ते और
नारीवादी अनुमति नहीं 😂😂</v>
      </c>
      <c r="C1100" s="1" t="s">
        <v>36</v>
      </c>
      <c r="D1100" s="1" t="s">
        <v>28</v>
      </c>
    </row>
    <row r="1101" spans="1:4" ht="13.2" x14ac:dyDescent="0.25">
      <c r="A1101" s="1" t="s">
        <v>1107</v>
      </c>
      <c r="B1101" t="str">
        <f ca="1">IFERROR(__xludf.DUMMYFUNCTION("GOOGLETRANSLATE(B1101,""en"",""hi"")"),"क्यों तो फिल्में बनाने अगर फिल्में हमारे वास्तविक जीवन की तरह कर रहे हैं? Entertainement नहीं,
अद्वितीय probleme सिर्फ हम जानने के लिए कि यह वास्तविकता नहीं है और हम है
madarchod किया जा रहा रोकने के लिए")</f>
        <v>क्यों तो फिल्में बनाने अगर फिल्में हमारे वास्तविक जीवन की तरह कर रहे हैं? Entertainement नहीं,
अद्वितीय probleme सिर्फ हम जानने के लिए कि यह वास्तविकता नहीं है और हम है
madarchod किया जा रहा रोकने के लिए</v>
      </c>
      <c r="C1101" s="1" t="s">
        <v>13</v>
      </c>
      <c r="D1101" s="1" t="s">
        <v>28</v>
      </c>
    </row>
    <row r="1102" spans="1:4" ht="13.2" x14ac:dyDescent="0.25">
      <c r="A1102" s="1" t="s">
        <v>1108</v>
      </c>
      <c r="B1102" t="str">
        <f ca="1">IFERROR(__xludf.DUMMYFUNCTION("GOOGLETRANSLATE(B1102,""en"",""hi"")"),"@Samy ThakurYou अभी असली issue.Feminism पर नजरअंदाज बदल रहे हैं
मतलब समान अधिकार does not, अब यह किसी भी हाल hate.check प्रसार करने के लिए सिर्फ एक रास्ता है
घटना और जब तक हम इसे पर हैं उदारवाद भी सिर्फ एक शब्द है, लेकिन क्या हो गया है
इन उदारवादी कर रहे "&amp;"भारत को तोड़ने की कोशिश कर रहा है")</f>
        <v>@Samy ThakurYou अभी असली issue.Feminism पर नजरअंदाज बदल रहे हैं
मतलब समान अधिकार does not, अब यह किसी भी हाल hate.check प्रसार करने के लिए सिर्फ एक रास्ता है
घटना और जब तक हम इसे पर हैं उदारवाद भी सिर्फ एक शब्द है, लेकिन क्या हो गया है
इन उदारवादी कर रहे भारत को तोड़ने की कोशिश कर रहा है</v>
      </c>
      <c r="C1102" s="1" t="s">
        <v>13</v>
      </c>
      <c r="D1102" s="1" t="s">
        <v>5</v>
      </c>
    </row>
    <row r="1103" spans="1:4" ht="13.2" x14ac:dyDescent="0.25">
      <c r="A1103" s="1" t="s">
        <v>1109</v>
      </c>
      <c r="B1103" t="str">
        <f ca="1">IFERROR(__xludf.DUMMYFUNCTION("GOOGLETRANSLATE(B1103,""en"",""hi"")"),"कुछ बातें सत्य हैं, लेकिन मैं वह अतिशयोक्ति है लग रहा है। हर kisi ki ek व्यक्तित्व
nhi होती। कुछ लोगों को आवेगी हैं")</f>
        <v>कुछ बातें सत्य हैं, लेकिन मैं वह अतिशयोक्ति है लग रहा है। हर kisi ki ek व्यक्तित्व
nhi होती। कुछ लोगों को आवेगी हैं</v>
      </c>
      <c r="C1103" s="1" t="s">
        <v>4</v>
      </c>
      <c r="D1103" s="1" t="s">
        <v>5</v>
      </c>
    </row>
    <row r="1104" spans="1:4" ht="13.2" x14ac:dyDescent="0.25">
      <c r="A1104" s="1" t="s">
        <v>1110</v>
      </c>
      <c r="B1104" t="str">
        <f ca="1">IFERROR(__xludf.DUMMYFUNCTION("GOOGLETRANSLATE(B1104,""en"",""hi"")"),"ट्रेलर हाय jhand था। बॉलीवुड 10 ℅ फिल्मों को छोड़कर कचरा है")</f>
        <v>ट्रेलर हाय jhand था। बॉलीवुड 10 ℅ फिल्मों को छोड़कर कचरा है</v>
      </c>
      <c r="C1104" s="1" t="s">
        <v>13</v>
      </c>
      <c r="D1104" s="1" t="s">
        <v>5</v>
      </c>
    </row>
    <row r="1105" spans="1:4" ht="13.2" x14ac:dyDescent="0.25">
      <c r="A1105" s="1" t="s">
        <v>1111</v>
      </c>
      <c r="B1105" t="str">
        <f ca="1">IFERROR(__xludf.DUMMYFUNCTION("GOOGLETRANSLATE(B1105,""en"",""hi"")"),"प्यार तरीका है कि लड़का crying..haha था")</f>
        <v>प्यार तरीका है कि लड़का crying..haha था</v>
      </c>
      <c r="C1105" s="1" t="s">
        <v>4</v>
      </c>
      <c r="D1105" s="1" t="s">
        <v>5</v>
      </c>
    </row>
    <row r="1106" spans="1:4" ht="13.2" x14ac:dyDescent="0.25">
      <c r="A1106" s="1" t="s">
        <v>1112</v>
      </c>
      <c r="B1106" t="str">
        <f ca="1">IFERROR(__xludf.DUMMYFUNCTION("GOOGLETRANSLATE(B1106,""en"",""hi"")"),"कि पागल चाची से दूर रखें।")</f>
        <v>कि पागल चाची से दूर रखें।</v>
      </c>
      <c r="C1106" s="1" t="s">
        <v>4</v>
      </c>
      <c r="D1106" s="1" t="s">
        <v>28</v>
      </c>
    </row>
    <row r="1107" spans="1:4" ht="13.2" x14ac:dyDescent="0.25">
      <c r="A1107" s="1" t="s">
        <v>1113</v>
      </c>
      <c r="B1107" t="str">
        <f ca="1">IFERROR(__xludf.DUMMYFUNCTION("GOOGLETRANSLATE(B1107,""en"",""hi"")"),"हाँ सही")</f>
        <v>हाँ सही</v>
      </c>
      <c r="C1107" s="1" t="s">
        <v>4</v>
      </c>
      <c r="D1107" s="1" t="s">
        <v>5</v>
      </c>
    </row>
    <row r="1108" spans="1:4" ht="13.2" x14ac:dyDescent="0.25">
      <c r="A1108" s="1" t="s">
        <v>1114</v>
      </c>
      <c r="B1108" t="str">
        <f ca="1">IFERROR(__xludf.DUMMYFUNCTION("GOOGLETRANSLATE(B1108,""en"",""hi"")"),"सम्मान या व्यवहार या एक ही के विचारों विभिन्न स्वीकार करने को तैयार;
नए विचारों के लिए खुला -------- के पाठ्यक्रम इस सबसे बुरी बात है? प्रतीक? हम
दूसरों का सम्मान नहीं किया जाना चाहिए, अन्य के देखने को देखने या अधिक विचारों के लिए खुला
??????????")</f>
        <v>सम्मान या व्यवहार या एक ही के विचारों विभिन्न स्वीकार करने को तैयार;
नए विचारों के लिए खुला -------- के पाठ्यक्रम इस सबसे बुरी बात है? प्रतीक? हम
दूसरों का सम्मान नहीं किया जाना चाहिए, अन्य के देखने को देखने या अधिक विचारों के लिए खुला
??????????</v>
      </c>
      <c r="C1108" s="1" t="s">
        <v>4</v>
      </c>
      <c r="D1108" s="1" t="s">
        <v>5</v>
      </c>
    </row>
    <row r="1109" spans="1:4" ht="13.2" x14ac:dyDescent="0.25">
      <c r="A1109" s="1" t="s">
        <v>1115</v>
      </c>
      <c r="B1109" t="str">
        <f ca="1">IFERROR(__xludf.DUMMYFUNCTION("GOOGLETRANSLATE(B1109,""en"",""hi"")"),"शुरुआत 'Veere Di शादी', 'वासना कहानियां' और 'चार अधिक से चिह्नित किया गया
शॉट्स '।")</f>
        <v>शुरुआत 'Veere Di शादी', 'वासना कहानियां' और 'चार अधिक से चिह्नित किया गया
शॉट्स '।</v>
      </c>
      <c r="C1109" s="1" t="s">
        <v>4</v>
      </c>
      <c r="D1109" s="1" t="s">
        <v>5</v>
      </c>
    </row>
    <row r="1110" spans="1:4" ht="13.2" x14ac:dyDescent="0.25">
      <c r="A1110" s="1" t="s">
        <v>1116</v>
      </c>
      <c r="B1110" t="str">
        <f ca="1">IFERROR(__xludf.DUMMYFUNCTION("GOOGLETRANSLATE(B1110,""en"",""hi"")"),"मैं कहना है माफी चाहता हूँ, कुछ लोगों को, जरूरी नहीं कि बुरे लोग, से सक्रिय हो
अराजकता के लिए अवसरों। जगह नीचे जलन का निर्माण एक के लिए रास्ता नहीं है
उज्ज्वल नए समाज।")</f>
        <v>मैं कहना है माफी चाहता हूँ, कुछ लोगों को, जरूरी नहीं कि बुरे लोग, से सक्रिय हो
अराजकता के लिए अवसरों। जगह नीचे जलन का निर्माण एक के लिए रास्ता नहीं है
उज्ज्वल नए समाज।</v>
      </c>
      <c r="C1110" s="1" t="s">
        <v>4</v>
      </c>
      <c r="D1110" s="1" t="s">
        <v>5</v>
      </c>
    </row>
    <row r="1111" spans="1:4" ht="13.2" x14ac:dyDescent="0.25">
      <c r="A1111" s="1" t="s">
        <v>1117</v>
      </c>
      <c r="B1111" t="str">
        <f ca="1">IFERROR(__xludf.DUMMYFUNCTION("GOOGLETRANSLATE(B1111,""en"",""hi"")"),"उलटी करना")</f>
        <v>उलटी करना</v>
      </c>
      <c r="C1111" s="1" t="s">
        <v>4</v>
      </c>
      <c r="D1111" s="1" t="s">
        <v>5</v>
      </c>
    </row>
    <row r="1112" spans="1:4" ht="13.2" x14ac:dyDescent="0.25">
      <c r="A1112" s="1" t="s">
        <v>1118</v>
      </c>
      <c r="B1112" t="str">
        <f ca="1">IFERROR(__xludf.DUMMYFUNCTION("GOOGLETRANSLATE(B1112,""en"",""hi"")"),"कोई भी इस व्यक्ति की तुलना में अधिक ईमानदार है। उन्होंने कहा कि एक पीढ़ी की बचत है।
हिट एक, जैसा कि आप प्यार और सम्मान उसे।")</f>
        <v>कोई भी इस व्यक्ति की तुलना में अधिक ईमानदार है। उन्होंने कहा कि एक पीढ़ी की बचत है।
हिट एक, जैसा कि आप प्यार और सम्मान उसे।</v>
      </c>
      <c r="C1112" s="1" t="s">
        <v>4</v>
      </c>
      <c r="D1112" s="1" t="s">
        <v>5</v>
      </c>
    </row>
    <row r="1113" spans="1:4" ht="13.2" x14ac:dyDescent="0.25">
      <c r="A1113" s="1" t="s">
        <v>1119</v>
      </c>
      <c r="B1113" t="str">
        <f ca="1">IFERROR(__xludf.DUMMYFUNCTION("GOOGLETRANSLATE(B1113,""en"",""hi"")"),"अरुंधति रॉय सलाखों के पीछे होना चाहिए")</f>
        <v>अरुंधति रॉय सलाखों के पीछे होना चाहिए</v>
      </c>
      <c r="C1113" s="1" t="s">
        <v>4</v>
      </c>
      <c r="D1113" s="1" t="s">
        <v>5</v>
      </c>
    </row>
    <row r="1114" spans="1:4" ht="13.2" x14ac:dyDescent="0.25">
      <c r="A1114" s="1" t="s">
        <v>1120</v>
      </c>
      <c r="B1114" t="str">
        <f ca="1">IFERROR(__xludf.DUMMYFUNCTION("GOOGLETRANSLATE(B1114,""en"",""hi"")"),"बिल्कुल सही")</f>
        <v>बिल्कुल सही</v>
      </c>
      <c r="C1114" s="1" t="s">
        <v>4</v>
      </c>
      <c r="D1114" s="1" t="s">
        <v>5</v>
      </c>
    </row>
    <row r="1115" spans="1:4" ht="13.2" x14ac:dyDescent="0.25">
      <c r="A1115" s="1" t="s">
        <v>1121</v>
      </c>
      <c r="B1115" t="str">
        <f ca="1">IFERROR(__xludf.DUMMYFUNCTION("GOOGLETRANSLATE(B1115,""en"",""hi"")"),"इस वीडियो के सर्वश्रेष्ठ लाइन है
[04:20] (https://www.youtube.com/watch?v=N_ZMfQMZos0&amp;t=4m20s) करने के लिए
[04:30] (https://www.youtube.com/watch?v=N_ZMfQMZos0&amp;t=4m30s) 😄")</f>
        <v>इस वीडियो के सर्वश्रेष्ठ लाइन है
[04:20] (https://www.youtube.com/watch?v=N_ZMfQMZos0&amp;t=4m20s) करने के लिए
[04:30] (https://www.youtube.com/watch?v=N_ZMfQMZos0&amp;t=4m30s) 😄</v>
      </c>
      <c r="C1115" s="1" t="s">
        <v>4</v>
      </c>
      <c r="D1115" s="1" t="s">
        <v>5</v>
      </c>
    </row>
    <row r="1116" spans="1:4" ht="13.2" x14ac:dyDescent="0.25">
      <c r="A1116" s="1" t="s">
        <v>1122</v>
      </c>
      <c r="B1116" t="str">
        <f ca="1">IFERROR(__xludf.DUMMYFUNCTION("GOOGLETRANSLATE(B1116,""en"",""hi"")"),"Ranu ईसा बुरा")</f>
        <v>Ranu ईसा बुरा</v>
      </c>
      <c r="C1116" s="1" t="s">
        <v>4</v>
      </c>
      <c r="D1116" s="1" t="s">
        <v>5</v>
      </c>
    </row>
    <row r="1117" spans="1:4" ht="13.2" x14ac:dyDescent="0.25">
      <c r="A1117" s="1" t="s">
        <v>1123</v>
      </c>
      <c r="B1117" t="str">
        <f ca="1">IFERROR(__xludf.DUMMYFUNCTION("GOOGLETRANSLATE(B1117,""en"",""hi"")"),"फिल्म बेहतर हो सकता था अगर ठेठ भारतीय रोमांटिक मसाला भी नहीं था
शामिल किया गया।")</f>
        <v>फिल्म बेहतर हो सकता था अगर ठेठ भारतीय रोमांटिक मसाला भी नहीं था
शामिल किया गया।</v>
      </c>
      <c r="C1117" s="1" t="s">
        <v>4</v>
      </c>
      <c r="D1117" s="1" t="s">
        <v>5</v>
      </c>
    </row>
    <row r="1118" spans="1:4" ht="13.2" x14ac:dyDescent="0.25">
      <c r="A1118" s="1" t="s">
        <v>1124</v>
      </c>
      <c r="B1118" t="str">
        <f ca="1">IFERROR(__xludf.DUMMYFUNCTION("GOOGLETRANSLATE(B1118,""en"",""hi"")"),"अर्जुन रेड्डी के बारे में क्या ??")</f>
        <v>अर्जुन रेड्डी के बारे में क्या ??</v>
      </c>
      <c r="C1118" s="1" t="s">
        <v>4</v>
      </c>
      <c r="D1118" s="1" t="s">
        <v>5</v>
      </c>
    </row>
    <row r="1119" spans="1:4" ht="13.2" x14ac:dyDescent="0.25">
      <c r="A1119" s="1" t="s">
        <v>1125</v>
      </c>
      <c r="B1119" t="str">
        <f ca="1">IFERROR(__xludf.DUMMYFUNCTION("GOOGLETRANSLATE(B1119,""en"",""hi"")"),"Tu GM🖕🖕")</f>
        <v>Tu GM🖕🖕</v>
      </c>
      <c r="C1119" s="1" t="s">
        <v>4</v>
      </c>
      <c r="D1119" s="1" t="s">
        <v>5</v>
      </c>
    </row>
    <row r="1120" spans="1:4" ht="13.2" x14ac:dyDescent="0.25">
      <c r="A1120" s="1" t="s">
        <v>1126</v>
      </c>
      <c r="B1120" t="str">
        <f ca="1">IFERROR(__xludf.DUMMYFUNCTION("GOOGLETRANSLATE(B1120,""en"",""hi"")"),"बुरी महिला")</f>
        <v>बुरी महिला</v>
      </c>
      <c r="C1120" s="1" t="s">
        <v>36</v>
      </c>
      <c r="D1120" s="1" t="s">
        <v>5</v>
      </c>
    </row>
    <row r="1121" spans="1:4" ht="13.2" x14ac:dyDescent="0.25">
      <c r="A1121" s="1" t="s">
        <v>1127</v>
      </c>
      <c r="B1121" t="str">
        <f ca="1">IFERROR(__xludf.DUMMYFUNCTION("GOOGLETRANSLATE(B1121,""en"",""hi"")"),"महान काम
Hatss यू करने के लिए सर की .... yours😊 का बड़ा प्रशंसक")</f>
        <v>महान काम
Hatss यू करने के लिए सर की .... yours😊 का बड़ा प्रशंसक</v>
      </c>
      <c r="C1121" s="1" t="s">
        <v>4</v>
      </c>
      <c r="D1121" s="1" t="s">
        <v>5</v>
      </c>
    </row>
    <row r="1122" spans="1:4" ht="13.2" x14ac:dyDescent="0.25">
      <c r="A1122" s="1" t="s">
        <v>1128</v>
      </c>
      <c r="B1122" t="str">
        <f ca="1">IFERROR(__xludf.DUMMYFUNCTION("GOOGLETRANSLATE(B1122,""en"",""hi"")"),"विनोद जाट हाय")</f>
        <v>विनोद जाट हाय</v>
      </c>
      <c r="C1122" s="1" t="s">
        <v>4</v>
      </c>
      <c r="D1122" s="1" t="s">
        <v>5</v>
      </c>
    </row>
    <row r="1123" spans="1:4" ht="13.2" x14ac:dyDescent="0.25">
      <c r="A1123" s="1" t="s">
        <v>1129</v>
      </c>
      <c r="B1123" t="str">
        <f ca="1">IFERROR(__xludf.DUMMYFUNCTION("GOOGLETRANSLATE(B1123,""en"",""hi"")"),"अगर वह भारत का निवासी नहीं है, यही कारण है कि एक के साथ शुल्क नहीं लिया एक विदेशी है
अराजकता को उकसाने के लिए अपराध।")</f>
        <v>अगर वह भारत का निवासी नहीं है, यही कारण है कि एक के साथ शुल्क नहीं लिया एक विदेशी है
अराजकता को उकसाने के लिए अपराध।</v>
      </c>
      <c r="C1123" s="1" t="s">
        <v>4</v>
      </c>
      <c r="D1123" s="1" t="s">
        <v>5</v>
      </c>
    </row>
    <row r="1124" spans="1:4" ht="13.2" x14ac:dyDescent="0.25">
      <c r="A1124" s="1" t="s">
        <v>1130</v>
      </c>
      <c r="B1124" t="str">
        <f ca="1">IFERROR(__xludf.DUMMYFUNCTION("GOOGLETRANSLATE(B1124,""en"",""hi"")"),"सुरु सुरु लेकिन केवल अपने सपनों .. केरल के लोगों के सत्य, बोलती है वे सिर्फ
परेशान और किसी भी राजनीतिक शिफ़्ट को से डरती थी, नहीं है")</f>
        <v>सुरु सुरु लेकिन केवल अपने सपनों .. केरल के लोगों के सत्य, बोलती है वे सिर्फ
परेशान और किसी भी राजनीतिक शिफ़्ट को से डरती थी, नहीं है</v>
      </c>
      <c r="C1124" s="1" t="s">
        <v>4</v>
      </c>
      <c r="D1124" s="1" t="s">
        <v>5</v>
      </c>
    </row>
    <row r="1125" spans="1:4" ht="13.2" x14ac:dyDescent="0.25">
      <c r="A1125" s="1" t="s">
        <v>1131</v>
      </c>
      <c r="B1125" t="str">
        <f ca="1">IFERROR(__xludf.DUMMYFUNCTION("GOOGLETRANSLATE(B1125,""en"",""hi"")"),"समीक्षा Tumbbad।")</f>
        <v>समीक्षा Tumbbad।</v>
      </c>
      <c r="C1125" s="1" t="s">
        <v>4</v>
      </c>
      <c r="D1125" s="1" t="s">
        <v>5</v>
      </c>
    </row>
    <row r="1126" spans="1:4" ht="13.2" x14ac:dyDescent="0.25">
      <c r="A1126" s="1" t="s">
        <v>1132</v>
      </c>
      <c r="B1126" t="str">
        <f ca="1">IFERROR(__xludf.DUMMYFUNCTION("GOOGLETRANSLATE(B1126,""en"",""hi"")"),"मैं पूरी तरह सहमत भाई")</f>
        <v>मैं पूरी तरह सहमत भाई</v>
      </c>
      <c r="C1126" s="1" t="s">
        <v>4</v>
      </c>
      <c r="D1126" s="1" t="s">
        <v>5</v>
      </c>
    </row>
    <row r="1127" spans="1:4" ht="13.2" x14ac:dyDescent="0.25">
      <c r="A1127" s="1" t="s">
        <v>1133</v>
      </c>
      <c r="B1127" t="str">
        <f ca="1">IFERROR(__xludf.DUMMYFUNCTION("GOOGLETRANSLATE(B1127,""en"",""hi"")"),"आप हमेशा सही हो लेकिन वहाँ हमेशा इस फिल्म के लिए एक सकारात्मक पहलू रहा है और
कि शाहिद कपूर द्वारा प्रदर्शन विशेष रूप से है। पीपुल्स को प्यार कर रहे हैं
कबीर के चरित्र को देखते हैं और कैसे शाहिद यह भूमिका निभाई थी। क्या मैं कहना चाहता हूँ है
शाहिद एक चरित्"&amp;"र के रूप में यह किसी न किसी।")</f>
        <v>आप हमेशा सही हो लेकिन वहाँ हमेशा इस फिल्म के लिए एक सकारात्मक पहलू रहा है और
कि शाहिद कपूर द्वारा प्रदर्शन विशेष रूप से है। पीपुल्स को प्यार कर रहे हैं
कबीर के चरित्र को देखते हैं और कैसे शाहिद यह भूमिका निभाई थी। क्या मैं कहना चाहता हूँ है
शाहिद एक चरित्र के रूप में यह किसी न किसी।</v>
      </c>
      <c r="C1127" s="1" t="s">
        <v>4</v>
      </c>
      <c r="D1127" s="1" t="s">
        <v>5</v>
      </c>
    </row>
    <row r="1128" spans="1:4" ht="13.2" x14ac:dyDescent="0.25">
      <c r="A1128" s="1" t="s">
        <v>1134</v>
      </c>
      <c r="B1128" t="str">
        <f ca="1">IFERROR(__xludf.DUMMYFUNCTION("GOOGLETRANSLATE(B1128,""en"",""hi"")"),"@Meghna एस आप मिश्रण कर रहे हैं things..Sanju एक जीवनी था .. और निर्देशक था
.. संजय कर्तव्य के जीवन को दिखाने के लिए तो ppl सचमुच के लिए संजय दत्त की आलोचना की है
wot कर कभी वह lyf में किया गया है .. लेकिन यह एक एक काल्पनिक फिल्म है .. यहाँ
निर्देशक शो wo"&amp;"t के दायरे कभी वह दिखाना चाहते थे था ..
मास मीडिया के साथ कार्य करना एक बड़ी जिम्मेदारी है .. निदेशक रों होना चाहिए और अधिक
उस के बारे में सावधान।
पाखंड के बारे में कर रहे हैं .. हम राय के हर तरह सम्मान करना सीखना चाहिए ..
लोगों की राय को पहचानने और उन्हे"&amp;"ं नाम के साथ टैगिंग अनावश्यक हैं ..
इस चैनल में विशेष रूप से समीक्षा फिल्मों के लिए है और हम सभी यहाँ उस के लिए आ ..
क्या तुम सच में लगता है कि vedio इस तरह की जरूरी हो गया था ??
या फिर हम एक भुगतान प्रचार का हथकंडा के रूप में यह उठाएगा !!!!")</f>
        <v>@Meghna एस आप मिश्रण कर रहे हैं things..Sanju एक जीवनी था .. और निर्देशक था
.. संजय कर्तव्य के जीवन को दिखाने के लिए तो ppl सचमुच के लिए संजय दत्त की आलोचना की है
wot कर कभी वह lyf में किया गया है .. लेकिन यह एक एक काल्पनिक फिल्म है .. यहाँ
निर्देशक शो wot के दायरे कभी वह दिखाना चाहते थे था ..
मास मीडिया के साथ कार्य करना एक बड़ी जिम्मेदारी है .. निदेशक रों होना चाहिए और अधिक
उस के बारे में सावधान।
पाखंड के बारे में कर रहे हैं .. हम राय के हर तरह सम्मान करना सीखना चाहिए ..
लोगों की राय को पहचानने और उन्हें नाम के साथ टैगिंग अनावश्यक हैं ..
इस चैनल में विशेष रूप से समीक्षा फिल्मों के लिए है और हम सभी यहाँ उस के लिए आ ..
क्या तुम सच में लगता है कि vedio इस तरह की जरूरी हो गया था ??
या फिर हम एक भुगतान प्रचार का हथकंडा के रूप में यह उठाएगा !!!!</v>
      </c>
      <c r="C1128" s="1" t="s">
        <v>13</v>
      </c>
      <c r="D1128" s="1" t="s">
        <v>5</v>
      </c>
    </row>
    <row r="1129" spans="1:4" ht="13.2" x14ac:dyDescent="0.25">
      <c r="A1129" s="1" t="s">
        <v>1135</v>
      </c>
      <c r="B1129" t="str">
        <f ca="1">IFERROR(__xludf.DUMMYFUNCTION("GOOGLETRANSLATE(B1129,""en"",""hi"")"),"लियोनार्डो डिकैप्रियो wallstreet की वुल्फ में अपनी स्क्रीन पर पत्नी की खरीद।
नारीवादियों = OMG लियो इतना सुंदर है कि वह इस के लिए ऑस्कर के हकदार है।
शाहिद कपूर कबीर सिंह की एक तीव्र भूमिका निभाता है
नारीवादी = इस स्री जाति से द्वेष है, पितृसत्ता पुरुष प्र"&amp;"भुत्व,
अंधराष्ट्रीवादी, supremacist ... एल एंड एल")</f>
        <v>लियोनार्डो डिकैप्रियो wallstreet की वुल्फ में अपनी स्क्रीन पर पत्नी की खरीद।
नारीवादियों = OMG लियो इतना सुंदर है कि वह इस के लिए ऑस्कर के हकदार है।
शाहिद कपूर कबीर सिंह की एक तीव्र भूमिका निभाता है
नारीवादी = इस स्री जाति से द्वेष है, पितृसत्ता पुरुष प्रभुत्व,
अंधराष्ट्रीवादी, supremacist ... एल एंड एल</v>
      </c>
      <c r="C1129" s="1" t="s">
        <v>13</v>
      </c>
      <c r="D1129" s="1" t="s">
        <v>5</v>
      </c>
    </row>
    <row r="1130" spans="1:4" ht="13.2" x14ac:dyDescent="0.25">
      <c r="A1130" s="1" t="s">
        <v>1136</v>
      </c>
      <c r="B1130" t="str">
        <f ca="1">IFERROR(__xludf.DUMMYFUNCTION("GOOGLETRANSLATE(B1130,""en"",""hi"")"),"मुक्त भाषण के इस तरह के एक शर्म की बात है सही राजदीप उचित प्रतिबंधों के साथ आता है
पढ़ने कला 19 (2)")</f>
        <v>मुक्त भाषण के इस तरह के एक शर्म की बात है सही राजदीप उचित प्रतिबंधों के साथ आता है
पढ़ने कला 19 (2)</v>
      </c>
      <c r="C1130" s="1" t="s">
        <v>36</v>
      </c>
      <c r="D1130" s="1" t="s">
        <v>5</v>
      </c>
    </row>
    <row r="1131" spans="1:4" ht="13.2" x14ac:dyDescent="0.25">
      <c r="A1131" s="1" t="s">
        <v>1137</v>
      </c>
      <c r="B1131" t="str">
        <f ca="1">IFERROR(__xludf.DUMMYFUNCTION("GOOGLETRANSLATE(B1131,""en"",""hi"")"),"राजनीति + मीडिया + धर्म + परमाणु हथियारों = विनाश")</f>
        <v>राजनीति + मीडिया + धर्म + परमाणु हथियारों = विनाश</v>
      </c>
      <c r="C1131" s="1" t="s">
        <v>13</v>
      </c>
      <c r="D1131" s="1" t="s">
        <v>5</v>
      </c>
    </row>
    <row r="1132" spans="1:4" ht="13.2" x14ac:dyDescent="0.25">
      <c r="A1132" s="1" t="s">
        <v>1138</v>
      </c>
      <c r="B1132" t="str">
        <f ca="1">IFERROR(__xludf.DUMMYFUNCTION("GOOGLETRANSLATE(B1132,""en"",""hi"")"),"अच्छा बहुत बहुत")</f>
        <v>अच्छा बहुत बहुत</v>
      </c>
      <c r="C1132" s="1" t="s">
        <v>4</v>
      </c>
      <c r="D1132" s="1" t="s">
        <v>5</v>
      </c>
    </row>
    <row r="1133" spans="1:4" ht="13.2" x14ac:dyDescent="0.25">
      <c r="A1133" s="1" t="s">
        <v>1139</v>
      </c>
      <c r="B1133" t="str">
        <f ca="1">IFERROR(__xludf.DUMMYFUNCTION("GOOGLETRANSLATE(B1133,""en"",""hi"")"),"आपका वीडियो आशीर्वाद हैं :)")</f>
        <v>आपका वीडियो आशीर्वाद हैं :)</v>
      </c>
      <c r="C1133" s="1" t="s">
        <v>4</v>
      </c>
      <c r="D1133" s="1" t="s">
        <v>5</v>
      </c>
    </row>
    <row r="1134" spans="1:4" ht="13.2" x14ac:dyDescent="0.25">
      <c r="A1134" s="1" t="s">
        <v>1140</v>
      </c>
      <c r="B1134" t="str">
        <f ca="1">IFERROR(__xludf.DUMMYFUNCTION("GOOGLETRANSLATE(B1134,""en"",""hi"")"),"जोकर फिल्म समीक्षा कृपया")</f>
        <v>जोकर फिल्म समीक्षा कृपया</v>
      </c>
      <c r="C1134" s="1" t="s">
        <v>4</v>
      </c>
      <c r="D1134" s="1" t="s">
        <v>5</v>
      </c>
    </row>
    <row r="1135" spans="1:4" ht="13.2" x14ac:dyDescent="0.25">
      <c r="A1135" s="1" t="s">
        <v>1141</v>
      </c>
      <c r="B1135" t="str">
        <f ca="1">IFERROR(__xludf.DUMMYFUNCTION("GOOGLETRANSLATE(B1135,""en"",""hi"")"),"बहुत दुख की बात")</f>
        <v>बहुत दुख की बात</v>
      </c>
      <c r="C1135" s="1" t="s">
        <v>4</v>
      </c>
      <c r="D1135" s="1" t="s">
        <v>5</v>
      </c>
    </row>
    <row r="1136" spans="1:4" ht="13.2" x14ac:dyDescent="0.25">
      <c r="A1136" s="1" t="s">
        <v>1142</v>
      </c>
      <c r="B1136" t="str">
        <f ca="1">IFERROR(__xludf.DUMMYFUNCTION("GOOGLETRANSLATE(B1136,""en"",""hi"")"),"मैं तुम्हें लड़कियों भयानक वीडियो प्यार मैं लड़की हूँ")</f>
        <v>मैं तुम्हें लड़कियों भयानक वीडियो प्यार मैं लड़की हूँ</v>
      </c>
      <c r="C1136" s="1" t="s">
        <v>4</v>
      </c>
      <c r="D1136" s="1" t="s">
        <v>5</v>
      </c>
    </row>
    <row r="1137" spans="1:4" ht="13.2" x14ac:dyDescent="0.25">
      <c r="A1137" s="1" t="s">
        <v>1143</v>
      </c>
      <c r="B1137" t="str">
        <f ca="1">IFERROR(__xludf.DUMMYFUNCTION("GOOGLETRANSLATE(B1137,""en"",""hi"")"),"Sabse बेस्ट Review..Thanks प्रतीक Bhai😊")</f>
        <v>Sabse बेस्ट Review..Thanks प्रतीक Bhai😊</v>
      </c>
      <c r="C1137" s="1" t="s">
        <v>4</v>
      </c>
      <c r="D1137" s="1" t="s">
        <v>5</v>
      </c>
    </row>
    <row r="1138" spans="1:4" ht="13.2" x14ac:dyDescent="0.25">
      <c r="A1138" s="1" t="s">
        <v>1144</v>
      </c>
      <c r="B1138" t="str">
        <f ca="1">IFERROR(__xludf.DUMMYFUNCTION("GOOGLETRANSLATE(B1138,""en"",""hi"")"),"पहचान 🤣🤣🤣")</f>
        <v>पहचान 🤣🤣🤣</v>
      </c>
      <c r="C1138" s="1" t="s">
        <v>4</v>
      </c>
      <c r="D1138" s="1" t="s">
        <v>5</v>
      </c>
    </row>
    <row r="1139" spans="1:4" ht="13.2" x14ac:dyDescent="0.25">
      <c r="A1139" s="1" t="s">
        <v>1145</v>
      </c>
      <c r="B1139" t="str">
        <f ca="1">IFERROR(__xludf.DUMMYFUNCTION("GOOGLETRANSLATE(B1139,""en"",""hi"")"),"प्यार यह guys😍😍😍😘😘😘")</f>
        <v>प्यार यह guys😍😍😍😘😘😘</v>
      </c>
      <c r="C1139" s="1" t="s">
        <v>4</v>
      </c>
      <c r="D1139" s="1" t="s">
        <v>5</v>
      </c>
    </row>
    <row r="1140" spans="1:4" ht="13.2" x14ac:dyDescent="0.25">
      <c r="A1140" s="1" t="s">
        <v>1146</v>
      </c>
      <c r="B1140" t="str">
        <f ca="1">IFERROR(__xludf.DUMMYFUNCTION("GOOGLETRANSLATE(B1140,""en"",""hi"")"),"LGBTQ का अपमान करने के बिना देखने के लिए खुशी है कि कैसे यू इसे से बाहर कॉमेडी बना रख
ऊपर लोग")</f>
        <v>LGBTQ का अपमान करने के बिना देखने के लिए खुशी है कि कैसे यू इसे से बाहर कॉमेडी बना रख
ऊपर लोग</v>
      </c>
      <c r="C1140" s="1" t="s">
        <v>4</v>
      </c>
      <c r="D1140" s="1" t="s">
        <v>5</v>
      </c>
    </row>
    <row r="1141" spans="1:4" ht="13.2" x14ac:dyDescent="0.25">
      <c r="A1141" s="1" t="s">
        <v>1147</v>
      </c>
      <c r="B1141" t="str">
        <f ca="1">IFERROR(__xludf.DUMMYFUNCTION("GOOGLETRANSLATE(B1141,""en"",""hi"")"),"यह कई वास्तव में अजीब और टीवी पर सबसे गंभीर जोकर है ..")</f>
        <v>यह कई वास्तव में अजीब और टीवी पर सबसे गंभीर जोकर है ..</v>
      </c>
      <c r="C1141" s="1" t="s">
        <v>4</v>
      </c>
      <c r="D1141" s="1" t="s">
        <v>5</v>
      </c>
    </row>
    <row r="1142" spans="1:4" ht="13.2" x14ac:dyDescent="0.25">
      <c r="A1142" s="1" t="s">
        <v>1148</v>
      </c>
      <c r="B1142" t="str">
        <f ca="1">IFERROR(__xludf.DUMMYFUNCTION("GOOGLETRANSLATE(B1142,""en"",""hi"")"),"भाई की हत्या कर दी it😂😂👍👍")</f>
        <v>भाई की हत्या कर दी it😂😂👍👍</v>
      </c>
      <c r="C1142" s="1" t="s">
        <v>4</v>
      </c>
      <c r="D1142" s="1" t="s">
        <v>5</v>
      </c>
    </row>
    <row r="1143" spans="1:4" ht="13.2" x14ac:dyDescent="0.25">
      <c r="A1143" s="1" t="s">
        <v>1149</v>
      </c>
      <c r="B1143" t="str">
        <f ca="1">IFERROR(__xludf.DUMMYFUNCTION("GOOGLETRANSLATE(B1143,""en"",""hi"")"),"Correct❤")</f>
        <v>Correct❤</v>
      </c>
      <c r="C1143" s="1" t="s">
        <v>4</v>
      </c>
      <c r="D1143" s="1" t="s">
        <v>5</v>
      </c>
    </row>
    <row r="1144" spans="1:4" ht="13.2" x14ac:dyDescent="0.25">
      <c r="A1144" s="1" t="s">
        <v>1150</v>
      </c>
      <c r="B1144" t="str">
        <f ca="1">IFERROR(__xludf.DUMMYFUNCTION("GOOGLETRANSLATE(B1144,""en"",""hi"")"),"नहीं सिनेमा ... saneema")</f>
        <v>नहीं सिनेमा ... saneema</v>
      </c>
      <c r="C1144" s="1" t="s">
        <v>4</v>
      </c>
      <c r="D1144" s="1" t="s">
        <v>5</v>
      </c>
    </row>
    <row r="1145" spans="1:4" ht="13.2" x14ac:dyDescent="0.25">
      <c r="A1145" s="1" t="s">
        <v>1151</v>
      </c>
      <c r="B1145" t="str">
        <f ca="1">IFERROR(__xludf.DUMMYFUNCTION("GOOGLETRANSLATE(B1145,""en"",""hi"")"),"यह दयनीय है कि एक व्यक्ति जो इस देश और उसके नागरिकों के बारे में परवाह है
यहां तक ​​कि उसे राय आवाज नहीं कर सकते। अर्नाब की तरह मोदी Bhakts करने के लिए सभी धन्यवाद !!")</f>
        <v>यह दयनीय है कि एक व्यक्ति जो इस देश और उसके नागरिकों के बारे में परवाह है
यहां तक ​​कि उसे राय आवाज नहीं कर सकते। अर्नाब की तरह मोदी Bhakts करने के लिए सभी धन्यवाद !!</v>
      </c>
      <c r="C1145" s="1" t="s">
        <v>4</v>
      </c>
      <c r="D1145" s="1" t="s">
        <v>5</v>
      </c>
    </row>
    <row r="1146" spans="1:4" ht="13.2" x14ac:dyDescent="0.25">
      <c r="A1146" s="1" t="s">
        <v>1152</v>
      </c>
      <c r="B1146" t="str">
        <f ca="1">IFERROR(__xludf.DUMMYFUNCTION("GOOGLETRANSLATE(B1146,""en"",""hi"")"),"सीरिया या अफगानिस्तान के लिए")</f>
        <v>सीरिया या अफगानिस्तान के लिए</v>
      </c>
      <c r="C1146" s="1" t="s">
        <v>4</v>
      </c>
      <c r="D1146" s="1" t="s">
        <v>5</v>
      </c>
    </row>
    <row r="1147" spans="1:4" ht="13.2" x14ac:dyDescent="0.25">
      <c r="A1147" s="1" t="s">
        <v>1153</v>
      </c>
      <c r="B1147" t="str">
        <f ca="1">IFERROR(__xludf.DUMMYFUNCTION("GOOGLETRANSLATE(B1147,""en"",""hi"")"),"मुझे लगता है कि हम पहले रुचि रखने वाले लोगों (समलैंगिकों) मेकअप एक इकट्ठा करना चाहिए
100 के समूह और उन्हें 1 वर्ष के लिए प्रशिक्षित ताकि हम सही ज्ञान हो सकता है
वहाँ शारीरिक और मानसिक शक्ति का और अगर उनमें से अधिकांश में सफलता हासिल
उन्हें सेना में शामिल "&amp;"होने के लिए इस प्रक्रिया को फिर हम हरी झंडी दे सकते हैं")</f>
        <v>मुझे लगता है कि हम पहले रुचि रखने वाले लोगों (समलैंगिकों) मेकअप एक इकट्ठा करना चाहिए
100 के समूह और उन्हें 1 वर्ष के लिए प्रशिक्षित ताकि हम सही ज्ञान हो सकता है
वहाँ शारीरिक और मानसिक शक्ति का और अगर उनमें से अधिकांश में सफलता हासिल
उन्हें सेना में शामिल होने के लिए इस प्रक्रिया को फिर हम हरी झंडी दे सकते हैं</v>
      </c>
      <c r="C1147" s="1" t="s">
        <v>4</v>
      </c>
      <c r="D1147" s="1" t="s">
        <v>28</v>
      </c>
    </row>
    <row r="1148" spans="1:4" ht="13.2" x14ac:dyDescent="0.25">
      <c r="A1148" s="1" t="s">
        <v>1154</v>
      </c>
      <c r="B1148" t="str">
        <f ca="1">IFERROR(__xludf.DUMMYFUNCTION("GOOGLETRANSLATE(B1148,""en"",""hi"")"),"वह शानदार प्रतिभाशाली गायक भगवान उसके उज्ज्वल भविष्य के लिए उसे आशीर्वाद है")</f>
        <v>वह शानदार प्रतिभाशाली गायक भगवान उसके उज्ज्वल भविष्य के लिए उसे आशीर्वाद है</v>
      </c>
      <c r="C1148" s="1" t="s">
        <v>4</v>
      </c>
      <c r="D1148" s="1" t="s">
        <v>5</v>
      </c>
    </row>
    <row r="1149" spans="1:4" ht="13.2" x14ac:dyDescent="0.25">
      <c r="A1149" s="1" t="s">
        <v>1155</v>
      </c>
      <c r="B1149" t="str">
        <f ca="1">IFERROR(__xludf.DUMMYFUNCTION("GOOGLETRANSLATE(B1149,""en"",""hi"")"),"हम लोग हैं, जो ""भाई"" फिल्म देखें से इससे बेहतर की उम्मीद नहीं है")</f>
        <v>हम लोग हैं, जो "भाई" फिल्म देखें से इससे बेहतर की उम्मीद नहीं है</v>
      </c>
      <c r="C1149" s="1" t="s">
        <v>13</v>
      </c>
      <c r="D1149" s="1" t="s">
        <v>5</v>
      </c>
    </row>
    <row r="1150" spans="1:4" ht="13.2" x14ac:dyDescent="0.25">
      <c r="A1150" s="1" t="s">
        <v>1156</v>
      </c>
      <c r="B1150" t="str">
        <f ca="1">IFERROR(__xludf.DUMMYFUNCTION("GOOGLETRANSLATE(B1150,""en"",""hi"")"),"Godi मीडिया")</f>
        <v>Godi मीडिया</v>
      </c>
      <c r="C1150" s="1" t="s">
        <v>4</v>
      </c>
      <c r="D1150" s="1" t="s">
        <v>5</v>
      </c>
    </row>
    <row r="1151" spans="1:4" ht="13.2" x14ac:dyDescent="0.25">
      <c r="A1151" s="1" t="s">
        <v>1157</v>
      </c>
      <c r="B1151" t="str">
        <f ca="1">IFERROR(__xludf.DUMMYFUNCTION("GOOGLETRANSLATE(B1151,""en"",""hi"")"),"आजकल आप के बारे में लेने के बजाय के बारे में नारीवादी और उदारवादी विस्तार से चर्चा
फिल्म 😂")</f>
        <v>आजकल आप के बारे में लेने के बजाय के बारे में नारीवादी और उदारवादी विस्तार से चर्चा
फिल्म 😂</v>
      </c>
      <c r="C1151" s="1" t="s">
        <v>13</v>
      </c>
      <c r="D1151" s="1" t="s">
        <v>5</v>
      </c>
    </row>
    <row r="1152" spans="1:4" ht="13.2" x14ac:dyDescent="0.25">
      <c r="A1152" s="1" t="s">
        <v>1158</v>
      </c>
      <c r="B1152" t="str">
        <f ca="1">IFERROR(__xludf.DUMMYFUNCTION("GOOGLETRANSLATE(B1152,""en"",""hi"")"),"मेरे माता-पिता को छोड़ दिया, रिश्तेदारों सभी अभी भी मैं कर रहा हूँ डर, कृपया मुझे बचाने के लिए, वह मुझे थप्पड़
मुझे गाली तो शर्मनाक):")</f>
        <v>मेरे माता-पिता को छोड़ दिया, रिश्तेदारों सभी अभी भी मैं कर रहा हूँ डर, कृपया मुझे बचाने के लिए, वह मुझे थप्पड़
मुझे गाली तो शर्मनाक):</v>
      </c>
      <c r="C1152" s="1" t="s">
        <v>4</v>
      </c>
      <c r="D1152" s="1" t="s">
        <v>5</v>
      </c>
    </row>
    <row r="1153" spans="1:4" ht="13.2" x14ac:dyDescent="0.25">
      <c r="A1153" s="1" t="s">
        <v>1159</v>
      </c>
      <c r="B1153" t="str">
        <f ca="1">IFERROR(__xludf.DUMMYFUNCTION("GOOGLETRANSLATE(B1153,""en"",""hi"")"),"तथ्य यह है कबीर सिंह है या अर्जुन रेड्डी के जीवन के लिए सबसे बड़ा खतरा है
सभी के लिए हमारी Youngsters.I सलाह अपने मूल्यवान बर्बाद मत गैर sensical युवाओं Do
बकवास जंक Plzzzz.We के इस प्रकार के Bollywood.If बहिष्कार करना चाहिए के लिए समय
किसी को भी thoko li"&amp;"ke👇👇👇👇 से सहमति व्यक्त करते हैं")</f>
        <v>तथ्य यह है कबीर सिंह है या अर्जुन रेड्डी के जीवन के लिए सबसे बड़ा खतरा है
सभी के लिए हमारी Youngsters.I सलाह अपने मूल्यवान बर्बाद मत गैर sensical युवाओं Do
बकवास जंक Plzzzz.We के इस प्रकार के Bollywood.If बहिष्कार करना चाहिए के लिए समय
किसी को भी thoko like👇👇👇👇 से सहमति व्यक्त करते हैं</v>
      </c>
      <c r="C1153" s="1" t="s">
        <v>4</v>
      </c>
      <c r="D1153" s="1" t="s">
        <v>5</v>
      </c>
    </row>
    <row r="1154" spans="1:4" ht="13.2" x14ac:dyDescent="0.25">
      <c r="A1154" s="1" t="s">
        <v>1160</v>
      </c>
      <c r="B1154" t="str">
        <f ca="1">IFERROR(__xludf.DUMMYFUNCTION("GOOGLETRANSLATE(B1154,""en"",""hi"")"),"तो सच 💕")</f>
        <v>तो सच 💕</v>
      </c>
      <c r="C1154" s="1" t="s">
        <v>4</v>
      </c>
      <c r="D1154" s="1" t="s">
        <v>5</v>
      </c>
    </row>
    <row r="1155" spans="1:4" ht="13.2" x14ac:dyDescent="0.25">
      <c r="A1155" s="1" t="s">
        <v>1161</v>
      </c>
      <c r="B1155" t="str">
        <f ca="1">IFERROR(__xludf.DUMMYFUNCTION("GOOGLETRANSLATE(B1155,""en"",""hi"")"),"मैं इस तरह के फिल्मों से दूर रहने रखने
[13:26] (https://www.youtube.com/watch?v=N_ZMfQMZos0&amp;t=13m26s) सबसे अच्छा ^ _ ^")</f>
        <v>मैं इस तरह के फिल्मों से दूर रहने रखने
[13:26] (https://www.youtube.com/watch?v=N_ZMfQMZos0&amp;t=13m26s) सबसे अच्छा ^ _ ^</v>
      </c>
      <c r="C1155" s="1" t="s">
        <v>13</v>
      </c>
      <c r="D1155" s="1" t="s">
        <v>5</v>
      </c>
    </row>
    <row r="1156" spans="1:4" ht="13.2" x14ac:dyDescent="0.25">
      <c r="A1156" s="1" t="s">
        <v>1162</v>
      </c>
      <c r="B1156" t="str">
        <f ca="1">IFERROR(__xludf.DUMMYFUNCTION("GOOGLETRANSLATE(B1156,""en"",""hi"")"),"वास्तव में जिस तरह से यू बात पसंद आया")</f>
        <v>वास्तव में जिस तरह से यू बात पसंद आया</v>
      </c>
      <c r="C1156" s="1" t="s">
        <v>4</v>
      </c>
      <c r="D1156" s="1" t="s">
        <v>5</v>
      </c>
    </row>
    <row r="1157" spans="1:4" ht="13.2" x14ac:dyDescent="0.25">
      <c r="A1157" s="1" t="s">
        <v>1163</v>
      </c>
      <c r="B1157" t="str">
        <f ca="1">IFERROR(__xludf.DUMMYFUNCTION("GOOGLETRANSLATE(B1157,""en"",""hi"")"),"भाई Achha हुआ संयुक्त राष्ट्र randwo ne अर्जुन रेड्डी पे समीक्षा nhi दिया wrna संदीप Wanga
सर apne कृति अर्जुन reddy se jyada पिना पर देख उदारवादी ka प्रतिक्रिया में पे
Shuru kr dete😂")</f>
        <v>भाई Achha हुआ संयुक्त राष्ट्र randwo ne अर्जुन रेड्डी पे समीक्षा nhi दिया wrna संदीप Wanga
सर apne कृति अर्जुन reddy se jyada पिना पर देख उदारवादी ka प्रतिक्रिया में पे
Shuru kr dete😂</v>
      </c>
      <c r="C1157" s="1" t="s">
        <v>13</v>
      </c>
      <c r="D1157" s="1" t="s">
        <v>5</v>
      </c>
    </row>
    <row r="1158" spans="1:4" ht="13.2" x14ac:dyDescent="0.25">
      <c r="A1158" s="1" t="s">
        <v>1164</v>
      </c>
      <c r="B1158" t="str">
        <f ca="1">IFERROR(__xludf.DUMMYFUNCTION("GOOGLETRANSLATE(B1158,""en"",""hi"")"),"इसकी सबसे ऊंची चोटी पर Heros .... 😁 😂")</f>
        <v>इसकी सबसे ऊंची चोटी पर Heros .... 😁 😂</v>
      </c>
      <c r="C1158" s="1" t="s">
        <v>4</v>
      </c>
      <c r="D1158" s="1" t="s">
        <v>5</v>
      </c>
    </row>
    <row r="1159" spans="1:4" ht="13.2" x14ac:dyDescent="0.25">
      <c r="A1159" s="1" t="s">
        <v>1165</v>
      </c>
      <c r="B1159" t="str">
        <f ca="1">IFERROR(__xludf.DUMMYFUNCTION("GOOGLETRANSLATE(B1159,""en"",""hi"")"),"भाई मुझ्े तु उदारवादी और नारीवादी कही नज़र nhi आटे, तु ज Kon, कर सकते हैं किसी को भी
समझाने? ...")</f>
        <v>भाई मुझ्े तु उदारवादी और नारीवादी कही नज़र nhi आटे, तु ज Kon, कर सकते हैं किसी को भी
समझाने? ...</v>
      </c>
      <c r="C1159" s="1" t="s">
        <v>4</v>
      </c>
      <c r="D1159" s="1" t="s">
        <v>5</v>
      </c>
    </row>
    <row r="1160" spans="1:4" ht="13.2" x14ac:dyDescent="0.25">
      <c r="A1160" s="1" t="s">
        <v>1166</v>
      </c>
      <c r="B1160" t="str">
        <f ca="1">IFERROR(__xludf.DUMMYFUNCTION("GOOGLETRANSLATE(B1160,""en"",""hi"")"),"मार डालो!! अल्म्यटी पुष")</f>
        <v>मार डालो!! अल्म्यटी पुष</v>
      </c>
      <c r="C1160" s="1" t="s">
        <v>4</v>
      </c>
      <c r="D1160" s="1" t="s">
        <v>5</v>
      </c>
    </row>
    <row r="1161" spans="1:4" ht="13.2" x14ac:dyDescent="0.25">
      <c r="A1161" s="1" t="s">
        <v>1167</v>
      </c>
      <c r="B1161" t="str">
        <f ca="1">IFERROR(__xludf.DUMMYFUNCTION("GOOGLETRANSLATE(B1161,""en"",""hi"")"),"&lt;Https://youtu.be/yNdB772uAsU&gt;")</f>
        <v>&lt;Https://youtu.be/yNdB772uAsU&gt;</v>
      </c>
      <c r="C1161" s="1" t="s">
        <v>4</v>
      </c>
      <c r="D1161" s="1" t="s">
        <v>5</v>
      </c>
    </row>
    <row r="1162" spans="1:4" ht="13.2" x14ac:dyDescent="0.25">
      <c r="A1162" s="1" t="s">
        <v>1168</v>
      </c>
      <c r="B1162" t="str">
        <f ca="1">IFERROR(__xludf.DUMMYFUNCTION("GOOGLETRANSLATE(B1162,""en"",""hi"")"),"Hii प्रतीक जी ... मैं वास्तव में अपने वीडियो को पसंद किया और मैं भी अपने दृष्टिकोण से सहमत हैं।
मैं आज फिल्म देख और मैं 'नहीं लग रहा है कि यह वैसे भी क्षति पहुंचा रहा है तो है-
कहा जाता नारीवादी अहंकार '। इसके बजाय पूरे फिल्म सभी को स्वीकार करते हुए के बा"&amp;"रे में है
चरित्र कबीर मुद्दों, दोष गलतियों, असफलताओं और उनके बिना शर्त प्यार है
प्रीति के लिए। फिल्म की परिणति .. खुद कहता है जिसमें एक बदला
कबीर, उसकी भूलों की प्राप्ति में पूरी तरह से अंत में अपने जीवन के अपने प्यार को पूरा करती है
प्रीति ने पीड़ित लेकि"&amp;"न कबीर के अंतिम और सच्चे रक्षक नहीं है। मैं
वास्तव में तथाकथित नारीवाद जो अब में मँडरा देखा जाता है का समर्थन नहीं करते
वायु। दोनों लिंगों के लिए समानता, के रूप में पुरुष - इसके बजाय मैं सच नारीवाद का समर्थन
अच्छी तरह से किसी भी जमीन पर भेदभाव के किसी भी "&amp;"प्रकार के बिना महिला के रूप में। इसके अलावा,
ऋणात्मक मानों हर किसी के लिए नकारात्मक .. पुरुषों और महिलाओं पर ध्यान दिए बिना कर रहे हैं।")</f>
        <v>Hii प्रतीक जी ... मैं वास्तव में अपने वीडियो को पसंद किया और मैं भी अपने दृष्टिकोण से सहमत हैं।
मैं आज फिल्म देख और मैं 'नहीं लग रहा है कि यह वैसे भी क्षति पहुंचा रहा है तो है-
कहा जाता नारीवादी अहंकार '। इसके बजाय पूरे फिल्म सभी को स्वीकार करते हुए के बारे में है
चरित्र कबीर मुद्दों, दोष गलतियों, असफलताओं और उनके बिना शर्त प्यार है
प्रीति के लिए। फिल्म की परिणति .. खुद कहता है जिसमें एक बदला
कबीर, उसकी भूलों की प्राप्ति में पूरी तरह से अंत में अपने जीवन के अपने प्यार को पूरा करती है
प्रीति ने पीड़ित लेकिन कबीर के अंतिम और सच्चे रक्षक नहीं है। मैं
वास्तव में तथाकथित नारीवाद जो अब में मँडरा देखा जाता है का समर्थन नहीं करते
वायु। दोनों लिंगों के लिए समानता, के रूप में पुरुष - इसके बजाय मैं सच नारीवाद का समर्थन
अच्छी तरह से किसी भी जमीन पर भेदभाव के किसी भी प्रकार के बिना महिला के रूप में। इसके अलावा,
ऋणात्मक मानों हर किसी के लिए नकारात्मक .. पुरुषों और महिलाओं पर ध्यान दिए बिना कर रहे हैं।</v>
      </c>
      <c r="C1162" s="1" t="s">
        <v>4</v>
      </c>
      <c r="D1162" s="1" t="s">
        <v>5</v>
      </c>
    </row>
    <row r="1163" spans="1:4" ht="13.2" x14ac:dyDescent="0.25">
      <c r="A1163" s="1" t="s">
        <v>1169</v>
      </c>
      <c r="B1163" t="str">
        <f ca="1">IFERROR(__xludf.DUMMYFUNCTION("GOOGLETRANSLATE(B1163,""en"",""hi"")"),"इस रॉय महिला उसे वह गंदगी खिलवाड़ है भारत प्रतिबंध में प्रवेश की अनुमति नहीं दी जानी चाहिए
सच भारतीयों जयहिंद के साथ")</f>
        <v>इस रॉय महिला उसे वह गंदगी खिलवाड़ है भारत प्रतिबंध में प्रवेश की अनुमति नहीं दी जानी चाहिए
सच भारतीयों जयहिंद के साथ</v>
      </c>
      <c r="C1163" s="1" t="s">
        <v>13</v>
      </c>
      <c r="D1163" s="1" t="s">
        <v>5</v>
      </c>
    </row>
    <row r="1164" spans="1:4" ht="13.2" x14ac:dyDescent="0.25">
      <c r="A1164" s="1" t="s">
        <v>1170</v>
      </c>
      <c r="B1164" t="str">
        <f ca="1">IFERROR(__xludf.DUMMYFUNCTION("GOOGLETRANSLATE(B1164,""en"",""hi"")"),"विश्वविद्यालय अव्वल
पूरे भारत अव्वल
दुनिया अव्वल
ब्रह्मांड अव्वल")</f>
        <v>विश्वविद्यालय अव्वल
पूरे भारत अव्वल
दुनिया अव्वल
ब्रह्मांड अव्वल</v>
      </c>
      <c r="C1164" s="1" t="s">
        <v>4</v>
      </c>
      <c r="D1164" s="1" t="s">
        <v>5</v>
      </c>
    </row>
    <row r="1165" spans="1:4" ht="13.2" x14ac:dyDescent="0.25">
      <c r="A1165" s="1" t="s">
        <v>1171</v>
      </c>
      <c r="B1165" t="str">
        <f ca="1">IFERROR(__xludf.DUMMYFUNCTION("GOOGLETRANSLATE(B1165,""en"",""hi"")"),"आरआईपी कबीर सिंह ....")</f>
        <v>आरआईपी कबीर सिंह ....</v>
      </c>
      <c r="C1165" s="1" t="s">
        <v>4</v>
      </c>
      <c r="D1165" s="1" t="s">
        <v>5</v>
      </c>
    </row>
    <row r="1166" spans="1:4" ht="13.2" x14ac:dyDescent="0.25">
      <c r="A1166" s="1" t="s">
        <v>1172</v>
      </c>
      <c r="B1166" t="str">
        <f ca="1">IFERROR(__xludf.DUMMYFUNCTION("GOOGLETRANSLATE(B1166,""en"",""hi"")"),"Hotxxx")</f>
        <v>Hotxxx</v>
      </c>
      <c r="C1166" s="1" t="s">
        <v>4</v>
      </c>
      <c r="D1166" s="1" t="s">
        <v>5</v>
      </c>
    </row>
    <row r="1167" spans="1:4" ht="13.2" x14ac:dyDescent="0.25">
      <c r="A1167" s="1" t="s">
        <v>1173</v>
      </c>
      <c r="B1167" t="str">
        <f ca="1">IFERROR(__xludf.DUMMYFUNCTION("GOOGLETRANSLATE(B1167,""en"",""hi"")"),"क्यों नहीं उन्हें गिरफ्तार? मुझे पता है कि जनगणना संप्रग के दौरान गलत तरीके से किया गया था। उस
यही वजह है कि वे कर रहे हैं में तो अब घबरा।")</f>
        <v>क्यों नहीं उन्हें गिरफ्तार? मुझे पता है कि जनगणना संप्रग के दौरान गलत तरीके से किया गया था। उस
यही वजह है कि वे कर रहे हैं में तो अब घबरा।</v>
      </c>
      <c r="C1167" s="1" t="s">
        <v>4</v>
      </c>
      <c r="D1167" s="1" t="s">
        <v>5</v>
      </c>
    </row>
    <row r="1168" spans="1:4" ht="13.2" x14ac:dyDescent="0.25">
      <c r="A1168" s="1" t="s">
        <v>1174</v>
      </c>
      <c r="B1168" t="str">
        <f ca="1">IFERROR(__xludf.DUMMYFUNCTION("GOOGLETRANSLATE(B1168,""en"",""hi"")"),"Nise")</f>
        <v>Nise</v>
      </c>
      <c r="C1168" s="1" t="s">
        <v>4</v>
      </c>
      <c r="D1168" s="1" t="s">
        <v>5</v>
      </c>
    </row>
    <row r="1169" spans="1:4" ht="13.2" x14ac:dyDescent="0.25">
      <c r="A1169" s="1" t="s">
        <v>1175</v>
      </c>
      <c r="B1169" t="str">
        <f ca="1">IFERROR(__xludf.DUMMYFUNCTION("GOOGLETRANSLATE(B1169,""en"",""hi"")"),"Hyy प्यार ............")</f>
        <v>Hyy प्यार ............</v>
      </c>
      <c r="C1169" s="1" t="s">
        <v>4</v>
      </c>
      <c r="D1169" s="1" t="s">
        <v>5</v>
      </c>
    </row>
    <row r="1170" spans="1:4" ht="13.2" x14ac:dyDescent="0.25">
      <c r="A1170" s="1" t="s">
        <v>1176</v>
      </c>
      <c r="B1170" t="str">
        <f ca="1">IFERROR(__xludf.DUMMYFUNCTION("GOOGLETRANSLATE(B1170,""en"",""hi"")"),"[13:50] (https://www.youtube.com/watch?v=J2J5ssSP5yQ&amp;t=13m50s)
क्या एक व्यंग्यात्मक स्पष्टीकरण 😂😂😂😂😂")</f>
        <v>[13:50] (https://www.youtube.com/watch?v=J2J5ssSP5yQ&amp;t=13m50s)
क्या एक व्यंग्यात्मक स्पष्टीकरण 😂😂😂😂😂</v>
      </c>
      <c r="C1170" s="1" t="s">
        <v>4</v>
      </c>
      <c r="D1170" s="1" t="s">
        <v>5</v>
      </c>
    </row>
    <row r="1171" spans="1:4" ht="13.2" x14ac:dyDescent="0.25">
      <c r="A1171" s="1" t="s">
        <v>1177</v>
      </c>
      <c r="B1171" t="str">
        <f ca="1">IFERROR(__xludf.DUMMYFUNCTION("GOOGLETRANSLATE(B1171,""en"",""hi"")"),"आप r इतना अद्भुत लोग ... यू प्यार")</f>
        <v>आप r इतना अद्भुत लोग ... यू प्यार</v>
      </c>
      <c r="C1171" s="1" t="s">
        <v>4</v>
      </c>
      <c r="D1171" s="1" t="s">
        <v>5</v>
      </c>
    </row>
    <row r="1172" spans="1:4" ht="13.2" x14ac:dyDescent="0.25">
      <c r="A1172" s="1" t="s">
        <v>1178</v>
      </c>
      <c r="B1172" t="str">
        <f ca="1">IFERROR(__xludf.DUMMYFUNCTION("GOOGLETRANSLATE(B1172,""en"",""hi"")"),"पाक n chaina के समर्थक")</f>
        <v>पाक n chaina के समर्थक</v>
      </c>
      <c r="C1172" s="1" t="s">
        <v>4</v>
      </c>
      <c r="D1172" s="1" t="s">
        <v>5</v>
      </c>
    </row>
    <row r="1173" spans="1:4" ht="13.2" x14ac:dyDescent="0.25">
      <c r="A1173" s="1" t="s">
        <v>1179</v>
      </c>
      <c r="B1173" t="str">
        <f ca="1">IFERROR(__xludf.DUMMYFUNCTION("GOOGLETRANSLATE(B1173,""en"",""hi"")"),"अच्छी समीक्षा")</f>
        <v>अच्छी समीक्षा</v>
      </c>
      <c r="C1173" s="1" t="s">
        <v>4</v>
      </c>
      <c r="D1173" s="1" t="s">
        <v>5</v>
      </c>
    </row>
    <row r="1174" spans="1:4" ht="13.2" x14ac:dyDescent="0.25">
      <c r="A1174" s="1" t="s">
        <v>1180</v>
      </c>
      <c r="B1174" t="str">
        <f ca="1">IFERROR(__xludf.DUMMYFUNCTION("GOOGLETRANSLATE(B1174,""en"",""hi"")"),"कबीर सिंह एम सी फिल्म")</f>
        <v>कबीर सिंह एम सी फिल्म</v>
      </c>
      <c r="C1174" s="1" t="s">
        <v>36</v>
      </c>
      <c r="D1174" s="1" t="s">
        <v>28</v>
      </c>
    </row>
    <row r="1175" spans="1:4" ht="13.2" x14ac:dyDescent="0.25">
      <c r="A1175" s="1" t="s">
        <v>1181</v>
      </c>
      <c r="B1175" t="str">
        <f ca="1">IFERROR(__xludf.DUMMYFUNCTION("GOOGLETRANSLATE(B1175,""en"",""hi"")"),"BANDiSHALA कृपया pls")</f>
        <v>BANDiSHALA कृपया pls</v>
      </c>
      <c r="C1175" s="1" t="s">
        <v>4</v>
      </c>
      <c r="D1175" s="1" t="s">
        <v>5</v>
      </c>
    </row>
    <row r="1176" spans="1:4" ht="13.2" x14ac:dyDescent="0.25">
      <c r="A1176" s="1" t="s">
        <v>1182</v>
      </c>
      <c r="B1176" t="str">
        <f ca="1">IFERROR(__xludf.DUMMYFUNCTION("GOOGLETRANSLATE(B1176,""en"",""hi"")"),"महान । मैं यू चाहते किया गया था इस पर वीडियो बनाने के लिए। शाहिद अभिनय अच्छा था। परंतु
फिल्म कई किशोरों उकसाया सकते हैं .. कि अच्छा NT है")</f>
        <v>महान । मैं यू चाहते किया गया था इस पर वीडियो बनाने के लिए। शाहिद अभिनय अच्छा था। परंतु
फिल्म कई किशोरों उकसाया सकते हैं .. कि अच्छा NT है</v>
      </c>
      <c r="C1176" s="1" t="s">
        <v>4</v>
      </c>
      <c r="D1176" s="1" t="s">
        <v>5</v>
      </c>
    </row>
    <row r="1177" spans="1:4" ht="13.2" x14ac:dyDescent="0.25">
      <c r="A1177" s="1" t="s">
        <v>1183</v>
      </c>
      <c r="B1177" t="str">
        <f ca="1">IFERROR(__xludf.DUMMYFUNCTION("GOOGLETRANSLATE(B1177,""en"",""hi"")"),"Cmon आदमी को स्वीकार सही क्या है")</f>
        <v>Cmon आदमी को स्वीकार सही क्या है</v>
      </c>
      <c r="C1177" s="1" t="s">
        <v>4</v>
      </c>
      <c r="D1177" s="1" t="s">
        <v>5</v>
      </c>
    </row>
    <row r="1178" spans="1:4" ht="13.2" x14ac:dyDescent="0.25">
      <c r="A1178" s="1" t="s">
        <v>1184</v>
      </c>
      <c r="B1178" t="str">
        <f ca="1">IFERROR(__xludf.DUMMYFUNCTION("GOOGLETRANSLATE(B1178,""en"",""hi"")"),"भारतीयों फिल्मों के साथ रहते हैं")</f>
        <v>भारतीयों फिल्मों के साथ रहते हैं</v>
      </c>
      <c r="C1178" s="1" t="s">
        <v>13</v>
      </c>
      <c r="D1178" s="1" t="s">
        <v>5</v>
      </c>
    </row>
    <row r="1179" spans="1:4" ht="13.2" x14ac:dyDescent="0.25">
      <c r="A1179" s="1" t="s">
        <v>1185</v>
      </c>
      <c r="B1179" t="str">
        <f ca="1">IFERROR(__xludf.DUMMYFUNCTION("GOOGLETRANSLATE(B1179,""en"",""hi"")"),"यू टिप्पणी करें हर फिल्म जो शो विषाक्त feminity में एक ही? या फिर उस पर
समय यू लगता है तो sirf फिल्म hai कि * यार तु? *")</f>
        <v>यू टिप्पणी करें हर फिल्म जो शो विषाक्त feminity में एक ही? या फिर उस पर
समय यू लगता है तो sirf फिल्म hai कि * यार तु? *</v>
      </c>
      <c r="C1179" s="1" t="s">
        <v>4</v>
      </c>
      <c r="D1179" s="1" t="s">
        <v>5</v>
      </c>
    </row>
    <row r="1180" spans="1:4" ht="13.2" x14ac:dyDescent="0.25">
      <c r="A1180" s="1" t="s">
        <v>1186</v>
      </c>
      <c r="B1180" t="str">
        <f ca="1">IFERROR(__xludf.DUMMYFUNCTION("GOOGLETRANSLATE(B1180,""en"",""hi"")"),"संगीत soooo हास्यास्पद है 🤣😂🤣😂🤣")</f>
        <v>संगीत soooo हास्यास्पद है 🤣😂🤣😂🤣</v>
      </c>
      <c r="C1180" s="1" t="s">
        <v>4</v>
      </c>
      <c r="D1180" s="1" t="s">
        <v>5</v>
      </c>
    </row>
    <row r="1181" spans="1:4" ht="13.2" x14ac:dyDescent="0.25">
      <c r="A1181" s="1" t="s">
        <v>1187</v>
      </c>
      <c r="B1181" t="str">
        <f ca="1">IFERROR(__xludf.DUMMYFUNCTION("GOOGLETRANSLATE(B1181,""en"",""hi"")"),"मैं समलैंगिक हूँ 😊 18")</f>
        <v>मैं समलैंगिक हूँ 😊 18</v>
      </c>
      <c r="C1181" s="1" t="s">
        <v>4</v>
      </c>
      <c r="D1181" s="1" t="s">
        <v>5</v>
      </c>
    </row>
    <row r="1182" spans="1:4" ht="13.2" x14ac:dyDescent="0.25">
      <c r="A1182" s="1" t="s">
        <v>1188</v>
      </c>
      <c r="B1182" t="str">
        <f ca="1">IFERROR(__xludf.DUMMYFUNCTION("GOOGLETRANSLATE(B1182,""en"",""hi"")"),"अच्छा समीक्षा भाई! आप समझ और भावनाओं को सही ढंग से विश्लेषण किया है।
बेवकूफ लोग इस फिल्म को समझने के लिए कुछ मस्तिष्क और हृदय की आवश्यकता है। सुभ मंगल
और विशाल सम्मान ✊ तेलंगाना के 👍🏼।")</f>
        <v>अच्छा समीक्षा भाई! आप समझ और भावनाओं को सही ढंग से विश्लेषण किया है।
बेवकूफ लोग इस फिल्म को समझने के लिए कुछ मस्तिष्क और हृदय की आवश्यकता है। सुभ मंगल
और विशाल सम्मान ✊ तेलंगाना के 👍🏼।</v>
      </c>
      <c r="C1182" s="1" t="s">
        <v>36</v>
      </c>
      <c r="D1182" s="1" t="s">
        <v>5</v>
      </c>
    </row>
    <row r="1183" spans="1:4" ht="13.2" x14ac:dyDescent="0.25">
      <c r="A1183" s="1" t="s">
        <v>1189</v>
      </c>
      <c r="B1183" t="str">
        <f ca="1">IFERROR(__xludf.DUMMYFUNCTION("GOOGLETRANSLATE(B1183,""en"",""hi"")"),"मैं यू करने के लिए एक बार बात कर सकते हैं ??")</f>
        <v>मैं यू करने के लिए एक बार बात कर सकते हैं ??</v>
      </c>
      <c r="C1183" s="1" t="s">
        <v>4</v>
      </c>
      <c r="D1183" s="1" t="s">
        <v>5</v>
      </c>
    </row>
    <row r="1184" spans="1:4" ht="13.2" x14ac:dyDescent="0.25">
      <c r="A1184" s="1" t="s">
        <v>1190</v>
      </c>
      <c r="B1184" t="str">
        <f ca="1">IFERROR(__xludf.DUMMYFUNCTION("GOOGLETRANSLATE(B1184,""en"",""hi"")"),"यूट्यूब पर सबसे बड़ी chutyea")</f>
        <v>यूट्यूब पर सबसे बड़ी chutyea</v>
      </c>
      <c r="C1184" s="1" t="s">
        <v>13</v>
      </c>
      <c r="D1184" s="1" t="s">
        <v>5</v>
      </c>
    </row>
    <row r="1185" spans="1:4" ht="13.2" x14ac:dyDescent="0.25">
      <c r="A1185" s="1" t="s">
        <v>1191</v>
      </c>
      <c r="B1185" t="str">
        <f ca="1">IFERROR(__xludf.DUMMYFUNCTION("GOOGLETRANSLATE(B1185,""en"",""hi"")"),"Ranu यू आर रैंडी")</f>
        <v>Ranu यू आर रैंडी</v>
      </c>
      <c r="C1185" s="1" t="s">
        <v>36</v>
      </c>
      <c r="D1185" s="1" t="s">
        <v>5</v>
      </c>
    </row>
    <row r="1186" spans="1:4" ht="13.2" x14ac:dyDescent="0.25">
      <c r="A1186" s="1" t="s">
        <v>1192</v>
      </c>
      <c r="B1186" t="str">
        <f ca="1">IFERROR(__xludf.DUMMYFUNCTION("GOOGLETRANSLATE(B1186,""en"",""hi"")"),"अरुंधति रॉय। वह कौन है। वह एक वेश्या है।")</f>
        <v>अरुंधति रॉय। वह कौन है। वह एक वेश्या है।</v>
      </c>
      <c r="C1186" s="1" t="s">
        <v>4</v>
      </c>
      <c r="D1186" s="1" t="s">
        <v>28</v>
      </c>
    </row>
    <row r="1187" spans="1:4" ht="13.2" x14ac:dyDescent="0.25">
      <c r="A1187" s="1" t="s">
        <v>1193</v>
      </c>
      <c r="B1187" t="str">
        <f ca="1">IFERROR(__xludf.DUMMYFUNCTION("GOOGLETRANSLATE(B1187,""en"",""hi"")"),"गरम
&lt;Https://youtu.be/RavH920LPIM&gt;")</f>
        <v>गरम
&lt;Https://youtu.be/RavH920LPIM&gt;</v>
      </c>
      <c r="C1187" s="1" t="s">
        <v>4</v>
      </c>
      <c r="D1187" s="1" t="s">
        <v>5</v>
      </c>
    </row>
    <row r="1188" spans="1:4" ht="13.2" x14ac:dyDescent="0.25">
      <c r="A1188" s="1" t="s">
        <v>1194</v>
      </c>
      <c r="B1188" t="str">
        <f ca="1">IFERROR(__xludf.DUMMYFUNCTION("GOOGLETRANSLATE(B1188,""en"",""hi"")"),"बड़ा बड़ा है")</f>
        <v>बड़ा बड़ा है</v>
      </c>
      <c r="C1188" s="1" t="s">
        <v>4</v>
      </c>
      <c r="D1188" s="1" t="s">
        <v>5</v>
      </c>
    </row>
    <row r="1189" spans="1:4" ht="13.2" x14ac:dyDescent="0.25">
      <c r="A1189" s="1" t="s">
        <v>1195</v>
      </c>
      <c r="B1189" t="str">
        <f ca="1">IFERROR(__xludf.DUMMYFUNCTION("GOOGLETRANSLATE(B1189,""en"",""hi"")"),"Lmao 🤣🤣🤣 भाई विश्व मूर्खों के इन गुच्छा के चारों ओर घूमना नहीं करता है, सबसे अच्छा
बात हम कर सकता है ध्यान न दें और प्रगति, सभी वे चाहते हैं ध्यान है! हम अगर
कि वे करेंगे क्राई देना नहीं है। के को बढ़ावा देने के हैं और हमारी संस्कृति का अभ्यास,
सनातन प"&amp;"र पूर्ण Dharmam! हम प्रगति करेंगे। क्या आपको पता है की कुछ घड़ी
सबसे अच्छा तेलुगू फिल्मों जो हमारी संस्कृति से भर जाता है, और कुछ फिल्मों पुराने हैं लेकिन
यह लोगों पर मेकअप समीक्षा देखेंगे और यह प्रशंसा और मुझे यकीन है कि आप का आनंद लेंगे
यह,
\ - शं"&amp;"कर BARANAM,
-SAGARA संगमम,
-GODAVARI, KHALEJA,
\ - स्वाति MUTYAM")</f>
        <v>Lmao 🤣🤣🤣 भाई विश्व मूर्खों के इन गुच्छा के चारों ओर घूमना नहीं करता है, सबसे अच्छा
बात हम कर सकता है ध्यान न दें और प्रगति, सभी वे चाहते हैं ध्यान है! हम अगर
कि वे करेंगे क्राई देना नहीं है। के को बढ़ावा देने के हैं और हमारी संस्कृति का अभ्यास,
सनातन पर पूर्ण Dharmam! हम प्रगति करेंगे। क्या आपको पता है की कुछ घड़ी
सबसे अच्छा तेलुगू फिल्मों जो हमारी संस्कृति से भर जाता है, और कुछ फिल्मों पुराने हैं लेकिन
यह लोगों पर मेकअप समीक्षा देखेंगे और यह प्रशंसा और मुझे यकीन है कि आप का आनंद लेंगे
यह,
\ - शंकर BARANAM,
-SAGARA संगमम,
-GODAVARI, KHALEJA,
\ - स्वाति MUTYAM</v>
      </c>
      <c r="C1189" s="1" t="s">
        <v>13</v>
      </c>
      <c r="D1189" s="1" t="s">
        <v>5</v>
      </c>
    </row>
    <row r="1190" spans="1:4" ht="13.2" x14ac:dyDescent="0.25">
      <c r="A1190" s="1" t="s">
        <v>1196</v>
      </c>
      <c r="B1190" t="str">
        <f ca="1">IFERROR(__xludf.DUMMYFUNCTION("GOOGLETRANSLATE(B1190,""en"",""hi"")"),"यह एक भावुक प्रेम कहानी है ...")</f>
        <v>यह एक भावुक प्रेम कहानी है ...</v>
      </c>
      <c r="C1190" s="1" t="s">
        <v>4</v>
      </c>
      <c r="D1190" s="1" t="s">
        <v>5</v>
      </c>
    </row>
    <row r="1191" spans="1:4" ht="13.2" x14ac:dyDescent="0.25">
      <c r="A1191" s="1" t="s">
        <v>1197</v>
      </c>
      <c r="B1191" t="str">
        <f ca="1">IFERROR(__xludf.DUMMYFUNCTION("GOOGLETRANSLATE(B1191,""en"",""hi"")"),"वाह वाह")</f>
        <v>वाह वाह</v>
      </c>
      <c r="C1191" s="1" t="s">
        <v>4</v>
      </c>
      <c r="D1191" s="1" t="s">
        <v>5</v>
      </c>
    </row>
    <row r="1192" spans="1:4" ht="13.2" x14ac:dyDescent="0.25">
      <c r="A1192" s="1" t="s">
        <v>1198</v>
      </c>
      <c r="B1192" t="str">
        <f ca="1">IFERROR(__xludf.DUMMYFUNCTION("GOOGLETRANSLATE(B1192,""en"",""hi"")"),"दुबई से सही भाई")</f>
        <v>दुबई से सही भाई</v>
      </c>
      <c r="C1192" s="1" t="s">
        <v>4</v>
      </c>
      <c r="D1192" s="1" t="s">
        <v>5</v>
      </c>
    </row>
    <row r="1193" spans="1:4" ht="13.2" x14ac:dyDescent="0.25">
      <c r="A1193" s="1" t="s">
        <v>1199</v>
      </c>
      <c r="B1193" t="str">
        <f ca="1">IFERROR(__xludf.DUMMYFUNCTION("GOOGLETRANSLATE(B1193,""en"",""hi"")"),"नाइस video😜😜")</f>
        <v>नाइस video😜😜</v>
      </c>
      <c r="C1193" s="1" t="s">
        <v>4</v>
      </c>
      <c r="D1193" s="1" t="s">
        <v>5</v>
      </c>
    </row>
    <row r="1194" spans="1:4" ht="13.2" x14ac:dyDescent="0.25">
      <c r="A1194" s="1" t="s">
        <v>1200</v>
      </c>
      <c r="B1194" t="str">
        <f ca="1">IFERROR(__xludf.DUMMYFUNCTION("GOOGLETRANSLATE(B1194,""en"",""hi"")"),"मैं केवल बंद मरोड़ते के लिए हर बार ""चार शॉट अधिक"" और ""वीर डी शादी"" देख
। लेकिन शुद्ध भावनाओं और वास्तविक प्रेम के लिए मैं इन फिल्म देखने। यह सच है")</f>
        <v>मैं केवल बंद मरोड़ते के लिए हर बार "चार शॉट अधिक" और "वीर डी शादी" देख
। लेकिन शुद्ध भावनाओं और वास्तविक प्रेम के लिए मैं इन फिल्म देखने। यह सच है</v>
      </c>
      <c r="C1194" s="1" t="s">
        <v>4</v>
      </c>
      <c r="D1194" s="1" t="s">
        <v>5</v>
      </c>
    </row>
    <row r="1195" spans="1:4" ht="13.2" x14ac:dyDescent="0.25">
      <c r="A1195" s="1" t="s">
        <v>1201</v>
      </c>
      <c r="B1195" t="str">
        <f ca="1">IFERROR(__xludf.DUMMYFUNCTION("GOOGLETRANSLATE(B1195,""en"",""hi"")"),"Lol .... Gaav walo Jaisi Shakal walo se puchoge आप क्या उम्मीद कर सकते हैं .... वे
उनके काले penises परे नहीं देख सकते हैं ... !!")</f>
        <v>Lol .... Gaav walo Jaisi Shakal walo se puchoge आप क्या उम्मीद कर सकते हैं .... वे
उनके काले penises परे नहीं देख सकते हैं ... !!</v>
      </c>
      <c r="C1195" s="1" t="s">
        <v>13</v>
      </c>
      <c r="D1195" s="1" t="s">
        <v>28</v>
      </c>
    </row>
    <row r="1196" spans="1:4" ht="13.2" x14ac:dyDescent="0.25">
      <c r="A1196" s="1" t="s">
        <v>1202</v>
      </c>
      <c r="B1196" t="str">
        <f ca="1">IFERROR(__xludf.DUMMYFUNCTION("GOOGLETRANSLATE(B1196,""en"",""hi"")"),"अरुंधति वहाबी के साथ लीग में है
समूह भारत dismember करने की कोशिश कर?")</f>
        <v>अरुंधति वहाबी के साथ लीग में है
समूह भारत dismember करने की कोशिश कर?</v>
      </c>
      <c r="C1196" s="1" t="s">
        <v>13</v>
      </c>
      <c r="D1196" s="1" t="s">
        <v>5</v>
      </c>
    </row>
    <row r="1197" spans="1:4" ht="13.2" x14ac:dyDescent="0.25">
      <c r="A1197" s="1" t="s">
        <v>1203</v>
      </c>
      <c r="B1197" t="str">
        <f ca="1">IFERROR(__xludf.DUMMYFUNCTION("GOOGLETRANSLATE(B1197,""en"",""hi"")"),"@Bangladesh हर रोज जो नरक आप इसे कर रहे हैं")</f>
        <v>@Bangladesh हर रोज जो नरक आप इसे कर रहे हैं</v>
      </c>
      <c r="C1197" s="1" t="s">
        <v>36</v>
      </c>
      <c r="D1197" s="1" t="s">
        <v>5</v>
      </c>
    </row>
    <row r="1198" spans="1:4" ht="13.2" x14ac:dyDescent="0.25">
      <c r="A1198" s="1" t="s">
        <v>1204</v>
      </c>
      <c r="B1198" t="str">
        <f ca="1">IFERROR(__xludf.DUMMYFUNCTION("GOOGLETRANSLATE(B1198,""en"",""hi"")"),"इस फिल्म पर एक बहुत तंग थप्पड़ दिया है
उदारवादी a.k.a नकली नारीवादी .......
लाक्षणिक सुचरिता से संबंधित ..")</f>
        <v>इस फिल्म पर एक बहुत तंग थप्पड़ दिया है
उदारवादी a.k.a नकली नारीवादी .......
लाक्षणिक सुचरिता से संबंधित ..</v>
      </c>
      <c r="C1198" s="1" t="s">
        <v>36</v>
      </c>
      <c r="D1198" s="1" t="s">
        <v>5</v>
      </c>
    </row>
    <row r="1199" spans="1:4" ht="13.2" x14ac:dyDescent="0.25">
      <c r="A1199" s="1" t="s">
        <v>1205</v>
      </c>
      <c r="B1199" t="str">
        <f ca="1">IFERROR(__xludf.DUMMYFUNCTION("GOOGLETRANSLATE(B1199,""en"",""hi"")"),"Yrrrr सौरभ सरदेसाई बात करते हैं। उसे परेशान न करें ....")</f>
        <v>Yrrrr सौरभ सरदेसाई बात करते हैं। उसे परेशान न करें ....</v>
      </c>
      <c r="C1199" s="1" t="s">
        <v>4</v>
      </c>
      <c r="D1199" s="1" t="s">
        <v>5</v>
      </c>
    </row>
    <row r="1200" spans="1:4" ht="13.2" x14ac:dyDescent="0.25">
      <c r="A1200" s="1" t="s">
        <v>1206</v>
      </c>
      <c r="B1200" t="str">
        <f ca="1">IFERROR(__xludf.DUMMYFUNCTION("GOOGLETRANSLATE(B1200,""en"",""hi"")"),"भाई मैं अर्जुन रेड्डी owsm फिल्म देखी hv और")</f>
        <v>भाई मैं अर्जुन रेड्डी owsm फिल्म देखी hv और</v>
      </c>
      <c r="C1200" s="1" t="s">
        <v>4</v>
      </c>
      <c r="D1200" s="1" t="s">
        <v>5</v>
      </c>
    </row>
    <row r="1201" spans="1:4" ht="13.2" x14ac:dyDescent="0.25">
      <c r="A1201" s="1" t="s">
        <v>1207</v>
      </c>
      <c r="B1201" t="str">
        <f ca="1">IFERROR(__xludf.DUMMYFUNCTION("GOOGLETRANSLATE(B1201,""en"",""hi"")"),"मैं एक उदार और निश्चित रूप से नहीं एक नारीवादी नहीं हूँ। लेकिन फिर भी मैं इस तरह फ्लॉप
चलचित्र..")</f>
        <v>मैं एक उदार और निश्चित रूप से नहीं एक नारीवादी नहीं हूँ। लेकिन फिर भी मैं इस तरह फ्लॉप
चलचित्र..</v>
      </c>
      <c r="C1201" s="1" t="s">
        <v>4</v>
      </c>
      <c r="D1201" s="1" t="s">
        <v>5</v>
      </c>
    </row>
    <row r="1202" spans="1:4" ht="13.2" x14ac:dyDescent="0.25">
      <c r="A1202" s="1" t="s">
        <v>1208</v>
      </c>
      <c r="B1202" t="str">
        <f ca="1">IFERROR(__xludf.DUMMYFUNCTION("GOOGLETRANSLATE(B1202,""en"",""hi"")"),"मैंने सोचा था कि केवल मैं कह रहा था यह अहंकारी है")</f>
        <v>मैंने सोचा था कि केवल मैं कह रहा था यह अहंकारी है</v>
      </c>
      <c r="C1202" s="1" t="s">
        <v>4</v>
      </c>
      <c r="D1202" s="1" t="s">
        <v>5</v>
      </c>
    </row>
    <row r="1203" spans="1:4" ht="13.2" x14ac:dyDescent="0.25">
      <c r="A1203" s="1" t="s">
        <v>1209</v>
      </c>
      <c r="B1203" t="str">
        <f ca="1">IFERROR(__xludf.DUMMYFUNCTION("GOOGLETRANSLATE(B1203,""en"",""hi"")"),"मुझे लगता है कि नारीवादियों समलैंगिकों कर रहे हैं")</f>
        <v>मुझे लगता है कि नारीवादियों समलैंगिकों कर रहे हैं</v>
      </c>
      <c r="C1203" s="1" t="s">
        <v>36</v>
      </c>
      <c r="D1203" s="1" t="s">
        <v>28</v>
      </c>
    </row>
    <row r="1204" spans="1:4" ht="13.2" x14ac:dyDescent="0.25">
      <c r="A1204" s="1" t="s">
        <v>1210</v>
      </c>
      <c r="B1204" t="str">
        <f ca="1">IFERROR(__xludf.DUMMYFUNCTION("GOOGLETRANSLATE(B1204,""en"",""hi"")"),"जो इस महिला कस्तूरी है, क्यों वह यहाँ है")</f>
        <v>जो इस महिला कस्तूरी है, क्यों वह यहाँ है</v>
      </c>
      <c r="C1204" s="1" t="s">
        <v>4</v>
      </c>
      <c r="D1204" s="1" t="s">
        <v>5</v>
      </c>
    </row>
    <row r="1205" spans="1:4" ht="13.2" x14ac:dyDescent="0.25">
      <c r="A1205" s="1" t="s">
        <v>1211</v>
      </c>
      <c r="B1205" t="str">
        <f ca="1">IFERROR(__xludf.DUMMYFUNCTION("GOOGLETRANSLATE(B1205,""en"",""hi"")"),"हाँ बो")</f>
        <v>हाँ बो</v>
      </c>
      <c r="C1205" s="1" t="s">
        <v>4</v>
      </c>
      <c r="D1205" s="1" t="s">
        <v>5</v>
      </c>
    </row>
    <row r="1206" spans="1:4" ht="13.2" x14ac:dyDescent="0.25">
      <c r="A1206" s="1" t="s">
        <v>1212</v>
      </c>
      <c r="B1206" t="str">
        <f ca="1">IFERROR(__xludf.DUMMYFUNCTION("GOOGLETRANSLATE(B1206,""en"",""hi"")"),"LMFAO")</f>
        <v>LMFAO</v>
      </c>
      <c r="C1206" s="1" t="s">
        <v>4</v>
      </c>
      <c r="D1206" s="1" t="s">
        <v>5</v>
      </c>
    </row>
    <row r="1207" spans="1:4" ht="13.2" x14ac:dyDescent="0.25">
      <c r="A1207" s="1" t="s">
        <v>1213</v>
      </c>
      <c r="B1207" t="str">
        <f ca="1">IFERROR(__xludf.DUMMYFUNCTION("GOOGLETRANSLATE(B1207,""en"",""hi"")"),"आप पिछले एक साल में 8 विधानसभा चुनाव हार गए थे।")</f>
        <v>आप पिछले एक साल में 8 विधानसभा चुनाव हार गए थे।</v>
      </c>
      <c r="C1207" s="1" t="s">
        <v>4</v>
      </c>
      <c r="D1207" s="1" t="s">
        <v>5</v>
      </c>
    </row>
    <row r="1208" spans="1:4" ht="13.2" x14ac:dyDescent="0.25">
      <c r="A1208" s="1" t="s">
        <v>1214</v>
      </c>
      <c r="B1208" t="str">
        <f ca="1">IFERROR(__xludf.DUMMYFUNCTION("GOOGLETRANSLATE(B1208,""en"",""hi"")"),"अरमान आप जानते हैं कि एक बहस क्या करते हैं?")</f>
        <v>अरमान आप जानते हैं कि एक बहस क्या करते हैं?</v>
      </c>
      <c r="C1208" s="1" t="s">
        <v>4</v>
      </c>
      <c r="D1208" s="1" t="s">
        <v>5</v>
      </c>
    </row>
    <row r="1209" spans="1:4" ht="13.2" x14ac:dyDescent="0.25">
      <c r="A1209" s="1" t="s">
        <v>1215</v>
      </c>
      <c r="B1209" t="str">
        <f ca="1">IFERROR(__xludf.DUMMYFUNCTION("GOOGLETRANSLATE(B1209,""en"",""hi"")"),"नाइस vidoe")</f>
        <v>नाइस vidoe</v>
      </c>
      <c r="C1209" s="1" t="s">
        <v>4</v>
      </c>
      <c r="D1209" s="1" t="s">
        <v>5</v>
      </c>
    </row>
    <row r="1210" spans="1:4" ht="13.2" x14ac:dyDescent="0.25">
      <c r="A1210" s="1" t="s">
        <v>1216</v>
      </c>
      <c r="B1210" t="str">
        <f ca="1">IFERROR(__xludf.DUMMYFUNCTION("GOOGLETRANSLATE(B1210,""en"",""hi"")"),"मैं कुछ भी बुरा या आपत्तिजनक, मूल फिल्म नहीं मिला अर्जुन रेड्डी एक है
बहुत ही सुंदर फिल्म। वास्तविक प्रेम का अर्थ। प्यार शुद्ध और में से एक है
दुनिया में सबसे मजबूत बात।")</f>
        <v>मैं कुछ भी बुरा या आपत्तिजनक, मूल फिल्म नहीं मिला अर्जुन रेड्डी एक है
बहुत ही सुंदर फिल्म। वास्तविक प्रेम का अर्थ। प्यार शुद्ध और में से एक है
दुनिया में सबसे मजबूत बात।</v>
      </c>
      <c r="C1210" s="1" t="s">
        <v>4</v>
      </c>
      <c r="D1210" s="1" t="s">
        <v>5</v>
      </c>
    </row>
    <row r="1211" spans="1:4" ht="13.2" x14ac:dyDescent="0.25">
      <c r="A1211" s="1" t="s">
        <v>1217</v>
      </c>
      <c r="B1211" t="str">
        <f ca="1">IFERROR(__xludf.DUMMYFUNCTION("GOOGLETRANSLATE(B1211,""en"",""hi"")"),"আই লাভ ইউ পরীমনি")</f>
        <v>আই লাভ ইউ পরীমনি</v>
      </c>
      <c r="C1211" s="1" t="s">
        <v>4</v>
      </c>
      <c r="D1211" s="1" t="s">
        <v>5</v>
      </c>
    </row>
    <row r="1212" spans="1:4" ht="13.2" x14ac:dyDescent="0.25">
      <c r="A1212" s="1" t="s">
        <v>1218</v>
      </c>
      <c r="B1212" t="str">
        <f ca="1">IFERROR(__xludf.DUMMYFUNCTION("GOOGLETRANSLATE(B1212,""en"",""hi"")"),"अनुमान hai क्या अलग एक यू इसे पसंद करेंगे भाई है :)")</f>
        <v>अनुमान hai क्या अलग एक यू इसे पसंद करेंगे भाई है :)</v>
      </c>
      <c r="C1212" s="1" t="s">
        <v>4</v>
      </c>
      <c r="D1212" s="1" t="s">
        <v>5</v>
      </c>
    </row>
    <row r="1213" spans="1:4" ht="13.2" x14ac:dyDescent="0.25">
      <c r="A1213" s="1" t="s">
        <v>1219</v>
      </c>
      <c r="B1213" t="str">
        <f ca="1">IFERROR(__xludf.DUMMYFUNCTION("GOOGLETRANSLATE(B1213,""en"",""hi"")"),"Yess मैं केवल शाहिद के प्रदर्शन को पसंद किया ... लेकिन इस नफरत नफरत नफरत
shitty फिल्म ... मैं इसके साथ यह के निदेशक का साक्षात्कार देखने के बाद अधिक से नफरत है
फिल्म साथी ... वह के crazzzy और खुद को एक कबीर दिमाग")</f>
        <v>Yess मैं केवल शाहिद के प्रदर्शन को पसंद किया ... लेकिन इस नफरत नफरत नफरत
shitty फिल्म ... मैं इसके साथ यह के निदेशक का साक्षात्कार देखने के बाद अधिक से नफरत है
फिल्म साथी ... वह के crazzzy और खुद को एक कबीर दिमाग</v>
      </c>
      <c r="C1213" s="1" t="s">
        <v>13</v>
      </c>
      <c r="D1213" s="1" t="s">
        <v>5</v>
      </c>
    </row>
    <row r="1214" spans="1:4" ht="13.2" x14ac:dyDescent="0.25">
      <c r="A1214" s="1" t="s">
        <v>1220</v>
      </c>
      <c r="B1214" t="str">
        <f ca="1">IFERROR(__xludf.DUMMYFUNCTION("GOOGLETRANSLATE(B1214,""en"",""hi"")"),"कुछ साल बलात्कार के बाद भी सकारात्मक गतिविधि बन जाएगा ...")</f>
        <v>कुछ साल बलात्कार के बाद भी सकारात्मक गतिविधि बन जाएगा ...</v>
      </c>
      <c r="C1214" s="1" t="s">
        <v>4</v>
      </c>
      <c r="D1214" s="1" t="s">
        <v>5</v>
      </c>
    </row>
    <row r="1215" spans="1:4" ht="13.2" x14ac:dyDescent="0.25">
      <c r="A1215" s="1" t="s">
        <v>1221</v>
      </c>
      <c r="B1215" t="str">
        <f ca="1">IFERROR(__xludf.DUMMYFUNCTION("GOOGLETRANSLATE(B1215,""en"",""hi"")"),"यू समलैंगिकों के बारे में गलत संदेश दे रही है r")</f>
        <v>यू समलैंगिकों के बारे में गलत संदेश दे रही है r</v>
      </c>
      <c r="C1215" s="1" t="s">
        <v>4</v>
      </c>
      <c r="D1215" s="1" t="s">
        <v>5</v>
      </c>
    </row>
    <row r="1216" spans="1:4" ht="13.2" x14ac:dyDescent="0.25">
      <c r="A1216" s="1" t="s">
        <v>1222</v>
      </c>
      <c r="B1216" t="str">
        <f ca="1">IFERROR(__xludf.DUMMYFUNCTION("GOOGLETRANSLATE(B1216,""en"",""hi"")"),"@Nurislam मोला सही")</f>
        <v>@Nurislam मोला सही</v>
      </c>
      <c r="C1216" s="1" t="s">
        <v>4</v>
      </c>
      <c r="D1216" s="1" t="s">
        <v>5</v>
      </c>
    </row>
    <row r="1217" spans="1:4" ht="13.2" x14ac:dyDescent="0.25">
      <c r="A1217" s="1" t="s">
        <v>1223</v>
      </c>
      <c r="B1217" t="str">
        <f ca="1">IFERROR(__xludf.DUMMYFUNCTION("GOOGLETRANSLATE(B1217,""en"",""hi"")"),"बॉलीवुड अपरिपक्व ironicly इसकी हमें distructing है")</f>
        <v>बॉलीवुड अपरिपक्व ironicly इसकी हमें distructing है</v>
      </c>
      <c r="C1217" s="1" t="s">
        <v>13</v>
      </c>
      <c r="D1217" s="1" t="s">
        <v>5</v>
      </c>
    </row>
    <row r="1218" spans="1:4" ht="13.2" x14ac:dyDescent="0.25">
      <c r="A1218" s="1" t="s">
        <v>1224</v>
      </c>
      <c r="B1218" t="str">
        <f ca="1">IFERROR(__xludf.DUMMYFUNCTION("GOOGLETRANSLATE(B1218,""en"",""hi"")"),"बुरा संदेश और एक बुरी फिल्म")</f>
        <v>बुरा संदेश और एक बुरी फिल्म</v>
      </c>
      <c r="C1218" s="1" t="s">
        <v>13</v>
      </c>
      <c r="D1218" s="1" t="s">
        <v>5</v>
      </c>
    </row>
    <row r="1219" spans="1:4" ht="13.2" x14ac:dyDescent="0.25">
      <c r="A1219" s="1" t="s">
        <v>1225</v>
      </c>
      <c r="B1219" t="str">
        <f ca="1">IFERROR(__xludf.DUMMYFUNCTION("GOOGLETRANSLATE(B1219,""en"",""hi"")"),"** 2K नारीवादी वीडियो को नापसंद **")</f>
        <v>** 2K नारीवादी वीडियो को नापसंद **</v>
      </c>
      <c r="C1219" s="1" t="s">
        <v>4</v>
      </c>
      <c r="D1219" s="1" t="s">
        <v>5</v>
      </c>
    </row>
    <row r="1220" spans="1:4" ht="13.2" x14ac:dyDescent="0.25">
      <c r="A1220" s="1" t="s">
        <v>1226</v>
      </c>
      <c r="B1220" t="str">
        <f ca="1">IFERROR(__xludf.DUMMYFUNCTION("GOOGLETRANSLATE(B1220,""en"",""hi"")"),"क्यों है ना? ग्रोन अप्स सहमति सेक्स और यहां तक ​​कि लाइव एक साथ अगर वे कर सकते हैं
चाहते हैं")</f>
        <v>क्यों है ना? ग्रोन अप्स सहमति सेक्स और यहां तक ​​कि लाइव एक साथ अगर वे कर सकते हैं
चाहते हैं</v>
      </c>
      <c r="C1220" s="1" t="s">
        <v>4</v>
      </c>
      <c r="D1220" s="1" t="s">
        <v>5</v>
      </c>
    </row>
    <row r="1221" spans="1:4" ht="13.2" x14ac:dyDescent="0.25">
      <c r="A1221" s="1" t="s">
        <v>1227</v>
      </c>
      <c r="B1221" t="str">
        <f ca="1">IFERROR(__xludf.DUMMYFUNCTION("GOOGLETRANSLATE(B1221,""en"",""hi"")"),"बंद करो कमबख्त सब कुछ पर ज्ञान देने के लिए पर टेलीविजन वहाँ विवादकर्ताओं
सब लोग। न्यू इंडिया कैसे अब ऐसे व्यक्ति को संभालने के लिए जानता है। बस इंतज़ार करो और घड़ी")</f>
        <v>बंद करो कमबख्त सब कुछ पर ज्ञान देने के लिए पर टेलीविजन वहाँ विवादकर्ताओं
सब लोग। न्यू इंडिया कैसे अब ऐसे व्यक्ति को संभालने के लिए जानता है। बस इंतज़ार करो और घड़ी</v>
      </c>
      <c r="C1221" s="1" t="s">
        <v>4</v>
      </c>
      <c r="D1221" s="1" t="s">
        <v>5</v>
      </c>
    </row>
    <row r="1222" spans="1:4" ht="13.2" x14ac:dyDescent="0.25">
      <c r="A1222" s="1" t="s">
        <v>1228</v>
      </c>
      <c r="B1222" t="str">
        <f ca="1">IFERROR(__xludf.DUMMYFUNCTION("GOOGLETRANSLATE(B1222,""en"",""hi"")"),"जोकर समीक्षा! पाकिस्तान से प्यार")</f>
        <v>जोकर समीक्षा! पाकिस्तान से प्यार</v>
      </c>
      <c r="C1222" s="1" t="s">
        <v>4</v>
      </c>
      <c r="D1222" s="1" t="s">
        <v>5</v>
      </c>
    </row>
    <row r="1223" spans="1:4" ht="13.2" x14ac:dyDescent="0.25">
      <c r="A1223" s="1" t="s">
        <v>1229</v>
      </c>
      <c r="B1223" t="str">
        <f ca="1">IFERROR(__xludf.DUMMYFUNCTION("GOOGLETRANSLATE(B1223,""en"",""hi"")"),"आप पर अनुसंधान करना चाहिए नारीवाद क्या है और प्रसार के बजाय feminazi
अपने विसंगत बार देखा गया।")</f>
        <v>आप पर अनुसंधान करना चाहिए नारीवाद क्या है और प्रसार के बजाय feminazi
अपने विसंगत बार देखा गया।</v>
      </c>
      <c r="C1223" s="1" t="s">
        <v>13</v>
      </c>
      <c r="D1223" s="1" t="s">
        <v>5</v>
      </c>
    </row>
    <row r="1224" spans="1:4" ht="13.2" x14ac:dyDescent="0.25">
      <c r="A1224" s="1" t="s">
        <v>1230</v>
      </c>
      <c r="B1224" t="str">
        <f ca="1">IFERROR(__xludf.DUMMYFUNCTION("GOOGLETRANSLATE(B1224,""en"",""hi"")"),"प्यार it❤
और सफलतापूर्वक सदस्यता ली")</f>
        <v>प्यार it❤
और सफलतापूर्वक सदस्यता ली</v>
      </c>
      <c r="C1224" s="1" t="s">
        <v>4</v>
      </c>
      <c r="D1224" s="1" t="s">
        <v>5</v>
      </c>
    </row>
    <row r="1225" spans="1:4" ht="13.2" x14ac:dyDescent="0.25">
      <c r="A1225" s="1" t="s">
        <v>1231</v>
      </c>
      <c r="B1225" t="str">
        <f ca="1">IFERROR(__xludf.DUMMYFUNCTION("GOOGLETRANSLATE(B1225,""en"",""hi"")"),"कुछ पंक्तियों में were😂😂😂funny लेकिन सच है ..")</f>
        <v>कुछ पंक्तियों में were😂😂😂funny लेकिन सच है ..</v>
      </c>
      <c r="C1225" s="1" t="s">
        <v>4</v>
      </c>
      <c r="D1225" s="1" t="s">
        <v>5</v>
      </c>
    </row>
    <row r="1226" spans="1:4" ht="13.2" x14ac:dyDescent="0.25">
      <c r="A1226" s="1" t="s">
        <v>1232</v>
      </c>
      <c r="B1226" t="str">
        <f ca="1">IFERROR(__xludf.DUMMYFUNCTION("GOOGLETRANSLATE(B1226,""en"",""hi"")"),"Hii रवि")</f>
        <v>Hii रवि</v>
      </c>
      <c r="C1226" s="1" t="s">
        <v>4</v>
      </c>
      <c r="D1226" s="1" t="s">
        <v>5</v>
      </c>
    </row>
    <row r="1227" spans="1:4" ht="13.2" x14ac:dyDescent="0.25">
      <c r="A1227" s="1" t="s">
        <v>1233</v>
      </c>
      <c r="B1227" t="str">
        <f ca="1">IFERROR(__xludf.DUMMYFUNCTION("GOOGLETRANSLATE(B1227,""en"",""hi"")"),"शानदार प्रतीक सर .... इस समीक्षा के लिए अच्छा 👍👍")</f>
        <v>शानदार प्रतीक सर .... इस समीक्षा के लिए अच्छा 👍👍</v>
      </c>
      <c r="C1227" s="1" t="s">
        <v>4</v>
      </c>
      <c r="D1227" s="1" t="s">
        <v>5</v>
      </c>
    </row>
    <row r="1228" spans="1:4" ht="13.2" x14ac:dyDescent="0.25">
      <c r="A1228" s="1" t="s">
        <v>1234</v>
      </c>
      <c r="B1228" t="str">
        <f ca="1">IFERROR(__xludf.DUMMYFUNCTION("GOOGLETRANSLATE(B1228,""en"",""hi"")"),"सबसे अच्छा समीक्षा मेरे दोस्त ... absolutly ठीक है, यह इन में सबसे बड़ी समस्या है
दिन")</f>
        <v>सबसे अच्छा समीक्षा मेरे दोस्त ... absolutly ठीक है, यह इन में सबसे बड़ी समस्या है
दिन</v>
      </c>
      <c r="C1228" s="1" t="s">
        <v>4</v>
      </c>
      <c r="D1228" s="1" t="s">
        <v>5</v>
      </c>
    </row>
    <row r="1229" spans="1:4" ht="13.2" x14ac:dyDescent="0.25">
      <c r="A1229" s="1" t="s">
        <v>1235</v>
      </c>
      <c r="B1229" t="str">
        <f ca="1">IFERROR(__xludf.DUMMYFUNCTION("GOOGLETRANSLATE(B1229,""en"",""hi"")"),"ए । रॉय बहुत भारी वित्त पोषित किया जाना चाहिए यही कारण है कि वह में फैल नफरत करने का समय है
इस खूबसूरत देश भारत")</f>
        <v>ए । रॉय बहुत भारी वित्त पोषित किया जाना चाहिए यही कारण है कि वह में फैल नफरत करने का समय है
इस खूबसूरत देश भारत</v>
      </c>
      <c r="C1229" s="1" t="s">
        <v>4</v>
      </c>
      <c r="D1229" s="1" t="s">
        <v>5</v>
      </c>
    </row>
    <row r="1230" spans="1:4" ht="13.2" x14ac:dyDescent="0.25">
      <c r="A1230" s="1" t="s">
        <v>1236</v>
      </c>
      <c r="B1230" t="str">
        <f ca="1">IFERROR(__xludf.DUMMYFUNCTION("GOOGLETRANSLATE(B1230,""en"",""hi"")"),"मैं पिछले 3 वर्षों से आप निम्नलिखित हूँ")</f>
        <v>मैं पिछले 3 वर्षों से आप निम्नलिखित हूँ</v>
      </c>
      <c r="C1230" s="1" t="s">
        <v>4</v>
      </c>
      <c r="D1230" s="1" t="s">
        <v>5</v>
      </c>
    </row>
    <row r="1231" spans="1:4" ht="13.2" x14ac:dyDescent="0.25">
      <c r="A1231" s="1" t="s">
        <v>1237</v>
      </c>
      <c r="B1231" t="str">
        <f ca="1">IFERROR(__xludf.DUMMYFUNCTION("GOOGLETRANSLATE(B1231,""en"",""hi"")"),"कुत्ते भाग गया।
.........")</f>
        <v>कुत्ते भाग गया।
.........</v>
      </c>
      <c r="C1231" s="1" t="s">
        <v>4</v>
      </c>
      <c r="D1231" s="1" t="s">
        <v>5</v>
      </c>
    </row>
    <row r="1232" spans="1:4" ht="13.2" x14ac:dyDescent="0.25">
      <c r="A1232" s="1" t="s">
        <v>1238</v>
      </c>
      <c r="B1232" t="str">
        <f ca="1">IFERROR(__xludf.DUMMYFUNCTION("GOOGLETRANSLATE(B1232,""en"",""hi"")"),"शानदार लोगों 😅😆😊osm")</f>
        <v>शानदार लोगों 😅😆😊osm</v>
      </c>
      <c r="C1232" s="1" t="s">
        <v>4</v>
      </c>
      <c r="D1232" s="1" t="s">
        <v>5</v>
      </c>
    </row>
    <row r="1233" spans="1:4" ht="13.2" x14ac:dyDescent="0.25">
      <c r="A1233" s="1" t="s">
        <v>1239</v>
      </c>
      <c r="B1233" t="str">
        <f ca="1">IFERROR(__xludf.DUMMYFUNCTION("GOOGLETRANSLATE(B1233,""en"",""hi"")"),"@ वेयरवोल्फ • अधिक ग्राहक नहीं मतलब बड़ा मस्तिष्क करता है!")</f>
        <v>@ वेयरवोल्फ • अधिक ग्राहक नहीं मतलब बड़ा मस्तिष्क करता है!</v>
      </c>
      <c r="C1233" s="1" t="s">
        <v>13</v>
      </c>
      <c r="D1233" s="1" t="s">
        <v>5</v>
      </c>
    </row>
    <row r="1234" spans="1:4" ht="13.2" x14ac:dyDescent="0.25">
      <c r="A1234" s="1" t="s">
        <v>1240</v>
      </c>
      <c r="B1234" t="str">
        <f ca="1">IFERROR(__xludf.DUMMYFUNCTION("GOOGLETRANSLATE(B1234,""en"",""hi"")"),"oooo")</f>
        <v>oooo</v>
      </c>
      <c r="C1234" s="1" t="s">
        <v>4</v>
      </c>
      <c r="D1234" s="1" t="s">
        <v>5</v>
      </c>
    </row>
    <row r="1235" spans="1:4" ht="13.2" x14ac:dyDescent="0.25">
      <c r="A1235" s="1" t="s">
        <v>1241</v>
      </c>
      <c r="B1235" t="str">
        <f ca="1">IFERROR(__xludf.DUMMYFUNCTION("GOOGLETRANSLATE(B1235,""en"",""hi"")"),"Supar😉😉😉😉")</f>
        <v>Supar😉😉😉😉</v>
      </c>
      <c r="C1235" s="1" t="s">
        <v>4</v>
      </c>
      <c r="D1235" s="1" t="s">
        <v>5</v>
      </c>
    </row>
    <row r="1236" spans="1:4" ht="13.2" x14ac:dyDescent="0.25">
      <c r="A1236" s="1" t="s">
        <v>1242</v>
      </c>
      <c r="B1236" t="str">
        <f ca="1">IFERROR(__xludf.DUMMYFUNCTION("GOOGLETRANSLATE(B1236,""en"",""hi"")"),"यह कम यार ,, उर चर्चा और दर्शन समझाया की जरूरत नहीं है बनाने के")</f>
        <v>यह कम यार ,, उर चर्चा और दर्शन समझाया की जरूरत नहीं है बनाने के</v>
      </c>
      <c r="C1236" s="1" t="s">
        <v>4</v>
      </c>
      <c r="D1236" s="1" t="s">
        <v>5</v>
      </c>
    </row>
    <row r="1237" spans="1:4" ht="13.2" x14ac:dyDescent="0.25">
      <c r="A1237" s="1" t="s">
        <v>1243</v>
      </c>
      <c r="B1237" t="str">
        <f ca="1">IFERROR(__xludf.DUMMYFUNCTION("GOOGLETRANSLATE(B1237,""en"",""hi"")"),"ईमानदार रहना। आपकी सोच अपनी खुद की राय है .. यह मतलब नहीं है यह है
तथ्य / वास्तविकता। हालांकि मैं आपकी राय का सम्मान करते हैं मुझे लगता है कि यू भी सीखना shuld
साथ ही अन्य राय का सम्मान करते हैं।")</f>
        <v>ईमानदार रहना। आपकी सोच अपनी खुद की राय है .. यह मतलब नहीं है यह है
तथ्य / वास्तविकता। हालांकि मैं आपकी राय का सम्मान करते हैं मुझे लगता है कि यू भी सीखना shuld
साथ ही अन्य राय का सम्मान करते हैं।</v>
      </c>
      <c r="C1237" s="1" t="s">
        <v>13</v>
      </c>
      <c r="D1237" s="1" t="s">
        <v>5</v>
      </c>
    </row>
    <row r="1238" spans="1:4" ht="13.2" x14ac:dyDescent="0.25">
      <c r="A1238" s="1" t="s">
        <v>1244</v>
      </c>
      <c r="B1238" t="str">
        <f ca="1">IFERROR(__xludf.DUMMYFUNCTION("GOOGLETRANSLATE(B1238,""en"",""hi"")"),"Ap की टी शर्ट 😂😂😂 तरह से अच्छी समीक्षा से")</f>
        <v>Ap की टी शर्ट 😂😂😂 तरह से अच्छी समीक्षा से</v>
      </c>
      <c r="C1238" s="1" t="s">
        <v>4</v>
      </c>
      <c r="D1238" s="1" t="s">
        <v>5</v>
      </c>
    </row>
    <row r="1239" spans="1:4" ht="13.2" x14ac:dyDescent="0.25">
      <c r="A1239" s="1" t="s">
        <v>1245</v>
      </c>
      <c r="B1239" t="str">
        <f ca="1">IFERROR(__xludf.DUMMYFUNCTION("GOOGLETRANSLATE(B1239,""en"",""hi"")"),"मैं भी बहुत कर रहा हूँ।")</f>
        <v>मैं भी बहुत कर रहा हूँ।</v>
      </c>
      <c r="C1239" s="1" t="s">
        <v>4</v>
      </c>
      <c r="D1239" s="1" t="s">
        <v>5</v>
      </c>
    </row>
    <row r="1240" spans="1:4" ht="13.2" x14ac:dyDescent="0.25">
      <c r="A1240" s="1" t="s">
        <v>1246</v>
      </c>
      <c r="B1240" t="str">
        <f ca="1">IFERROR(__xludf.DUMMYFUNCTION("GOOGLETRANSLATE(B1240,""en"",""hi"")"),"क्या और भी अधिक घृणित नहीं 1 भारतीय महिला पोस्ट करने के लिए साहस किया है
इस के खिलाफ एक टिप्पणी .... शायद वे प्रतिक्रिया डर .... क्या शर्म की बात है पर
समाज!!!!! बकवास बंद आप Bitches !!!!!!!!!!!!!!!!!!!!!!!")</f>
        <v>क्या और भी अधिक घृणित नहीं 1 भारतीय महिला पोस्ट करने के लिए साहस किया है
इस के खिलाफ एक टिप्पणी .... शायद वे प्रतिक्रिया डर .... क्या शर्म की बात है पर
समाज!!!!! बकवास बंद आप Bitches !!!!!!!!!!!!!!!!!!!!!!!</v>
      </c>
      <c r="C1240" s="1" t="s">
        <v>36</v>
      </c>
      <c r="D1240" s="1" t="s">
        <v>28</v>
      </c>
    </row>
    <row r="1241" spans="1:4" ht="13.2" x14ac:dyDescent="0.25">
      <c r="A1241" s="1" t="s">
        <v>1247</v>
      </c>
      <c r="B1241" t="str">
        <f ca="1">IFERROR(__xludf.DUMMYFUNCTION("GOOGLETRANSLATE(B1241,""en"",""hi"")"),"Shwetabh नई कबीर सिंह है
Vana vaun vaun Vana vaun vaun")</f>
        <v>Shwetabh नई कबीर सिंह है
Vana vaun vaun Vana vaun vaun</v>
      </c>
      <c r="C1241" s="1" t="s">
        <v>4</v>
      </c>
      <c r="D1241" s="1" t="s">
        <v>5</v>
      </c>
    </row>
    <row r="1242" spans="1:4" ht="13.2" x14ac:dyDescent="0.25">
      <c r="A1242" s="1" t="s">
        <v>1248</v>
      </c>
      <c r="B1242" t="str">
        <f ca="1">IFERROR(__xludf.DUMMYFUNCTION("GOOGLETRANSLATE(B1242,""en"",""hi"")"),"आयुष्मान खुराना बॉलीवुड के लिए ही उम्मीद है")</f>
        <v>आयुष्मान खुराना बॉलीवुड के लिए ही उम्मीद है</v>
      </c>
      <c r="C1242" s="1" t="s">
        <v>4</v>
      </c>
      <c r="D1242" s="1" t="s">
        <v>5</v>
      </c>
    </row>
    <row r="1243" spans="1:4" ht="13.2" x14ac:dyDescent="0.25">
      <c r="A1243" s="1" t="s">
        <v>1249</v>
      </c>
      <c r="B1243" t="str">
        <f ca="1">IFERROR(__xludf.DUMMYFUNCTION("GOOGLETRANSLATE(B1243,""en"",""hi"")"),"बहुत देर से समीक्षा लेकिन दिलचस्प और आप सही")</f>
        <v>बहुत देर से समीक्षा लेकिन दिलचस्प और आप सही</v>
      </c>
      <c r="C1243" s="1" t="s">
        <v>4</v>
      </c>
      <c r="D1243" s="1" t="s">
        <v>5</v>
      </c>
    </row>
    <row r="1244" spans="1:4" ht="13.2" x14ac:dyDescent="0.25">
      <c r="A1244" s="1" t="s">
        <v>1250</v>
      </c>
      <c r="B1244" t="str">
        <f ca="1">IFERROR(__xludf.DUMMYFUNCTION("GOOGLETRANSLATE(B1244,""en"",""hi"")"),"एनआईसी")</f>
        <v>एनआईसी</v>
      </c>
      <c r="C1244" s="1" t="s">
        <v>4</v>
      </c>
      <c r="D1244" s="1" t="s">
        <v>5</v>
      </c>
    </row>
    <row r="1245" spans="1:4" ht="13.2" x14ac:dyDescent="0.25">
      <c r="A1245" s="1" t="s">
        <v>1251</v>
      </c>
      <c r="B1245" t="str">
        <f ca="1">IFERROR(__xludf.DUMMYFUNCTION("GOOGLETRANSLATE(B1245,""en"",""hi"")"),"Superf")</f>
        <v>Superf</v>
      </c>
      <c r="C1245" s="1" t="s">
        <v>4</v>
      </c>
      <c r="D1245" s="1" t="s">
        <v>5</v>
      </c>
    </row>
    <row r="1246" spans="1:4" ht="13.2" x14ac:dyDescent="0.25">
      <c r="A1246" s="1" t="s">
        <v>1252</v>
      </c>
      <c r="B1246" t="str">
        <f ca="1">IFERROR(__xludf.DUMMYFUNCTION("GOOGLETRANSLATE(B1246,""en"",""hi"")"),"फक यू । मेरी FAL और यूट्यूब girld .fuck अपने चेहरे")</f>
        <v>फक यू । मेरी FAL और यूट्यूब girld .fuck अपने चेहरे</v>
      </c>
      <c r="C1246" s="1" t="s">
        <v>36</v>
      </c>
      <c r="D1246" s="1" t="s">
        <v>5</v>
      </c>
    </row>
    <row r="1247" spans="1:4" ht="13.2" x14ac:dyDescent="0.25">
      <c r="A1247" s="1" t="s">
        <v>1253</v>
      </c>
      <c r="B1247" t="str">
        <f ca="1">IFERROR(__xludf.DUMMYFUNCTION("GOOGLETRANSLATE(B1247,""en"",""hi"")"),"G.D.P. के लिए कोई बात
नौकरियों के लिए कोई बात।")</f>
        <v>G.D.P. के लिए कोई बात
नौकरियों के लिए कोई बात।</v>
      </c>
      <c r="C1247" s="1" t="s">
        <v>4</v>
      </c>
      <c r="D1247" s="1" t="s">
        <v>5</v>
      </c>
    </row>
    <row r="1248" spans="1:4" ht="13.2" x14ac:dyDescent="0.25">
      <c r="A1248" s="1" t="s">
        <v>1254</v>
      </c>
      <c r="B1248" t="str">
        <f ca="1">IFERROR(__xludf.DUMMYFUNCTION("GOOGLETRANSLATE(B1248,""en"",""hi"")"),"मैं कोई है जो समानता के लिए है हूँ। मैं चार अधिक शॉट नफरत करते थे। ज्यादा पता नहीं है
के बारे में अभियानों मेरी नारीवादियों चलाते हैं। मैं तुम्हें इतनी निराशा हूँ। ऐसा न करने पर
देखते हैं कि क्या फिल्म आप कभी नहीं होगा साथ कुछ गड़बड़ है। क्योंकि आप जैसे ल"&amp;"ोगों की
भारत विभाजित रहेगी और साथ लड़कियों unsafe.Absolutely महसूस करने के लिए जारी
दयनीय !")</f>
        <v>मैं कोई है जो समानता के लिए है हूँ। मैं चार अधिक शॉट नफरत करते थे। ज्यादा पता नहीं है
के बारे में अभियानों मेरी नारीवादियों चलाते हैं। मैं तुम्हें इतनी निराशा हूँ। ऐसा न करने पर
देखते हैं कि क्या फिल्म आप कभी नहीं होगा साथ कुछ गड़बड़ है। क्योंकि आप जैसे लोगों की
भारत विभाजित रहेगी और साथ लड़कियों unsafe.Absolutely महसूस करने के लिए जारी
दयनीय !</v>
      </c>
      <c r="C1248" s="1" t="s">
        <v>36</v>
      </c>
      <c r="D1248" s="1" t="s">
        <v>5</v>
      </c>
    </row>
    <row r="1249" spans="1:4" ht="13.2" x14ac:dyDescent="0.25">
      <c r="A1249" s="1" t="s">
        <v>1255</v>
      </c>
      <c r="B1249" t="str">
        <f ca="1">IFERROR(__xludf.DUMMYFUNCTION("GOOGLETRANSLATE(B1249,""en"",""hi"")"),"नहीं एक फिल्म समीक्षा ...")</f>
        <v>नहीं एक फिल्म समीक्षा ...</v>
      </c>
      <c r="C1249" s="1" t="s">
        <v>4</v>
      </c>
      <c r="D1249" s="1" t="s">
        <v>5</v>
      </c>
    </row>
    <row r="1250" spans="1:4" ht="13.2" x14ac:dyDescent="0.25">
      <c r="A1250" s="1" t="s">
        <v>1256</v>
      </c>
      <c r="B1250" t="str">
        <f ca="1">IFERROR(__xludf.DUMMYFUNCTION("GOOGLETRANSLATE(B1250,""en"",""hi"")"),"@Monalisha गोगोई, कोई समस्या है?")</f>
        <v>@Monalisha गोगोई, कोई समस्या है?</v>
      </c>
      <c r="C1250" s="1" t="s">
        <v>4</v>
      </c>
      <c r="D1250" s="1" t="s">
        <v>5</v>
      </c>
    </row>
    <row r="1251" spans="1:4" ht="13.2" x14ac:dyDescent="0.25">
      <c r="A1251" s="1" t="s">
        <v>1257</v>
      </c>
      <c r="B1251" t="str">
        <f ca="1">IFERROR(__xludf.DUMMYFUNCTION("GOOGLETRANSLATE(B1251,""en"",""hi"")"),"लेकिन निर्देशक दक्षिण भारतीय भाई था। बॉलीवुड नहीं। यह आदमी भी अर्जुन बनाया
रेड्डी और उसके बाद कबीर सिंह के रूप में हिंदी में पुनर्निर्माण किया। यह आदमी फेंक दिया जाना चाहिए
फिल्म industry🖕🖕🖕🖕🖕🖕🖕🖕 से बाहर")</f>
        <v>लेकिन निर्देशक दक्षिण भारतीय भाई था। बॉलीवुड नहीं। यह आदमी भी अर्जुन बनाया
रेड्डी और उसके बाद कबीर सिंह के रूप में हिंदी में पुनर्निर्माण किया। यह आदमी फेंक दिया जाना चाहिए
फिल्म industry🖕🖕🖕🖕🖕🖕🖕🖕 से बाहर</v>
      </c>
      <c r="C1251" s="1" t="s">
        <v>4</v>
      </c>
      <c r="D1251" s="1" t="s">
        <v>5</v>
      </c>
    </row>
    <row r="1252" spans="1:4" ht="13.2" x14ac:dyDescent="0.25">
      <c r="A1252" s="1" t="s">
        <v>1258</v>
      </c>
      <c r="B1252" t="str">
        <f ca="1">IFERROR(__xludf.DUMMYFUNCTION("GOOGLETRANSLATE(B1252,""en"",""hi"")"),"7018748435 coll मील")</f>
        <v>7018748435 coll मील</v>
      </c>
      <c r="C1252" s="1" t="s">
        <v>4</v>
      </c>
      <c r="D1252" s="1" t="s">
        <v>5</v>
      </c>
    </row>
    <row r="1253" spans="1:4" ht="13.2" x14ac:dyDescent="0.25">
      <c r="A1253" s="1" t="s">
        <v>1259</v>
      </c>
      <c r="B1253" t="str">
        <f ca="1">IFERROR(__xludf.DUMMYFUNCTION("GOOGLETRANSLATE(B1253,""en"",""hi"")"),"अच्छे लोग।")</f>
        <v>अच्छे लोग।</v>
      </c>
      <c r="C1253" s="1" t="s">
        <v>4</v>
      </c>
      <c r="D1253" s="1" t="s">
        <v>5</v>
      </c>
    </row>
    <row r="1254" spans="1:4" ht="13.2" x14ac:dyDescent="0.25">
      <c r="A1254" s="1" t="s">
        <v>1260</v>
      </c>
      <c r="B1254" t="str">
        <f ca="1">IFERROR(__xludf.DUMMYFUNCTION("GOOGLETRANSLATE(B1254,""en"",""hi"")"),"यह गंभीर करने के लिए सही रास्ता है ........ या सचमुच यह फिल्म है
व्यर्थ ............... 😇")</f>
        <v>यह गंभीर करने के लिए सही रास्ता है ........ या सचमुच यह फिल्म है
व्यर्थ ............... 😇</v>
      </c>
      <c r="C1254" s="1" t="s">
        <v>13</v>
      </c>
      <c r="D1254" s="1" t="s">
        <v>5</v>
      </c>
    </row>
    <row r="1255" spans="1:4" ht="13.2" x14ac:dyDescent="0.25">
      <c r="A1255" s="1" t="s">
        <v>1261</v>
      </c>
      <c r="B1255" t="str">
        <f ca="1">IFERROR(__xludf.DUMMYFUNCTION("GOOGLETRANSLATE(B1255,""en"",""hi"")"),"तो अजीब 😂😂 अच्छा काम")</f>
        <v>तो अजीब 😂😂 अच्छा काम</v>
      </c>
      <c r="C1255" s="1" t="s">
        <v>4</v>
      </c>
      <c r="D1255" s="1" t="s">
        <v>5</v>
      </c>
    </row>
    <row r="1256" spans="1:4" ht="13.2" x14ac:dyDescent="0.25">
      <c r="A1256" s="1" t="s">
        <v>1262</v>
      </c>
      <c r="B1256" t="str">
        <f ca="1">IFERROR(__xludf.DUMMYFUNCTION("GOOGLETRANSLATE(B1256,""en"",""hi"")"),"वह व्यक्ति कौन कपिल है? क्यों यू उसे इस बहस में कहते हैं। उन्होंने कहा कि पता नहीं है
anything.plz बताता है उसे न
उसकी बकवास व्याख्यान दे।")</f>
        <v>वह व्यक्ति कौन कपिल है? क्यों यू उसे इस बहस में कहते हैं। उन्होंने कहा कि पता नहीं है
anything.plz बताता है उसे न
उसकी बकवास व्याख्यान दे।</v>
      </c>
      <c r="C1256" s="1" t="s">
        <v>4</v>
      </c>
      <c r="D1256" s="1" t="s">
        <v>5</v>
      </c>
    </row>
    <row r="1257" spans="1:4" ht="13.2" x14ac:dyDescent="0.25">
      <c r="A1257" s="1" t="s">
        <v>1263</v>
      </c>
      <c r="B1257" t="str">
        <f ca="1">IFERROR(__xludf.DUMMYFUNCTION("GOOGLETRANSLATE(B1257,""en"",""hi"")"),"वाह ... लवली स्पष्टीकरण ... फिल्म कबीर सिंह की ...
क्या इन कमबख्त अंधा नारीवादियों के चेहरे पर एक थप्पड़ ... यू को सलाम
दोस्त ..")</f>
        <v>वाह ... लवली स्पष्टीकरण ... फिल्म कबीर सिंह की ...
क्या इन कमबख्त अंधा नारीवादियों के चेहरे पर एक थप्पड़ ... यू को सलाम
दोस्त ..</v>
      </c>
      <c r="C1257" s="1" t="s">
        <v>36</v>
      </c>
      <c r="D1257" s="1" t="s">
        <v>28</v>
      </c>
    </row>
    <row r="1258" spans="1:4" ht="13.2" x14ac:dyDescent="0.25">
      <c r="A1258" s="1" t="s">
        <v>1264</v>
      </c>
      <c r="B1258" t="str">
        <f ca="1">IFERROR(__xludf.DUMMYFUNCTION("GOOGLETRANSLATE(B1258,""en"",""hi"")"),"कपिल आपको लगता है कि अमेरिका में, तुम जाओ करने के लिए होगा बंदी शिविर, अगर आप भाग्यशाली रहे हैं
आप Gitmo में समाप्त हो सकता है।")</f>
        <v>कपिल आपको लगता है कि अमेरिका में, तुम जाओ करने के लिए होगा बंदी शिविर, अगर आप भाग्यशाली रहे हैं
आप Gitmo में समाप्त हो सकता है।</v>
      </c>
      <c r="C1258" s="1" t="s">
        <v>4</v>
      </c>
      <c r="D1258" s="1" t="s">
        <v>5</v>
      </c>
    </row>
    <row r="1259" spans="1:4" ht="13.2" x14ac:dyDescent="0.25">
      <c r="A1259" s="1" t="s">
        <v>1265</v>
      </c>
      <c r="B1259" t="str">
        <f ca="1">IFERROR(__xludf.DUMMYFUNCTION("GOOGLETRANSLATE(B1259,""en"",""hi"")"),"हाँ यू आर ryt। लेकिन जिले भारत n जिले की तरह रहेगा।")</f>
        <v>हाँ यू आर ryt। लेकिन जिले भारत n जिले की तरह रहेगा।</v>
      </c>
      <c r="C1259" s="1" t="s">
        <v>4</v>
      </c>
      <c r="D1259" s="1" t="s">
        <v>5</v>
      </c>
    </row>
    <row r="1260" spans="1:4" ht="13.2" x14ac:dyDescent="0.25">
      <c r="A1260" s="1" t="s">
        <v>1266</v>
      </c>
      <c r="B1260" t="str">
        <f ca="1">IFERROR(__xludf.DUMMYFUNCTION("GOOGLETRANSLATE(B1260,""en"",""hi"")"),"60% सही")</f>
        <v>60% सही</v>
      </c>
      <c r="C1260" s="1" t="s">
        <v>4</v>
      </c>
      <c r="D1260" s="1" t="s">
        <v>5</v>
      </c>
    </row>
    <row r="1261" spans="1:4" ht="13.2" x14ac:dyDescent="0.25">
      <c r="A1261" s="1" t="s">
        <v>1267</v>
      </c>
      <c r="B1261" t="str">
        <f ca="1">IFERROR(__xludf.DUMMYFUNCTION("GOOGLETRANSLATE(B1261,""en"",""hi"")"),"अर्जुन रेड्डी उर्फ ​​कबीर सिंह एक मास्टर piece😍 है।")</f>
        <v>अर्जुन रेड्डी उर्फ ​​कबीर सिंह एक मास्टर piece😍 है।</v>
      </c>
      <c r="C1261" s="1" t="s">
        <v>4</v>
      </c>
      <c r="D1261" s="1" t="s">
        <v>5</v>
      </c>
    </row>
    <row r="1262" spans="1:4" ht="13.2" x14ac:dyDescent="0.25">
      <c r="A1262" s="1" t="s">
        <v>1268</v>
      </c>
      <c r="B1262" t="str">
        <f ca="1">IFERROR(__xludf.DUMMYFUNCTION("GOOGLETRANSLATE(B1262,""en"",""hi"")"),"बेसब्री से अपनी राय के लिए अंत में इंतजार कर .. 😍")</f>
        <v>बेसब्री से अपनी राय के लिए अंत में इंतजार कर .. 😍</v>
      </c>
      <c r="C1262" s="1" t="s">
        <v>4</v>
      </c>
      <c r="D1262" s="1" t="s">
        <v>5</v>
      </c>
    </row>
    <row r="1263" spans="1:4" ht="13.2" x14ac:dyDescent="0.25">
      <c r="A1263" s="1" t="s">
        <v>1269</v>
      </c>
      <c r="B1263" t="str">
        <f ca="1">IFERROR(__xludf.DUMMYFUNCTION("GOOGLETRANSLATE(B1263,""en"",""hi"")"),"अगर वह एक भिखारी कैसे वह अंग्रेजी ,,,,, और उसके दृष्टिकोण, पता कर सकते हैं ओ मेरे भगवान था
यह तो ज्यादा है")</f>
        <v>अगर वह एक भिखारी कैसे वह अंग्रेजी ,,,,, और उसके दृष्टिकोण, पता कर सकते हैं ओ मेरे भगवान था
यह तो ज्यादा है</v>
      </c>
      <c r="C1263" s="1" t="s">
        <v>4</v>
      </c>
      <c r="D1263" s="1" t="s">
        <v>5</v>
      </c>
    </row>
    <row r="1264" spans="1:4" ht="13.2" x14ac:dyDescent="0.25">
      <c r="A1264" s="1" t="s">
        <v>1270</v>
      </c>
      <c r="B1264" t="str">
        <f ca="1">IFERROR(__xludf.DUMMYFUNCTION("GOOGLETRANSLATE(B1264,""en"",""hi"")"),"अगला कपूर शहीद विजय devrakonda रीमेक एक और तेलुगू 'फिल्में प्रिय कॉमरेड")</f>
        <v>अगला कपूर शहीद विजय devrakonda रीमेक एक और तेलुगू 'फिल्में प्रिय कॉमरेड</v>
      </c>
      <c r="C1264" s="1" t="s">
        <v>4</v>
      </c>
      <c r="D1264" s="1" t="s">
        <v>5</v>
      </c>
    </row>
    <row r="1265" spans="1:4" ht="13.2" x14ac:dyDescent="0.25">
      <c r="A1265" s="1" t="s">
        <v>1271</v>
      </c>
      <c r="B1265" t="str">
        <f ca="1">IFERROR(__xludf.DUMMYFUNCTION("GOOGLETRANSLATE(B1265,""en"",""hi"")"),"सभी यह लेता है नीचे पूरे देश में लाने के लिए एक मलयाली महिला है।")</f>
        <v>सभी यह लेता है नीचे पूरे देश में लाने के लिए एक मलयाली महिला है।</v>
      </c>
      <c r="C1265" s="1" t="s">
        <v>13</v>
      </c>
      <c r="D1265" s="1" t="s">
        <v>28</v>
      </c>
    </row>
    <row r="1266" spans="1:4" ht="13.2" x14ac:dyDescent="0.25">
      <c r="A1266" s="1" t="s">
        <v>1272</v>
      </c>
      <c r="B1266" t="str">
        <f ca="1">IFERROR(__xludf.DUMMYFUNCTION("GOOGLETRANSLATE(B1266,""en"",""hi"")"),"कृपया मुझे फोन मैं इंतज़ार कर रहा हूँ ठीक है")</f>
        <v>कृपया मुझे फोन मैं इंतज़ार कर रहा हूँ ठीक है</v>
      </c>
      <c r="C1266" s="1" t="s">
        <v>4</v>
      </c>
      <c r="D1266" s="1" t="s">
        <v>5</v>
      </c>
    </row>
    <row r="1267" spans="1:4" ht="13.2" x14ac:dyDescent="0.25">
      <c r="A1267" s="1" t="s">
        <v>1273</v>
      </c>
      <c r="B1267" t="str">
        <f ca="1">IFERROR(__xludf.DUMMYFUNCTION("GOOGLETRANSLATE(B1267,""en"",""hi"")"),"Ranu मंडल मेरे Foot😫😖😱🤮🤮🤮")</f>
        <v>Ranu मंडल मेरे Foot😫😖😱🤮🤮🤮</v>
      </c>
      <c r="C1267" s="1" t="s">
        <v>36</v>
      </c>
      <c r="D1267" s="1" t="s">
        <v>5</v>
      </c>
    </row>
    <row r="1268" spans="1:4" ht="13.2" x14ac:dyDescent="0.25">
      <c r="A1268" s="1" t="s">
        <v>1274</v>
      </c>
      <c r="B1268" t="str">
        <f ca="1">IFERROR(__xludf.DUMMYFUNCTION("GOOGLETRANSLATE(B1268,""en"",""hi"")"),"Shwetabh एक बहुत ही वास्तविक पुरुष वह एक फिल्म है जो की एक वीडियो विश्लेषण करता है
इस शो shwetabh विचारों वह केवल चिंताओं के बारे में परवाह नहीं करता रुझान बंद कर दिया
पीढ़ी के बारे में वह एक क्रांति बनाने के लिए कोशिश कर रहा है shwetabh तरह कृपया
😊")</f>
        <v>Shwetabh एक बहुत ही वास्तविक पुरुष वह एक फिल्म है जो की एक वीडियो विश्लेषण करता है
इस शो shwetabh विचारों वह केवल चिंताओं के बारे में परवाह नहीं करता रुझान बंद कर दिया
पीढ़ी के बारे में वह एक क्रांति बनाने के लिए कोशिश कर रहा है shwetabh तरह कृपया
😊</v>
      </c>
      <c r="C1268" s="1" t="s">
        <v>4</v>
      </c>
      <c r="D1268" s="1" t="s">
        <v>5</v>
      </c>
    </row>
    <row r="1269" spans="1:4" ht="13.2" x14ac:dyDescent="0.25">
      <c r="A1269" s="1" t="s">
        <v>1275</v>
      </c>
      <c r="B1269" t="str">
        <f ca="1">IFERROR(__xludf.DUMMYFUNCTION("GOOGLETRANSLATE(B1269,""en"",""hi"")"),"अच्छी समीक्षा 👍")</f>
        <v>अच्छी समीक्षा 👍</v>
      </c>
      <c r="C1269" s="1" t="s">
        <v>4</v>
      </c>
      <c r="D1269" s="1" t="s">
        <v>5</v>
      </c>
    </row>
    <row r="1270" spans="1:4" ht="13.2" x14ac:dyDescent="0.25">
      <c r="A1270" s="1" t="s">
        <v>1276</v>
      </c>
      <c r="B1270" t="str">
        <f ca="1">IFERROR(__xludf.DUMMYFUNCTION("GOOGLETRANSLATE(B1270,""en"",""hi"")"),"😊😱😎Super भाई ... 😎😎😎")</f>
        <v>😊😱😎Super भाई ... 😎😎😎</v>
      </c>
      <c r="C1270" s="1" t="s">
        <v>4</v>
      </c>
      <c r="D1270" s="1" t="s">
        <v>5</v>
      </c>
    </row>
    <row r="1271" spans="1:4" ht="13.2" x14ac:dyDescent="0.25">
      <c r="A1271" s="1" t="s">
        <v>1277</v>
      </c>
      <c r="B1271" t="str">
        <f ca="1">IFERROR(__xludf.DUMMYFUNCTION("GOOGLETRANSLATE(B1271,""en"",""hi"")"),"वाह nyc review.well समझाया")</f>
        <v>वाह nyc review.well समझाया</v>
      </c>
      <c r="C1271" s="1" t="s">
        <v>4</v>
      </c>
      <c r="D1271" s="1" t="s">
        <v>5</v>
      </c>
    </row>
    <row r="1272" spans="1:4" ht="13.2" x14ac:dyDescent="0.25">
      <c r="A1272" s="1" t="s">
        <v>1278</v>
      </c>
      <c r="B1272" t="str">
        <f ca="1">IFERROR(__xludf.DUMMYFUNCTION("GOOGLETRANSLATE(B1272,""en"",""hi"")"),"जो कार्यकर्ताओं परवाह करता है ...... क्या उन्हें उन पर बहुत ज्यादा जोर नहीं देना ....")</f>
        <v>जो कार्यकर्ताओं परवाह करता है ...... क्या उन्हें उन पर बहुत ज्यादा जोर नहीं देना ....</v>
      </c>
      <c r="C1272" s="1" t="s">
        <v>13</v>
      </c>
      <c r="D1272" s="1" t="s">
        <v>5</v>
      </c>
    </row>
    <row r="1273" spans="1:4" ht="13.2" x14ac:dyDescent="0.25">
      <c r="A1273" s="1" t="s">
        <v>1279</v>
      </c>
      <c r="B1273" t="str">
        <f ca="1">IFERROR(__xludf.DUMMYFUNCTION("GOOGLETRANSLATE(B1273,""en"",""hi"")"),"नूपुर भले ही उर बिंदु सही उर तो खूनी परेशान है। चुप रहो सुनने
और फिर बात")</f>
        <v>नूपुर भले ही उर बिंदु सही उर तो खूनी परेशान है। चुप रहो सुनने
और फिर बात</v>
      </c>
      <c r="C1273" s="1" t="s">
        <v>36</v>
      </c>
      <c r="D1273" s="1" t="s">
        <v>5</v>
      </c>
    </row>
    <row r="1274" spans="1:4" ht="13.2" x14ac:dyDescent="0.25">
      <c r="A1274" s="1" t="s">
        <v>1280</v>
      </c>
      <c r="B1274" t="str">
        <f ca="1">IFERROR(__xludf.DUMMYFUNCTION("GOOGLETRANSLATE(B1274,""en"",""hi"")"),"@ching पांग 😂")</f>
        <v>@ching पांग 😂</v>
      </c>
      <c r="C1274" s="1" t="s">
        <v>4</v>
      </c>
      <c r="D1274" s="1" t="s">
        <v>5</v>
      </c>
    </row>
    <row r="1275" spans="1:4" ht="13.2" x14ac:dyDescent="0.25">
      <c r="A1275" s="1" t="s">
        <v>1281</v>
      </c>
      <c r="B1275" t="str">
        <f ca="1">IFERROR(__xludf.DUMMYFUNCTION("GOOGLETRANSLATE(B1275,""en"",""hi"")"),"समलैंगिक खलनायक नहीं हैं।")</f>
        <v>समलैंगिक खलनायक नहीं हैं।</v>
      </c>
      <c r="C1275" s="1" t="s">
        <v>4</v>
      </c>
      <c r="D1275" s="1" t="s">
        <v>5</v>
      </c>
    </row>
    <row r="1276" spans="1:4" ht="13.2" x14ac:dyDescent="0.25">
      <c r="A1276" s="1" t="s">
        <v>1282</v>
      </c>
      <c r="B1276" t="str">
        <f ca="1">IFERROR(__xludf.DUMMYFUNCTION("GOOGLETRANSLATE(B1276,""en"",""hi"")"),"Mulshi पैटर्न समीक्षा कृपया")</f>
        <v>Mulshi पैटर्न समीक्षा कृपया</v>
      </c>
      <c r="C1276" s="1" t="s">
        <v>4</v>
      </c>
      <c r="D1276" s="1" t="s">
        <v>5</v>
      </c>
    </row>
    <row r="1277" spans="1:4" ht="13.2" x14ac:dyDescent="0.25">
      <c r="A1277" s="1" t="s">
        <v>1283</v>
      </c>
      <c r="B1277" t="str">
        <f ca="1">IFERROR(__xludf.DUMMYFUNCTION("GOOGLETRANSLATE(B1277,""en"",""hi"")"),"सबसे बढ़िया चलचित्र")</f>
        <v>सबसे बढ़िया चलचित्र</v>
      </c>
      <c r="C1277" s="1" t="s">
        <v>4</v>
      </c>
      <c r="D1277" s="1" t="s">
        <v>5</v>
      </c>
    </row>
    <row r="1278" spans="1:4" ht="13.2" x14ac:dyDescent="0.25">
      <c r="A1278" s="1" t="s">
        <v>1284</v>
      </c>
      <c r="B1278" t="str">
        <f ca="1">IFERROR(__xludf.DUMMYFUNCTION("GOOGLETRANSLATE(B1278,""en"",""hi"")"),"Rajdeesp जानते हैं कि NRP पहले से ही बहस और में पारित चर्चा की गई किया
संसद भवन
वह कहते हैं कि वे की तरह नहीं शब्द शहरी नक्सल
वह कभी राहुल गांधी की चौकीदार चोर की निंदा किया")</f>
        <v>Rajdeesp जानते हैं कि NRP पहले से ही बहस और में पारित चर्चा की गई किया
संसद भवन
वह कहते हैं कि वे की तरह नहीं शब्द शहरी नक्सल
वह कभी राहुल गांधी की चौकीदार चोर की निंदा किया</v>
      </c>
      <c r="C1278" s="1" t="s">
        <v>13</v>
      </c>
      <c r="D1278" s="1" t="s">
        <v>5</v>
      </c>
    </row>
    <row r="1279" spans="1:4" ht="13.2" x14ac:dyDescent="0.25">
      <c r="A1279" s="1" t="s">
        <v>1285</v>
      </c>
      <c r="B1279" t="str">
        <f ca="1">IFERROR(__xludf.DUMMYFUNCTION("GOOGLETRANSLATE(B1279,""en"",""hi"")"),"आप मेरी भावनाओं को भाई को साझा करें।")</f>
        <v>आप मेरी भावनाओं को भाई को साझा करें।</v>
      </c>
      <c r="C1279" s="1" t="s">
        <v>4</v>
      </c>
      <c r="D1279" s="1" t="s">
        <v>5</v>
      </c>
    </row>
    <row r="1280" spans="1:4" ht="13.2" x14ac:dyDescent="0.25">
      <c r="A1280" s="1" t="s">
        <v>1286</v>
      </c>
      <c r="B1280" t="str">
        <f ca="1">IFERROR(__xludf.DUMMYFUNCTION("GOOGLETRANSLATE(B1280,""en"",""hi"")"),"@DEV शर्मा मैं JST tht🙄 कहा
मेरी बात Wass tht shewtabh साहब फ्लॉप उल्लेख शाहिद या उनके अभिनय वह JST था
tht चरित्र जो लेखकों बनाया के बारे में बात ....")</f>
        <v>@DEV शर्मा मैं JST tht🙄 कहा
मेरी बात Wass tht shewtabh साहब फ्लॉप उल्लेख शाहिद या उनके अभिनय वह JST था
tht चरित्र जो लेखकों बनाया के बारे में बात ....</v>
      </c>
      <c r="C1280" s="1" t="s">
        <v>4</v>
      </c>
      <c r="D1280" s="1" t="s">
        <v>5</v>
      </c>
    </row>
    <row r="1281" spans="1:4" ht="13.2" x14ac:dyDescent="0.25">
      <c r="A1281" s="1" t="s">
        <v>1287</v>
      </c>
      <c r="B1281" t="str">
        <f ca="1">IFERROR(__xludf.DUMMYFUNCTION("GOOGLETRANSLATE(B1281,""en"",""hi"")"),"हाय मुझे पसंद 😙😙")</f>
        <v>हाय मुझे पसंद 😙😙</v>
      </c>
      <c r="C1281" s="1" t="s">
        <v>4</v>
      </c>
      <c r="D1281" s="1" t="s">
        <v>5</v>
      </c>
    </row>
    <row r="1282" spans="1:4" ht="13.2" x14ac:dyDescent="0.25">
      <c r="A1282" s="1" t="s">
        <v>1288</v>
      </c>
      <c r="B1282" t="str">
        <f ca="1">IFERROR(__xludf.DUMMYFUNCTION("GOOGLETRANSLATE(B1282,""en"",""hi"")"),"बहुत अच्छी समीक्षा sir😘😘😘😘😘😘")</f>
        <v>बहुत अच्छी समीक्षा sir😘😘😘😘😘😘</v>
      </c>
      <c r="C1282" s="1" t="s">
        <v>4</v>
      </c>
      <c r="D1282" s="1" t="s">
        <v>5</v>
      </c>
    </row>
    <row r="1283" spans="1:4" ht="13.2" x14ac:dyDescent="0.25">
      <c r="A1283" s="1" t="s">
        <v>1289</v>
      </c>
      <c r="B1283" t="str">
        <f ca="1">IFERROR(__xludf.DUMMYFUNCTION("GOOGLETRANSLATE(B1283,""en"",""hi"")"),"इस लड़के के लिए बुरा लग रहा है !!")</f>
        <v>इस लड़के के लिए बुरा लग रहा है !!</v>
      </c>
      <c r="C1283" s="1" t="s">
        <v>4</v>
      </c>
      <c r="D1283" s="1" t="s">
        <v>5</v>
      </c>
    </row>
    <row r="1284" spans="1:4" ht="13.2" x14ac:dyDescent="0.25">
      <c r="A1284" s="1" t="s">
        <v>1290</v>
      </c>
      <c r="B1284" t="str">
        <f ca="1">IFERROR(__xludf.DUMMYFUNCTION("GOOGLETRANSLATE(B1284,""en"",""hi"")"),"इस फिल्म को देखने के बाद
 शुरू कर दिया smoking___ __i")</f>
        <v>इस फिल्म को देखने के बाद
 शुरू कर दिया smoking___ __i</v>
      </c>
      <c r="C1284" s="1" t="s">
        <v>4</v>
      </c>
      <c r="D1284" s="1" t="s">
        <v>5</v>
      </c>
    </row>
    <row r="1285" spans="1:4" ht="13.2" x14ac:dyDescent="0.25">
      <c r="A1285" s="1" t="s">
        <v>1291</v>
      </c>
      <c r="B1285" t="str">
        <f ca="1">IFERROR(__xludf.DUMMYFUNCTION("GOOGLETRANSLATE(B1285,""en"",""hi"")"),"कौन बकवास आप जज कर रहे हैं। peolple होना चाहिए करते हैं, जो इसे एक
दोनों संस्करणों तेलुगू और हिंदी में फिल्म")</f>
        <v>कौन बकवास आप जज कर रहे हैं। peolple होना चाहिए करते हैं, जो इसे एक
दोनों संस्करणों तेलुगू और हिंदी में फिल्म</v>
      </c>
      <c r="C1285" s="1" t="s">
        <v>36</v>
      </c>
      <c r="D1285" s="1" t="s">
        <v>5</v>
      </c>
    </row>
    <row r="1286" spans="1:4" ht="13.2" x14ac:dyDescent="0.25">
      <c r="A1286" s="1" t="s">
        <v>1292</v>
      </c>
      <c r="B1286" t="str">
        <f ca="1">IFERROR(__xludf.DUMMYFUNCTION("GOOGLETRANSLATE(B1286,""en"",""hi"")"),"यू आर ryt भाई")</f>
        <v>यू आर ryt भाई</v>
      </c>
      <c r="C1286" s="1" t="s">
        <v>4</v>
      </c>
      <c r="D1286" s="1" t="s">
        <v>5</v>
      </c>
    </row>
    <row r="1287" spans="1:4" ht="13.2" x14ac:dyDescent="0.25">
      <c r="A1287" s="1" t="s">
        <v>1293</v>
      </c>
      <c r="B1287" t="str">
        <f ca="1">IFERROR(__xludf.DUMMYFUNCTION("GOOGLETRANSLATE(B1287,""en"",""hi"")"),"मैं इस वीडियो के लिए प्रतीक्षा कर रहा हूँ 😇🙂😂")</f>
        <v>मैं इस वीडियो के लिए प्रतीक्षा कर रहा हूँ 😇🙂😂</v>
      </c>
      <c r="C1287" s="1" t="s">
        <v>4</v>
      </c>
      <c r="D1287" s="1" t="s">
        <v>5</v>
      </c>
    </row>
    <row r="1288" spans="1:4" ht="13.2" x14ac:dyDescent="0.25">
      <c r="A1288" s="1" t="s">
        <v>1294</v>
      </c>
      <c r="B1288" t="str">
        <f ca="1">IFERROR(__xludf.DUMMYFUNCTION("GOOGLETRANSLATE(B1288,""en"",""hi"")"),"100% इसी प्रकार के विचार। 👍👍")</f>
        <v>100% इसी प्रकार के विचार। 👍👍</v>
      </c>
      <c r="C1288" s="1" t="s">
        <v>4</v>
      </c>
      <c r="D1288" s="1" t="s">
        <v>5</v>
      </c>
    </row>
    <row r="1289" spans="1:4" ht="13.2" x14ac:dyDescent="0.25">
      <c r="A1289" s="1" t="s">
        <v>1295</v>
      </c>
      <c r="B1289" t="str">
        <f ca="1">IFERROR(__xludf.DUMMYFUNCTION("GOOGLETRANSLATE(B1289,""en"",""hi"")"),"अच्छी समीक्षा")</f>
        <v>अच्छी समीक्षा</v>
      </c>
      <c r="C1289" s="1" t="s">
        <v>4</v>
      </c>
      <c r="D1289" s="1" t="s">
        <v>5</v>
      </c>
    </row>
    <row r="1290" spans="1:4" ht="13.2" x14ac:dyDescent="0.25">
      <c r="A1290" s="1" t="s">
        <v>1296</v>
      </c>
      <c r="B1290" t="str">
        <f ca="1">IFERROR(__xludf.DUMMYFUNCTION("GOOGLETRANSLATE(B1290,""en"",""hi"")"),"दो गलतियों को सुधारने के लिए एक सही है ... बस यह न क्योंकि कोई भी अन्य फिल्मों की आलोचना की
इसका मतलब यह नहीं है कि हम कल्पना के इस मूर्खतापूर्ण टुकड़ा समर्थन करते हैं। में महिला करता है
फिल्म कोई आत्म सम्मान करते हैं। वे नहीं दिखा सकते हैं क्यों ... वह म"&amp;"ें उसे धोखा
अंत और वह अपने कार्यों पश्चाताप ...! Jithe chukta दशमांश chukla यह कोई है
नारीवाद कोण ...")</f>
        <v>दो गलतियों को सुधारने के लिए एक सही है ... बस यह न क्योंकि कोई भी अन्य फिल्मों की आलोचना की
इसका मतलब यह नहीं है कि हम कल्पना के इस मूर्खतापूर्ण टुकड़ा समर्थन करते हैं। में महिला करता है
फिल्म कोई आत्म सम्मान करते हैं। वे नहीं दिखा सकते हैं क्यों ... वह में उसे धोखा
अंत और वह अपने कार्यों पश्चाताप ...! Jithe chukta दशमांश chukla यह कोई है
नारीवाद कोण ...</v>
      </c>
      <c r="C1290" s="1" t="s">
        <v>36</v>
      </c>
      <c r="D1290" s="1" t="s">
        <v>5</v>
      </c>
    </row>
    <row r="1291" spans="1:4" ht="13.2" x14ac:dyDescent="0.25">
      <c r="A1291" s="1" t="s">
        <v>1297</v>
      </c>
      <c r="B1291" t="str">
        <f ca="1">IFERROR(__xludf.DUMMYFUNCTION("GOOGLETRANSLATE(B1291,""en"",""hi"")"),"लोग गोलियों खरीद रहे हैं")</f>
        <v>लोग गोलियों खरीद रहे हैं</v>
      </c>
      <c r="C1291" s="1" t="s">
        <v>4</v>
      </c>
      <c r="D1291" s="1" t="s">
        <v>5</v>
      </c>
    </row>
    <row r="1292" spans="1:4" ht="13.2" x14ac:dyDescent="0.25">
      <c r="A1292" s="1" t="s">
        <v>1298</v>
      </c>
      <c r="B1292" t="str">
        <f ca="1">IFERROR(__xludf.DUMMYFUNCTION("GOOGLETRANSLATE(B1292,""en"",""hi"")"),"@TreBonjour उसके पिता उसे में लाता है और फिर एक friggin छुट्टी पर उसे भेजता है।
यदि यह उसे अपने लाइसेंस नहीं होने और मदद के बिना जीवित रहने के लिए होने के साथ समाप्त हो गया
उसके पिता से, यह एक वास्तविक परिणाम होगा।")</f>
        <v>@TreBonjour उसके पिता उसे में लाता है और फिर एक friggin छुट्टी पर उसे भेजता है।
यदि यह उसे अपने लाइसेंस नहीं होने और मदद के बिना जीवित रहने के लिए होने के साथ समाप्त हो गया
उसके पिता से, यह एक वास्तविक परिणाम होगा।</v>
      </c>
      <c r="C1292" s="1" t="s">
        <v>4</v>
      </c>
      <c r="D1292" s="1" t="s">
        <v>5</v>
      </c>
    </row>
    <row r="1293" spans="1:4" ht="13.2" x14ac:dyDescent="0.25">
      <c r="A1293" s="1" t="s">
        <v>1299</v>
      </c>
      <c r="B1293" t="str">
        <f ca="1">IFERROR(__xludf.DUMMYFUNCTION("GOOGLETRANSLATE(B1293,""en"",""hi"")"),"युवा पीढ़ी फिल्म के लिए पूरा संदेश सामाजिक संबंध। अच्छा
कोशिश कर रहे हैं")</f>
        <v>युवा पीढ़ी फिल्म के लिए पूरा संदेश सामाजिक संबंध। अच्छा
कोशिश कर रहे हैं</v>
      </c>
      <c r="C1293" s="1" t="s">
        <v>4</v>
      </c>
      <c r="D1293" s="1" t="s">
        <v>5</v>
      </c>
    </row>
    <row r="1294" spans="1:4" ht="13.2" x14ac:dyDescent="0.25">
      <c r="A1294" s="1" t="s">
        <v>1300</v>
      </c>
      <c r="B1294" t="str">
        <f ca="1">IFERROR(__xludf.DUMMYFUNCTION("GOOGLETRANSLATE(B1294,""en"",""hi"")"),"सर, आप अद्भुत हैं ..")</f>
        <v>सर, आप अद्भुत हैं ..</v>
      </c>
      <c r="C1294" s="1" t="s">
        <v>4</v>
      </c>
      <c r="D1294" s="1" t="s">
        <v>5</v>
      </c>
    </row>
    <row r="1295" spans="1:4" ht="13.2" x14ac:dyDescent="0.25">
      <c r="A1295" s="1" t="s">
        <v>1301</v>
      </c>
      <c r="B1295" t="str">
        <f ca="1">IFERROR(__xludf.DUMMYFUNCTION("GOOGLETRANSLATE(B1295,""en"",""hi"")"),"यूट्यूब कभी पर शायद सबसे गलत वीडियो। गंभीरता तरह का क्या
अंतर्ज्ञान या संदेश this.Get द्वारा इस वीडियो को नीचे सोपानी है।")</f>
        <v>यूट्यूब कभी पर शायद सबसे गलत वीडियो। गंभीरता तरह का क्या
अंतर्ज्ञान या संदेश this.Get द्वारा इस वीडियो को नीचे सोपानी है।</v>
      </c>
      <c r="C1295" s="1" t="s">
        <v>13</v>
      </c>
      <c r="D1295" s="1" t="s">
        <v>5</v>
      </c>
    </row>
    <row r="1296" spans="1:4" ht="13.2" x14ac:dyDescent="0.25">
      <c r="A1296" s="1" t="s">
        <v>1302</v>
      </c>
      <c r="B1296" t="str">
        <f ca="1">IFERROR(__xludf.DUMMYFUNCTION("GOOGLETRANSLATE(B1296,""en"",""hi"")"),"porimoni पागल")</f>
        <v>porimoni पागल</v>
      </c>
      <c r="C1296" s="1" t="s">
        <v>36</v>
      </c>
      <c r="D1296" s="1" t="s">
        <v>5</v>
      </c>
    </row>
    <row r="1297" spans="1:4" ht="13.2" x14ac:dyDescent="0.25">
      <c r="A1297" s="1" t="s">
        <v>1303</v>
      </c>
      <c r="B1297" t="str">
        <f ca="1">IFERROR(__xludf.DUMMYFUNCTION("GOOGLETRANSLATE(B1297,""en"",""hi"")"),"मैं यू से उम्मीद कर रहा था कि मैं इस फिल्म को देखा है, लेकिन मैं उर के लिए इंतज़ार कर रहा था
देखा गया !!!")</f>
        <v>मैं यू से उम्मीद कर रहा था कि मैं इस फिल्म को देखा है, लेकिन मैं उर के लिए इंतज़ार कर रहा था
देखा गया !!!</v>
      </c>
      <c r="C1297" s="1" t="s">
        <v>4</v>
      </c>
      <c r="D1297" s="1" t="s">
        <v>5</v>
      </c>
    </row>
    <row r="1298" spans="1:4" ht="13.2" x14ac:dyDescent="0.25">
      <c r="A1298" s="1" t="s">
        <v>1304</v>
      </c>
      <c r="B1298" t="str">
        <f ca="1">IFERROR(__xludf.DUMMYFUNCTION("GOOGLETRANSLATE(B1298,""en"",""hi"")"),"क्यों भाजपा bhakts बात यह है कि अर्नाब हमेशा सही होता है करता है")</f>
        <v>क्यों भाजपा bhakts बात यह है कि अर्नाब हमेशा सही होता है करता है</v>
      </c>
      <c r="C1298" s="1" t="s">
        <v>4</v>
      </c>
      <c r="D1298" s="1" t="s">
        <v>5</v>
      </c>
    </row>
    <row r="1299" spans="1:4" ht="13.2" x14ac:dyDescent="0.25">
      <c r="A1299" s="1" t="s">
        <v>1305</v>
      </c>
      <c r="B1299" t="str">
        <f ca="1">IFERROR(__xludf.DUMMYFUNCTION("GOOGLETRANSLATE(B1299,""en"",""hi"")"),"Mashallah डॉन इस्लाम यह Dermo")</f>
        <v>Mashallah डॉन इस्लाम यह Dermo</v>
      </c>
      <c r="C1299" s="1" t="s">
        <v>4</v>
      </c>
      <c r="D1299" s="1" t="s">
        <v>5</v>
      </c>
    </row>
    <row r="1300" spans="1:4" ht="13.2" x14ac:dyDescent="0.25">
      <c r="A1300" s="1" t="s">
        <v>1306</v>
      </c>
      <c r="B1300" t="str">
        <f ca="1">IFERROR(__xludf.DUMMYFUNCTION("GOOGLETRANSLATE(B1300,""en"",""hi"")"),"यदि 498 मामले गलत था तो मैं पति को कह सकते हैं कि हत्या के द्वारा किया -अच्छी
कुतिया के परिवार ... ठीक ही और उचित रूप में किया ... कुतिया की हत्या किया जाना था
टुकड़ों में...")</f>
        <v>यदि 498 मामले गलत था तो मैं पति को कह सकते हैं कि हत्या के द्वारा किया -अच्छी
कुतिया के परिवार ... ठीक ही और उचित रूप में किया ... कुतिया की हत्या किया जाना था
टुकड़ों में...</v>
      </c>
      <c r="C1300" s="1" t="s">
        <v>36</v>
      </c>
      <c r="D1300" s="1" t="s">
        <v>28</v>
      </c>
    </row>
    <row r="1301" spans="1:4" ht="13.2" x14ac:dyDescent="0.25">
      <c r="A1301" s="1" t="s">
        <v>1307</v>
      </c>
      <c r="B1301" t="str">
        <f ca="1">IFERROR(__xludf.DUMMYFUNCTION("GOOGLETRANSLATE(B1301,""en"",""hi"")"),"लड़की के नजरिए और बातचीत बहुत सुन्दर हो")</f>
        <v>लड़की के नजरिए और बातचीत बहुत सुन्दर हो</v>
      </c>
      <c r="C1301" s="1" t="s">
        <v>4</v>
      </c>
      <c r="D1301" s="1" t="s">
        <v>5</v>
      </c>
    </row>
    <row r="1302" spans="1:4" ht="13.2" x14ac:dyDescent="0.25">
      <c r="A1302" s="1" t="s">
        <v>1308</v>
      </c>
      <c r="B1302" t="str">
        <f ca="1">IFERROR(__xludf.DUMMYFUNCTION("GOOGLETRANSLATE(B1302,""en"",""hi"")"),"फिल्म की वास्तविक समीक्षा पर शुरू होता है
[07:42] (https://www.youtube.com/watch?v=N_ZMfQMZos0&amp;t=7m42s) 👍👍")</f>
        <v>फिल्म की वास्तविक समीक्षा पर शुरू होता है
[07:42] (https://www.youtube.com/watch?v=N_ZMfQMZos0&amp;t=7m42s) 👍👍</v>
      </c>
      <c r="C1302" s="1" t="s">
        <v>4</v>
      </c>
      <c r="D1302" s="1" t="s">
        <v>5</v>
      </c>
    </row>
    <row r="1303" spans="1:4" ht="13.2" x14ac:dyDescent="0.25">
      <c r="A1303" s="1" t="s">
        <v>1309</v>
      </c>
      <c r="B1303" t="str">
        <f ca="1">IFERROR(__xludf.DUMMYFUNCTION("GOOGLETRANSLATE(B1303,""en"",""hi"")"),"पूरी तरह से आप के साथ भाई सहमत हूँ, आप फिल्म इतनी अच्छी तरह से समझते हैं 🙌🏼🙌🏼🙌🏼")</f>
        <v>पूरी तरह से आप के साथ भाई सहमत हूँ, आप फिल्म इतनी अच्छी तरह से समझते हैं 🙌🏼🙌🏼🙌🏼</v>
      </c>
      <c r="C1303" s="1" t="s">
        <v>4</v>
      </c>
      <c r="D1303" s="1" t="s">
        <v>5</v>
      </c>
    </row>
    <row r="1304" spans="1:4" ht="13.2" x14ac:dyDescent="0.25">
      <c r="A1304" s="1" t="s">
        <v>1310</v>
      </c>
      <c r="B1304" t="str">
        <f ca="1">IFERROR(__xludf.DUMMYFUNCTION("GOOGLETRANSLATE(B1304,""en"",""hi"")"),"रुद्र
कॉलिंग उसके कुट्टी वो साले को अपमान है
अरुंधति दूर मनहूस है")</f>
        <v>रुद्र
कॉलिंग उसके कुट्टी वो साले को अपमान है
अरुंधति दूर मनहूस है</v>
      </c>
      <c r="C1304" s="1" t="s">
        <v>4</v>
      </c>
      <c r="D1304" s="1" t="s">
        <v>28</v>
      </c>
    </row>
    <row r="1305" spans="1:4" ht="13.2" x14ac:dyDescent="0.25">
      <c r="A1305" s="1" t="s">
        <v>1311</v>
      </c>
      <c r="B1305" t="str">
        <f ca="1">IFERROR(__xludf.DUMMYFUNCTION("GOOGLETRANSLATE(B1305,""en"",""hi"")"),"आपका अधिकार")</f>
        <v>आपका अधिकार</v>
      </c>
      <c r="C1305" s="1" t="s">
        <v>4</v>
      </c>
      <c r="D1305" s="1" t="s">
        <v>5</v>
      </c>
    </row>
    <row r="1306" spans="1:4" ht="13.2" x14ac:dyDescent="0.25">
      <c r="A1306" s="1" t="s">
        <v>1312</v>
      </c>
      <c r="B1306" t="str">
        <f ca="1">IFERROR(__xludf.DUMMYFUNCTION("GOOGLETRANSLATE(B1306,""en"",""hi"")"),"बहुत बढ़िया...")</f>
        <v>बहुत बढ़िया...</v>
      </c>
      <c r="C1306" s="1" t="s">
        <v>4</v>
      </c>
      <c r="D1306" s="1" t="s">
        <v>5</v>
      </c>
    </row>
    <row r="1307" spans="1:4" ht="13.2" x14ac:dyDescent="0.25">
      <c r="A1307" s="1" t="s">
        <v>1313</v>
      </c>
      <c r="B1307" t="str">
        <f ca="1">IFERROR(__xludf.DUMMYFUNCTION("GOOGLETRANSLATE(B1307,""en"",""hi"")"),"वह बौद्धिक है?
लानत वह जेल में होना चाहिए")</f>
        <v>वह बौद्धिक है?
लानत वह जेल में होना चाहिए</v>
      </c>
      <c r="C1307" s="1" t="s">
        <v>4</v>
      </c>
      <c r="D1307" s="1" t="s">
        <v>5</v>
      </c>
    </row>
    <row r="1308" spans="1:4" ht="13.2" x14ac:dyDescent="0.25">
      <c r="A1308" s="1" t="s">
        <v>1314</v>
      </c>
      <c r="B1308" t="str">
        <f ca="1">IFERROR(__xludf.DUMMYFUNCTION("GOOGLETRANSLATE(B1308,""en"",""hi"")"),"मैं तुम्हारे साथ सहमत Sir👍👍")</f>
        <v>मैं तुम्हारे साथ सहमत Sir👍👍</v>
      </c>
      <c r="C1308" s="1" t="s">
        <v>4</v>
      </c>
      <c r="D1308" s="1" t="s">
        <v>5</v>
      </c>
    </row>
    <row r="1309" spans="1:4" ht="13.2" x14ac:dyDescent="0.25">
      <c r="A1309" s="1" t="s">
        <v>1315</v>
      </c>
      <c r="B1309" t="str">
        <f ca="1">IFERROR(__xludf.DUMMYFUNCTION("GOOGLETRANSLATE(B1309,""en"",""hi"")"),"एक पूरा रॉ विश्लेषण द मूवी ""जोकर"" कृपया")</f>
        <v>एक पूरा रॉ विश्लेषण द मूवी "जोकर" कृपया</v>
      </c>
      <c r="C1309" s="1" t="s">
        <v>4</v>
      </c>
      <c r="D1309" s="1" t="s">
        <v>5</v>
      </c>
    </row>
    <row r="1310" spans="1:4" ht="13.2" x14ac:dyDescent="0.25">
      <c r="A1310" s="1" t="s">
        <v>1316</v>
      </c>
      <c r="B1310" t="str">
        <f ca="1">IFERROR(__xludf.DUMMYFUNCTION("GOOGLETRANSLATE(B1310,""en"",""hi"")"),"मैं अपने से बात कर और ranu mondaler ashob कोठा Gulo बोलार Thik होई नी की तरह")</f>
        <v>मैं अपने से बात कर और ranu mondaler ashob कोठा Gulo बोलार Thik होई नी की तरह</v>
      </c>
      <c r="C1310" s="1" t="s">
        <v>4</v>
      </c>
      <c r="D1310" s="1" t="s">
        <v>5</v>
      </c>
    </row>
    <row r="1311" spans="1:4" ht="13.2" x14ac:dyDescent="0.25">
      <c r="A1311" s="1" t="s">
        <v>1317</v>
      </c>
      <c r="B1311" t="str">
        <f ca="1">IFERROR(__xludf.DUMMYFUNCTION("GOOGLETRANSLATE(B1311,""en"",""hi"")"),"Supar 😂😂🤣🤣")</f>
        <v>Supar 😂😂🤣🤣</v>
      </c>
      <c r="C1311" s="1" t="s">
        <v>4</v>
      </c>
      <c r="D1311" s="1" t="s">
        <v>5</v>
      </c>
    </row>
    <row r="1312" spans="1:4" ht="13.2" x14ac:dyDescent="0.25">
      <c r="A1312" s="1" t="s">
        <v>1318</v>
      </c>
      <c r="B1312" t="str">
        <f ca="1">IFERROR(__xludf.DUMMYFUNCTION("GOOGLETRANSLATE(B1312,""en"",""hi"")"),"हैलो Partik सिर्फ स्पाइडर मैन दूर देखा घर से मैं वास्तव में नहीं था
मज़ा आया यह है कि मार्क यह न्यूयॉर्क शहर में जारी है तो बस महसूस करने के लिए ऊपर नहीं है
जैसे आप समीक्षा देने के लिए
बाकी सब लोग der खुद स्वाद मैं की तरह यह समय की बर्बाद नहीं किया है "&amp;"😠")</f>
        <v>हैलो Partik सिर्फ स्पाइडर मैन दूर देखा घर से मैं वास्तव में नहीं था
मज़ा आया यह है कि मार्क यह न्यूयॉर्क शहर में जारी है तो बस महसूस करने के लिए ऊपर नहीं है
जैसे आप समीक्षा देने के लिए
बाकी सब लोग der खुद स्वाद मैं की तरह यह समय की बर्बाद नहीं किया है 😠</v>
      </c>
      <c r="C1312" s="1" t="s">
        <v>4</v>
      </c>
      <c r="D1312" s="1" t="s">
        <v>5</v>
      </c>
    </row>
    <row r="1313" spans="1:4" ht="13.2" x14ac:dyDescent="0.25">
      <c r="A1313" s="1" t="s">
        <v>1319</v>
      </c>
      <c r="B1313" t="str">
        <f ca="1">IFERROR(__xludf.DUMMYFUNCTION("GOOGLETRANSLATE(B1313,""en"",""hi"")"),"स्थान कृपया")</f>
        <v>स्थान कृपया</v>
      </c>
      <c r="C1313" s="1" t="s">
        <v>4</v>
      </c>
      <c r="D1313" s="1" t="s">
        <v>5</v>
      </c>
    </row>
    <row r="1314" spans="1:4" ht="13.2" x14ac:dyDescent="0.25">
      <c r="A1314" s="1" t="s">
        <v>1320</v>
      </c>
      <c r="B1314" t="str">
        <f ca="1">IFERROR(__xludf.DUMMYFUNCTION("GOOGLETRANSLATE(B1314,""en"",""hi"")"),"सदस्यता छोड़ दी।")</f>
        <v>सदस्यता छोड़ दी।</v>
      </c>
      <c r="C1314" s="1" t="s">
        <v>4</v>
      </c>
      <c r="D1314" s="1" t="s">
        <v>5</v>
      </c>
    </row>
    <row r="1315" spans="1:4" ht="13.2" x14ac:dyDescent="0.25">
      <c r="A1315" s="1" t="s">
        <v>1321</v>
      </c>
      <c r="B1315" t="str">
        <f ca="1">IFERROR(__xludf.DUMMYFUNCTION("GOOGLETRANSLATE(B1315,""en"",""hi"")"),"हाय दोस्तों .. जरूरत उर समर्थन .. मैं यूट्यूब वीडियो बनाने के .. मैं उर मदद की ज़रूरत है .. कृपया
शेयर देखने और उन्हें सदस्य 🙏🏻🙏🏻🙏🏻 &lt;https://youtu.be/IHW3y62SoLI&gt;")</f>
        <v>हाय दोस्तों .. जरूरत उर समर्थन .. मैं यूट्यूब वीडियो बनाने के .. मैं उर मदद की ज़रूरत है .. कृपया
शेयर देखने और उन्हें सदस्य 🙏🏻🙏🏻🙏🏻 &lt;https://youtu.be/IHW3y62SoLI&gt;</v>
      </c>
      <c r="C1315" s="1" t="s">
        <v>4</v>
      </c>
      <c r="D1315" s="1" t="s">
        <v>5</v>
      </c>
    </row>
    <row r="1316" spans="1:4" ht="13.2" x14ac:dyDescent="0.25">
      <c r="A1316" s="1" t="s">
        <v>1322</v>
      </c>
      <c r="B1316" t="str">
        <f ca="1">IFERROR(__xludf.DUMMYFUNCTION("GOOGLETRANSLATE(B1316,""en"",""hi"")"),"दैनिक 19:00-09:00 अध्ययन, नहीं एक दिन 1 महीने के बाद से हटा लिया,
दिन-ब-दिन मेरा लक्ष्य के करीब हो रही 🙏💪")</f>
        <v>दैनिक 19:00-09:00 अध्ययन, नहीं एक दिन 1 महीने के बाद से हटा लिया,
दिन-ब-दिन मेरा लक्ष्य के करीब हो रही 🙏💪</v>
      </c>
      <c r="C1316" s="1" t="s">
        <v>4</v>
      </c>
      <c r="D1316" s="1" t="s">
        <v>5</v>
      </c>
    </row>
    <row r="1317" spans="1:4" ht="13.2" x14ac:dyDescent="0.25">
      <c r="A1317" s="1" t="s">
        <v>1323</v>
      </c>
      <c r="B1317" t="str">
        <f ca="1">IFERROR(__xludf.DUMMYFUNCTION("GOOGLETRANSLATE(B1317,""en"",""hi"")"),"एआर बेहोश करने की क्रिया के मामले के तहत कोशिश की जानी चाहिए।")</f>
        <v>एआर बेहोश करने की क्रिया के मामले के तहत कोशिश की जानी चाहिए।</v>
      </c>
      <c r="C1317" s="1" t="s">
        <v>4</v>
      </c>
      <c r="D1317" s="1" t="s">
        <v>5</v>
      </c>
    </row>
    <row r="1318" spans="1:4" ht="13.2" x14ac:dyDescent="0.25">
      <c r="A1318" s="1" t="s">
        <v>1324</v>
      </c>
      <c r="B1318" t="str">
        <f ca="1">IFERROR(__xludf.DUMMYFUNCTION("GOOGLETRANSLATE(B1318,""en"",""hi"")"),"Palpendiculal में gow")</f>
        <v>Palpendiculal में gow</v>
      </c>
      <c r="C1318" s="1" t="s">
        <v>4</v>
      </c>
      <c r="D1318" s="1" t="s">
        <v>5</v>
      </c>
    </row>
    <row r="1319" spans="1:4" ht="13.2" x14ac:dyDescent="0.25">
      <c r="A1319" s="1" t="s">
        <v>1325</v>
      </c>
      <c r="B1319" t="str">
        <f ca="1">IFERROR(__xludf.DUMMYFUNCTION("GOOGLETRANSLATE(B1319,""en"",""hi"")"),"सबसे पहले प्रारंभ इस चर्च बिट को संबोधित * जो अपने असली नाम है SUSSANAH के रूप में ज
बजाय अरुंधति रॉय की तरह apeshit नामों का उपयोग करने
वह एक ईसाई है
समान प्रकार
भाकपा के डैनियल राजा के लिए D राजा का उपयोग
Presstitute मीडिया उन्हें उनकी वास्तविक पहचान को"&amp;" कवर में मदद करता है")</f>
        <v>सबसे पहले प्रारंभ इस चर्च बिट को संबोधित * जो अपने असली नाम है SUSSANAH के रूप में ज
बजाय अरुंधति रॉय की तरह apeshit नामों का उपयोग करने
वह एक ईसाई है
समान प्रकार
भाकपा के डैनियल राजा के लिए D राजा का उपयोग
Presstitute मीडिया उन्हें उनकी वास्तविक पहचान को कवर में मदद करता है</v>
      </c>
      <c r="C1319" s="1" t="s">
        <v>36</v>
      </c>
      <c r="D1319" s="1" t="s">
        <v>5</v>
      </c>
    </row>
    <row r="1320" spans="1:4" ht="13.2" x14ac:dyDescent="0.25">
      <c r="A1320" s="1" t="s">
        <v>1326</v>
      </c>
      <c r="B1320" t="str">
        <f ca="1">IFERROR(__xludf.DUMMYFUNCTION("GOOGLETRANSLATE(B1320,""en"",""hi"")"),"कपिल अध्ययन करने के लिए और एक अज्ञानी मूर्ख नहीं हो की जरूरत है।")</f>
        <v>कपिल अध्ययन करने के लिए और एक अज्ञानी मूर्ख नहीं हो की जरूरत है।</v>
      </c>
      <c r="C1320" s="1" t="s">
        <v>4</v>
      </c>
      <c r="D1320" s="1" t="s">
        <v>5</v>
      </c>
    </row>
    <row r="1321" spans="1:4" ht="13.2" x14ac:dyDescent="0.25">
      <c r="A1321" s="1" t="s">
        <v>1327</v>
      </c>
      <c r="B1321" t="str">
        <f ca="1">IFERROR(__xludf.DUMMYFUNCTION("GOOGLETRANSLATE(B1321,""en"",""hi"")"),"अर्नाब लोगों के लिए कुछ बहस अच्छा करते हैं")</f>
        <v>अर्नाब लोगों के लिए कुछ बहस अच्छा करते हैं</v>
      </c>
      <c r="C1321" s="1" t="s">
        <v>4</v>
      </c>
      <c r="D1321" s="1" t="s">
        <v>5</v>
      </c>
    </row>
    <row r="1322" spans="1:4" ht="13.2" x14ac:dyDescent="0.25">
      <c r="A1322" s="1" t="s">
        <v>1328</v>
      </c>
      <c r="B1322" t="str">
        <f ca="1">IFERROR(__xludf.DUMMYFUNCTION("GOOGLETRANSLATE(B1322,""en"",""hi"")"),"@akshay Viswambharan इस टिप्पणी के जानबूझकर अर्थ कबीर सिंह था एक है
सर्जन (डॉक्टर) और वह अजीब काम करता है। 😂")</f>
        <v>@akshay Viswambharan इस टिप्पणी के जानबूझकर अर्थ कबीर सिंह था एक है
सर्जन (डॉक्टर) और वह अजीब काम करता है। 😂</v>
      </c>
      <c r="C1322" s="1" t="s">
        <v>4</v>
      </c>
      <c r="D1322" s="1" t="s">
        <v>5</v>
      </c>
    </row>
    <row r="1323" spans="1:4" ht="13.2" x14ac:dyDescent="0.25">
      <c r="A1323" s="1" t="s">
        <v>1329</v>
      </c>
      <c r="B1323" t="str">
        <f ca="1">IFERROR(__xludf.DUMMYFUNCTION("GOOGLETRANSLATE(B1323,""en"",""hi"")"),"भाई लेख 15 वर्ष 2019 के सर्वश्रेष्ठ फिल्म")</f>
        <v>भाई लेख 15 वर्ष 2019 के सर्वश्रेष्ठ फिल्म</v>
      </c>
      <c r="C1323" s="1" t="s">
        <v>4</v>
      </c>
      <c r="D1323" s="1" t="s">
        <v>5</v>
      </c>
    </row>
    <row r="1324" spans="1:4" ht="13.2" x14ac:dyDescent="0.25">
      <c r="A1324" s="1" t="s">
        <v>1330</v>
      </c>
      <c r="B1324" t="str">
        <f ca="1">IFERROR(__xludf.DUMMYFUNCTION("GOOGLETRANSLATE(B1324,""en"",""hi"")"),"जोकर पर समीक्षा कृपया जो समाज की बुराई पर आधारित है")</f>
        <v>जोकर पर समीक्षा कृपया जो समाज की बुराई पर आधारित है</v>
      </c>
      <c r="C1324" s="1" t="s">
        <v>4</v>
      </c>
      <c r="D1324" s="1" t="s">
        <v>5</v>
      </c>
    </row>
    <row r="1325" spans="1:4" ht="13.2" x14ac:dyDescent="0.25">
      <c r="A1325" s="1" t="s">
        <v>1331</v>
      </c>
      <c r="B1325" t="str">
        <f ca="1">IFERROR(__xludf.DUMMYFUNCTION("GOOGLETRANSLATE(B1325,""en"",""hi"")"),"नारीवादियों और उदारवादियों के लिए सर्वश्रेष्ठ उत्तर ..... !!
[#Kabirsingh] (http://www.youtube.com/results?search_query=%23kabirsingh) एक है
सबसे बढ़िया चलचित्र....")</f>
        <v>नारीवादियों और उदारवादियों के लिए सर्वश्रेष्ठ उत्तर ..... !!
[#Kabirsingh] (http://www.youtube.com/results?search_query=%23kabirsingh) एक है
सबसे बढ़िया चलचित्र....</v>
      </c>
      <c r="C1325" s="1" t="s">
        <v>4</v>
      </c>
      <c r="D1325" s="1" t="s">
        <v>5</v>
      </c>
    </row>
    <row r="1326" spans="1:4" ht="13.2" x14ac:dyDescent="0.25">
      <c r="A1326" s="1" t="s">
        <v>1332</v>
      </c>
      <c r="B1326" t="str">
        <f ca="1">IFERROR(__xludf.DUMMYFUNCTION("GOOGLETRANSLATE(B1326,""en"",""hi"")"),"तीसरा लिंग भी ठीक से कार्य के रूप में की आदी निराश इस प्रकार की तुलना
लोग")</f>
        <v>तीसरा लिंग भी ठीक से कार्य के रूप में की आदी निराश इस प्रकार की तुलना
लोग</v>
      </c>
      <c r="C1326" s="1" t="s">
        <v>4</v>
      </c>
      <c r="D1326" s="1" t="s">
        <v>28</v>
      </c>
    </row>
    <row r="1327" spans="1:4" ht="13.2" x14ac:dyDescent="0.25">
      <c r="A1327" s="1" t="s">
        <v>1333</v>
      </c>
      <c r="B1327" t="str">
        <f ca="1">IFERROR(__xludf.DUMMYFUNCTION("GOOGLETRANSLATE(B1327,""en"",""hi"")"),"प्रतीक भाई इन नकली नारीवादियों और Fiberals क्लीनर को ... इक दम dho ले लिया
डाला .. यह राजनीति लेकिन तथ्य और पर अपने अवलोकन स्थान नहीं है 👌")</f>
        <v>प्रतीक भाई इन नकली नारीवादियों और Fiberals क्लीनर को ... इक दम dho ले लिया
डाला .. यह राजनीति लेकिन तथ्य और पर अपने अवलोकन स्थान नहीं है 👌</v>
      </c>
      <c r="C1327" s="1" t="s">
        <v>36</v>
      </c>
      <c r="D1327" s="1" t="s">
        <v>5</v>
      </c>
    </row>
    <row r="1328" spans="1:4" ht="13.2" x14ac:dyDescent="0.25">
      <c r="A1328" s="1" t="s">
        <v>1334</v>
      </c>
      <c r="B1328" t="str">
        <f ca="1">IFERROR(__xludf.DUMMYFUNCTION("GOOGLETRANSLATE(B1328,""en"",""hi"")"),"राइट भाई 🙏🙏🙏")</f>
        <v>राइट भाई 🙏🙏🙏</v>
      </c>
      <c r="C1328" s="1" t="s">
        <v>4</v>
      </c>
      <c r="D1328" s="1" t="s">
        <v>5</v>
      </c>
    </row>
    <row r="1329" spans="1:4" ht="13.2" x14ac:dyDescent="0.25">
      <c r="A1329" s="1" t="s">
        <v>1335</v>
      </c>
      <c r="B1329" t="str">
        <f ca="1">IFERROR(__xludf.DUMMYFUNCTION("GOOGLETRANSLATE(B1329,""en"",""hi"")"),"यह सच सर .... यू के टोपी है")</f>
        <v>यह सच सर .... यू के टोपी है</v>
      </c>
      <c r="C1329" s="1" t="s">
        <v>4</v>
      </c>
      <c r="D1329" s="1" t="s">
        <v>5</v>
      </c>
    </row>
    <row r="1330" spans="1:4" ht="13.2" x14ac:dyDescent="0.25">
      <c r="A1330" s="1" t="s">
        <v>1336</v>
      </c>
      <c r="B1330" t="str">
        <f ca="1">IFERROR(__xludf.DUMMYFUNCTION("GOOGLETRANSLATE(B1330,""en"",""hi"")"),"क्या समीक्षा बनाने के लिए एक समर्पण")</f>
        <v>क्या समीक्षा बनाने के लिए एक समर्पण</v>
      </c>
      <c r="C1330" s="1" t="s">
        <v>4</v>
      </c>
      <c r="D1330" s="1" t="s">
        <v>5</v>
      </c>
    </row>
    <row r="1331" spans="1:4" ht="13.2" x14ac:dyDescent="0.25">
      <c r="A1331" s="1" t="s">
        <v>1337</v>
      </c>
      <c r="B1331" t="str">
        <f ca="1">IFERROR(__xludf.DUMMYFUNCTION("GOOGLETRANSLATE(B1331,""en"",""hi"")"),"हा हा हां। इसके बाद आप पता नहीं एक सर्जन है क्या है।")</f>
        <v>हा हा हां। इसके बाद आप पता नहीं एक सर्जन है क्या है।</v>
      </c>
      <c r="C1331" s="1" t="s">
        <v>4</v>
      </c>
      <c r="D1331" s="1" t="s">
        <v>5</v>
      </c>
    </row>
    <row r="1332" spans="1:4" ht="13.2" x14ac:dyDescent="0.25">
      <c r="A1332" s="1" t="s">
        <v>1338</v>
      </c>
      <c r="B1332" t="str">
        <f ca="1">IFERROR(__xludf.DUMMYFUNCTION("GOOGLETRANSLATE(B1332,""en"",""hi"")"),"समलैंगिक लड़का मुझे जोड़ने
+66992346914")</f>
        <v>समलैंगिक लड़का मुझे जोड़ने
+66992346914</v>
      </c>
      <c r="C1332" s="1" t="s">
        <v>4</v>
      </c>
      <c r="D1332" s="1" t="s">
        <v>5</v>
      </c>
    </row>
    <row r="1333" spans="1:4" ht="13.2" x14ac:dyDescent="0.25">
      <c r="A1333" s="1" t="s">
        <v>1339</v>
      </c>
      <c r="B1333" t="str">
        <f ca="1">IFERROR(__xludf.DUMMYFUNCTION("GOOGLETRANSLATE(B1333,""en"",""hi"")"),"जोकर एक महान फिल्म थी ... मैं यकीन है कि shwetabh महान समीक्षा दे देंगे कर रहा हूँ")</f>
        <v>जोकर एक महान फिल्म थी ... मैं यकीन है कि shwetabh महान समीक्षा दे देंगे कर रहा हूँ</v>
      </c>
      <c r="C1333" s="1" t="s">
        <v>4</v>
      </c>
      <c r="D1333" s="1" t="s">
        <v>5</v>
      </c>
    </row>
    <row r="1334" spans="1:4" ht="13.2" x14ac:dyDescent="0.25">
      <c r="A1334" s="1" t="s">
        <v>1340</v>
      </c>
      <c r="B1334" t="str">
        <f ca="1">IFERROR(__xludf.DUMMYFUNCTION("GOOGLETRANSLATE(B1334,""en"",""hi"")"),"hahahahahah")</f>
        <v>hahahahahah</v>
      </c>
      <c r="C1334" s="1" t="s">
        <v>4</v>
      </c>
      <c r="D1334" s="1" t="s">
        <v>5</v>
      </c>
    </row>
    <row r="1335" spans="1:4" ht="13.2" x14ac:dyDescent="0.25">
      <c r="A1335" s="1" t="s">
        <v>1341</v>
      </c>
      <c r="B1335" t="str">
        <f ca="1">IFERROR(__xludf.DUMMYFUNCTION("GOOGLETRANSLATE(B1335,""en"",""hi"")"),"growing🙏 रखें")</f>
        <v>growing🙏 रखें</v>
      </c>
      <c r="C1335" s="1" t="s">
        <v>4</v>
      </c>
      <c r="D1335" s="1" t="s">
        <v>5</v>
      </c>
    </row>
    <row r="1336" spans="1:4" ht="13.2" x14ac:dyDescent="0.25">
      <c r="A1336" s="1" t="s">
        <v>1342</v>
      </c>
      <c r="B1336" t="str">
        <f ca="1">IFERROR(__xludf.DUMMYFUNCTION("GOOGLETRANSLATE(B1336,""en"",""hi"")"),"मैं हूँ एक feminist.I नफरत आतंकवादियों पाकिस्तान आधारित n मुझे पसंद नहीं है separatists.but
करवा चौथ n मंगल sutra.I पसंद आया फिल्म की तरह कई अंधविश्वासी अनुष्ठानों
कबीर Singh.I समर्थन army.I पुरुष संकीर्ण mindedness.all से नफरत है। नारीवादियों नहीं r
सभी "&amp;"पुरुष r नहीं बलात्कारी की तरह ही।")</f>
        <v>मैं हूँ एक feminist.I नफरत आतंकवादियों पाकिस्तान आधारित n मुझे पसंद नहीं है separatists.but
करवा चौथ n मंगल sutra.I पसंद आया फिल्म की तरह कई अंधविश्वासी अनुष्ठानों
कबीर Singh.I समर्थन army.I पुरुष संकीर्ण mindedness.all से नफरत है। नारीवादियों नहीं r
सभी पुरुष r नहीं बलात्कारी की तरह ही।</v>
      </c>
      <c r="C1336" s="1" t="s">
        <v>36</v>
      </c>
      <c r="D1336" s="1" t="s">
        <v>5</v>
      </c>
    </row>
    <row r="1337" spans="1:4" ht="13.2" x14ac:dyDescent="0.25">
      <c r="A1337" s="1" t="s">
        <v>1343</v>
      </c>
      <c r="B1337" t="str">
        <f ca="1">IFERROR(__xludf.DUMMYFUNCTION("GOOGLETRANSLATE(B1337,""en"",""hi"")"),"2 हिस्सा plz")</f>
        <v>2 हिस्सा plz</v>
      </c>
      <c r="C1337" s="1" t="s">
        <v>4</v>
      </c>
      <c r="D1337" s="1" t="s">
        <v>5</v>
      </c>
    </row>
    <row r="1338" spans="1:4" ht="13.2" x14ac:dyDescent="0.25">
      <c r="A1338" s="1" t="s">
        <v>1344</v>
      </c>
      <c r="B1338" t="str">
        <f ca="1">IFERROR(__xludf.DUMMYFUNCTION("GOOGLETRANSLATE(B1338,""en"",""hi"")"),"Ki ato ranu मोंदोल ... ranu मोंदोल ..... घृणित ...")</f>
        <v>Ki ato ranu मोंदोल ... ranu मोंदोल ..... घृणित ...</v>
      </c>
      <c r="C1338" s="1" t="s">
        <v>36</v>
      </c>
      <c r="D1338" s="1" t="s">
        <v>5</v>
      </c>
    </row>
    <row r="1339" spans="1:4" ht="13.2" x14ac:dyDescent="0.25">
      <c r="A1339" s="1" t="s">
        <v>1345</v>
      </c>
      <c r="B1339" t="str">
        <f ca="1">IFERROR(__xludf.DUMMYFUNCTION("GOOGLETRANSLATE(B1339,""en"",""hi"")"),"क्यों आप पश्चिम नोबेल पुरस्कार देता है लगता है। यह लोग हैं, जो उन लोगों के साथ पक्ष के लिए है
और उनके एजेंडे को पूरा।")</f>
        <v>क्यों आप पश्चिम नोबेल पुरस्कार देता है लगता है। यह लोग हैं, जो उन लोगों के साथ पक्ष के लिए है
और उनके एजेंडे को पूरा।</v>
      </c>
      <c r="C1339" s="1" t="s">
        <v>13</v>
      </c>
      <c r="D1339" s="1" t="s">
        <v>5</v>
      </c>
    </row>
    <row r="1340" spans="1:4" ht="13.2" x14ac:dyDescent="0.25">
      <c r="A1340" s="1" t="s">
        <v>1346</v>
      </c>
      <c r="B1340" t="str">
        <f ca="1">IFERROR(__xludf.DUMMYFUNCTION("GOOGLETRANSLATE(B1340,""en"",""hi"")"),"@pranav Gohel अक्षय केवल अपने व्यवसाय के प्रबंधन के पल के लिए भारत में है उसकी
अभिनय कैरियर फ्लॉप वह कनाडा और अभ्यस्त वापसी वापस करने के लिए सभी अपने पैसे ले लेंगे
जब तक की घटनाओं में भाग लेने के और भी है और फिर अपने बच्चों को भेजने के भारत में अर्जित करन"&amp;"े के लिए होगा
पैसा वह यहाँ अर्जित किया है के साथ कनाडा के लिए वापस लौटने")</f>
        <v>@pranav Gohel अक्षय केवल अपने व्यवसाय के प्रबंधन के पल के लिए भारत में है उसकी
अभिनय कैरियर फ्लॉप वह कनाडा और अभ्यस्त वापसी वापस करने के लिए सभी अपने पैसे ले लेंगे
जब तक की घटनाओं में भाग लेने के और भी है और फिर अपने बच्चों को भेजने के भारत में अर्जित करने के लिए होगा
पैसा वह यहाँ अर्जित किया है के साथ कनाडा के लिए वापस लौटने</v>
      </c>
      <c r="C1340" s="1" t="s">
        <v>4</v>
      </c>
      <c r="D1340" s="1" t="s">
        <v>5</v>
      </c>
    </row>
    <row r="1341" spans="1:4" ht="13.2" x14ac:dyDescent="0.25">
      <c r="A1341" s="1" t="s">
        <v>1347</v>
      </c>
      <c r="B1341" t="str">
        <f ca="1">IFERROR(__xludf.DUMMYFUNCTION("GOOGLETRANSLATE(B1341,""en"",""hi"")"),"इसी तरह उदारवादी भी और सब कुछ को कोसने बंद कर देना चाहिए। यह एक आपसी है
सह-अस्तित्व।
और सच, उदारवादी कपटी हैं। हम संजू के दौरान मूक उदारवादी देखा
फिल्म रिलीज, अब कबीर सिंह के साथ वे समस्याएं हैं।
तो सच में उनके मकसद भरोसा नहीं कर सकते")</f>
        <v>इसी तरह उदारवादी भी और सब कुछ को कोसने बंद कर देना चाहिए। यह एक आपसी है
सह-अस्तित्व।
और सच, उदारवादी कपटी हैं। हम संजू के दौरान मूक उदारवादी देखा
फिल्म रिलीज, अब कबीर सिंह के साथ वे समस्याएं हैं।
तो सच में उनके मकसद भरोसा नहीं कर सकते</v>
      </c>
      <c r="C1341" s="1" t="s">
        <v>13</v>
      </c>
      <c r="D1341" s="1" t="s">
        <v>5</v>
      </c>
    </row>
    <row r="1342" spans="1:4" ht="13.2" x14ac:dyDescent="0.25">
      <c r="A1342" s="1" t="s">
        <v>1348</v>
      </c>
      <c r="B1342" t="str">
        <f ca="1">IFERROR(__xludf.DUMMYFUNCTION("GOOGLETRANSLATE(B1342,""en"",""hi"")"),"नायक के आसपास मूवी घूमता सिर्फ इसलिए फिल्म के नाम कबीर सिंह और नहीं है
प्रीति sikka.😒😒")</f>
        <v>नायक के आसपास मूवी घूमता सिर्फ इसलिए फिल्म के नाम कबीर सिंह और नहीं है
प्रीति sikka.😒😒</v>
      </c>
      <c r="C1342" s="1" t="s">
        <v>4</v>
      </c>
      <c r="D1342" s="1" t="s">
        <v>5</v>
      </c>
    </row>
    <row r="1343" spans="1:4" ht="13.2" x14ac:dyDescent="0.25">
      <c r="A1343" s="1" t="s">
        <v>1349</v>
      </c>
      <c r="B1343" t="str">
        <f ca="1">IFERROR(__xludf.DUMMYFUNCTION("GOOGLETRANSLATE(B1343,""en"",""hi"")"),"@Abinash सरमा मैं नहीं की तरह LGBTQ और मैं उन्हें समर्थन नहीं करते
यह मेरा दृश्य अपने भाषण है
मैं LIVE में एक डेमोक्रेसी
अतः मैं देश छोड़ने के लिए इन लोगों को बनाना चाहते
खूनी बेवकूफ")</f>
        <v>@Abinash सरमा मैं नहीं की तरह LGBTQ और मैं उन्हें समर्थन नहीं करते
यह मेरा दृश्य अपने भाषण है
मैं LIVE में एक डेमोक्रेसी
अतः मैं देश छोड़ने के लिए इन लोगों को बनाना चाहते
खूनी बेवकूफ</v>
      </c>
      <c r="C1343" s="1" t="s">
        <v>36</v>
      </c>
      <c r="D1343" s="1" t="s">
        <v>28</v>
      </c>
    </row>
    <row r="1344" spans="1:4" ht="13.2" x14ac:dyDescent="0.25">
      <c r="A1344" s="1" t="s">
        <v>1350</v>
      </c>
      <c r="B1344" t="str">
        <f ca="1">IFERROR(__xludf.DUMMYFUNCTION("GOOGLETRANSLATE(B1344,""en"",""hi"")"),"प्रीति एक dumbfuck था!")</f>
        <v>प्रीति एक dumbfuck था!</v>
      </c>
      <c r="C1344" s="1" t="s">
        <v>36</v>
      </c>
      <c r="D1344" s="1" t="s">
        <v>5</v>
      </c>
    </row>
    <row r="1345" spans="1:4" ht="13.2" x14ac:dyDescent="0.25">
      <c r="A1345" s="1" t="s">
        <v>1351</v>
      </c>
      <c r="B1345" t="str">
        <f ca="1">IFERROR(__xludf.DUMMYFUNCTION("GOOGLETRANSLATE(B1345,""en"",""hi"")"),"plz समीक्षा")</f>
        <v>plz समीक्षा</v>
      </c>
      <c r="C1345" s="1" t="s">
        <v>4</v>
      </c>
      <c r="D1345" s="1" t="s">
        <v>5</v>
      </c>
    </row>
    <row r="1346" spans="1:4" ht="13.2" x14ac:dyDescent="0.25">
      <c r="A1346" s="1" t="s">
        <v>1352</v>
      </c>
      <c r="B1346" t="str">
        <f ca="1">IFERROR(__xludf.DUMMYFUNCTION("GOOGLETRANSLATE(B1346,""en"",""hi"")"),"सभी शिफ़्ट को कबीर करना क्या अपने कौशल में यह की पूर्णता की ओर से है ..
तो तुम जो कुछ करना चाहते हैं, लेकिन सब से पहले एक मजबूत आधार बनाने जो आप कर सकते हैं पर
गिरना..
यह भी S.sir द्वारा कहा जाता है")</f>
        <v>सभी शिफ़्ट को कबीर करना क्या अपने कौशल में यह की पूर्णता की ओर से है ..
तो तुम जो कुछ करना चाहते हैं, लेकिन सब से पहले एक मजबूत आधार बनाने जो आप कर सकते हैं पर
गिरना..
यह भी S.sir द्वारा कहा जाता है</v>
      </c>
      <c r="C1346" s="1" t="s">
        <v>4</v>
      </c>
      <c r="D1346" s="1" t="s">
        <v>5</v>
      </c>
    </row>
    <row r="1347" spans="1:4" ht="13.2" x14ac:dyDescent="0.25">
      <c r="A1347" s="1" t="s">
        <v>1353</v>
      </c>
      <c r="B1347" t="str">
        <f ca="1">IFERROR(__xludf.DUMMYFUNCTION("GOOGLETRANSLATE(B1347,""en"",""hi"")"),"lol 😋")</f>
        <v>lol 😋</v>
      </c>
      <c r="C1347" s="1" t="s">
        <v>4</v>
      </c>
      <c r="D1347" s="1" t="s">
        <v>5</v>
      </c>
    </row>
    <row r="1348" spans="1:4" ht="13.2" x14ac:dyDescent="0.25">
      <c r="A1348" s="1" t="s">
        <v>1354</v>
      </c>
      <c r="B1348" t="str">
        <f ca="1">IFERROR(__xludf.DUMMYFUNCTION("GOOGLETRANSLATE(B1348,""en"",""hi"")"),"इस आदमी को सलामी !!!")</f>
        <v>इस आदमी को सलामी !!!</v>
      </c>
      <c r="C1348" s="1" t="s">
        <v>4</v>
      </c>
      <c r="D1348" s="1" t="s">
        <v>5</v>
      </c>
    </row>
    <row r="1349" spans="1:4" ht="13.2" x14ac:dyDescent="0.25">
      <c r="A1349" s="1" t="s">
        <v>1355</v>
      </c>
      <c r="B1349" t="str">
        <f ca="1">IFERROR(__xludf.DUMMYFUNCTION("GOOGLETRANSLATE(B1349,""en"",""hi"")"),"मुझे लगता है कि उर टिप्पणी भी एनएसए (Natonal सुरक्षा अधिनियम) पोर्टल पर होने जा रहा है
शुभकामनाएँ ......")</f>
        <v>मुझे लगता है कि उर टिप्पणी भी एनएसए (Natonal सुरक्षा अधिनियम) पोर्टल पर होने जा रहा है
शुभकामनाएँ ......</v>
      </c>
      <c r="C1349" s="1" t="s">
        <v>4</v>
      </c>
      <c r="D1349" s="1" t="s">
        <v>5</v>
      </c>
    </row>
    <row r="1350" spans="1:4" ht="13.2" x14ac:dyDescent="0.25">
      <c r="A1350" s="1" t="s">
        <v>1356</v>
      </c>
      <c r="B1350" t="str">
        <f ca="1">IFERROR(__xludf.DUMMYFUNCTION("GOOGLETRANSLATE(B1350,""en"",""hi"")"),"बास्टर्ड librandus")</f>
        <v>बास्टर्ड librandus</v>
      </c>
      <c r="C1350" s="1" t="s">
        <v>36</v>
      </c>
      <c r="D1350" s="1" t="s">
        <v>28</v>
      </c>
    </row>
    <row r="1351" spans="1:4" ht="13.2" x14ac:dyDescent="0.25">
      <c r="A1351" s="1" t="s">
        <v>1357</v>
      </c>
      <c r="B1351" t="str">
        <f ca="1">IFERROR(__xludf.DUMMYFUNCTION("GOOGLETRANSLATE(B1351,""en"",""hi"")"),"अंडरकवर रॉक स्टार उत्कृष्ट कार्य")</f>
        <v>अंडरकवर रॉक स्टार उत्कृष्ट कार्य</v>
      </c>
      <c r="C1351" s="1" t="s">
        <v>4</v>
      </c>
      <c r="D1351" s="1" t="s">
        <v>5</v>
      </c>
    </row>
    <row r="1352" spans="1:4" ht="13.2" x14ac:dyDescent="0.25">
      <c r="A1352" s="1" t="s">
        <v>1358</v>
      </c>
      <c r="B1352" t="str">
        <f ca="1">IFERROR(__xludf.DUMMYFUNCTION("GOOGLETRANSLATE(B1352,""en"",""hi"")"),"मैं tomboy हूँ")</f>
        <v>मैं tomboy हूँ</v>
      </c>
      <c r="C1352" s="1" t="s">
        <v>4</v>
      </c>
      <c r="D1352" s="1" t="s">
        <v>5</v>
      </c>
    </row>
    <row r="1353" spans="1:4" ht="13.2" x14ac:dyDescent="0.25">
      <c r="A1353" s="1" t="s">
        <v>1359</v>
      </c>
      <c r="B1353" t="str">
        <f ca="1">IFERROR(__xludf.DUMMYFUNCTION("GOOGLETRANSLATE(B1353,""en"",""hi"")"),"नाइस अभिनेत्री")</f>
        <v>नाइस अभिनेत्री</v>
      </c>
      <c r="C1353" s="1" t="s">
        <v>4</v>
      </c>
      <c r="D1353" s="1" t="s">
        <v>5</v>
      </c>
    </row>
    <row r="1354" spans="1:4" ht="13.2" x14ac:dyDescent="0.25">
      <c r="A1354" s="1" t="s">
        <v>1360</v>
      </c>
      <c r="B1354" t="str">
        <f ca="1">IFERROR(__xludf.DUMMYFUNCTION("GOOGLETRANSLATE(B1354,""en"",""hi"")"),"इन लोग हैं, जो देखने से पहले भी नापसंद कौन हैं?")</f>
        <v>इन लोग हैं, जो देखने से पहले भी नापसंद कौन हैं?</v>
      </c>
      <c r="C1354" s="1" t="s">
        <v>13</v>
      </c>
      <c r="D1354" s="1" t="s">
        <v>5</v>
      </c>
    </row>
    <row r="1355" spans="1:4" ht="13.2" x14ac:dyDescent="0.25">
      <c r="A1355" s="1" t="s">
        <v>1361</v>
      </c>
      <c r="B1355" t="str">
        <f ca="1">IFERROR(__xludf.DUMMYFUNCTION("GOOGLETRANSLATE(B1355,""en"",""hi"")"),"प्रीतम कुमार hii")</f>
        <v>प्रीतम कुमार hii</v>
      </c>
      <c r="C1355" s="1" t="s">
        <v>4</v>
      </c>
      <c r="D1355" s="1" t="s">
        <v>5</v>
      </c>
    </row>
    <row r="1356" spans="1:4" ht="13.2" x14ac:dyDescent="0.25">
      <c r="A1356" s="1" t="s">
        <v>1362</v>
      </c>
      <c r="B1356" t="str">
        <f ca="1">IFERROR(__xludf.DUMMYFUNCTION("GOOGLETRANSLATE(B1356,""en"",""hi"")"),"कबीर सिंह फिल्म सिर्फ मनोरंजन के लिए इस कहानी से कनेक्ट न करें है उर
परदे पर becoz और माई bhut अंतर hai गुप्त जीवन")</f>
        <v>कबीर सिंह फिल्म सिर्फ मनोरंजन के लिए इस कहानी से कनेक्ट न करें है उर
परदे पर becoz और माई bhut अंतर hai गुप्त जीवन</v>
      </c>
      <c r="C1356" s="1" t="s">
        <v>4</v>
      </c>
      <c r="D1356" s="1" t="s">
        <v>5</v>
      </c>
    </row>
    <row r="1357" spans="1:4" ht="13.2" x14ac:dyDescent="0.25">
      <c r="A1357" s="1" t="s">
        <v>1363</v>
      </c>
      <c r="B1357" t="str">
        <f ca="1">IFERROR(__xludf.DUMMYFUNCTION("GOOGLETRANSLATE(B1357,""en"",""hi"")"),"उन मीटर ..... कमीने के लिए बिल्कुल सही सही सही जवाब")</f>
        <v>उन मीटर ..... कमीने के लिए बिल्कुल सही सही सही जवाब</v>
      </c>
      <c r="C1357" s="1" t="s">
        <v>36</v>
      </c>
      <c r="D1357" s="1" t="s">
        <v>28</v>
      </c>
    </row>
    <row r="1358" spans="1:4" ht="13.2" x14ac:dyDescent="0.25">
      <c r="A1358" s="1" t="s">
        <v>1364</v>
      </c>
      <c r="B1358" t="str">
        <f ca="1">IFERROR(__xludf.DUMMYFUNCTION("GOOGLETRANSLATE(B1358,""en"",""hi"")"),"अपने चैनल का सबसे अच्छा वीडियो में से एक।")</f>
        <v>अपने चैनल का सबसे अच्छा वीडियो में से एक।</v>
      </c>
      <c r="C1358" s="1" t="s">
        <v>4</v>
      </c>
      <c r="D1358" s="1" t="s">
        <v>5</v>
      </c>
    </row>
    <row r="1359" spans="1:4" ht="13.2" x14ac:dyDescent="0.25">
      <c r="A1359" s="1" t="s">
        <v>1365</v>
      </c>
      <c r="B1359" t="str">
        <f ca="1">IFERROR(__xludf.DUMMYFUNCTION("GOOGLETRANSLATE(B1359,""en"",""hi"")"),"दुल्हन के ससुराल वालों को अपने कुकर्मों के लिए भुगतान किया गया। हिंदी में हम इसे कहते ""जो
जैसा बोएगा, वो वैसा ही काटेगा एल """)</f>
        <v>दुल्हन के ससुराल वालों को अपने कुकर्मों के लिए भुगतान किया गया। हिंदी में हम इसे कहते "जो
जैसा बोएगा, वो वैसा ही काटेगा एल "</v>
      </c>
      <c r="C1359" s="1" t="s">
        <v>4</v>
      </c>
      <c r="D1359" s="1" t="s">
        <v>5</v>
      </c>
    </row>
    <row r="1360" spans="1:4" ht="13.2" x14ac:dyDescent="0.25">
      <c r="A1360" s="1" t="s">
        <v>1366</v>
      </c>
      <c r="B1360" t="str">
        <f ca="1">IFERROR(__xludf.DUMMYFUNCTION("GOOGLETRANSLATE(B1360,""en"",""hi"")"),"अच्छा")</f>
        <v>अच्छा</v>
      </c>
      <c r="C1360" s="1" t="s">
        <v>4</v>
      </c>
      <c r="D1360" s="1" t="s">
        <v>5</v>
      </c>
    </row>
    <row r="1361" spans="1:4" ht="13.2" x14ac:dyDescent="0.25">
      <c r="A1361" s="1" t="s">
        <v>1367</v>
      </c>
      <c r="B1361" t="str">
        <f ca="1">IFERROR(__xludf.DUMMYFUNCTION("GOOGLETRANSLATE(B1361,""en"",""hi"")"),"यही कारण है कि इतना तो बिलकुल सत्य सर है !!!!")</f>
        <v>यही कारण है कि इतना तो बिलकुल सत्य सर है !!!!</v>
      </c>
      <c r="C1361" s="1" t="s">
        <v>4</v>
      </c>
      <c r="D1361" s="1" t="s">
        <v>5</v>
      </c>
    </row>
    <row r="1362" spans="1:4" ht="13.2" x14ac:dyDescent="0.25">
      <c r="A1362" s="1" t="s">
        <v>1368</v>
      </c>
      <c r="B1362" t="str">
        <f ca="1">IFERROR(__xludf.DUMMYFUNCTION("GOOGLETRANSLATE(B1362,""en"",""hi"")"),"उसकी best👍😂😂👍 पर प्रतीक साहब
[#Savage] (http://www.youtube.com/results?search_query=%23savage)")</f>
        <v>उसकी best👍😂😂👍 पर प्रतीक साहब
[#Savage] (http://www.youtube.com/results?search_query=%23savage)</v>
      </c>
      <c r="C1362" s="1" t="s">
        <v>4</v>
      </c>
      <c r="D1362" s="1" t="s">
        <v>5</v>
      </c>
    </row>
    <row r="1363" spans="1:4" ht="13.2" x14ac:dyDescent="0.25">
      <c r="A1363" s="1" t="s">
        <v>1369</v>
      </c>
      <c r="B1363" t="str">
        <f ca="1">IFERROR(__xludf.DUMMYFUNCTION("GOOGLETRANSLATE(B1363,""en"",""hi"")"),"मैं इस फिल्म से नफरत नहीं था ...... लेकिन मैं समझ सकता हूँ .... क्यों लोग इतना कर रहे हैं
जब तक इस फिल्म के खिलाफ हथियार में ...... समस्या शुरू होता है ... जो लोग
इस फिल्म देख .... कबीर सिंह के दोहराने व्यवहार करने के लिए शुरू होता है ... में उनके
जीवन .."&amp;"... और फिर उनके आसपास अन्य लोगों के लिए खतरा पैदा कर ...... कि जहां है
कोर समस्या की वजह से उपजी ....
किसी को इस बात से सहमत है .. ??")</f>
        <v>मैं इस फिल्म से नफरत नहीं था ...... लेकिन मैं समझ सकता हूँ .... क्यों लोग इतना कर रहे हैं
जब तक इस फिल्म के खिलाफ हथियार में ...... समस्या शुरू होता है ... जो लोग
इस फिल्म देख .... कबीर सिंह के दोहराने व्यवहार करने के लिए शुरू होता है ... में उनके
जीवन ..... और फिर उनके आसपास अन्य लोगों के लिए खतरा पैदा कर ...... कि जहां है
कोर समस्या की वजह से उपजी ....
किसी को इस बात से सहमत है .. ??</v>
      </c>
      <c r="C1363" s="1" t="s">
        <v>4</v>
      </c>
      <c r="D1363" s="1" t="s">
        <v>5</v>
      </c>
    </row>
    <row r="1364" spans="1:4" ht="13.2" x14ac:dyDescent="0.25">
      <c r="A1364" s="1" t="s">
        <v>1370</v>
      </c>
      <c r="B1364" t="str">
        <f ca="1">IFERROR(__xludf.DUMMYFUNCTION("GOOGLETRANSLATE(B1364,""en"",""hi"")"),"तुम अच्छे हो")</f>
        <v>तुम अच्छे हो</v>
      </c>
      <c r="C1364" s="1" t="s">
        <v>4</v>
      </c>
      <c r="D1364" s="1" t="s">
        <v>5</v>
      </c>
    </row>
    <row r="1365" spans="1:4" ht="13.2" x14ac:dyDescent="0.25">
      <c r="A1365" s="1" t="s">
        <v>1371</v>
      </c>
      <c r="B1365" t="str">
        <f ca="1">IFERROR(__xludf.DUMMYFUNCTION("GOOGLETRANSLATE(B1365,""en"",""hi"")"),"सभी नापसंद faminism और उदार chutiya उस प्रकार से आ रहे हैं
व्यक्तियों ....")</f>
        <v>सभी नापसंद faminism और उदार chutiya उस प्रकार से आ रहे हैं
व्यक्तियों ....</v>
      </c>
      <c r="C1365" s="1" t="s">
        <v>36</v>
      </c>
      <c r="D1365" s="1" t="s">
        <v>5</v>
      </c>
    </row>
    <row r="1366" spans="1:4" ht="13.2" x14ac:dyDescent="0.25">
      <c r="A1366" s="1" t="s">
        <v>1372</v>
      </c>
      <c r="B1366" t="str">
        <f ca="1">IFERROR(__xludf.DUMMYFUNCTION("GOOGLETRANSLATE(B1366,""en"",""hi"")"),"इन लोगों को हमारे देश नष्ट हो चाहता हूँ। वे केवल चाहते हिंसा और
देश में विनाश।")</f>
        <v>इन लोगों को हमारे देश नष्ट हो चाहता हूँ। वे केवल चाहते हिंसा और
देश में विनाश।</v>
      </c>
      <c r="C1366" s="1" t="s">
        <v>4</v>
      </c>
      <c r="D1366" s="1" t="s">
        <v>5</v>
      </c>
    </row>
    <row r="1367" spans="1:4" ht="13.2" x14ac:dyDescent="0.25">
      <c r="A1367" s="1" t="s">
        <v>1373</v>
      </c>
      <c r="B1367" t="str">
        <f ca="1">IFERROR(__xludf.DUMMYFUNCTION("GOOGLETRANSLATE(B1367,""en"",""hi"")"),"वह सबसे अच्छा मागी है ....... अभी")</f>
        <v>वह सबसे अच्छा मागी है ....... अभी</v>
      </c>
      <c r="C1367" s="1" t="s">
        <v>36</v>
      </c>
      <c r="D1367" s="1" t="s">
        <v>5</v>
      </c>
    </row>
    <row r="1368" spans="1:4" ht="13.2" x14ac:dyDescent="0.25">
      <c r="A1368" s="1" t="s">
        <v>1374</v>
      </c>
      <c r="B1368" t="str">
        <f ca="1">IFERROR(__xludf.DUMMYFUNCTION("GOOGLETRANSLATE(B1368,""en"",""hi"")"),"मैं समलैंगिकों का सम्मान करते हैं .... लेकिन .. समलैंगिकों पकड़ एचआईवी संक्रमण के लिए करते हैं ...
सैन्य व्यक्तिगत करते दान खून ..... और भी के दौरान रक्त दान करने के लिए है
आपात स्थिति या युद्ध स्थिति जब अन्य व्यक्ति घायल हो जाता है ... यह भी वहाँ बहुत सा"&amp;"रे है
जो प्रसार किया जा रहा है संक्रमण बनाता युद्ध में खून खराबा की
निष्कर्ष: - कोई और करता है, तो भर्ती पूरा परीक्षण होना चाहिए और
संक्रमण की रोकथाम के ... के यौन गतिविधियों की निगरानी यह भी शामिल है
व्यक्तिगत (संभवत: असंभव) .... इस प्रकार के बजाय हम में"&amp;" और अधिक निवेश कर सकते हैं
कोई संक्रमण के साथ सीधे कर्मियों
नोट: -इस फिर से मेरे विचार है,
[#Nooffence] (http://www.youtube.com/results?search_query=%23nooffence)")</f>
        <v>मैं समलैंगिकों का सम्मान करते हैं .... लेकिन .. समलैंगिकों पकड़ एचआईवी संक्रमण के लिए करते हैं ...
सैन्य व्यक्तिगत करते दान खून ..... और भी के दौरान रक्त दान करने के लिए है
आपात स्थिति या युद्ध स्थिति जब अन्य व्यक्ति घायल हो जाता है ... यह भी वहाँ बहुत सारे है
जो प्रसार किया जा रहा है संक्रमण बनाता युद्ध में खून खराबा की
निष्कर्ष: - कोई और करता है, तो भर्ती पूरा परीक्षण होना चाहिए और
संक्रमण की रोकथाम के ... के यौन गतिविधियों की निगरानी यह भी शामिल है
व्यक्तिगत (संभवत: असंभव) .... इस प्रकार के बजाय हम में और अधिक निवेश कर सकते हैं
कोई संक्रमण के साथ सीधे कर्मियों
नोट: -इस फिर से मेरे विचार है,
[#Nooffence] (http://www.youtube.com/results?search_query=%23nooffence)</v>
      </c>
      <c r="C1368" s="1" t="s">
        <v>4</v>
      </c>
      <c r="D1368" s="1" t="s">
        <v>28</v>
      </c>
    </row>
    <row r="1369" spans="1:4" ht="13.2" x14ac:dyDescent="0.25">
      <c r="A1369" s="1" t="s">
        <v>1375</v>
      </c>
      <c r="B1369" t="str">
        <f ca="1">IFERROR(__xludf.DUMMYFUNCTION("GOOGLETRANSLATE(B1369,""en"",""hi"")"),"मैं बेसब्री से इस तरह कबीर सिंह की समीक्षा के लिए इंतज़ार कर रहा था। सही तथ्य
कोई भी नहीं के बारे में बात कर रहा है। हर कमबख्त समीक्षक और आलोचना की प्रशंसा कर रहे हैं
फिल्म जो मेरे लिए वास्तव में अजीब था। मुझे लगता है कि वे सब बाहर बेचा जाता है। उन्होंने "&amp;"केवल
है नफरत नहीं करना चाहता क्योंकि सभी दर्शकों chutiya हैं और वे पर हैम जा रहे हैं
किसी भी वीडियो जो फिल्म पर नकारात्मक समीक्षा दे। लेकिन आप ईमानदार हैं।")</f>
        <v>मैं बेसब्री से इस तरह कबीर सिंह की समीक्षा के लिए इंतज़ार कर रहा था। सही तथ्य
कोई भी नहीं के बारे में बात कर रहा है। हर कमबख्त समीक्षक और आलोचना की प्रशंसा कर रहे हैं
फिल्म जो मेरे लिए वास्तव में अजीब था। मुझे लगता है कि वे सब बाहर बेचा जाता है। उन्होंने केवल
है नफरत नहीं करना चाहता क्योंकि सभी दर्शकों chutiya हैं और वे पर हैम जा रहे हैं
किसी भी वीडियो जो फिल्म पर नकारात्मक समीक्षा दे। लेकिन आप ईमानदार हैं।</v>
      </c>
      <c r="C1369" s="1" t="s">
        <v>4</v>
      </c>
      <c r="D1369" s="1" t="s">
        <v>5</v>
      </c>
    </row>
    <row r="1370" spans="1:4" ht="13.2" x14ac:dyDescent="0.25">
      <c r="A1370" s="1" t="s">
        <v>1376</v>
      </c>
      <c r="B1370" t="str">
        <f ca="1">IFERROR(__xludf.DUMMYFUNCTION("GOOGLETRANSLATE(B1370,""en"",""hi"")"),"यह बा बा ranu द्वि तरह 😆😆😆l")</f>
        <v>यह बा बा ranu द्वि तरह 😆😆😆l</v>
      </c>
      <c r="C1370" s="1" t="s">
        <v>4</v>
      </c>
      <c r="D1370" s="1" t="s">
        <v>5</v>
      </c>
    </row>
    <row r="1371" spans="1:4" ht="13.2" x14ac:dyDescent="0.25">
      <c r="A1371" s="1" t="s">
        <v>1377</v>
      </c>
      <c r="B1371" t="str">
        <f ca="1">IFERROR(__xludf.DUMMYFUNCTION("GOOGLETRANSLATE(B1371,""en"",""hi"")"),"अच्छा वीडियो अच्छा दादा भिन्न हो")</f>
        <v>अच्छा वीडियो अच्छा दादा भिन्न हो</v>
      </c>
      <c r="C1371" s="1" t="s">
        <v>4</v>
      </c>
      <c r="D1371" s="1" t="s">
        <v>5</v>
      </c>
    </row>
    <row r="1372" spans="1:4" ht="13.2" x14ac:dyDescent="0.25">
      <c r="A1372" s="1" t="s">
        <v>1378</v>
      </c>
      <c r="B1372" t="str">
        <f ca="1">IFERROR(__xludf.DUMMYFUNCTION("GOOGLETRANSLATE(B1372,""en"",""hi"")"),"नाइस लघु फिल्म")</f>
        <v>नाइस लघु फिल्म</v>
      </c>
      <c r="C1372" s="1" t="s">
        <v>4</v>
      </c>
      <c r="D1372" s="1" t="s">
        <v>5</v>
      </c>
    </row>
    <row r="1373" spans="1:4" ht="13.2" x14ac:dyDescent="0.25">
      <c r="A1373" s="1" t="s">
        <v>1379</v>
      </c>
      <c r="B1373" t="str">
        <f ca="1">IFERROR(__xludf.DUMMYFUNCTION("GOOGLETRANSLATE(B1373,""en"",""hi"")"),"हाँ सही में साही बोला समलैंगिक")</f>
        <v>हाँ सही में साही बोला समलैंगिक</v>
      </c>
      <c r="C1373" s="1" t="s">
        <v>4</v>
      </c>
      <c r="D1373" s="1" t="s">
        <v>5</v>
      </c>
    </row>
    <row r="1374" spans="1:4" ht="13.2" x14ac:dyDescent="0.25">
      <c r="A1374" s="1" t="s">
        <v>1380</v>
      </c>
      <c r="B1374" t="str">
        <f ca="1">IFERROR(__xludf.DUMMYFUNCTION("GOOGLETRANSLATE(B1374,""en"",""hi"")"),"मैं भी इस फिल्म से नफरत है")</f>
        <v>मैं भी इस फिल्म से नफरत है</v>
      </c>
      <c r="C1374" s="1" t="s">
        <v>13</v>
      </c>
      <c r="D1374" s="1" t="s">
        <v>5</v>
      </c>
    </row>
    <row r="1375" spans="1:4" ht="13.2" x14ac:dyDescent="0.25">
      <c r="A1375" s="1" t="s">
        <v>1381</v>
      </c>
      <c r="B1375" t="str">
        <f ca="1">IFERROR(__xludf.DUMMYFUNCTION("GOOGLETRANSLATE(B1375,""en"",""hi"")"),"और कौन बकवास आप कर रहे हैं")</f>
        <v>और कौन बकवास आप कर रहे हैं</v>
      </c>
      <c r="C1375" s="1" t="s">
        <v>36</v>
      </c>
      <c r="D1375" s="1" t="s">
        <v>5</v>
      </c>
    </row>
    <row r="1376" spans="1:4" ht="13.2" x14ac:dyDescent="0.25">
      <c r="A1376" s="1" t="s">
        <v>1382</v>
      </c>
      <c r="B1376" t="str">
        <f ca="1">IFERROR(__xludf.DUMMYFUNCTION("GOOGLETRANSLATE(B1376,""en"",""hi"")"),"बहुत अच्छा")</f>
        <v>बहुत अच्छा</v>
      </c>
      <c r="C1376" s="1" t="s">
        <v>4</v>
      </c>
      <c r="D1376" s="1" t="s">
        <v>5</v>
      </c>
    </row>
    <row r="1377" spans="1:4" ht="13.2" x14ac:dyDescent="0.25">
      <c r="A1377" s="1" t="s">
        <v>1383</v>
      </c>
      <c r="B1377" t="str">
        <f ca="1">IFERROR(__xludf.DUMMYFUNCTION("GOOGLETRANSLATE(B1377,""en"",""hi"")"),"मैं कबीर सिंह कल देखा, शाहिद कपूर से सबसे अच्छा प्रदर्शन
[#Superhit] (http://www.youtube.com/results?search_query=%23Superhit)")</f>
        <v>मैं कबीर सिंह कल देखा, शाहिद कपूर से सबसे अच्छा प्रदर्शन
[#Superhit] (http://www.youtube.com/results?search_query=%23Superhit)</v>
      </c>
      <c r="C1377" s="1" t="s">
        <v>4</v>
      </c>
      <c r="D1377" s="1" t="s">
        <v>5</v>
      </c>
    </row>
    <row r="1378" spans="1:4" ht="13.2" x14ac:dyDescent="0.25">
      <c r="A1378" s="1" t="s">
        <v>1384</v>
      </c>
      <c r="B1378" t="str">
        <f ca="1">IFERROR(__xludf.DUMMYFUNCTION("GOOGLETRANSLATE(B1378,""en"",""hi"")"),"अधिकांश गैर भावना समीक्षा। फिल्म और आप से गलत गर्भाधान।
वास्तव में आश्चर्य की बात coz मैं यह अन्य समीक्षा वीडियो पसंद किए")</f>
        <v>अधिकांश गैर भावना समीक्षा। फिल्म और आप से गलत गर्भाधान।
वास्तव में आश्चर्य की बात coz मैं यह अन्य समीक्षा वीडियो पसंद किए</v>
      </c>
      <c r="C1378" s="1" t="s">
        <v>13</v>
      </c>
      <c r="D1378" s="1" t="s">
        <v>5</v>
      </c>
    </row>
    <row r="1379" spans="1:4" ht="13.2" x14ac:dyDescent="0.25">
      <c r="A1379" s="1" t="s">
        <v>1385</v>
      </c>
      <c r="B1379" t="str">
        <f ca="1">IFERROR(__xludf.DUMMYFUNCTION("GOOGLETRANSLATE(B1379,""en"",""hi"")"),"3 नापसंद .... तीन उन पत्नियों जो झूठे मामले दायर की है लगता है")</f>
        <v>3 नापसंद .... तीन उन पत्नियों जो झूठे मामले दायर की है लगता है</v>
      </c>
      <c r="C1379" s="1" t="s">
        <v>13</v>
      </c>
      <c r="D1379" s="1" t="s">
        <v>5</v>
      </c>
    </row>
    <row r="1380" spans="1:4" ht="13.2" x14ac:dyDescent="0.25">
      <c r="A1380" s="1" t="s">
        <v>1386</v>
      </c>
      <c r="B1380" t="str">
        <f ca="1">IFERROR(__xludf.DUMMYFUNCTION("GOOGLETRANSLATE(B1380,""en"",""hi"")"),"वह अच्छी तरह से जाना जाता है प्रो .......")</f>
        <v>वह अच्छी तरह से जाना जाता है प्रो .......</v>
      </c>
      <c r="C1380" s="1" t="s">
        <v>4</v>
      </c>
      <c r="D1380" s="1" t="s">
        <v>5</v>
      </c>
    </row>
    <row r="1381" spans="1:4" ht="13.2" x14ac:dyDescent="0.25">
      <c r="A1381" s="1" t="s">
        <v>1387</v>
      </c>
      <c r="B1381" t="str">
        <f ca="1">IFERROR(__xludf.DUMMYFUNCTION("GOOGLETRANSLATE(B1381,""en"",""hi"")"),"अभी")</f>
        <v>अभी</v>
      </c>
      <c r="C1381" s="1" t="s">
        <v>4</v>
      </c>
      <c r="D1381" s="1" t="s">
        <v>5</v>
      </c>
    </row>
    <row r="1382" spans="1:4" ht="13.2" x14ac:dyDescent="0.25">
      <c r="A1382" s="1" t="s">
        <v>1388</v>
      </c>
      <c r="B1382" t="str">
        <f ca="1">IFERROR(__xludf.DUMMYFUNCTION("GOOGLETRANSLATE(B1382,""en"",""hi"")"),"भाई तुम महान ज्ञान है")</f>
        <v>भाई तुम महान ज्ञान है</v>
      </c>
      <c r="C1382" s="1" t="s">
        <v>4</v>
      </c>
      <c r="D1382" s="1" t="s">
        <v>5</v>
      </c>
    </row>
    <row r="1383" spans="1:4" ht="13.2" x14ac:dyDescent="0.25">
      <c r="A1383" s="1" t="s">
        <v>1389</v>
      </c>
      <c r="B1383" t="str">
        <f ca="1">IFERROR(__xludf.DUMMYFUNCTION("GOOGLETRANSLATE(B1383,""en"",""hi"")"),"राइट बोस")</f>
        <v>राइट बोस</v>
      </c>
      <c r="C1383" s="1" t="s">
        <v>4</v>
      </c>
      <c r="D1383" s="1" t="s">
        <v>5</v>
      </c>
    </row>
    <row r="1384" spans="1:4" ht="13.2" x14ac:dyDescent="0.25">
      <c r="A1384" s="1" t="s">
        <v>1390</v>
      </c>
      <c r="B1384" t="str">
        <f ca="1">IFERROR(__xludf.DUMMYFUNCTION("GOOGLETRANSLATE(B1384,""en"",""hi"")"),"सुंदर विडियो")</f>
        <v>सुंदर विडियो</v>
      </c>
      <c r="C1384" s="1" t="s">
        <v>4</v>
      </c>
      <c r="D1384" s="1" t="s">
        <v>5</v>
      </c>
    </row>
    <row r="1385" spans="1:4" ht="13.2" x14ac:dyDescent="0.25">
      <c r="A1385" s="1" t="s">
        <v>1391</v>
      </c>
      <c r="B1385" t="str">
        <f ca="1">IFERROR(__xludf.DUMMYFUNCTION("GOOGLETRANSLATE(B1385,""en"",""hi"")"),"जो यू को सुनना। देखते हैं कि टिप्पणी में टिप्पणी से भर अनुभाग उसकी
सहयोग। भारत महिलाओं के लिए सबसे खराब जगह टिप्पणी अनुभाग में पुरुषों ने साबित कर दिया जाता है।
यह बहुत ही खतरनाक है और साथ ही दबाकर। भारत धीरे-धीरे और स्थिर चलती है
अंधेरे उम्र की ओर")</f>
        <v>जो यू को सुनना। देखते हैं कि टिप्पणी में टिप्पणी से भर अनुभाग उसकी
सहयोग। भारत महिलाओं के लिए सबसे खराब जगह टिप्पणी अनुभाग में पुरुषों ने साबित कर दिया जाता है।
यह बहुत ही खतरनाक है और साथ ही दबाकर। भारत धीरे-धीरे और स्थिर चलती है
अंधेरे उम्र की ओर</v>
      </c>
      <c r="C1385" s="1" t="s">
        <v>36</v>
      </c>
      <c r="D1385" s="1" t="s">
        <v>5</v>
      </c>
    </row>
    <row r="1386" spans="1:4" ht="13.2" x14ac:dyDescent="0.25">
      <c r="A1386" s="1" t="s">
        <v>1392</v>
      </c>
      <c r="B1386" t="str">
        <f ca="1">IFERROR(__xludf.DUMMYFUNCTION("GOOGLETRANSLATE(B1386,""en"",""hi"")"),"ईमानदार और सही समीक्षा महोदय, सबसे अच्छा फिल्म साथी का जवाब 💓")</f>
        <v>ईमानदार और सही समीक्षा महोदय, सबसे अच्छा फिल्म साथी का जवाब 💓</v>
      </c>
      <c r="C1386" s="1" t="s">
        <v>4</v>
      </c>
      <c r="D1386" s="1" t="s">
        <v>5</v>
      </c>
    </row>
    <row r="1387" spans="1:4" ht="13.2" x14ac:dyDescent="0.25">
      <c r="A1387" s="1" t="s">
        <v>1393</v>
      </c>
      <c r="B1387" t="str">
        <f ca="1">IFERROR(__xludf.DUMMYFUNCTION("GOOGLETRANSLATE(B1387,""en"",""hi"")"),"1 - वह turly प्यार करता है तो वह चूमा उसे उसके घर में परिवार के सदस्यों के सामने क्या
एक सम्मानजनक आदमी एक महिला से प्यार करने के लिए!
2 - वह अपने प्रतिबंध को स्वीकार कर लिया Coz वह जानता था कि अगर वह नहीं होगा तो पीने habbit होगा
तो यह एक चतुर desion था "&amp;"जारी रखने के लिए!
3 - अंत में वह इतना सही कारण के लिए किसी और बाहों में उसके lefting थप्पड़ मारा
रात खुशी ..he किसी भी जानकारी को कैसे वह है नहीं मिल सका .. और वह कहाँ है
!
4 - हारने से एक कार्य यह वह खुद शादी के लिए उसके परिवार के बात नहीं कर सकते था
फिर"&amp;" यहाँ कबीर मूर्ख संप्रेषित करने के लिए करता है, तो उसके परिवार को नहीं उनके परिवार के नहीं भेजा है
इस रिश्ते से सहमत थे तो वे दोनों अपने घर और अदालत मिला छोड़
शादी सरल! Pethetic बकवास फिल्म")</f>
        <v>1 - वह turly प्यार करता है तो वह चूमा उसे उसके घर में परिवार के सदस्यों के सामने क्या
एक सम्मानजनक आदमी एक महिला से प्यार करने के लिए!
2 - वह अपने प्रतिबंध को स्वीकार कर लिया Coz वह जानता था कि अगर वह नहीं होगा तो पीने habbit होगा
तो यह एक चतुर desion था जारी रखने के लिए!
3 - अंत में वह इतना सही कारण के लिए किसी और बाहों में उसके lefting थप्पड़ मारा
रात खुशी ..he किसी भी जानकारी को कैसे वह है नहीं मिल सका .. और वह कहाँ है
!
4 - हारने से एक कार्य यह वह खुद शादी के लिए उसके परिवार के बात नहीं कर सकते था
फिर यहाँ कबीर मूर्ख संप्रेषित करने के लिए करता है, तो उसके परिवार को नहीं उनके परिवार के नहीं भेजा है
इस रिश्ते से सहमत थे तो वे दोनों अपने घर और अदालत मिला छोड़
शादी सरल! Pethetic बकवास फिल्म</v>
      </c>
      <c r="C1387" s="1" t="s">
        <v>36</v>
      </c>
      <c r="D1387" s="1" t="s">
        <v>5</v>
      </c>
    </row>
    <row r="1388" spans="1:4" ht="13.2" x14ac:dyDescent="0.25">
      <c r="A1388" s="1" t="s">
        <v>1394</v>
      </c>
      <c r="B1388" t="str">
        <f ca="1">IFERROR(__xludf.DUMMYFUNCTION("GOOGLETRANSLATE(B1388,""en"",""hi"")"),"शहरी नक्सली देखा")</f>
        <v>शहरी नक्सली देखा</v>
      </c>
      <c r="C1388" s="1" t="s">
        <v>36</v>
      </c>
      <c r="D1388" s="1" t="s">
        <v>5</v>
      </c>
    </row>
    <row r="1389" spans="1:4" ht="13.2" x14ac:dyDescent="0.25">
      <c r="A1389" s="1" t="s">
        <v>1395</v>
      </c>
      <c r="B1389" t="str">
        <f ca="1">IFERROR(__xludf.DUMMYFUNCTION("GOOGLETRANSLATE(B1389,""en"",""hi"")"),"ये गलत है ।")</f>
        <v>ये गलत है ।</v>
      </c>
      <c r="C1389" s="1" t="s">
        <v>4</v>
      </c>
      <c r="D1389" s="1" t="s">
        <v>5</v>
      </c>
    </row>
    <row r="1390" spans="1:4" ht="13.2" x14ac:dyDescent="0.25">
      <c r="A1390" s="1" t="s">
        <v>1396</v>
      </c>
      <c r="B1390" t="str">
        <f ca="1">IFERROR(__xludf.DUMMYFUNCTION("GOOGLETRANSLATE(B1390,""en"",""hi"")"),"मैं extremly this..yestrday मैं कबीर पर टिप्पणी देखने के बाद बुरा लग रहा हूँ
सिंह
एक weird.heroism
.लेकिन अब मैं महसूस किया मैं गलत था ..
गंभीरता से चार अधिक शॉट वेब श्रृंखला di शादी ... bs कबीर सिंह ..veerey।
एक आंख खोलने वाली")</f>
        <v>मैं extremly this..yestrday मैं कबीर पर टिप्पणी देखने के बाद बुरा लग रहा हूँ
सिंह
एक weird.heroism
.लेकिन अब मैं महसूस किया मैं गलत था ..
गंभीरता से चार अधिक शॉट वेब श्रृंखला di शादी ... bs कबीर सिंह ..veerey।
एक आंख खोलने वाली</v>
      </c>
      <c r="C1390" s="1" t="s">
        <v>4</v>
      </c>
      <c r="D1390" s="1" t="s">
        <v>5</v>
      </c>
    </row>
    <row r="1391" spans="1:4" ht="13.2" x14ac:dyDescent="0.25">
      <c r="A1391" s="1" t="s">
        <v>1397</v>
      </c>
      <c r="B1391" t="str">
        <f ca="1">IFERROR(__xludf.DUMMYFUNCTION("GOOGLETRANSLATE(B1391,""en"",""hi"")"),"समलैंगिक लोगों के बारे में इस फिल्म बकवास है। आप कैसे एक भीषण साथ आ सकता है
इस तरह वीडियो। तुम्हे शर्म आनी चाहिए।")</f>
        <v>समलैंगिक लोगों के बारे में इस फिल्म बकवास है। आप कैसे एक भीषण साथ आ सकता है
इस तरह वीडियो। तुम्हे शर्म आनी चाहिए।</v>
      </c>
      <c r="C1391" s="1" t="s">
        <v>13</v>
      </c>
      <c r="D1391" s="1" t="s">
        <v>5</v>
      </c>
    </row>
    <row r="1392" spans="1:4" ht="13.2" x14ac:dyDescent="0.25">
      <c r="A1392" s="1" t="s">
        <v>1398</v>
      </c>
      <c r="B1392" t="str">
        <f ca="1">IFERROR(__xludf.DUMMYFUNCTION("GOOGLETRANSLATE(B1392,""en"",""hi"")"),"&lt;Https://youtu.be/sEOVutUpRA0&gt;
प्रतीक भाई मेरी विनम्र अनुरोध कृपया कृपया इस सुन ...
मैं तुम्हें गुजराती बहुत अच्छी तरह से समझ में पता है ... आप निश्चित रूप से यह प्यार करेंगे
🙏🙏💓")</f>
        <v>&lt;Https://youtu.be/sEOVutUpRA0&gt;
प्रतीक भाई मेरी विनम्र अनुरोध कृपया कृपया इस सुन ...
मैं तुम्हें गुजराती बहुत अच्छी तरह से समझ में पता है ... आप निश्चित रूप से यह प्यार करेंगे
🙏🙏💓</v>
      </c>
      <c r="C1392" s="1" t="s">
        <v>4</v>
      </c>
      <c r="D1392" s="1" t="s">
        <v>5</v>
      </c>
    </row>
    <row r="1393" spans="1:4" ht="13.2" x14ac:dyDescent="0.25">
      <c r="A1393" s="1" t="s">
        <v>1399</v>
      </c>
      <c r="B1393" t="str">
        <f ca="1">IFERROR(__xludf.DUMMYFUNCTION("GOOGLETRANSLATE(B1393,""en"",""hi"")"),"लेकिन वीडियो एक अच्छा अर्थ है और hillerious ले लिया")</f>
        <v>लेकिन वीडियो एक अच्छा अर्थ है और hillerious ले लिया</v>
      </c>
      <c r="C1393" s="1" t="s">
        <v>4</v>
      </c>
      <c r="D1393" s="1" t="s">
        <v>5</v>
      </c>
    </row>
    <row r="1394" spans="1:4" ht="13.2" x14ac:dyDescent="0.25">
      <c r="A1394" s="1" t="s">
        <v>1400</v>
      </c>
      <c r="B1394" t="str">
        <f ca="1">IFERROR(__xludf.DUMMYFUNCTION("GOOGLETRANSLATE(B1394,""en"",""hi"")"),"अजीब बात है कि कैसे यह सिर्फ उत्तर भारत विशेष रूप से हिंदी भाषी राज्यों में होता है।
नष्ट हिंदू संस्कृति फैशन है, सलमान खान लोगों और मारने के ऊपर चला सकते हैं
जानवरों कोई भी कुछ भी कहना होगा। तो अजीब उत्तर भारत")</f>
        <v>अजीब बात है कि कैसे यह सिर्फ उत्तर भारत विशेष रूप से हिंदी भाषी राज्यों में होता है।
नष्ट हिंदू संस्कृति फैशन है, सलमान खान लोगों और मारने के ऊपर चला सकते हैं
जानवरों कोई भी कुछ भी कहना होगा। तो अजीब उत्तर भारत</v>
      </c>
      <c r="C1394" s="1" t="s">
        <v>13</v>
      </c>
      <c r="D1394" s="1" t="s">
        <v>5</v>
      </c>
    </row>
    <row r="1395" spans="1:4" ht="13.2" x14ac:dyDescent="0.25">
      <c r="A1395" s="1" t="s">
        <v>1401</v>
      </c>
      <c r="B1395" t="str">
        <f ca="1">IFERROR(__xludf.DUMMYFUNCTION("GOOGLETRANSLATE(B1395,""en"",""hi"")"),"सच सच ! और सबसे अच्छी विश्लेषण सब बातों को कवर :) महान काम भाई।")</f>
        <v>सच सच ! और सबसे अच्छी विश्लेषण सब बातों को कवर :) महान काम भाई।</v>
      </c>
      <c r="C1395" s="1" t="s">
        <v>4</v>
      </c>
      <c r="D1395" s="1" t="s">
        <v>5</v>
      </c>
    </row>
    <row r="1396" spans="1:4" ht="13.2" x14ac:dyDescent="0.25">
      <c r="A1396" s="1" t="s">
        <v>1402</v>
      </c>
      <c r="B1396" t="str">
        <f ca="1">IFERROR(__xludf.DUMMYFUNCTION("GOOGLETRANSLATE(B1396,""en"",""hi"")"),"Subscried भाई .. यू सब कुछ बात सही कहा है, लेकिन लब्बोलुआब यह इन कि है
इंडियंस मन सेट बदल जाता है कभी नहीं ..")</f>
        <v>Subscried भाई .. यू सब कुछ बात सही कहा है, लेकिन लब्बोलुआब यह इन कि है
इंडियंस मन सेट बदल जाता है कभी नहीं ..</v>
      </c>
      <c r="C1396" s="1" t="s">
        <v>4</v>
      </c>
      <c r="D1396" s="1" t="s">
        <v>5</v>
      </c>
    </row>
    <row r="1397" spans="1:4" ht="13.2" x14ac:dyDescent="0.25">
      <c r="A1397" s="1" t="s">
        <v>1403</v>
      </c>
      <c r="B1397" t="str">
        <f ca="1">IFERROR(__xludf.DUMMYFUNCTION("GOOGLETRANSLATE(B1397,""en"",""hi"")"),"यह फिल्म हमें बताता है कि वह आप के साथ नहीं है अगर किसी के साथ प्यार में गिर जाते हैं और
से करने की ज़रूरत बार-बार है कि सभी के पेय और पेय है")</f>
        <v>यह फिल्म हमें बताता है कि वह आप के साथ नहीं है अगर किसी के साथ प्यार में गिर जाते हैं और
से करने की ज़रूरत बार-बार है कि सभी के पेय और पेय है</v>
      </c>
      <c r="C1397" s="1" t="s">
        <v>13</v>
      </c>
      <c r="D1397" s="1" t="s">
        <v>5</v>
      </c>
    </row>
    <row r="1398" spans="1:4" ht="13.2" x14ac:dyDescent="0.25">
      <c r="A1398" s="1" t="s">
        <v>1404</v>
      </c>
      <c r="B1398" t="str">
        <f ca="1">IFERROR(__xludf.DUMMYFUNCTION("GOOGLETRANSLATE(B1398,""en"",""hi"")"),"बंद करो यू भाजपा के चाटुकार ... Bhainchod aur कितना chaaatogey tum लॉग ऑन भाजपा
की ... अर्नाब गोस्वामी भारत के सबसे गंदे धब्बा है ...
Bhainchod ... चार अन्य कुत्तों के साथ एक पागल कुत्ते की तरह आवाज़ लगाकर बुलाना में उर न दिखाए जाने
यू देशभक्त बनाने ....
"&amp;"Loudey यू आर सिर्फ एक दलाल सह लंगर .... यू कायर यदि u हिम्मत फिर n बाहर जाना है
छात्रों को, जो विरोध कर r का साक्षात्कार लेने के लिए ....
चार से पांच bhakts को आमंत्रित करना हर रात n उर मुंह से उर शिफ़्ट को vomits
यू पत्रकार नहीं है")</f>
        <v>बंद करो यू भाजपा के चाटुकार ... Bhainchod aur कितना chaaatogey tum लॉग ऑन भाजपा
की ... अर्नाब गोस्वामी भारत के सबसे गंदे धब्बा है ...
Bhainchod ... चार अन्य कुत्तों के साथ एक पागल कुत्ते की तरह आवाज़ लगाकर बुलाना में उर न दिखाए जाने
यू देशभक्त बनाने ....
Loudey यू आर सिर्फ एक दलाल सह लंगर .... यू कायर यदि u हिम्मत फिर n बाहर जाना है
छात्रों को, जो विरोध कर r का साक्षात्कार लेने के लिए ....
चार से पांच bhakts को आमंत्रित करना हर रात n उर मुंह से उर शिफ़्ट को vomits
यू पत्रकार नहीं है</v>
      </c>
      <c r="C1398" s="1" t="s">
        <v>36</v>
      </c>
      <c r="D1398" s="1" t="s">
        <v>28</v>
      </c>
    </row>
    <row r="1399" spans="1:4" ht="13.2" x14ac:dyDescent="0.25">
      <c r="A1399" s="1" t="s">
        <v>1405</v>
      </c>
      <c r="B1399" t="str">
        <f ca="1">IFERROR(__xludf.DUMMYFUNCTION("GOOGLETRANSLATE(B1399,""en"",""hi"")"),"[16:48] (https://www.youtube.com/watch?v=N_ZMfQMZos0&amp;t=16m48s) जंगली स्तर
100% 😂😂😂")</f>
        <v>[16:48] (https://www.youtube.com/watch?v=N_ZMfQMZos0&amp;t=16m48s) जंगली स्तर
100% 😂😂😂</v>
      </c>
      <c r="C1399" s="1" t="s">
        <v>4</v>
      </c>
      <c r="D1399" s="1" t="s">
        <v>5</v>
      </c>
    </row>
    <row r="1400" spans="1:4" ht="13.2" x14ac:dyDescent="0.25">
      <c r="A1400" s="1" t="s">
        <v>1406</v>
      </c>
      <c r="B1400" t="str">
        <f ca="1">IFERROR(__xludf.DUMMYFUNCTION("GOOGLETRANSLATE(B1400,""en"",""hi"")"),"बिल्कुल सही ।
नारीवाद दोनों पुरुषों और महिलाओं के लिए समान अधिकार मतलब यह होना चाहिए 🙆")</f>
        <v>बिल्कुल सही ।
नारीवाद दोनों पुरुषों और महिलाओं के लिए समान अधिकार मतलब यह होना चाहिए 🙆</v>
      </c>
      <c r="C1400" s="1" t="s">
        <v>4</v>
      </c>
      <c r="D1400" s="1" t="s">
        <v>5</v>
      </c>
    </row>
    <row r="1401" spans="1:4" ht="13.2" x14ac:dyDescent="0.25">
      <c r="A1401" s="1" t="s">
        <v>1407</v>
      </c>
      <c r="B1401" t="str">
        <f ca="1">IFERROR(__xludf.DUMMYFUNCTION("GOOGLETRANSLATE(B1401,""en"",""hi"")"),"मैं फिल्म के अंत में रोया था ..... एक बच्चे की तरह Weeped 😭😭")</f>
        <v>मैं फिल्म के अंत में रोया था ..... एक बच्चे की तरह Weeped 😭😭</v>
      </c>
      <c r="C1401" s="1" t="s">
        <v>4</v>
      </c>
      <c r="D1401" s="1" t="s">
        <v>5</v>
      </c>
    </row>
    <row r="1402" spans="1:4" ht="13.2" x14ac:dyDescent="0.25">
      <c r="A1402" s="1" t="s">
        <v>1408</v>
      </c>
      <c r="B1402" t="str">
        <f ca="1">IFERROR(__xludf.DUMMYFUNCTION("GOOGLETRANSLATE(B1402,""en"",""hi"")"),"क्यों वह गिरफ्तार नहीं किया गया है। वह सलाखों के पीछे रखा जाना चाहिए और राजद्रोह के लिए मुकदमा चलाया
और कानून के अनुसार सजा दी।")</f>
        <v>क्यों वह गिरफ्तार नहीं किया गया है। वह सलाखों के पीछे रखा जाना चाहिए और राजद्रोह के लिए मुकदमा चलाया
और कानून के अनुसार सजा दी।</v>
      </c>
      <c r="C1402" s="1" t="s">
        <v>4</v>
      </c>
      <c r="D1402" s="1" t="s">
        <v>5</v>
      </c>
    </row>
    <row r="1403" spans="1:4" ht="13.2" x14ac:dyDescent="0.25">
      <c r="A1403" s="1" t="s">
        <v>1409</v>
      </c>
      <c r="B1403" t="str">
        <f ca="1">IFERROR(__xludf.DUMMYFUNCTION("GOOGLETRANSLATE(B1403,""en"",""hi"")"),"Wht यू बहस होगी पठारे")</f>
        <v>Wht यू बहस होगी पठारे</v>
      </c>
      <c r="C1403" s="1" t="s">
        <v>4</v>
      </c>
      <c r="D1403" s="1" t="s">
        <v>5</v>
      </c>
    </row>
    <row r="1404" spans="1:4" ht="13.2" x14ac:dyDescent="0.25">
      <c r="A1404" s="1" t="s">
        <v>1410</v>
      </c>
      <c r="B1404" t="str">
        <f ca="1">IFERROR(__xludf.DUMMYFUNCTION("GOOGLETRANSLATE(B1404,""en"",""hi"")"),"प्रतीक भाई यू इसे किसी न किसी। अपने चैनल के सर्वश्रेष्ठ वीडियो।")</f>
        <v>प्रतीक भाई यू इसे किसी न किसी। अपने चैनल के सर्वश्रेष्ठ वीडियो।</v>
      </c>
      <c r="C1404" s="1" t="s">
        <v>4</v>
      </c>
      <c r="D1404" s="1" t="s">
        <v>5</v>
      </c>
    </row>
    <row r="1405" spans="1:4" ht="13.2" x14ac:dyDescent="0.25">
      <c r="A1405" s="1" t="s">
        <v>1411</v>
      </c>
      <c r="B1405" t="str">
        <f ca="1">IFERROR(__xludf.DUMMYFUNCTION("GOOGLETRANSLATE(B1405,""en"",""hi"")"),"वाह, अंत में एक टिप्पणी में dimwitted imbeciles बीच समझदार आवाज
अनुभाग, ब्रावो !!")</f>
        <v>वाह, अंत में एक टिप्पणी में dimwitted imbeciles बीच समझदार आवाज
अनुभाग, ब्रावो !!</v>
      </c>
      <c r="C1405" s="1" t="s">
        <v>4</v>
      </c>
      <c r="D1405" s="1" t="s">
        <v>5</v>
      </c>
    </row>
    <row r="1406" spans="1:4" ht="13.2" x14ac:dyDescent="0.25">
      <c r="A1406" s="1" t="s">
        <v>1412</v>
      </c>
      <c r="B1406" t="str">
        <f ca="1">IFERROR(__xludf.DUMMYFUNCTION("GOOGLETRANSLATE(B1406,""en"",""hi"")"),"कश्मीर विभाजन से पहले स्वतंत्र था और यह अब तक स्वतंत्र रहे।
कृपया इंडियंस भारत के साथ कश्मीर के अनुबंध पढ़ें। भारत केवल अनुमति दी गई थी
2 बातें
1- रक्षा
2- मुद्रा")</f>
        <v>कश्मीर विभाजन से पहले स्वतंत्र था और यह अब तक स्वतंत्र रहे।
कृपया इंडियंस भारत के साथ कश्मीर के अनुबंध पढ़ें। भारत केवल अनुमति दी गई थी
2 बातें
1- रक्षा
2- मुद्रा</v>
      </c>
      <c r="C1406" s="1" t="s">
        <v>4</v>
      </c>
      <c r="D1406" s="1" t="s">
        <v>5</v>
      </c>
    </row>
    <row r="1407" spans="1:4" ht="13.2" x14ac:dyDescent="0.25">
      <c r="A1407" s="1" t="s">
        <v>1413</v>
      </c>
      <c r="B1407" t="str">
        <f ca="1">IFERROR(__xludf.DUMMYFUNCTION("GOOGLETRANSLATE(B1407,""en"",""hi"")"),"पुस्तक की प्रतीक्षा")</f>
        <v>पुस्तक की प्रतीक्षा</v>
      </c>
      <c r="C1407" s="1" t="s">
        <v>4</v>
      </c>
      <c r="D1407" s="1" t="s">
        <v>5</v>
      </c>
    </row>
    <row r="1408" spans="1:4" ht="13.2" x14ac:dyDescent="0.25">
      <c r="A1408" s="1" t="s">
        <v>1414</v>
      </c>
      <c r="B1408" t="str">
        <f ca="1">IFERROR(__xludf.DUMMYFUNCTION("GOOGLETRANSLATE(B1408,""en"",""hi"")"),"नारीवादी बकवास up🤣🤣🤣")</f>
        <v>नारीवादी बकवास up🤣🤣🤣</v>
      </c>
      <c r="C1408" s="1" t="s">
        <v>36</v>
      </c>
      <c r="D1408" s="1" t="s">
        <v>5</v>
      </c>
    </row>
    <row r="1409" spans="1:4" ht="13.2" x14ac:dyDescent="0.25">
      <c r="A1409" s="1" t="s">
        <v>1415</v>
      </c>
      <c r="B1409" t="str">
        <f ca="1">IFERROR(__xludf.DUMMYFUNCTION("GOOGLETRANSLATE(B1409,""en"",""hi"")"),"मैं एक नारीवादी हूँ और मैं प्यार करता हूँ अर्जुन रेड्डी और कबीर सिंह ... लोग हैं, जो लगता है
अन्यथा पूरे मुद्दे छूट गई है।")</f>
        <v>मैं एक नारीवादी हूँ और मैं प्यार करता हूँ अर्जुन रेड्डी और कबीर सिंह ... लोग हैं, जो लगता है
अन्यथा पूरे मुद्दे छूट गई है।</v>
      </c>
      <c r="C1409" s="1" t="s">
        <v>4</v>
      </c>
      <c r="D1409" s="1" t="s">
        <v>5</v>
      </c>
    </row>
    <row r="1410" spans="1:4" ht="13.2" x14ac:dyDescent="0.25">
      <c r="A1410" s="1" t="s">
        <v>1416</v>
      </c>
      <c r="B1410" t="str">
        <f ca="1">IFERROR(__xludf.DUMMYFUNCTION("GOOGLETRANSLATE(B1410,""en"",""hi"")"),"रवीश कुमार या अर्नाब गोस्वामी की तरह नहीं राजदीप सच पत्रकार। दोनों एक ही हैं
पहले एक वामपंथियों एक दूसरे दक्षिणपंथी है, लेकिन केवल राजदीप ओर वह नहीं लेते
सच journalist.👍👌 है")</f>
        <v>रवीश कुमार या अर्नाब गोस्वामी की तरह नहीं राजदीप सच पत्रकार। दोनों एक ही हैं
पहले एक वामपंथियों एक दूसरे दक्षिणपंथी है, लेकिन केवल राजदीप ओर वह नहीं लेते
सच journalist.👍👌 है</v>
      </c>
      <c r="C1410" s="1" t="s">
        <v>4</v>
      </c>
      <c r="D1410" s="1" t="s">
        <v>5</v>
      </c>
    </row>
    <row r="1411" spans="1:4" ht="13.2" x14ac:dyDescent="0.25">
      <c r="A1411" s="1" t="s">
        <v>1417</v>
      </c>
      <c r="B1411" t="str">
        <f ca="1">IFERROR(__xludf.DUMMYFUNCTION("GOOGLETRANSLATE(B1411,""en"",""hi"")"),"ग्रेट कहा")</f>
        <v>ग्रेट कहा</v>
      </c>
      <c r="C1411" s="1" t="s">
        <v>4</v>
      </c>
      <c r="D1411" s="1" t="s">
        <v>5</v>
      </c>
    </row>
    <row r="1412" spans="1:4" ht="13.2" x14ac:dyDescent="0.25">
      <c r="A1412" s="1" t="s">
        <v>1418</v>
      </c>
      <c r="B1412" t="str">
        <f ca="1">IFERROR(__xludf.DUMMYFUNCTION("GOOGLETRANSLATE(B1412,""en"",""hi"")"),"हॉलीवुड देखने के लिए कारण")</f>
        <v>हॉलीवुड देखने के लिए कारण</v>
      </c>
      <c r="C1412" s="1" t="s">
        <v>4</v>
      </c>
      <c r="D1412" s="1" t="s">
        <v>5</v>
      </c>
    </row>
    <row r="1413" spans="1:4" ht="13.2" x14ac:dyDescent="0.25">
      <c r="A1413" s="1" t="s">
        <v>1419</v>
      </c>
      <c r="B1413" t="str">
        <f ca="1">IFERROR(__xludf.DUMMYFUNCTION("GOOGLETRANSLATE(B1413,""en"",""hi"")"),"उसे वेश्या फोन मत करो क्योंकि वेश्या बस के लिए अपने शरीर को बेचने उनके
अस्तित्व पर वे नहीं उनकी नैतिकता बेचता है। लेकिन अरुंधति रॉय उसे बेचता है
morilaty। और कौन जानता है कि वह अपने शरीर को बेचने हो सकता है और राउल खान हो सकता है
परिणाम")</f>
        <v>उसे वेश्या फोन मत करो क्योंकि वेश्या बस के लिए अपने शरीर को बेचने उनके
अस्तित्व पर वे नहीं उनकी नैतिकता बेचता है। लेकिन अरुंधति रॉय उसे बेचता है
morilaty। और कौन जानता है कि वह अपने शरीर को बेचने हो सकता है और राउल खान हो सकता है
परिणाम</v>
      </c>
      <c r="C1413" s="1" t="s">
        <v>36</v>
      </c>
      <c r="D1413" s="1" t="s">
        <v>28</v>
      </c>
    </row>
    <row r="1414" spans="1:4" ht="13.2" x14ac:dyDescent="0.25">
      <c r="A1414" s="1" t="s">
        <v>1420</v>
      </c>
      <c r="B1414" t="str">
        <f ca="1">IFERROR(__xludf.DUMMYFUNCTION("GOOGLETRANSLATE(B1414,""en"",""hi"")"),"नारीवाद और 3 लहर नारीवाद दो पूरी तरह से अलग बातें हैं। 3 लहर
नारीवाद पर हमला पुरुषों और misandry बारे में है।
और बेशक विषाक्त मर्दानगी मौजूद है, कोई भी उस से इनकार कर सकते हैं। 3 लहर नारीवाद
मूल रूप से विषाक्त नारीवाद है। वे एक सिक्के के दो पहलू हैं।")</f>
        <v>नारीवाद और 3 लहर नारीवाद दो पूरी तरह से अलग बातें हैं। 3 लहर
नारीवाद पर हमला पुरुषों और misandry बारे में है।
और बेशक विषाक्त मर्दानगी मौजूद है, कोई भी उस से इनकार कर सकते हैं। 3 लहर नारीवाद
मूल रूप से विषाक्त नारीवाद है। वे एक सिक्के के दो पहलू हैं।</v>
      </c>
      <c r="C1414" s="1" t="s">
        <v>4</v>
      </c>
      <c r="D1414" s="1" t="s">
        <v>5</v>
      </c>
    </row>
    <row r="1415" spans="1:4" ht="13.2" x14ac:dyDescent="0.25">
      <c r="A1415" s="1" t="s">
        <v>1421</v>
      </c>
      <c r="B1415" t="str">
        <f ca="1">IFERROR(__xludf.DUMMYFUNCTION("GOOGLETRANSLATE(B1415,""en"",""hi"")"),"मैं आपसे सहमत हुँ। यह आपके के का पहला वीडियो है कि मैं देख रहा हूँ और मैं है
पूरी तरह से अति बाईं उदार नारीवादी के पाखंड से सहमत
(Feminazis)।")</f>
        <v>मैं आपसे सहमत हुँ। यह आपके के का पहला वीडियो है कि मैं देख रहा हूँ और मैं है
पूरी तरह से अति बाईं उदार नारीवादी के पाखंड से सहमत
(Feminazis)।</v>
      </c>
      <c r="C1415" s="1" t="s">
        <v>4</v>
      </c>
      <c r="D1415" s="1" t="s">
        <v>5</v>
      </c>
    </row>
    <row r="1416" spans="1:4" ht="13.2" x14ac:dyDescent="0.25">
      <c r="A1416" s="1" t="s">
        <v>1422</v>
      </c>
      <c r="B1416" t="str">
        <f ca="1">IFERROR(__xludf.DUMMYFUNCTION("GOOGLETRANSLATE(B1416,""en"",""hi"")"),"ये Buddi kunhei हां? अरुन्धती बिली फिर कुंगफू kutta? मैं यार समझ में नहीं कर सकते हैं?")</f>
        <v>ये Buddi kunhei हां? अरुन्धती बिली फिर कुंगफू kutta? मैं यार समझ में नहीं कर सकते हैं?</v>
      </c>
      <c r="C1416" s="1" t="s">
        <v>4</v>
      </c>
      <c r="D1416" s="1" t="s">
        <v>5</v>
      </c>
    </row>
    <row r="1417" spans="1:4" ht="13.2" x14ac:dyDescent="0.25">
      <c r="A1417" s="1" t="s">
        <v>1423</v>
      </c>
      <c r="B1417" t="str">
        <f ca="1">IFERROR(__xludf.DUMMYFUNCTION("GOOGLETRANSLATE(B1417,""en"",""hi"")"),"वहाँ लोग हैं, जो मुझे झूठे मामलों रखने को दंडित करने के लिए एक कानून .... ताकि चाहिए
घटनाओं के इस प्रकार नहीं हो सकता है")</f>
        <v>वहाँ लोग हैं, जो मुझे झूठे मामलों रखने को दंडित करने के लिए एक कानून .... ताकि चाहिए
घटनाओं के इस प्रकार नहीं हो सकता है</v>
      </c>
      <c r="C1417" s="1" t="s">
        <v>4</v>
      </c>
      <c r="D1417" s="1" t="s">
        <v>5</v>
      </c>
    </row>
    <row r="1418" spans="1:4" ht="13.2" x14ac:dyDescent="0.25">
      <c r="A1418" s="1" t="s">
        <v>1424</v>
      </c>
      <c r="B1418" t="str">
        <f ca="1">IFERROR(__xludf.DUMMYFUNCTION("GOOGLETRANSLATE(B1418,""en"",""hi"")"),"यह विरोधी राष्ट्र महिला के लोगों को गुमराह और झूठ बोल रहा है, इस गिरफ्तारी
गतिविधियों की टाइप")</f>
        <v>यह विरोधी राष्ट्र महिला के लोगों को गुमराह और झूठ बोल रहा है, इस गिरफ्तारी
गतिविधियों की टाइप</v>
      </c>
      <c r="C1418" s="1" t="s">
        <v>4</v>
      </c>
      <c r="D1418" s="1" t="s">
        <v>5</v>
      </c>
    </row>
    <row r="1419" spans="1:4" ht="13.2" x14ac:dyDescent="0.25">
      <c r="A1419" s="1" t="s">
        <v>1425</v>
      </c>
      <c r="B1419" t="str">
        <f ca="1">IFERROR(__xludf.DUMMYFUNCTION("GOOGLETRANSLATE(B1419,""en"",""hi"")"),"यही कारण है कि मैं अपने हर समीक्षाएँ घड़ी है")</f>
        <v>यही कारण है कि मैं अपने हर समीक्षाएँ घड़ी है</v>
      </c>
      <c r="C1419" s="1" t="s">
        <v>4</v>
      </c>
      <c r="D1419" s="1" t="s">
        <v>5</v>
      </c>
    </row>
    <row r="1420" spans="1:4" ht="13.2" x14ac:dyDescent="0.25">
      <c r="A1420" s="1" t="s">
        <v>1426</v>
      </c>
      <c r="B1420" t="str">
        <f ca="1">IFERROR(__xludf.DUMMYFUNCTION("GOOGLETRANSLATE(B1420,""en"",""hi"")"),"ये समलैंगिक और Lesbos भगत @ajay मूल रूप से प्रकृति के नियमों का विरोध करते रहे हैं")</f>
        <v>ये समलैंगिक और Lesbos भगत @ajay मूल रूप से प्रकृति के नियमों का विरोध करते रहे हैं</v>
      </c>
      <c r="C1420" s="1" t="s">
        <v>4</v>
      </c>
      <c r="D1420" s="1" t="s">
        <v>28</v>
      </c>
    </row>
    <row r="1421" spans="1:4" ht="13.2" x14ac:dyDescent="0.25">
      <c r="A1421" s="1" t="s">
        <v>1427</v>
      </c>
      <c r="B1421" t="str">
        <f ca="1">IFERROR(__xludf.DUMMYFUNCTION("GOOGLETRANSLATE(B1421,""en"",""hi"")"),"यह फिल्म सिर्फ समय की बर्बादी है। इस मूवी अपरिपक्व के लिए ही फिल्म है
लोग हैं, जो प्रेम और वासना के बीच प्रतिष्ठित नहीं है।")</f>
        <v>यह फिल्म सिर्फ समय की बर्बादी है। इस मूवी अपरिपक्व के लिए ही फिल्म है
लोग हैं, जो प्रेम और वासना के बीच प्रतिष्ठित नहीं है।</v>
      </c>
      <c r="C1421" s="1" t="s">
        <v>13</v>
      </c>
      <c r="D1421" s="1" t="s">
        <v>5</v>
      </c>
    </row>
    <row r="1422" spans="1:4" ht="13.2" x14ac:dyDescent="0.25">
      <c r="A1422" s="1" t="s">
        <v>1428</v>
      </c>
      <c r="B1422" t="str">
        <f ca="1">IFERROR(__xludf.DUMMYFUNCTION("GOOGLETRANSLATE(B1422,""en"",""hi"")"),"699 Kabirtard वीडियो को नापसंद")</f>
        <v>699 Kabirtard वीडियो को नापसंद</v>
      </c>
      <c r="C1422" s="1" t="s">
        <v>4</v>
      </c>
      <c r="D1422" s="1" t="s">
        <v>5</v>
      </c>
    </row>
    <row r="1423" spans="1:4" ht="13.2" x14ac:dyDescent="0.25">
      <c r="A1423" s="1" t="s">
        <v>1429</v>
      </c>
      <c r="B1423" t="str">
        <f ca="1">IFERROR(__xludf.DUMMYFUNCTION("GOOGLETRANSLATE(B1423,""en"",""hi"")"),"@gabru हाँ! आप सही मैं आपसे सहमत हूँ रहे हैं")</f>
        <v>@gabru हाँ! आप सही मैं आपसे सहमत हूँ रहे हैं</v>
      </c>
      <c r="C1423" s="1" t="s">
        <v>4</v>
      </c>
      <c r="D1423" s="1" t="s">
        <v>5</v>
      </c>
    </row>
    <row r="1424" spans="1:4" ht="13.2" x14ac:dyDescent="0.25">
      <c r="A1424" s="1" t="s">
        <v>1430</v>
      </c>
      <c r="B1424" t="str">
        <f ca="1">IFERROR(__xludf.DUMMYFUNCTION("GOOGLETRANSLATE(B1424,""en"",""hi"")"),"बेस्ट vedio")</f>
        <v>बेस्ट vedio</v>
      </c>
      <c r="C1424" s="1" t="s">
        <v>4</v>
      </c>
      <c r="D1424" s="1" t="s">
        <v>5</v>
      </c>
    </row>
    <row r="1425" spans="1:4" ht="13.2" x14ac:dyDescent="0.25">
      <c r="A1425" s="1" t="s">
        <v>1431</v>
      </c>
      <c r="B1425" t="str">
        <f ca="1">IFERROR(__xludf.DUMMYFUNCTION("GOOGLETRANSLATE(B1425,""en"",""hi"")"),"10/10 *")</f>
        <v>10/10 *</v>
      </c>
      <c r="C1425" s="1" t="s">
        <v>4</v>
      </c>
      <c r="D1425" s="1" t="s">
        <v>5</v>
      </c>
    </row>
    <row r="1426" spans="1:4" ht="13.2" x14ac:dyDescent="0.25">
      <c r="A1426" s="1" t="s">
        <v>1432</v>
      </c>
      <c r="B1426" t="str">
        <f ca="1">IFERROR(__xludf.DUMMYFUNCTION("GOOGLETRANSLATE(B1426,""en"",""hi"")"),"मैं इस फिल्म को अभी तक नहीं देखा। लेकिन केवल Shwetabh के लिए इस वीडियो को देखने
भाई।
संपादित करें - मैं भारतीय फिल्में देखने नहीं है।")</f>
        <v>मैं इस फिल्म को अभी तक नहीं देखा। लेकिन केवल Shwetabh के लिए इस वीडियो को देखने
भाई।
संपादित करें - मैं भारतीय फिल्में देखने नहीं है।</v>
      </c>
      <c r="C1426" s="1" t="s">
        <v>4</v>
      </c>
      <c r="D1426" s="1" t="s">
        <v>5</v>
      </c>
    </row>
    <row r="1427" spans="1:4" ht="13.2" x14ac:dyDescent="0.25">
      <c r="A1427" s="1" t="s">
        <v>1433</v>
      </c>
      <c r="B1427" t="str">
        <f ca="1">IFERROR(__xludf.DUMMYFUNCTION("GOOGLETRANSLATE(B1427,""en"",""hi"")"),"उन नारीवाद और उदारवादी फिल्म नंबर 1 hai भाड़ में जाओ")</f>
        <v>उन नारीवाद और उदारवादी फिल्म नंबर 1 hai भाड़ में जाओ</v>
      </c>
      <c r="C1427" s="1" t="s">
        <v>36</v>
      </c>
      <c r="D1427" s="1" t="s">
        <v>28</v>
      </c>
    </row>
    <row r="1428" spans="1:4" ht="13.2" x14ac:dyDescent="0.25">
      <c r="A1428" s="1" t="s">
        <v>1434</v>
      </c>
      <c r="B1428" t="str">
        <f ca="1">IFERROR(__xludf.DUMMYFUNCTION("GOOGLETRANSLATE(B1428,""en"",""hi"")"),"ठीक है, मैं भारत में कुछ पाया है, समलैंगिक लड़कियों में soooo सुंदर हैं
इस देश, आप सहमत हैं?")</f>
        <v>ठीक है, मैं भारत में कुछ पाया है, समलैंगिक लड़कियों में soooo सुंदर हैं
इस देश, आप सहमत हैं?</v>
      </c>
      <c r="C1428" s="1" t="s">
        <v>4</v>
      </c>
      <c r="D1428" s="1" t="s">
        <v>5</v>
      </c>
    </row>
    <row r="1429" spans="1:4" ht="13.2" x14ac:dyDescent="0.25">
      <c r="A1429" s="1" t="s">
        <v>1435</v>
      </c>
      <c r="B1429" t="str">
        <f ca="1">IFERROR(__xludf.DUMMYFUNCTION("GOOGLETRANSLATE(B1429,""en"",""hi"")"),"ग्रिल Opu Faking")</f>
        <v>ग्रिल Opu Faking</v>
      </c>
      <c r="C1429" s="1" t="s">
        <v>36</v>
      </c>
      <c r="D1429" s="1" t="s">
        <v>5</v>
      </c>
    </row>
    <row r="1430" spans="1:4" ht="13.2" x14ac:dyDescent="0.25">
      <c r="A1430" s="1" t="s">
        <v>1436</v>
      </c>
      <c r="B1430" t="str">
        <f ca="1">IFERROR(__xludf.DUMMYFUNCTION("GOOGLETRANSLATE(B1430,""en"",""hi"")"),"देखा। संपूर्ण समीक्षा और वह है गांडू नारीवादी")</f>
        <v>देखा। संपूर्ण समीक्षा और वह है गांडू नारीवादी</v>
      </c>
      <c r="C1430" s="1" t="s">
        <v>36</v>
      </c>
      <c r="D1430" s="1" t="s">
        <v>28</v>
      </c>
    </row>
    <row r="1431" spans="1:4" ht="13.2" x14ac:dyDescent="0.25">
      <c r="A1431" s="1" t="s">
        <v>1437</v>
      </c>
      <c r="B1431" t="str">
        <f ca="1">IFERROR(__xludf.DUMMYFUNCTION("GOOGLETRANSLATE(B1431,""en"",""hi"")"),"उन, अपमान महिलाओं के इरादे से कहा नहीं कर रहे हैं, तो आप नहीं कर सकते
कि देखते हैं, हो सकता है आप feminazis के विचारों से अंधा हो रहे हैं।")</f>
        <v>उन, अपमान महिलाओं के इरादे से कहा नहीं कर रहे हैं, तो आप नहीं कर सकते
कि देखते हैं, हो सकता है आप feminazis के विचारों से अंधा हो रहे हैं।</v>
      </c>
      <c r="C1431" s="1" t="s">
        <v>4</v>
      </c>
      <c r="D1431" s="1" t="s">
        <v>5</v>
      </c>
    </row>
    <row r="1432" spans="1:4" ht="13.2" x14ac:dyDescent="0.25">
      <c r="A1432" s="1" t="s">
        <v>1438</v>
      </c>
      <c r="B1432" t="str">
        <f ca="1">IFERROR(__xludf.DUMMYFUNCTION("GOOGLETRANSLATE(B1432,""en"",""hi"")"),"हम समझ सकते हैं लोगों की तरह उसे भरें और नीड के लिए अपने स्वयं STUMOC है
कुछ अपनी आजीविका के लिए क्या करना है। लेकिन बेहतर है कि वे अन्य सभ्य खोजते हैं
अपनी आजीविका के लिए व्यापार")</f>
        <v>हम समझ सकते हैं लोगों की तरह उसे भरें और नीड के लिए अपने स्वयं STUMOC है
कुछ अपनी आजीविका के लिए क्या करना है। लेकिन बेहतर है कि वे अन्य सभ्य खोजते हैं
अपनी आजीविका के लिए व्यापार</v>
      </c>
      <c r="C1432" s="1" t="s">
        <v>4</v>
      </c>
      <c r="D1432" s="1" t="s">
        <v>5</v>
      </c>
    </row>
    <row r="1433" spans="1:4" ht="13.2" x14ac:dyDescent="0.25">
      <c r="A1433" s="1" t="s">
        <v>1439</v>
      </c>
      <c r="B1433" t="str">
        <f ca="1">IFERROR(__xludf.DUMMYFUNCTION("GOOGLETRANSLATE(B1433,""en"",""hi"")"),"परमेश्वर ने उसे पिछले जन्म दे कृपया")</f>
        <v>परमेश्वर ने उसे पिछले जन्म दे कृपया</v>
      </c>
      <c r="C1433" s="1" t="s">
        <v>4</v>
      </c>
      <c r="D1433" s="1" t="s">
        <v>5</v>
      </c>
    </row>
    <row r="1434" spans="1:4" ht="13.2" x14ac:dyDescent="0.25">
      <c r="A1434" s="1" t="s">
        <v>1440</v>
      </c>
      <c r="B1434" t="str">
        <f ca="1">IFERROR(__xludf.DUMMYFUNCTION("GOOGLETRANSLATE(B1434,""en"",""hi"")"),"वामपंथियों और lutians की रंगा बिल्ला माता-पिता .....")</f>
        <v>वामपंथियों और lutians की रंगा बिल्ला माता-पिता .....</v>
      </c>
      <c r="C1434" s="1" t="s">
        <v>13</v>
      </c>
      <c r="D1434" s="1" t="s">
        <v>5</v>
      </c>
    </row>
    <row r="1435" spans="1:4" ht="13.2" x14ac:dyDescent="0.25">
      <c r="A1435" s="1" t="s">
        <v>1441</v>
      </c>
      <c r="B1435" t="str">
        <f ca="1">IFERROR(__xludf.DUMMYFUNCTION("GOOGLETRANSLATE(B1435,""en"",""hi"")"),"आप अपने चैनल का नाम बदल गया है!")</f>
        <v>आप अपने चैनल का नाम बदल गया है!</v>
      </c>
      <c r="C1435" s="1" t="s">
        <v>4</v>
      </c>
      <c r="D1435" s="1" t="s">
        <v>5</v>
      </c>
    </row>
    <row r="1436" spans="1:4" ht="13.2" x14ac:dyDescent="0.25">
      <c r="A1436" s="1" t="s">
        <v>1442</v>
      </c>
      <c r="B1436" t="str">
        <f ca="1">IFERROR(__xludf.DUMMYFUNCTION("GOOGLETRANSLATE(B1436,""en"",""hi"")"),"मैं बॉलीवुड फिल्मों से नफरत 😬😬😬😬")</f>
        <v>मैं बॉलीवुड फिल्मों से नफरत 😬😬😬😬</v>
      </c>
      <c r="C1436" s="1" t="s">
        <v>13</v>
      </c>
      <c r="D1436" s="1" t="s">
        <v>5</v>
      </c>
    </row>
    <row r="1437" spans="1:4" ht="13.2" x14ac:dyDescent="0.25">
      <c r="A1437" s="1" t="s">
        <v>1443</v>
      </c>
      <c r="B1437" t="str">
        <f ca="1">IFERROR(__xludf.DUMMYFUNCTION("GOOGLETRANSLATE(B1437,""en"",""hi"")"),"यह 9 साल है कि मैं सिनेमा हॉल के पास गया हो गया है ... क्योंकि सब बकवास
कचरा फिल्म उद्योग में है")</f>
        <v>यह 9 साल है कि मैं सिनेमा हॉल के पास गया हो गया है ... क्योंकि सब बकवास
कचरा फिल्म उद्योग में है</v>
      </c>
      <c r="C1437" s="1" t="s">
        <v>4</v>
      </c>
      <c r="D1437" s="1" t="s">
        <v>5</v>
      </c>
    </row>
    <row r="1438" spans="1:4" ht="13.2" x14ac:dyDescent="0.25">
      <c r="A1438" s="1" t="s">
        <v>1444</v>
      </c>
      <c r="B1438" t="str">
        <f ca="1">IFERROR(__xludf.DUMMYFUNCTION("GOOGLETRANSLATE(B1438,""en"",""hi"")"),"मुझे भी यहीं")</f>
        <v>मुझे भी यहीं</v>
      </c>
      <c r="C1438" s="1" t="s">
        <v>4</v>
      </c>
      <c r="D1438" s="1" t="s">
        <v>5</v>
      </c>
    </row>
    <row r="1439" spans="1:4" ht="13.2" x14ac:dyDescent="0.25">
      <c r="A1439" s="1" t="s">
        <v>1445</v>
      </c>
      <c r="B1439" t="str">
        <f ca="1">IFERROR(__xludf.DUMMYFUNCTION("GOOGLETRANSLATE(B1439,""en"",""hi"")"),"वह विदेशी एजेंसियों, चीन और पाक सहित द्वारा वित्त पोषित है। एक शब्द पर विश्वास मत करो
वह कहती है। वह विदेशी नागरिक है।")</f>
        <v>वह विदेशी एजेंसियों, चीन और पाक सहित द्वारा वित्त पोषित है। एक शब्द पर विश्वास मत करो
वह कहती है। वह विदेशी नागरिक है।</v>
      </c>
      <c r="C1439" s="1" t="s">
        <v>4</v>
      </c>
      <c r="D1439" s="1" t="s">
        <v>5</v>
      </c>
    </row>
    <row r="1440" spans="1:4" ht="13.2" x14ac:dyDescent="0.25">
      <c r="A1440" s="1" t="s">
        <v>1446</v>
      </c>
      <c r="B1440" t="str">
        <f ca="1">IFERROR(__xludf.DUMMYFUNCTION("GOOGLETRANSLATE(B1440,""en"",""hi"")"),"वह रैंडी, उसके पिता के रूप में gandwa, mother😂😂😂😂 के रूप में जुगाड़ के रूप में अपने नाम बताता है")</f>
        <v>वह रैंडी, उसके पिता के रूप में gandwa, mother😂😂😂😂 के रूप में जुगाड़ के रूप में अपने नाम बताता है</v>
      </c>
      <c r="C1440" s="1" t="s">
        <v>4</v>
      </c>
      <c r="D1440" s="1" t="s">
        <v>28</v>
      </c>
    </row>
    <row r="1441" spans="1:4" ht="13.2" x14ac:dyDescent="0.25">
      <c r="A1441" s="1" t="s">
        <v>1447</v>
      </c>
      <c r="B1441" t="str">
        <f ca="1">IFERROR(__xludf.DUMMYFUNCTION("GOOGLETRANSLATE(B1441,""en"",""hi"")"),"अभिनय .. Direction..Music। वापस जमीन ch .. पटकथा ch सांगा na")</f>
        <v>अभिनय .. Direction..Music। वापस जमीन ch .. पटकथा ch सांगा na</v>
      </c>
      <c r="C1441" s="1" t="s">
        <v>4</v>
      </c>
      <c r="D1441" s="1" t="s">
        <v>5</v>
      </c>
    </row>
    <row r="1442" spans="1:4" ht="13.2" x14ac:dyDescent="0.25">
      <c r="A1442" s="1" t="s">
        <v>1448</v>
      </c>
      <c r="B1442" t="str">
        <f ca="1">IFERROR(__xludf.DUMMYFUNCTION("GOOGLETRANSLATE(B1442,""en"",""hi"")"),"कहाँ कबीर सिंह की समीक्षा है ..")</f>
        <v>कहाँ कबीर सिंह की समीक्षा है ..</v>
      </c>
      <c r="C1442" s="1" t="s">
        <v>4</v>
      </c>
      <c r="D1442" s="1" t="s">
        <v>5</v>
      </c>
    </row>
    <row r="1443" spans="1:4" ht="13.2" x14ac:dyDescent="0.25">
      <c r="A1443" s="1" t="s">
        <v>1449</v>
      </c>
      <c r="B1443" t="str">
        <f ca="1">IFERROR(__xludf.DUMMYFUNCTION("GOOGLETRANSLATE(B1443,""en"",""hi"")"),"अक्षय कुमार पे वीडियो बनाओ कि वह कैसे बना कर जनता के मूर्ख बना रहा है
देशभक्ति फिल्मों।")</f>
        <v>अक्षय कुमार पे वीडियो बनाओ कि वह कैसे बना कर जनता के मूर्ख बना रहा है
देशभक्ति फिल्मों।</v>
      </c>
      <c r="C1443" s="1" t="s">
        <v>36</v>
      </c>
      <c r="D1443" s="1" t="s">
        <v>5</v>
      </c>
    </row>
    <row r="1444" spans="1:4" ht="13.2" x14ac:dyDescent="0.25">
      <c r="A1444" s="1" t="s">
        <v>1450</v>
      </c>
      <c r="B1444" t="str">
        <f ca="1">IFERROR(__xludf.DUMMYFUNCTION("GOOGLETRANSLATE(B1444,""en"",""hi"")"),"Dude कम से कम ठीक से ट्रिम")</f>
        <v>Dude कम से कम ठीक से ट्रिम</v>
      </c>
      <c r="C1444" s="1" t="s">
        <v>4</v>
      </c>
      <c r="D1444" s="1" t="s">
        <v>5</v>
      </c>
    </row>
    <row r="1445" spans="1:4" ht="13.2" x14ac:dyDescent="0.25">
      <c r="A1445" s="1" t="s">
        <v>1451</v>
      </c>
      <c r="B1445" t="str">
        <f ca="1">IFERROR(__xludf.DUMMYFUNCTION("GOOGLETRANSLATE(B1445,""en"",""hi"")"),"बहुत बढ़िया ।")</f>
        <v>बहुत बढ़िया ।</v>
      </c>
      <c r="C1445" s="1" t="s">
        <v>4</v>
      </c>
      <c r="D1445" s="1" t="s">
        <v>5</v>
      </c>
    </row>
    <row r="1446" spans="1:4" ht="13.2" x14ac:dyDescent="0.25">
      <c r="A1446" s="1" t="s">
        <v>1452</v>
      </c>
      <c r="B1446" t="str">
        <f ca="1">IFERROR(__xludf.DUMMYFUNCTION("GOOGLETRANSLATE(B1446,""en"",""hi"")"),"निरक्षर Feku Chaiwala और अमित गुंडा के लोकतंत्र को नष्ट कर रहा है
भारत")</f>
        <v>निरक्षर Feku Chaiwala और अमित गुंडा के लोकतंत्र को नष्ट कर रहा है
भारत</v>
      </c>
      <c r="C1446" s="1" t="s">
        <v>4</v>
      </c>
      <c r="D1446" s="1" t="s">
        <v>5</v>
      </c>
    </row>
    <row r="1447" spans="1:4" ht="13.2" x14ac:dyDescent="0.25">
      <c r="A1447" s="1" t="s">
        <v>1453</v>
      </c>
      <c r="B1447" t="str">
        <f ca="1">IFERROR(__xludf.DUMMYFUNCTION("GOOGLETRANSLATE(B1447,""en"",""hi"")"),"RX-100 ........ तमिल फिल्म ... यू watch..That नारीवाद पर एक तमाचा था चाहिए ..")</f>
        <v>RX-100 ........ तमिल फिल्म ... यू watch..That नारीवाद पर एक तमाचा था चाहिए ..</v>
      </c>
      <c r="C1447" s="1" t="s">
        <v>36</v>
      </c>
      <c r="D1447" s="1" t="s">
        <v>5</v>
      </c>
    </row>
    <row r="1448" spans="1:4" ht="13.2" x14ac:dyDescent="0.25">
      <c r="A1448" s="1" t="s">
        <v>1454</v>
      </c>
      <c r="B1448" t="str">
        <f ca="1">IFERROR(__xludf.DUMMYFUNCTION("GOOGLETRANSLATE(B1448,""en"",""hi"")"),"Thanos ..... स्नेप ....")</f>
        <v>Thanos ..... स्नेप ....</v>
      </c>
      <c r="C1448" s="1" t="s">
        <v>4</v>
      </c>
      <c r="D1448" s="1" t="s">
        <v>5</v>
      </c>
    </row>
    <row r="1449" spans="1:4" ht="13.2" x14ac:dyDescent="0.25">
      <c r="A1449" s="1" t="s">
        <v>1455</v>
      </c>
      <c r="B1449" t="str">
        <f ca="1">IFERROR(__xludf.DUMMYFUNCTION("GOOGLETRANSLATE(B1449,""en"",""hi"")"),"मैं पूरी तरह से आपके साथ सहमत हुं। आप इसे किसी न किसी। कबीर सिंह नहीं मनाया जाना चाहिए।
यह लोगों को गलत संदेश देता है। अंत में घड़ी कोई इस आलोचना की
एक लूट के साथ फिल्म और आप बहुत वैध अंक उठाया। इस फिल्म के समर्थक
छिपाने के लिए कोई जगह नहीं है और कोई काउं"&amp;"टर तर्क छोड़ दिया होगा।")</f>
        <v>मैं पूरी तरह से आपके साथ सहमत हुं। आप इसे किसी न किसी। कबीर सिंह नहीं मनाया जाना चाहिए।
यह लोगों को गलत संदेश देता है। अंत में घड़ी कोई इस आलोचना की
एक लूट के साथ फिल्म और आप बहुत वैध अंक उठाया। इस फिल्म के समर्थक
छिपाने के लिए कोई जगह नहीं है और कोई काउंटर तर्क छोड़ दिया होगा।</v>
      </c>
      <c r="C1449" s="1" t="s">
        <v>13</v>
      </c>
      <c r="D1449" s="1" t="s">
        <v>5</v>
      </c>
    </row>
    <row r="1450" spans="1:4" ht="13.2" x14ac:dyDescent="0.25">
      <c r="A1450" s="1" t="s">
        <v>1456</v>
      </c>
      <c r="B1450" t="str">
        <f ca="1">IFERROR(__xludf.DUMMYFUNCTION("GOOGLETRANSLATE(B1450,""en"",""hi"")"),"अच्छी खबर यह है agiajuo")</f>
        <v>अच्छी खबर यह है agiajuo</v>
      </c>
      <c r="C1450" s="1" t="s">
        <v>4</v>
      </c>
      <c r="D1450" s="1" t="s">
        <v>5</v>
      </c>
    </row>
    <row r="1451" spans="1:4" ht="13.2" x14ac:dyDescent="0.25">
      <c r="A1451" s="1" t="s">
        <v>1457</v>
      </c>
      <c r="B1451" t="str">
        <f ca="1">IFERROR(__xludf.DUMMYFUNCTION("GOOGLETRANSLATE(B1451,""en"",""hi"")"),"Hahahahahaaah")</f>
        <v>Hahahahahaaah</v>
      </c>
      <c r="C1451" s="1" t="s">
        <v>4</v>
      </c>
      <c r="D1451" s="1" t="s">
        <v>5</v>
      </c>
    </row>
    <row r="1452" spans="1:4" ht="13.2" x14ac:dyDescent="0.25">
      <c r="A1452" s="1" t="s">
        <v>1458</v>
      </c>
      <c r="B1452" t="str">
        <f ca="1">IFERROR(__xludf.DUMMYFUNCTION("GOOGLETRANSLATE(B1452,""en"",""hi"")"),"वर्ष की सर्वश्रेष्ठ फिल्म में से एक है और क्या शाहिद असली रॉकस्टार द्वारा एक अभिनय
मेरे लिए 👌")</f>
        <v>वर्ष की सर्वश्रेष्ठ फिल्म में से एक है और क्या शाहिद असली रॉकस्टार द्वारा एक अभिनय
मेरे लिए 👌</v>
      </c>
      <c r="C1452" s="1" t="s">
        <v>4</v>
      </c>
      <c r="D1452" s="1" t="s">
        <v>5</v>
      </c>
    </row>
    <row r="1453" spans="1:4" ht="13.2" x14ac:dyDescent="0.25">
      <c r="A1453" s="1" t="s">
        <v>1459</v>
      </c>
      <c r="B1453" t="str">
        <f ca="1">IFERROR(__xludf.DUMMYFUNCTION("GOOGLETRANSLATE(B1453,""en"",""hi"")"),"उन उदारवादियों जो लगता है कि वे मेरे मन के अनुसार बदल सकते हैं के लिए तीन शब्द
उनके विचार
""मुझे नहीं पता केयर""
क्योंकि मैं मुझ पर अपनी विचार थोपने की किसी को भी अनुमति नहीं देते।")</f>
        <v>उन उदारवादियों जो लगता है कि वे मेरे मन के अनुसार बदल सकते हैं के लिए तीन शब्द
उनके विचार
"मुझे नहीं पता केयर"
क्योंकि मैं मुझ पर अपनी विचार थोपने की किसी को भी अनुमति नहीं देते।</v>
      </c>
      <c r="C1453" s="1" t="s">
        <v>13</v>
      </c>
      <c r="D1453" s="1" t="s">
        <v>5</v>
      </c>
    </row>
    <row r="1454" spans="1:4" ht="13.2" x14ac:dyDescent="0.25">
      <c r="A1454" s="1" t="s">
        <v>1460</v>
      </c>
      <c r="B1454" t="str">
        <f ca="1">IFERROR(__xludf.DUMMYFUNCTION("GOOGLETRANSLATE(B1454,""en"",""hi"")"),"मैं अर्नाब सरकार वित्त पोषित है जानते हैं, लेकिन इस मुद्दे पर मैं मानता हूँ कि अरुंधति रॉय नहीं
भारत में की आवश्यकता है।")</f>
        <v>मैं अर्नाब सरकार वित्त पोषित है जानते हैं, लेकिन इस मुद्दे पर मैं मानता हूँ कि अरुंधति रॉय नहीं
भारत में की आवश्यकता है।</v>
      </c>
      <c r="C1454" s="1" t="s">
        <v>4</v>
      </c>
      <c r="D1454" s="1" t="s">
        <v>5</v>
      </c>
    </row>
    <row r="1455" spans="1:4" ht="13.2" x14ac:dyDescent="0.25">
      <c r="A1455" s="1" t="s">
        <v>1461</v>
      </c>
      <c r="B1455" t="str">
        <f ca="1">IFERROR(__xludf.DUMMYFUNCTION("GOOGLETRANSLATE(B1455,""en"",""hi"")"),"दुख की बात सच है कि, ज्यादातर लोगों को आसानी से भारत में प्रभावित हैं।")</f>
        <v>दुख की बात सच है कि, ज्यादातर लोगों को आसानी से भारत में प्रभावित हैं।</v>
      </c>
      <c r="C1455" s="1" t="s">
        <v>4</v>
      </c>
      <c r="D1455" s="1" t="s">
        <v>5</v>
      </c>
    </row>
    <row r="1456" spans="1:4" ht="13.2" x14ac:dyDescent="0.25">
      <c r="A1456" s="1" t="s">
        <v>1462</v>
      </c>
      <c r="B1456" t="str">
        <f ca="1">IFERROR(__xludf.DUMMYFUNCTION("GOOGLETRANSLATE(B1456,""en"",""hi"")"),"यही कारण है कि मैं फिल्म साथी फिल्म समीक्षा देखना बंद कर दिया है ...")</f>
        <v>यही कारण है कि मैं फिल्म साथी फिल्म समीक्षा देखना बंद कर दिया है ...</v>
      </c>
      <c r="C1456" s="1" t="s">
        <v>13</v>
      </c>
      <c r="D1456" s="1" t="s">
        <v>5</v>
      </c>
    </row>
    <row r="1457" spans="1:4" ht="13.2" x14ac:dyDescent="0.25">
      <c r="A1457" s="1" t="s">
        <v>1463</v>
      </c>
      <c r="B1457" t="str">
        <f ca="1">IFERROR(__xludf.DUMMYFUNCTION("GOOGLETRANSLATE(B1457,""en"",""hi"")"),"सरल .... वह नक्सलवाद के प्रसार के लिए चीन जनवादी गणराज्य द्वारा वित्त पोषित है
और माओवाद। वह भारत की आर्थिक वृद्धि अराजकता तो करवाकर को कम करना चाहता है,
चीन आसानी से किसी भी बिना संयुक्त राज्य अमेरिका की धड़कन के बाद महाशक्ति बन सकता है
भारत की ओर से प्र"&amp;"तियोगिता। दुनिया भर में हर बाईं उदार केवल भारत जानता है
चीन के साथ आर्थिक और सैन्य प्रतिस्पर्धा कर सकते हैं जो वे करना नहीं चाहते हैं
क्या हो रहा है देखते हैं।")</f>
        <v>सरल .... वह नक्सलवाद के प्रसार के लिए चीन जनवादी गणराज्य द्वारा वित्त पोषित है
और माओवाद। वह भारत की आर्थिक वृद्धि अराजकता तो करवाकर को कम करना चाहता है,
चीन आसानी से किसी भी बिना संयुक्त राज्य अमेरिका की धड़कन के बाद महाशक्ति बन सकता है
भारत की ओर से प्रतियोगिता। दुनिया भर में हर बाईं उदार केवल भारत जानता है
चीन के साथ आर्थिक और सैन्य प्रतिस्पर्धा कर सकते हैं जो वे करना नहीं चाहते हैं
क्या हो रहा है देखते हैं।</v>
      </c>
      <c r="C1457" s="1" t="s">
        <v>4</v>
      </c>
      <c r="D1457" s="1" t="s">
        <v>5</v>
      </c>
    </row>
    <row r="1458" spans="1:4" ht="13.2" x14ac:dyDescent="0.25">
      <c r="A1458" s="1" t="s">
        <v>1464</v>
      </c>
      <c r="B1458" t="str">
        <f ca="1">IFERROR(__xludf.DUMMYFUNCTION("GOOGLETRANSLATE(B1458,""en"",""hi"")"),"Dude मैं पिछले सप्ताह की तरह इस फिल्म देख!")</f>
        <v>Dude मैं पिछले सप्ताह की तरह इस फिल्म देख!</v>
      </c>
      <c r="C1458" s="1" t="s">
        <v>4</v>
      </c>
      <c r="D1458" s="1" t="s">
        <v>5</v>
      </c>
    </row>
    <row r="1459" spans="1:4" ht="13.2" x14ac:dyDescent="0.25">
      <c r="A1459" s="1" t="s">
        <v>1465</v>
      </c>
      <c r="B1459" t="str">
        <f ca="1">IFERROR(__xludf.DUMMYFUNCTION("GOOGLETRANSLATE(B1459,""en"",""hi"")"),"बकवास लड़का: चोदू लड़का।
😂😂😂")</f>
        <v>बकवास लड़का: चोदू लड़का।
😂😂😂</v>
      </c>
      <c r="C1459" s="1" t="s">
        <v>36</v>
      </c>
      <c r="D1459" s="1" t="s">
        <v>28</v>
      </c>
    </row>
    <row r="1460" spans="1:4" ht="13.2" x14ac:dyDescent="0.25">
      <c r="A1460" s="1" t="s">
        <v>1466</v>
      </c>
      <c r="B1460" t="str">
        <f ca="1">IFERROR(__xludf.DUMMYFUNCTION("GOOGLETRANSLATE(B1460,""en"",""hi"")"),"अच्छा नाटक ....")</f>
        <v>अच्छा नाटक ....</v>
      </c>
      <c r="C1460" s="1" t="s">
        <v>4</v>
      </c>
      <c r="D1460" s="1" t="s">
        <v>5</v>
      </c>
    </row>
    <row r="1461" spans="1:4" ht="13.2" x14ac:dyDescent="0.25">
      <c r="A1461" s="1" t="s">
        <v>1467</v>
      </c>
      <c r="B1461" t="str">
        <f ca="1">IFERROR(__xludf.DUMMYFUNCTION("GOOGLETRANSLATE(B1461,""en"",""hi"")"),"मेरे पिछले टिप्पणी:
मैं इसे नारीवाद और उदारवादियों के विषयों डालने जबरदस्ती सही करने के लिए है नहीं लगता है
हर वीडियो में,
यह वीडियो अर्थात फिल्म समीक्षा का नैतिक उद्देश्य को हिला।
5 मिनट के लिए देखने के बाद:
अपने वीडियो महान है"&amp;"ं। तुम महान हो !
जय हिन्द ! वंदे मातरम् 🇮🇳🇮🇳🇮🇳")</f>
        <v>मेरे पिछले टिप्पणी:
मैं इसे नारीवाद और उदारवादियों के विषयों डालने जबरदस्ती सही करने के लिए है नहीं लगता है
हर वीडियो में,
यह वीडियो अर्थात फिल्म समीक्षा का नैतिक उद्देश्य को हिला।
5 मिनट के लिए देखने के बाद:
अपने वीडियो महान हैं। तुम महान हो !
जय हिन्द ! वंदे मातरम् 🇮🇳🇮🇳🇮🇳</v>
      </c>
      <c r="C1461" s="1" t="s">
        <v>13</v>
      </c>
      <c r="D1461" s="1" t="s">
        <v>5</v>
      </c>
    </row>
    <row r="1462" spans="1:4" ht="13.2" x14ac:dyDescent="0.25">
      <c r="A1462" s="1" t="s">
        <v>1468</v>
      </c>
      <c r="B1462" t="str">
        <f ca="1">IFERROR(__xludf.DUMMYFUNCTION("GOOGLETRANSLATE(B1462,""en"",""hi"")"),"प्रतीक भाई हम उदारवादी के खिलाफ यू के साथ कर रहे हैं")</f>
        <v>प्रतीक भाई हम उदारवादी के खिलाफ यू के साथ कर रहे हैं</v>
      </c>
      <c r="C1462" s="1" t="s">
        <v>4</v>
      </c>
      <c r="D1462" s="1" t="s">
        <v>5</v>
      </c>
    </row>
    <row r="1463" spans="1:4" ht="13.2" x14ac:dyDescent="0.25">
      <c r="A1463" s="1" t="s">
        <v>1469</v>
      </c>
      <c r="B1463" t="str">
        <f ca="1">IFERROR(__xludf.DUMMYFUNCTION("GOOGLETRANSLATE(B1463,""en"",""hi"")"),"Toooooooooo ज्यादा ... आदरणीय महोदय।")</f>
        <v>Toooooooooo ज्यादा ... आदरणीय महोदय।</v>
      </c>
      <c r="C1463" s="1" t="s">
        <v>4</v>
      </c>
      <c r="D1463" s="1" t="s">
        <v>5</v>
      </c>
    </row>
    <row r="1464" spans="1:4" ht="13.2" x14ac:dyDescent="0.25">
      <c r="A1464" s="1" t="s">
        <v>1470</v>
      </c>
      <c r="B1464" t="str">
        <f ca="1">IFERROR(__xludf.DUMMYFUNCTION("GOOGLETRANSLATE(B1464,""en"",""hi"")"),"केवल बॉलीवुड में अच्छी फिल्म 'बेबी' था")</f>
        <v>केवल बॉलीवुड में अच्छी फिल्म 'बेबी' था</v>
      </c>
      <c r="C1464" s="1" t="s">
        <v>4</v>
      </c>
      <c r="D1464" s="1" t="s">
        <v>5</v>
      </c>
    </row>
    <row r="1465" spans="1:4" ht="13.2" x14ac:dyDescent="0.25">
      <c r="A1465" s="1" t="s">
        <v>1471</v>
      </c>
      <c r="B1465" t="str">
        <f ca="1">IFERROR(__xludf.DUMMYFUNCTION("GOOGLETRANSLATE(B1465,""en"",""hi"")"),"@Rohan जाधव हां, अगर Dat मामला है, तो हारे हुए भारत में सभी aashiques
'कूल' .... बेरोजगार पुरुष खुराक जो पेय शराब और उनके काम करने को हरा कर रहे हैं
पत्नियों भी 'कूल' कर रहे हैं .... !! ........ bullshiting से बाहर निकलें, संभोग ........ यकीन Dat नहीं हूँ"&amp;"
यहां तक ​​कि शराब व्यक्तित्व का उर कमी इलाज कर सकते हैं ..... !! .....")</f>
        <v>@Rohan जाधव हां, अगर Dat मामला है, तो हारे हुए भारत में सभी aashiques
'कूल' .... बेरोजगार पुरुष खुराक जो पेय शराब और उनके काम करने को हरा कर रहे हैं
पत्नियों भी 'कूल' कर रहे हैं .... !! ........ bullshiting से बाहर निकलें, संभोग ........ यकीन Dat नहीं हूँ
यहां तक ​​कि शराब व्यक्तित्व का उर कमी इलाज कर सकते हैं ..... !! .....</v>
      </c>
      <c r="C1465" s="1" t="s">
        <v>4</v>
      </c>
      <c r="D1465" s="1" t="s">
        <v>5</v>
      </c>
    </row>
    <row r="1466" spans="1:4" ht="13.2" x14ac:dyDescent="0.25">
      <c r="A1466" s="1" t="s">
        <v>1472</v>
      </c>
      <c r="B1466" t="str">
        <f ca="1">IFERROR(__xludf.DUMMYFUNCTION("GOOGLETRANSLATE(B1466,""en"",""hi"")"),"@TANMAY जैन आप भी वीडियो देखा था? वीडियो वह था की पहली छमाही
सचमुच ही नहीं समझा।")</f>
        <v>@TANMAY जैन आप भी वीडियो देखा था? वीडियो वह था की पहली छमाही
सचमुच ही नहीं समझा।</v>
      </c>
      <c r="C1466" s="1" t="s">
        <v>4</v>
      </c>
      <c r="D1466" s="1" t="s">
        <v>5</v>
      </c>
    </row>
    <row r="1467" spans="1:4" ht="13.2" x14ac:dyDescent="0.25">
      <c r="A1467" s="1" t="s">
        <v>1473</v>
      </c>
      <c r="B1467" t="str">
        <f ca="1">IFERROR(__xludf.DUMMYFUNCTION("GOOGLETRANSLATE(B1467,""en"",""hi"")"),"@jessicagreenwalt 498 ए है i.p.c. इस कोड से पता चलता है कि कैसे लूटने पति घर के लिए और
परिवार को नष्ट कर। यह भारत के सबसे असभ्य कानून है और इस से आता है
अमेरिका और ब्रिटेन। तलाक दर को देखो।")</f>
        <v>@jessicagreenwalt 498 ए है i.p.c. इस कोड से पता चलता है कि कैसे लूटने पति घर के लिए और
परिवार को नष्ट कर। यह भारत के सबसे असभ्य कानून है और इस से आता है
अमेरिका और ब्रिटेन। तलाक दर को देखो।</v>
      </c>
      <c r="C1467" s="1" t="s">
        <v>4</v>
      </c>
      <c r="D1467" s="1" t="s">
        <v>5</v>
      </c>
    </row>
    <row r="1468" spans="1:4" ht="13.2" x14ac:dyDescent="0.25">
      <c r="A1468" s="1" t="s">
        <v>1474</v>
      </c>
      <c r="B1468" t="str">
        <f ca="1">IFERROR(__xludf.DUMMYFUNCTION("GOOGLETRANSLATE(B1468,""en"",""hi"")"),"इसके पेट्रोल नहीं ... इसका अपराध गश्ती ...")</f>
        <v>इसके पेट्रोल नहीं ... इसका अपराध गश्ती ...</v>
      </c>
      <c r="C1468" s="1" t="s">
        <v>4</v>
      </c>
      <c r="D1468" s="1" t="s">
        <v>5</v>
      </c>
    </row>
    <row r="1469" spans="1:4" ht="13.2" x14ac:dyDescent="0.25">
      <c r="A1469" s="1" t="s">
        <v>1475</v>
      </c>
      <c r="B1469" t="str">
        <f ca="1">IFERROR(__xludf.DUMMYFUNCTION("GOOGLETRANSLATE(B1469,""en"",""hi"")"),"ये कुछ समीक्षक, (क्विंट, फिल्म कंपेनियन) टुट हाय pade hai jaise फिल्म पे है
तु शुद्ध बॉलीवुड मुझे Sabse खरब फिल्म हो। लॉग इन करें Wo बोल रहे है की, प्रीति ke
चरित्र को विनम्र बताया hai bahot। मुझे नही लगा पर देख ke करने के लिए। असल में
वह अपने अंक रखते हु"&amp;"ए किया गया था, और उन्हें करने के लिए अटक। अन्य के अपने विश्लेषण
राय बिल्कुल सही है। महान समीक्षा।")</f>
        <v>ये कुछ समीक्षक, (क्विंट, फिल्म कंपेनियन) टुट हाय pade hai jaise फिल्म पे है
तु शुद्ध बॉलीवुड मुझे Sabse खरब फिल्म हो। लॉग इन करें Wo बोल रहे है की, प्रीति ke
चरित्र को विनम्र बताया hai bahot। मुझे नही लगा पर देख ke करने के लिए। असल में
वह अपने अंक रखते हुए किया गया था, और उन्हें करने के लिए अटक। अन्य के अपने विश्लेषण
राय बिल्कुल सही है। महान समीक्षा।</v>
      </c>
      <c r="C1469" s="1" t="s">
        <v>13</v>
      </c>
      <c r="D1469" s="1" t="s">
        <v>5</v>
      </c>
    </row>
    <row r="1470" spans="1:4" ht="13.2" x14ac:dyDescent="0.25">
      <c r="A1470" s="1" t="s">
        <v>1476</v>
      </c>
      <c r="B1470" t="str">
        <f ca="1">IFERROR(__xludf.DUMMYFUNCTION("GOOGLETRANSLATE(B1470,""en"",""hi"")"),"कृपया डंप उसे सीता और सावित्री के देश नहीं के इस प्रकार जानते हैं भारत
xyz")</f>
        <v>कृपया डंप उसे सीता और सावित्री के देश नहीं के इस प्रकार जानते हैं भारत
xyz</v>
      </c>
      <c r="C1470" s="1" t="s">
        <v>4</v>
      </c>
      <c r="D1470" s="1" t="s">
        <v>5</v>
      </c>
    </row>
    <row r="1471" spans="1:4" ht="13.2" x14ac:dyDescent="0.25">
      <c r="A1471" s="1" t="s">
        <v>1477</v>
      </c>
      <c r="B1471" t="str">
        <f ca="1">IFERROR(__xludf.DUMMYFUNCTION("GOOGLETRANSLATE(B1471,""en"",""hi"")"),", व्यक्त करने के लिए भाषण करने का अधिकार उचित सही फंसाया जा सकता है।")</f>
        <v>, व्यक्त करने के लिए भाषण करने का अधिकार उचित सही फंसाया जा सकता है।</v>
      </c>
      <c r="C1471" s="1" t="s">
        <v>4</v>
      </c>
      <c r="D1471" s="1" t="s">
        <v>5</v>
      </c>
    </row>
    <row r="1472" spans="1:4" ht="13.2" x14ac:dyDescent="0.25">
      <c r="A1472" s="1" t="s">
        <v>1478</v>
      </c>
      <c r="B1472" t="str">
        <f ca="1">IFERROR(__xludf.DUMMYFUNCTION("GOOGLETRANSLATE(B1472,""en"",""hi"")"),"और मैंने सोचा कि मैं केवल एक ही व्यक्ति है जो इस फिल्म से नफरत कर रहा हूँ। किसी को भी else👇")</f>
        <v>और मैंने सोचा कि मैं केवल एक ही व्यक्ति है जो इस फिल्म से नफरत कर रहा हूँ। किसी को भी else👇</v>
      </c>
      <c r="C1472" s="1" t="s">
        <v>4</v>
      </c>
      <c r="D1472" s="1" t="s">
        <v>5</v>
      </c>
    </row>
    <row r="1473" spans="1:4" ht="13.2" x14ac:dyDescent="0.25">
      <c r="A1473" s="1" t="s">
        <v>1479</v>
      </c>
      <c r="B1473" t="str">
        <f ca="1">IFERROR(__xludf.DUMMYFUNCTION("GOOGLETRANSLATE(B1473,""en"",""hi"")"),"तुम इतनी बोना के रूप में आप काटेगा ... इनोसेंट पति के खिलाफ मुकदमा चलाया जा चुका है
कानूनी आतंकवाद और वह इसे का वास्तविक अर्थ दिखाई थी ...! बहुत बढ़िया...!!!")</f>
        <v>तुम इतनी बोना के रूप में आप काटेगा ... इनोसेंट पति के खिलाफ मुकदमा चलाया जा चुका है
कानूनी आतंकवाद और वह इसे का वास्तविक अर्थ दिखाई थी ...! बहुत बढ़िया...!!!</v>
      </c>
      <c r="C1473" s="1" t="s">
        <v>13</v>
      </c>
      <c r="D1473" s="1" t="s">
        <v>5</v>
      </c>
    </row>
    <row r="1474" spans="1:4" ht="13.2" x14ac:dyDescent="0.25">
      <c r="A1474" s="1" t="s">
        <v>1480</v>
      </c>
      <c r="B1474" t="str">
        <f ca="1">IFERROR(__xludf.DUMMYFUNCTION("GOOGLETRANSLATE(B1474,""en"",""hi"")"),"हाय डियर।
मैं समलैंगिक लड़के असली दोस्ती और वृत्तचित्र के लिए कुछ समलैंगिक दोस्त चाहते हूँ
साक्षात्कार।
कृपया मुझे संपर्क करें किसी भी समलैंगिक दोस्त / बहन उसे साक्षात्कार देने के लिए चाहते हैं।")</f>
        <v>हाय डियर।
मैं समलैंगिक लड़के असली दोस्ती और वृत्तचित्र के लिए कुछ समलैंगिक दोस्त चाहते हूँ
साक्षात्कार।
कृपया मुझे संपर्क करें किसी भी समलैंगिक दोस्त / बहन उसे साक्षात्कार देने के लिए चाहते हैं।</v>
      </c>
      <c r="C1474" s="1" t="s">
        <v>4</v>
      </c>
      <c r="D1474" s="1" t="s">
        <v>5</v>
      </c>
    </row>
    <row r="1475" spans="1:4" ht="13.2" x14ac:dyDescent="0.25">
      <c r="A1475" s="1" t="s">
        <v>1481</v>
      </c>
      <c r="B1475" t="str">
        <f ca="1">IFERROR(__xludf.DUMMYFUNCTION("GOOGLETRANSLATE(B1475,""en"",""hi"")"),"यह वास्तव में good👍👍👌✌️✌️✌️✌️ है")</f>
        <v>यह वास्तव में good👍👍👌✌️✌️✌️✌️ है</v>
      </c>
      <c r="C1475" s="1" t="s">
        <v>4</v>
      </c>
      <c r="D1475" s="1" t="s">
        <v>5</v>
      </c>
    </row>
    <row r="1476" spans="1:4" ht="13.2" x14ac:dyDescent="0.25">
      <c r="A1476" s="1" t="s">
        <v>1482</v>
      </c>
      <c r="B1476" t="str">
        <f ca="1">IFERROR(__xludf.DUMMYFUNCTION("GOOGLETRANSLATE(B1476,""en"",""hi"")"),"समलैंगिक, समलैंगिक या ट्रांसजेंडर। Whtever ..... इन सभी टैग से ऊपर, हर कोई एक है
मनुष्य। ..n सब भगवान की आँखों में बराबर है .... इसलिए ,, हर किसी का अधिकार है
अपने तरीके से ... इसके बारे में सब प्यार में रहते हैं ..., ताकि सभी लोग बराबर n नि: शुल्क है ..."&amp;". मैं
पूरी तरह से आप सभी का समर्थन ... जूस trolls के किसी भी बचने ..... आपका भला करे
.... एक अच्छा जीवन है 🤗🤗👍👍🤗🤗🎀💝🎀")</f>
        <v>समलैंगिक, समलैंगिक या ट्रांसजेंडर। Whtever ..... इन सभी टैग से ऊपर, हर कोई एक है
मनुष्य। ..n सब भगवान की आँखों में बराबर है .... इसलिए ,, हर किसी का अधिकार है
अपने तरीके से ... इसके बारे में सब प्यार में रहते हैं ..., ताकि सभी लोग बराबर n नि: शुल्क है .... मैं
पूरी तरह से आप सभी का समर्थन ... जूस trolls के किसी भी बचने ..... आपका भला करे
.... एक अच्छा जीवन है 🤗🤗👍👍🤗🤗🎀💝🎀</v>
      </c>
      <c r="C1476" s="1" t="s">
        <v>4</v>
      </c>
      <c r="D1476" s="1" t="s">
        <v>5</v>
      </c>
    </row>
    <row r="1477" spans="1:4" ht="13.2" x14ac:dyDescent="0.25">
      <c r="A1477" s="1" t="s">
        <v>1483</v>
      </c>
      <c r="B1477" t="str">
        <f ca="1">IFERROR(__xludf.DUMMYFUNCTION("GOOGLETRANSLATE(B1477,""en"",""hi"")"),"हाँ सही है, क्योंकि बाघों एक कानूनी अनुबंध पर हस्ताक्षर कर सकते हैं। बेवकूफ!
इसके अलावा, समलैंगिक सेक्स decriminalizing नहीं मतलब समलैंगिक विवाह अभी तक कानूनी है नहीं करता है।")</f>
        <v>हाँ सही है, क्योंकि बाघों एक कानूनी अनुबंध पर हस्ताक्षर कर सकते हैं। बेवकूफ!
इसके अलावा, समलैंगिक सेक्स decriminalizing नहीं मतलब समलैंगिक विवाह अभी तक कानूनी है नहीं करता है।</v>
      </c>
      <c r="C1477" s="1" t="s">
        <v>13</v>
      </c>
      <c r="D1477" s="1" t="s">
        <v>5</v>
      </c>
    </row>
    <row r="1478" spans="1:4" ht="13.2" x14ac:dyDescent="0.25">
      <c r="A1478" s="1" t="s">
        <v>1484</v>
      </c>
      <c r="B1478" t="str">
        <f ca="1">IFERROR(__xludf.DUMMYFUNCTION("GOOGLETRANSLATE(B1478,""en"",""hi"")"),"Wtever।
आधुनिक नारीवाद कुत्ते बकवास है")</f>
        <v>Wtever।
आधुनिक नारीवाद कुत्ते बकवास है</v>
      </c>
      <c r="C1478" s="1" t="s">
        <v>4</v>
      </c>
      <c r="D1478" s="1" t="s">
        <v>5</v>
      </c>
    </row>
    <row r="1479" spans="1:4" ht="13.2" x14ac:dyDescent="0.25">
      <c r="A1479" s="1" t="s">
        <v>1485</v>
      </c>
      <c r="B1479" t="str">
        <f ca="1">IFERROR(__xludf.DUMMYFUNCTION("GOOGLETRANSLATE(B1479,""en"",""hi"")"),"सस्ता संदेश मैंने कभी यूट्यूब में देखा")</f>
        <v>सस्ता संदेश मैंने कभी यूट्यूब में देखा</v>
      </c>
      <c r="C1479" s="1" t="s">
        <v>13</v>
      </c>
      <c r="D1479" s="1" t="s">
        <v>5</v>
      </c>
    </row>
    <row r="1480" spans="1:4" ht="13.2" x14ac:dyDescent="0.25">
      <c r="A1480" s="1" t="s">
        <v>1486</v>
      </c>
      <c r="B1480" t="str">
        <f ca="1">IFERROR(__xludf.DUMMYFUNCTION("GOOGLETRANSLATE(B1480,""en"",""hi"")"),"क्योंकि आशिकी 2 था हॉलीवुड की फिल्म एक स्टार के रीमेक इसलिए जन्म है
फिल्म यथार्थवादी है")</f>
        <v>क्योंकि आशिकी 2 था हॉलीवुड की फिल्म एक स्टार के रीमेक इसलिए जन्म है
फिल्म यथार्थवादी है</v>
      </c>
      <c r="C1480" s="1" t="s">
        <v>4</v>
      </c>
      <c r="D1480" s="1" t="s">
        <v>5</v>
      </c>
    </row>
    <row r="1481" spans="1:4" ht="13.2" x14ac:dyDescent="0.25">
      <c r="A1481" s="1" t="s">
        <v>1487</v>
      </c>
      <c r="B1481" t="str">
        <f ca="1">IFERROR(__xludf.DUMMYFUNCTION("GOOGLETRANSLATE(B1481,""en"",""hi"")"),"तुमसे प्यार करता हूँ सर मुझे कनाडा से हूँ")</f>
        <v>तुमसे प्यार करता हूँ सर मुझे कनाडा से हूँ</v>
      </c>
      <c r="C1481" s="1" t="s">
        <v>4</v>
      </c>
      <c r="D1481" s="1" t="s">
        <v>5</v>
      </c>
    </row>
    <row r="1482" spans="1:4" ht="13.2" x14ac:dyDescent="0.25">
      <c r="A1482" s="1" t="s">
        <v>1488</v>
      </c>
      <c r="B1482" t="str">
        <f ca="1">IFERROR(__xludf.DUMMYFUNCTION("GOOGLETRANSLATE(B1482,""en"",""hi"")"),"कोई भी इस तरह के पति के दर्द को समझ सकता हूँ")</f>
        <v>कोई भी इस तरह के पति के दर्द को समझ सकता हूँ</v>
      </c>
      <c r="C1482" s="1" t="s">
        <v>4</v>
      </c>
      <c r="D1482" s="1" t="s">
        <v>5</v>
      </c>
    </row>
    <row r="1483" spans="1:4" ht="13.2" x14ac:dyDescent="0.25">
      <c r="A1483" s="1" t="s">
        <v>1489</v>
      </c>
      <c r="B1483" t="str">
        <f ca="1">IFERROR(__xludf.DUMMYFUNCTION("GOOGLETRANSLATE(B1483,""en"",""hi"")"),"बहुत प्रीति तुलना में अधिक जटिल 🤣🤣")</f>
        <v>बहुत प्रीति तुलना में अधिक जटिल 🤣🤣</v>
      </c>
      <c r="C1483" s="1" t="s">
        <v>4</v>
      </c>
      <c r="D1483" s="1" t="s">
        <v>5</v>
      </c>
    </row>
    <row r="1484" spans="1:4" ht="13.2" x14ac:dyDescent="0.25">
      <c r="A1484" s="1" t="s">
        <v>1490</v>
      </c>
      <c r="B1484" t="str">
        <f ca="1">IFERROR(__xludf.DUMMYFUNCTION("GOOGLETRANSLATE(B1484,""en"",""hi"")"),"Yes..but वास्तविक जीवन में संभव नहीं ..dear😉")</f>
        <v>Yes..but वास्तविक जीवन में संभव नहीं ..dear😉</v>
      </c>
      <c r="C1484" s="1" t="s">
        <v>4</v>
      </c>
      <c r="D1484" s="1" t="s">
        <v>5</v>
      </c>
    </row>
    <row r="1485" spans="1:4" ht="13.2" x14ac:dyDescent="0.25">
      <c r="A1485" s="1" t="s">
        <v>1491</v>
      </c>
      <c r="B1485" t="str">
        <f ca="1">IFERROR(__xludf.DUMMYFUNCTION("GOOGLETRANSLATE(B1485,""en"",""hi"")"),"नाइस बोस")</f>
        <v>नाइस बोस</v>
      </c>
      <c r="C1485" s="1" t="s">
        <v>4</v>
      </c>
      <c r="D1485" s="1" t="s">
        <v>5</v>
      </c>
    </row>
    <row r="1486" spans="1:4" ht="13.2" x14ac:dyDescent="0.25">
      <c r="A1486" s="1" t="s">
        <v>1492</v>
      </c>
      <c r="B1486" t="str">
        <f ca="1">IFERROR(__xludf.DUMMYFUNCTION("GOOGLETRANSLATE(B1486,""en"",""hi"")"),"गोड विडियो")</f>
        <v>गोड विडियो</v>
      </c>
      <c r="C1486" s="1" t="s">
        <v>4</v>
      </c>
      <c r="D1486" s="1" t="s">
        <v>5</v>
      </c>
    </row>
    <row r="1487" spans="1:4" ht="13.2" x14ac:dyDescent="0.25">
      <c r="A1487" s="1" t="s">
        <v>1493</v>
      </c>
      <c r="B1487" t="str">
        <f ca="1">IFERROR(__xludf.DUMMYFUNCTION("GOOGLETRANSLATE(B1487,""en"",""hi"")"),"अच्छा टिप्स")</f>
        <v>अच्छा टिप्स</v>
      </c>
      <c r="C1487" s="1" t="s">
        <v>4</v>
      </c>
      <c r="D1487" s="1" t="s">
        <v>5</v>
      </c>
    </row>
    <row r="1488" spans="1:4" ht="13.2" x14ac:dyDescent="0.25">
      <c r="A1488" s="1" t="s">
        <v>1494</v>
      </c>
      <c r="B1488" t="str">
        <f ca="1">IFERROR(__xludf.DUMMYFUNCTION("GOOGLETRANSLATE(B1488,""en"",""hi"")"),"12 मिनट के बाद ... स्पॉइलर आगे देखना मत करो")</f>
        <v>12 मिनट के बाद ... स्पॉइलर आगे देखना मत करो</v>
      </c>
      <c r="C1488" s="1" t="s">
        <v>4</v>
      </c>
      <c r="D1488" s="1" t="s">
        <v>5</v>
      </c>
    </row>
    <row r="1489" spans="1:4" ht="13.2" x14ac:dyDescent="0.25">
      <c r="A1489" s="1" t="s">
        <v>1495</v>
      </c>
      <c r="B1489" t="str">
        <f ca="1">IFERROR(__xludf.DUMMYFUNCTION("GOOGLETRANSLATE(B1489,""en"",""hi"")"),"तो इतना बुरा")</f>
        <v>तो इतना बुरा</v>
      </c>
      <c r="C1489" s="1" t="s">
        <v>4</v>
      </c>
      <c r="D1489" s="1" t="s">
        <v>5</v>
      </c>
    </row>
    <row r="1490" spans="1:4" ht="13.2" x14ac:dyDescent="0.25">
      <c r="A1490" s="1" t="s">
        <v>1496</v>
      </c>
      <c r="B1490" t="str">
        <f ca="1">IFERROR(__xludf.DUMMYFUNCTION("GOOGLETRANSLATE(B1490,""en"",""hi"")"),"अपना मुँह बंद और खो दिया हो।")</f>
        <v>अपना मुँह बंद और खो दिया हो।</v>
      </c>
      <c r="C1490" s="1" t="s">
        <v>36</v>
      </c>
      <c r="D1490" s="1" t="s">
        <v>5</v>
      </c>
    </row>
    <row r="1491" spans="1:4" ht="13.2" x14ac:dyDescent="0.25">
      <c r="A1491" s="1" t="s">
        <v>1497</v>
      </c>
      <c r="B1491" t="str">
        <f ca="1">IFERROR(__xludf.DUMMYFUNCTION("GOOGLETRANSLATE(B1491,""en"",""hi"")"),"@kiyara सिंह thankx 😊")</f>
        <v>@kiyara सिंह thankx 😊</v>
      </c>
      <c r="C1491" s="1" t="s">
        <v>4</v>
      </c>
      <c r="D1491" s="1" t="s">
        <v>5</v>
      </c>
    </row>
    <row r="1492" spans="1:4" ht="13.2" x14ac:dyDescent="0.25">
      <c r="A1492" s="1" t="s">
        <v>1498</v>
      </c>
      <c r="B1492" t="str">
        <f ca="1">IFERROR(__xludf.DUMMYFUNCTION("GOOGLETRANSLATE(B1492,""en"",""hi"")"),"सरकार हाय कुछ नही करती बस पुलिस aur अदालत ke न्यायाधीशों निर्दोष परिवार
ko पूरी तरह से barbad कर रही हैं।
भारत में पूरी तरह से अंधा कानून।
वेश्याओं से परिवारों को बचाने")</f>
        <v>सरकार हाय कुछ नही करती बस पुलिस aur अदालत ke न्यायाधीशों निर्दोष परिवार
ko पूरी तरह से barbad कर रही हैं।
भारत में पूरी तरह से अंधा कानून।
वेश्याओं से परिवारों को बचाने</v>
      </c>
      <c r="C1492" s="1" t="s">
        <v>36</v>
      </c>
      <c r="D1492" s="1" t="s">
        <v>28</v>
      </c>
    </row>
    <row r="1493" spans="1:4" ht="13.2" x14ac:dyDescent="0.25">
      <c r="A1493" s="1" t="s">
        <v>1499</v>
      </c>
      <c r="B1493" t="str">
        <f ca="1">IFERROR(__xludf.DUMMYFUNCTION("GOOGLETRANSLATE(B1493,""en"",""hi"")"),"वह और उसका परिवार 2012 में सबूतों के अभाव में aquitted किया गया था।")</f>
        <v>वह और उसका परिवार 2012 में सबूतों के अभाव में aquitted किया गया था।</v>
      </c>
      <c r="C1493" s="1" t="s">
        <v>4</v>
      </c>
      <c r="D1493" s="1" t="s">
        <v>5</v>
      </c>
    </row>
    <row r="1494" spans="1:4" ht="13.2" x14ac:dyDescent="0.25">
      <c r="A1494" s="1" t="s">
        <v>1500</v>
      </c>
      <c r="B1494" t="str">
        <f ca="1">IFERROR(__xludf.DUMMYFUNCTION("GOOGLETRANSLATE(B1494,""en"",""hi"")"),"क्या एक चालाक और वास्तविक एक मूर्ख में women..who लगता है कि वह बौद्धिक है ..
बेवकूफ उसे बेवकूफ प्रचार पर ताली लोग हैं ..")</f>
        <v>क्या एक चालाक और वास्तविक एक मूर्ख में women..who लगता है कि वह बौद्धिक है ..
बेवकूफ उसे बेवकूफ प्रचार पर ताली लोग हैं ..</v>
      </c>
      <c r="C1494" s="1" t="s">
        <v>4</v>
      </c>
      <c r="D1494" s="1" t="s">
        <v>5</v>
      </c>
    </row>
    <row r="1495" spans="1:4" ht="13.2" x14ac:dyDescent="0.25">
      <c r="A1495" s="1" t="s">
        <v>1501</v>
      </c>
      <c r="B1495" t="str">
        <f ca="1">IFERROR(__xludf.DUMMYFUNCTION("GOOGLETRANSLATE(B1495,""en"",""hi"")"),"कबीर सिंह फिल्म में वह उसे चिंता के बिना अपने gf के रूप में कैरा का फैसला किया, क्या एक
महिला सशक्तिकरण के स्तर।")</f>
        <v>कबीर सिंह फिल्म में वह उसे चिंता के बिना अपने gf के रूप में कैरा का फैसला किया, क्या एक
महिला सशक्तिकरण के स्तर।</v>
      </c>
      <c r="C1495" s="1" t="s">
        <v>13</v>
      </c>
      <c r="D1495" s="1" t="s">
        <v>5</v>
      </c>
    </row>
    <row r="1496" spans="1:4" ht="13.2" x14ac:dyDescent="0.25">
      <c r="A1496" s="1" t="s">
        <v>1502</v>
      </c>
      <c r="B1496" t="str">
        <f ca="1">IFERROR(__xludf.DUMMYFUNCTION("GOOGLETRANSLATE(B1496,""en"",""hi"")"),"अभिनंदन")</f>
        <v>अभिनंदन</v>
      </c>
      <c r="C1496" s="1" t="s">
        <v>4</v>
      </c>
      <c r="D1496" s="1" t="s">
        <v>5</v>
      </c>
    </row>
    <row r="1497" spans="1:4" ht="13.2" x14ac:dyDescent="0.25">
      <c r="A1497" s="1" t="s">
        <v>1503</v>
      </c>
      <c r="B1497" t="str">
        <f ca="1">IFERROR(__xludf.DUMMYFUNCTION("GOOGLETRANSLATE(B1497,""en"",""hi"")"),"गर्व भारत होने के लिए और सुंदर फैसले के लिए tqq सर्वोच्च न्यायालय। और के लिए प्यार
एलजीबीटी।")</f>
        <v>गर्व भारत होने के लिए और सुंदर फैसले के लिए tqq सर्वोच्च न्यायालय। और के लिए प्यार
एलजीबीटी।</v>
      </c>
      <c r="C1497" s="1" t="s">
        <v>4</v>
      </c>
      <c r="D1497" s="1" t="s">
        <v>5</v>
      </c>
    </row>
    <row r="1498" spans="1:4" ht="13.2" x14ac:dyDescent="0.25">
      <c r="A1498" s="1" t="s">
        <v>1504</v>
      </c>
      <c r="B1498" t="str">
        <f ca="1">IFERROR(__xludf.DUMMYFUNCTION("GOOGLETRANSLATE(B1498,""en"",""hi"")"),"यह महिला भी पता नहीं है कि भारत में एक ऐसा शब्द है 5 साल नहीं 4 के लिए रहता है
वर्षों। साली अमेरिका डी yaha नायक banne के liye आई hai। ऐसा इसलिए है जहां
अवधि 4 साल के लिए है")</f>
        <v>यह महिला भी पता नहीं है कि भारत में एक ऐसा शब्द है 5 साल नहीं 4 के लिए रहता है
वर्षों। साली अमेरिका डी yaha नायक banne के liye आई hai। ऐसा इसलिए है जहां
अवधि 4 साल के लिए है</v>
      </c>
      <c r="C1498" s="1" t="s">
        <v>4</v>
      </c>
      <c r="D1498" s="1" t="s">
        <v>28</v>
      </c>
    </row>
    <row r="1499" spans="1:4" ht="13.2" x14ac:dyDescent="0.25">
      <c r="A1499" s="1" t="s">
        <v>1505</v>
      </c>
      <c r="B1499" t="str">
        <f ca="1">IFERROR(__xludf.DUMMYFUNCTION("GOOGLETRANSLATE(B1499,""en"",""hi"")"),"भावनाएँ विश्लेषण किया जाना चाहिए। या आप सचमुच अपनी भावनाओं का गुलाम हो।")</f>
        <v>भावनाएँ विश्लेषण किया जाना चाहिए। या आप सचमुच अपनी भावनाओं का गुलाम हो।</v>
      </c>
      <c r="C1499" s="1" t="s">
        <v>13</v>
      </c>
      <c r="D1499" s="1" t="s">
        <v>5</v>
      </c>
    </row>
    <row r="1500" spans="1:4" ht="13.2" x14ac:dyDescent="0.25">
      <c r="A1500" s="1" t="s">
        <v>1506</v>
      </c>
      <c r="B1500" t="str">
        <f ca="1">IFERROR(__xludf.DUMMYFUNCTION("GOOGLETRANSLATE(B1500,""en"",""hi"")"),"वह इतना बुद्धिमान है")</f>
        <v>वह इतना बुद्धिमान है</v>
      </c>
      <c r="C1500" s="1" t="s">
        <v>4</v>
      </c>
      <c r="D1500" s="1" t="s">
        <v>5</v>
      </c>
    </row>
    <row r="1501" spans="1:4" ht="13.2" x14ac:dyDescent="0.25">
      <c r="A1501" s="1" t="s">
        <v>1507</v>
      </c>
      <c r="B1501" t="str">
        <f ca="1">IFERROR(__xludf.DUMMYFUNCTION("GOOGLETRANSLATE(B1501,""en"",""hi"")"),"बहुत अच्छी फिल्म")</f>
        <v>बहुत अच्छी फिल्म</v>
      </c>
      <c r="C1501" s="1" t="s">
        <v>4</v>
      </c>
      <c r="D1501" s="1" t="s">
        <v>5</v>
      </c>
    </row>
    <row r="1502" spans="1:4" ht="13.2" x14ac:dyDescent="0.25">
      <c r="A1502" s="1" t="s">
        <v>1508</v>
      </c>
      <c r="B1502" t="str">
        <f ca="1">IFERROR(__xludf.DUMMYFUNCTION("GOOGLETRANSLATE(B1502,""en"",""hi"")"),"प्रक्रिया उन्हें सेना में ले रही है और रिकॉर्डिंग उनके द्वारा परीक्षण किया जा सकता
गतिविधियों जो डेटा आगे के प्रभाव पर अध्ययन के लिए इस्तेमाल किया जा सकता
सेना दक्षता पर समलैंगिकता।")</f>
        <v>प्रक्रिया उन्हें सेना में ले रही है और रिकॉर्डिंग उनके द्वारा परीक्षण किया जा सकता
गतिविधियों जो डेटा आगे के प्रभाव पर अध्ययन के लिए इस्तेमाल किया जा सकता
सेना दक्षता पर समलैंगिकता।</v>
      </c>
      <c r="C1502" s="1" t="s">
        <v>4</v>
      </c>
      <c r="D1502" s="1" t="s">
        <v>28</v>
      </c>
    </row>
    <row r="1503" spans="1:4" ht="13.2" x14ac:dyDescent="0.25">
      <c r="A1503" s="1" t="s">
        <v>1509</v>
      </c>
      <c r="B1503" t="str">
        <f ca="1">IFERROR(__xludf.DUMMYFUNCTION("GOOGLETRANSLATE(B1503,""en"",""hi"")"),"महान समीक्षा साहब। इस तरह अधिक समीक्षाएँ उम्मीद कर रहा।")</f>
        <v>महान समीक्षा साहब। इस तरह अधिक समीक्षाएँ उम्मीद कर रहा।</v>
      </c>
      <c r="C1503" s="1" t="s">
        <v>4</v>
      </c>
      <c r="D1503" s="1" t="s">
        <v>5</v>
      </c>
    </row>
    <row r="1504" spans="1:4" ht="13.2" x14ac:dyDescent="0.25">
      <c r="A1504" s="1" t="s">
        <v>1510</v>
      </c>
      <c r="B1504" t="str">
        <f ca="1">IFERROR(__xludf.DUMMYFUNCTION("GOOGLETRANSLATE(B1504,""en"",""hi"")"),"यू kgf फिल्म समीक्षा दे सकते हैं
Becoz यू kgf ट्रेलर समीक्षा कर ली है
sooo")</f>
        <v>यू kgf फिल्म समीक्षा दे सकते हैं
Becoz यू kgf ट्रेलर समीक्षा कर ली है
sooo</v>
      </c>
      <c r="C1504" s="1" t="s">
        <v>4</v>
      </c>
      <c r="D1504" s="1" t="s">
        <v>5</v>
      </c>
    </row>
    <row r="1505" spans="1:4" ht="13.2" x14ac:dyDescent="0.25">
      <c r="A1505" s="1" t="s">
        <v>1511</v>
      </c>
      <c r="B1505" t="str">
        <f ca="1">IFERROR(__xludf.DUMMYFUNCTION("GOOGLETRANSLATE(B1505,""en"",""hi"")"),"बहुत अच्छा सर")</f>
        <v>बहुत अच्छा सर</v>
      </c>
      <c r="C1505" s="1" t="s">
        <v>4</v>
      </c>
      <c r="D1505" s="1" t="s">
        <v>5</v>
      </c>
    </row>
    <row r="1506" spans="1:4" ht="13.2" x14ac:dyDescent="0.25">
      <c r="A1506" s="1" t="s">
        <v>1512</v>
      </c>
      <c r="B1506" t="str">
        <f ca="1">IFERROR(__xludf.DUMMYFUNCTION("GOOGLETRANSLATE(B1506,""en"",""hi"")"),"कस्तूरी क्या अपने शब्दकोश साधन असहमति में? नौसिखिया के एक समूह को संबोधित करते
व्यक्तियों बेहोश करने की क्रिया और देश के प्रति घृणा के साथ उन्हें भरने के लिए और
इसकी नीति निर्माताओं?")</f>
        <v>कस्तूरी क्या अपने शब्दकोश साधन असहमति में? नौसिखिया के एक समूह को संबोधित करते
व्यक्तियों बेहोश करने की क्रिया और देश के प्रति घृणा के साथ उन्हें भरने के लिए और
इसकी नीति निर्माताओं?</v>
      </c>
      <c r="C1506" s="1" t="s">
        <v>4</v>
      </c>
      <c r="D1506" s="1" t="s">
        <v>5</v>
      </c>
    </row>
    <row r="1507" spans="1:4" ht="13.2" x14ac:dyDescent="0.25">
      <c r="A1507" s="1" t="s">
        <v>1513</v>
      </c>
      <c r="B1507" t="str">
        <f ca="1">IFERROR(__xludf.DUMMYFUNCTION("GOOGLETRANSLATE(B1507,""en"",""hi"")"),"कोई one🚶 हर कोई पालन से जानें ....")</f>
        <v>कोई one🚶 हर कोई पालन से जानें ....</v>
      </c>
      <c r="C1507" s="1" t="s">
        <v>4</v>
      </c>
      <c r="D1507" s="1" t="s">
        <v>5</v>
      </c>
    </row>
    <row r="1508" spans="1:4" ht="13.2" x14ac:dyDescent="0.25">
      <c r="A1508" s="1" t="s">
        <v>1514</v>
      </c>
      <c r="B1508" t="str">
        <f ca="1">IFERROR(__xludf.DUMMYFUNCTION("GOOGLETRANSLATE(B1508,""en"",""hi"")"),"आजकल shortmovies बॉलीवुड मुख्य धारा की फिल्मों की तुलना में कहीं बेहतर है")</f>
        <v>आजकल shortmovies बॉलीवुड मुख्य धारा की फिल्मों की तुलना में कहीं बेहतर है</v>
      </c>
      <c r="C1508" s="1" t="s">
        <v>4</v>
      </c>
      <c r="D1508" s="1" t="s">
        <v>5</v>
      </c>
    </row>
    <row r="1509" spans="1:4" ht="13.2" x14ac:dyDescent="0.25">
      <c r="A1509" s="1" t="s">
        <v>1515</v>
      </c>
      <c r="B1509" t="str">
        <f ca="1">IFERROR(__xludf.DUMMYFUNCTION("GOOGLETRANSLATE(B1509,""en"",""hi"")"),"@Zain फातिमा हाय")</f>
        <v>@Zain फातिमा हाय</v>
      </c>
      <c r="C1509" s="1" t="s">
        <v>4</v>
      </c>
      <c r="D1509" s="1" t="s">
        <v>5</v>
      </c>
    </row>
    <row r="1510" spans="1:4" ht="13.2" x14ac:dyDescent="0.25">
      <c r="A1510" s="1" t="s">
        <v>1516</v>
      </c>
      <c r="B1510" t="str">
        <f ca="1">IFERROR(__xludf.DUMMYFUNCTION("GOOGLETRANSLATE(B1510,""en"",""hi"")"),"पुरुषों को महिलाओं से ऊपर नहीं हैं, लेकिन विपरीत भी सत्य है! हम समान हैं।")</f>
        <v>पुरुषों को महिलाओं से ऊपर नहीं हैं, लेकिन विपरीत भी सत्य है! हम समान हैं।</v>
      </c>
      <c r="C1510" s="1" t="s">
        <v>4</v>
      </c>
      <c r="D1510" s="1" t="s">
        <v>5</v>
      </c>
    </row>
    <row r="1511" spans="1:4" ht="13.2" x14ac:dyDescent="0.25">
      <c r="A1511" s="1" t="s">
        <v>1517</v>
      </c>
      <c r="B1511" t="str">
        <f ca="1">IFERROR(__xludf.DUMMYFUNCTION("GOOGLETRANSLATE(B1511,""en"",""hi"")"),"अच्छा अच्छा अच्छा अच्छा अच्छा अच्छा अच्छा")</f>
        <v>अच्छा अच्छा अच्छा अच्छा अच्छा अच्छा अच्छा</v>
      </c>
      <c r="C1511" s="1" t="s">
        <v>4</v>
      </c>
      <c r="D1511" s="1" t="s">
        <v>5</v>
      </c>
    </row>
    <row r="1512" spans="1:4" ht="13.2" x14ac:dyDescent="0.25">
      <c r="A1512" s="1" t="s">
        <v>1518</v>
      </c>
      <c r="B1512" t="str">
        <f ca="1">IFERROR(__xludf.DUMMYFUNCTION("GOOGLETRANSLATE(B1512,""en"",""hi"")"),"तुम भी पूरी तरह से शुद्ध नहीं हैं। तुम इतना अतिशयोक्ति कर रहे हैं।")</f>
        <v>तुम भी पूरी तरह से शुद्ध नहीं हैं। तुम इतना अतिशयोक्ति कर रहे हैं।</v>
      </c>
      <c r="C1512" s="1" t="s">
        <v>13</v>
      </c>
      <c r="D1512" s="1" t="s">
        <v>5</v>
      </c>
    </row>
    <row r="1513" spans="1:4" ht="13.2" x14ac:dyDescent="0.25">
      <c r="A1513" s="1" t="s">
        <v>1519</v>
      </c>
      <c r="B1513" t="str">
        <f ca="1">IFERROR(__xludf.DUMMYFUNCTION("GOOGLETRANSLATE(B1513,""en"",""hi"")"),"शीर्ष समीर पंजाबी हाय")</f>
        <v>शीर्ष समीर पंजाबी हाय</v>
      </c>
      <c r="C1513" s="1" t="s">
        <v>4</v>
      </c>
      <c r="D1513" s="1" t="s">
        <v>5</v>
      </c>
    </row>
    <row r="1514" spans="1:4" ht="13.2" x14ac:dyDescent="0.25">
      <c r="A1514" s="1" t="s">
        <v>1520</v>
      </c>
      <c r="B1514" t="str">
        <f ca="1">IFERROR(__xludf.DUMMYFUNCTION("GOOGLETRANSLATE(B1514,""en"",""hi"")"),"वास्तव में सच ......")</f>
        <v>वास्तव में सच ......</v>
      </c>
      <c r="C1514" s="1" t="s">
        <v>4</v>
      </c>
      <c r="D1514" s="1" t="s">
        <v>5</v>
      </c>
    </row>
    <row r="1515" spans="1:4" ht="13.2" x14ac:dyDescent="0.25">
      <c r="A1515" s="1" t="s">
        <v>1521</v>
      </c>
      <c r="B1515" t="str">
        <f ca="1">IFERROR(__xludf.DUMMYFUNCTION("GOOGLETRANSLATE(B1515,""en"",""hi"")"),"321 नीचे पिघला
@ [15:33] (https://www.youtube.com/watch?v=n3d5IlngAMA&amp;t=15m33s) \ -, कृपया
भगवान के नहीं कहता अति कटोरा! शब्द का उच्चारण किया जाता है
हाई-पुर-बुह-ली।
डिजी सहमत नहीं हैं। ""मैं आपसे सहमत हूँ Dizz""। और बुलंद गर्दन और सिर के साथ
ले जाता है।")</f>
        <v>321 नीचे पिघला
@ [15:33] (https://www.youtube.com/watch?v=n3d5IlngAMA&amp;t=15m33s) \ -, कृपया
भगवान के नहीं कहता अति कटोरा! शब्द का उच्चारण किया जाता है
हाई-पुर-बुह-ली।
डिजी सहमत नहीं हैं। "मैं आपसे सहमत हूँ Dizz"। और बुलंद गर्दन और सिर के साथ
ले जाता है।</v>
      </c>
      <c r="C1515" s="1" t="s">
        <v>4</v>
      </c>
      <c r="D1515" s="1" t="s">
        <v>5</v>
      </c>
    </row>
    <row r="1516" spans="1:4" ht="13.2" x14ac:dyDescent="0.25">
      <c r="A1516" s="1" t="s">
        <v>1522</v>
      </c>
      <c r="B1516" t="str">
        <f ca="1">IFERROR(__xludf.DUMMYFUNCTION("GOOGLETRANSLATE(B1516,""en"",""hi"")"),"मैं । बस। गिर गया। में। प्रेम। साथ में । यह। लड़के की। व्यक्तित्व और सोच के रास्ते।
🙌 वह फिल्म साजिश ठीक टुकड़े। सब कुछ वे कहते हैं बहुत यथार्थवादी है।
एक पाकिस्तानी महिला से सम्मान करें। आप Sirrrr जाना।")</f>
        <v>मैं । बस। गिर गया। में। प्रेम। साथ में । यह। लड़के की। व्यक्तित्व और सोच के रास्ते।
🙌 वह फिल्म साजिश ठीक टुकड़े। सब कुछ वे कहते हैं बहुत यथार्थवादी है।
एक पाकिस्तानी महिला से सम्मान करें। आप Sirrrr जाना।</v>
      </c>
      <c r="C1516" s="1" t="s">
        <v>4</v>
      </c>
      <c r="D1516" s="1" t="s">
        <v>5</v>
      </c>
    </row>
    <row r="1517" spans="1:4" ht="13.2" x14ac:dyDescent="0.25">
      <c r="A1517" s="1" t="s">
        <v>1523</v>
      </c>
      <c r="B1517" t="str">
        <f ca="1">IFERROR(__xludf.DUMMYFUNCTION("GOOGLETRANSLATE(B1517,""en"",""hi"")"),"शराब पूरी तरह से प्रतिबंधित किया जाना चाहिए। प्रशासन और पुलिस सख्त होना चाहिए और
इस तरह के कार्यों लोहा हाथ से निपटा जाना चाहिए। लोग सतर्क और जागरूक होना चाहिए।
बंगाल तेजी से नरक हो रहा है।")</f>
        <v>शराब पूरी तरह से प्रतिबंधित किया जाना चाहिए। प्रशासन और पुलिस सख्त होना चाहिए और
इस तरह के कार्यों लोहा हाथ से निपटा जाना चाहिए। लोग सतर्क और जागरूक होना चाहिए।
बंगाल तेजी से नरक हो रहा है।</v>
      </c>
      <c r="C1517" s="1" t="s">
        <v>13</v>
      </c>
      <c r="D1517" s="1" t="s">
        <v>5</v>
      </c>
    </row>
    <row r="1518" spans="1:4" ht="13.2" x14ac:dyDescent="0.25">
      <c r="A1518" s="1" t="s">
        <v>1524</v>
      </c>
      <c r="B1518" t="str">
        <f ca="1">IFERROR(__xludf.DUMMYFUNCTION("GOOGLETRANSLATE(B1518,""en"",""hi"")"),"अपमान और आरोपों की @Be सकारात्मक तरह तुम मेरे साथ निंदा की है
नारीवाद की वास्तविक प्रकृति को प्रकट करते हैं।")</f>
        <v>अपमान और आरोपों की @Be सकारात्मक तरह तुम मेरे साथ निंदा की है
नारीवाद की वास्तविक प्रकृति को प्रकट करते हैं।</v>
      </c>
      <c r="C1518" s="1" t="s">
        <v>36</v>
      </c>
      <c r="D1518" s="1" t="s">
        <v>5</v>
      </c>
    </row>
    <row r="1519" spans="1:4" ht="13.2" x14ac:dyDescent="0.25">
      <c r="A1519" s="1" t="s">
        <v>1525</v>
      </c>
      <c r="B1519" t="str">
        <f ca="1">IFERROR(__xludf.DUMMYFUNCTION("GOOGLETRANSLATE(B1519,""en"",""hi"")"),"क्यों सनकी महिला भारत में अब भी है?")</f>
        <v>क्यों सनकी महिला भारत में अब भी है?</v>
      </c>
      <c r="C1519" s="1" t="s">
        <v>4</v>
      </c>
      <c r="D1519" s="1" t="s">
        <v>5</v>
      </c>
    </row>
    <row r="1520" spans="1:4" ht="13.2" x14ac:dyDescent="0.25">
      <c r="A1520" s="1" t="s">
        <v>1526</v>
      </c>
      <c r="B1520" t="str">
        <f ca="1">IFERROR(__xludf.DUMMYFUNCTION("GOOGLETRANSLATE(B1520,""en"",""hi"")"),"कबीर सिंह हिंदी कचरा फिल्मों और hinduphobic chutiya की तुलना में कहीं बेहतर है
चलचित्र")</f>
        <v>कबीर सिंह हिंदी कचरा फिल्मों और hinduphobic chutiya की तुलना में कहीं बेहतर है
चलचित्र</v>
      </c>
      <c r="C1520" s="1" t="s">
        <v>4</v>
      </c>
      <c r="D1520" s="1" t="s">
        <v>5</v>
      </c>
    </row>
    <row r="1521" spans="1:4" ht="13.2" x14ac:dyDescent="0.25">
      <c r="A1521" s="1" t="s">
        <v>1527</v>
      </c>
      <c r="B1521" t="str">
        <f ca="1">IFERROR(__xludf.DUMMYFUNCTION("GOOGLETRANSLATE(B1521,""en"",""hi"")"),"आप बिल्कुल सही भाई कर रहे हैं .... आप के लिए सम्मान")</f>
        <v>आप बिल्कुल सही भाई कर रहे हैं .... आप के लिए सम्मान</v>
      </c>
      <c r="C1521" s="1" t="s">
        <v>4</v>
      </c>
      <c r="D1521" s="1" t="s">
        <v>5</v>
      </c>
    </row>
    <row r="1522" spans="1:4" ht="13.2" x14ac:dyDescent="0.25">
      <c r="A1522" s="1" t="s">
        <v>1528</v>
      </c>
      <c r="B1522" t="str">
        <f ca="1">IFERROR(__xludf.DUMMYFUNCTION("GOOGLETRANSLATE(B1522,""en"",""hi"")"),"जाओ और Fing चैनल वीडियो देखने")</f>
        <v>जाओ और Fing चैनल वीडियो देखने</v>
      </c>
      <c r="C1522" s="1" t="s">
        <v>4</v>
      </c>
      <c r="D1522" s="1" t="s">
        <v>5</v>
      </c>
    </row>
    <row r="1523" spans="1:4" ht="13.2" x14ac:dyDescent="0.25">
      <c r="A1523" s="1" t="s">
        <v>1529</v>
      </c>
      <c r="B1523" t="str">
        <f ca="1">IFERROR(__xludf.DUMMYFUNCTION("GOOGLETRANSLATE(B1523,""en"",""hi"")"),"भगवान jhangir आशीर्वाद, bahut Badiya किया, इस अन्याय का नतीजा है और
कमीने भारतीय वो साले इस एहसास होना चाहिए")</f>
        <v>भगवान jhangir आशीर्वाद, bahut Badiya किया, इस अन्याय का नतीजा है और
कमीने भारतीय वो साले इस एहसास होना चाहिए</v>
      </c>
      <c r="C1523" s="1" t="s">
        <v>36</v>
      </c>
      <c r="D1523" s="1" t="s">
        <v>28</v>
      </c>
    </row>
    <row r="1524" spans="1:4" ht="13.2" x14ac:dyDescent="0.25">
      <c r="A1524" s="1" t="s">
        <v>1530</v>
      </c>
      <c r="B1524" t="str">
        <f ca="1">IFERROR(__xludf.DUMMYFUNCTION("GOOGLETRANSLATE(B1524,""en"",""hi"")"),"@Kishor बिस्वास हाय")</f>
        <v>@Kishor बिस्वास हाय</v>
      </c>
      <c r="C1524" s="1" t="s">
        <v>4</v>
      </c>
      <c r="D1524" s="1" t="s">
        <v>5</v>
      </c>
    </row>
    <row r="1525" spans="1:4" ht="13.2" x14ac:dyDescent="0.25">
      <c r="A1525" s="1" t="s">
        <v>1531</v>
      </c>
      <c r="B1525" t="str">
        <f ca="1">IFERROR(__xludf.DUMMYFUNCTION("GOOGLETRANSLATE(B1525,""en"",""hi"")"),"भाई पंजाबी गीतों पर एक वीडियो बना कृपया")</f>
        <v>भाई पंजाबी गीतों पर एक वीडियो बना कृपया</v>
      </c>
      <c r="C1525" s="1" t="s">
        <v>4</v>
      </c>
      <c r="D1525" s="1" t="s">
        <v>5</v>
      </c>
    </row>
    <row r="1526" spans="1:4" ht="13.2" x14ac:dyDescent="0.25">
      <c r="A1526" s="1" t="s">
        <v>1532</v>
      </c>
      <c r="B1526" t="str">
        <f ca="1">IFERROR(__xludf.DUMMYFUNCTION("GOOGLETRANSLATE(B1526,""en"",""hi"")"),"बहुत अच्छी तस्वीर")</f>
        <v>बहुत अच्छी तस्वीर</v>
      </c>
      <c r="C1526" s="1" t="s">
        <v>4</v>
      </c>
      <c r="D1526" s="1" t="s">
        <v>5</v>
      </c>
    </row>
    <row r="1527" spans="1:4" ht="13.2" x14ac:dyDescent="0.25">
      <c r="A1527" s="1" t="s">
        <v>1533</v>
      </c>
      <c r="B1527" t="str">
        <f ca="1">IFERROR(__xludf.DUMMYFUNCTION("GOOGLETRANSLATE(B1527,""en"",""hi"")"),"अच्छा वीडियो है")</f>
        <v>अच्छा वीडियो है</v>
      </c>
      <c r="C1527" s="1" t="s">
        <v>4</v>
      </c>
      <c r="D1527" s="1" t="s">
        <v>28</v>
      </c>
    </row>
    <row r="1528" spans="1:4" ht="13.2" x14ac:dyDescent="0.25">
      <c r="A1528" s="1" t="s">
        <v>1534</v>
      </c>
      <c r="B1528" t="str">
        <f ca="1">IFERROR(__xludf.DUMMYFUNCTION("GOOGLETRANSLATE(B1528,""en"",""hi"")"),"अरुंधति रॉय कौन है ?? वह संविधान से ऊपर है? क्या उसके AUKKAAT ?? उत्तर
वह विरोधी भारतीय द्वारा सभी मतलब है ...
तो मैडम यू एचवी नहीं या कहने के लिए क्या नहीं .... बस के साथ अपना मुँह ... वी आर बंद सही
मोदी जी और अमित शाह
वी आर मतदाताओं ... नहीं दास ....")</f>
        <v>अरुंधति रॉय कौन है ?? वह संविधान से ऊपर है? क्या उसके AUKKAAT ?? उत्तर
वह विरोधी भारतीय द्वारा सभी मतलब है ...
तो मैडम यू एचवी नहीं या कहने के लिए क्या नहीं .... बस के साथ अपना मुँह ... वी आर बंद सही
मोदी जी और अमित शाह
वी आर मतदाताओं ... नहीं दास ....</v>
      </c>
      <c r="C1528" s="1" t="s">
        <v>36</v>
      </c>
      <c r="D1528" s="1" t="s">
        <v>5</v>
      </c>
    </row>
    <row r="1529" spans="1:4" ht="13.2" x14ac:dyDescent="0.25">
      <c r="A1529" s="1" t="s">
        <v>1535</v>
      </c>
      <c r="B1529" t="str">
        <f ca="1">IFERROR(__xludf.DUMMYFUNCTION("GOOGLETRANSLATE(B1529,""en"",""hi"")"),"उदार नहीं विरोध लेकिन बजरंग दल, शिव सेना, कर्णी सेना और विरोधी के लोगों
रोमियो टीम गिरोह फिल्म का विरोध")</f>
        <v>उदार नहीं विरोध लेकिन बजरंग दल, शिव सेना, कर्णी सेना और विरोधी के लोगों
रोमियो टीम गिरोह फिल्म का विरोध</v>
      </c>
      <c r="C1529" s="1" t="s">
        <v>13</v>
      </c>
      <c r="D1529" s="1" t="s">
        <v>5</v>
      </c>
    </row>
    <row r="1530" spans="1:4" ht="13.2" x14ac:dyDescent="0.25">
      <c r="A1530" s="1" t="s">
        <v>1536</v>
      </c>
      <c r="B1530" t="str">
        <f ca="1">IFERROR(__xludf.DUMMYFUNCTION("GOOGLETRANSLATE(B1530,""en"",""hi"")"),"अभिव्यक्ति की स्वतंत्रता किसी को भी उत्तेजित लोगों को सही प्रतिबद्ध करने के लिए नहीं देता है
अपराधों। Kastori शंकर बेवकूफ है। नूपुर बिल्कुल सही है।")</f>
        <v>अभिव्यक्ति की स्वतंत्रता किसी को भी उत्तेजित लोगों को सही प्रतिबद्ध करने के लिए नहीं देता है
अपराधों। Kastori शंकर बेवकूफ है। नूपुर बिल्कुल सही है।</v>
      </c>
      <c r="C1530" s="1" t="s">
        <v>4</v>
      </c>
      <c r="D1530" s="1" t="s">
        <v>5</v>
      </c>
    </row>
    <row r="1531" spans="1:4" ht="13.2" x14ac:dyDescent="0.25">
      <c r="A1531" s="1" t="s">
        <v>1537</v>
      </c>
      <c r="B1531" t="str">
        <f ca="1">IFERROR(__xludf.DUMMYFUNCTION("GOOGLETRANSLATE(B1531,""en"",""hi"")"),"अर्जुन रेड्डी भी एक नैतिक रूप से नैतिकता की दृष्टि से विनाशकारी फिल्म थी ...")</f>
        <v>अर्जुन रेड्डी भी एक नैतिक रूप से नैतिकता की दृष्टि से विनाशकारी फिल्म थी ...</v>
      </c>
      <c r="C1531" s="1" t="s">
        <v>4</v>
      </c>
      <c r="D1531" s="1" t="s">
        <v>5</v>
      </c>
    </row>
    <row r="1532" spans="1:4" ht="13.2" x14ac:dyDescent="0.25">
      <c r="A1532" s="1" t="s">
        <v>1538</v>
      </c>
      <c r="B1532" t="str">
        <f ca="1">IFERROR(__xludf.DUMMYFUNCTION("GOOGLETRANSLATE(B1532,""en"",""hi"")"),"आपकी समीक्षा के प्यार करता हूँ, पहले देखने के लिए")</f>
        <v>आपकी समीक्षा के प्यार करता हूँ, पहले देखने के लिए</v>
      </c>
      <c r="C1532" s="1" t="s">
        <v>4</v>
      </c>
      <c r="D1532" s="1" t="s">
        <v>5</v>
      </c>
    </row>
    <row r="1533" spans="1:4" ht="13.2" x14ac:dyDescent="0.25">
      <c r="A1533" s="1" t="s">
        <v>1539</v>
      </c>
      <c r="B1533" t="str">
        <f ca="1">IFERROR(__xludf.DUMMYFUNCTION("GOOGLETRANSLATE(B1533,""en"",""hi"")"),"osm वीडियो")</f>
        <v>osm वीडियो</v>
      </c>
      <c r="C1533" s="1" t="s">
        <v>4</v>
      </c>
      <c r="D1533" s="1" t="s">
        <v>5</v>
      </c>
    </row>
    <row r="1534" spans="1:4" ht="13.2" x14ac:dyDescent="0.25">
      <c r="A1534" s="1" t="s">
        <v>1540</v>
      </c>
      <c r="B1534" t="str">
        <f ca="1">IFERROR(__xludf.DUMMYFUNCTION("GOOGLETRANSLATE(B1534,""en"",""hi"")"),"@mr gojiya hlo जी")</f>
        <v>@mr gojiya hlo जी</v>
      </c>
      <c r="C1534" s="1" t="s">
        <v>4</v>
      </c>
      <c r="D1534" s="1" t="s">
        <v>5</v>
      </c>
    </row>
    <row r="1535" spans="1:4" ht="13.2" x14ac:dyDescent="0.25">
      <c r="A1535" s="1" t="s">
        <v>1541</v>
      </c>
      <c r="B1535" t="str">
        <f ca="1">IFERROR(__xludf.DUMMYFUNCTION("GOOGLETRANSLATE(B1535,""en"",""hi"")"),"मैंने सोचा था कि एलजीबीटी अल्पसंख्यक हैं, तो यह बहुत सही असर नहीं करना चाहिए?")</f>
        <v>मैंने सोचा था कि एलजीबीटी अल्पसंख्यक हैं, तो यह बहुत सही असर नहीं करना चाहिए?</v>
      </c>
      <c r="C1535" s="1" t="s">
        <v>4</v>
      </c>
      <c r="D1535" s="1" t="s">
        <v>5</v>
      </c>
    </row>
    <row r="1536" spans="1:4" ht="13.2" x14ac:dyDescent="0.25">
      <c r="A1536" s="1" t="s">
        <v>1542</v>
      </c>
      <c r="B1536" t="str">
        <f ca="1">IFERROR(__xludf.DUMMYFUNCTION("GOOGLETRANSLATE(B1536,""en"",""hi"")"),"अच्छा अभिनय लोग उड़ाने मन")</f>
        <v>अच्छा अभिनय लोग उड़ाने मन</v>
      </c>
      <c r="C1536" s="1" t="s">
        <v>4</v>
      </c>
      <c r="D1536" s="1" t="s">
        <v>5</v>
      </c>
    </row>
    <row r="1537" spans="1:4" ht="13.2" x14ac:dyDescent="0.25">
      <c r="A1537" s="1" t="s">
        <v>1543</v>
      </c>
      <c r="B1537" t="str">
        <f ca="1">IFERROR(__xludf.DUMMYFUNCTION("GOOGLETRANSLATE(B1537,""en"",""hi"")"),"@Mahesh ठाकुर दरअसल प्रतीक कुछ आलोचकों में से एक हैं जिन्हें हम पर भरोसा कर सकते हैं और है
वह एक अच्छे दिशा में बॉलीवुड और दर्शकों के अग्रणी है।")</f>
        <v>@Mahesh ठाकुर दरअसल प्रतीक कुछ आलोचकों में से एक हैं जिन्हें हम पर भरोसा कर सकते हैं और है
वह एक अच्छे दिशा में बॉलीवुड और दर्शकों के अग्रणी है।</v>
      </c>
      <c r="C1537" s="1" t="s">
        <v>4</v>
      </c>
      <c r="D1537" s="1" t="s">
        <v>5</v>
      </c>
    </row>
    <row r="1538" spans="1:4" ht="13.2" x14ac:dyDescent="0.25">
      <c r="A1538" s="1" t="s">
        <v>1544</v>
      </c>
      <c r="B1538" t="str">
        <f ca="1">IFERROR(__xludf.DUMMYFUNCTION("GOOGLETRANSLATE(B1538,""en"",""hi"")"),"ऐसी घटनाओं अब कोई अन्य उपाय में वृद्धि होगी .... ...")</f>
        <v>ऐसी घटनाओं अब कोई अन्य उपाय में वृद्धि होगी .... ...</v>
      </c>
      <c r="C1538" s="1" t="s">
        <v>4</v>
      </c>
      <c r="D1538" s="1" t="s">
        <v>5</v>
      </c>
    </row>
    <row r="1539" spans="1:4" ht="13.2" x14ac:dyDescent="0.25">
      <c r="A1539" s="1" t="s">
        <v>1545</v>
      </c>
      <c r="B1539" t="str">
        <f ca="1">IFERROR(__xludf.DUMMYFUNCTION("GOOGLETRANSLATE(B1539,""en"",""hi"")"),"भी उस पर एक Ya..do")</f>
        <v>भी उस पर एक Ya..do</v>
      </c>
      <c r="C1539" s="1" t="s">
        <v>4</v>
      </c>
      <c r="D1539" s="1" t="s">
        <v>5</v>
      </c>
    </row>
    <row r="1540" spans="1:4" ht="13.2" x14ac:dyDescent="0.25">
      <c r="A1540" s="1" t="s">
        <v>1546</v>
      </c>
      <c r="B1540" t="str">
        <f ca="1">IFERROR(__xludf.DUMMYFUNCTION("GOOGLETRANSLATE(B1540,""en"",""hi"")"),"हाई मैं देख रहा हूँ, अपने कॉल के लिए इंतजार। मुझे मित्र को कॉल करें। 377 के लिए।")</f>
        <v>हाई मैं देख रहा हूँ, अपने कॉल के लिए इंतजार। मुझे मित्र को कॉल करें। 377 के लिए।</v>
      </c>
      <c r="C1540" s="1" t="s">
        <v>4</v>
      </c>
      <c r="D1540" s="1" t="s">
        <v>5</v>
      </c>
    </row>
    <row r="1541" spans="1:4" ht="13.2" x14ac:dyDescent="0.25">
      <c r="A1541" s="1" t="s">
        <v>1547</v>
      </c>
      <c r="B1541" t="str">
        <f ca="1">IFERROR(__xludf.DUMMYFUNCTION("GOOGLETRANSLATE(B1541,""en"",""hi"")"),"Ranu एक GOST है")</f>
        <v>Ranu एक GOST है</v>
      </c>
      <c r="C1541" s="1" t="s">
        <v>36</v>
      </c>
      <c r="D1541" s="1" t="s">
        <v>5</v>
      </c>
    </row>
    <row r="1542" spans="1:4" ht="13.2" x14ac:dyDescent="0.25">
      <c r="A1542" s="1" t="s">
        <v>1548</v>
      </c>
      <c r="B1542" t="str">
        <f ca="1">IFERROR(__xludf.DUMMYFUNCTION("GOOGLETRANSLATE(B1542,""en"",""hi"")"),"दीप विश्लेषण 👌")</f>
        <v>दीप विश्लेषण 👌</v>
      </c>
      <c r="C1542" s="1" t="s">
        <v>4</v>
      </c>
      <c r="D1542" s="1" t="s">
        <v>5</v>
      </c>
    </row>
    <row r="1543" spans="1:4" ht="13.2" x14ac:dyDescent="0.25">
      <c r="A1543" s="1" t="s">
        <v>1549</v>
      </c>
      <c r="B1543" t="str">
        <f ca="1">IFERROR(__xludf.DUMMYFUNCTION("GOOGLETRANSLATE(B1543,""en"",""hi"")"),"आप इस आदमी देख सकते हैं हमेशा एक बात तर्कसंगत हो रहा है कि पर जोर देती है
हर स्थिति में!")</f>
        <v>आप इस आदमी देख सकते हैं हमेशा एक बात तर्कसंगत हो रहा है कि पर जोर देती है
हर स्थिति में!</v>
      </c>
      <c r="C1543" s="1" t="s">
        <v>4</v>
      </c>
      <c r="D1543" s="1" t="s">
        <v>5</v>
      </c>
    </row>
    <row r="1544" spans="1:4" ht="13.2" x14ac:dyDescent="0.25">
      <c r="A1544" s="1" t="s">
        <v>1550</v>
      </c>
      <c r="B1544" t="str">
        <f ca="1">IFERROR(__xludf.DUMMYFUNCTION("GOOGLETRANSLATE(B1544,""en"",""hi"")"),"आप कमाल आर 😆")</f>
        <v>आप कमाल आर 😆</v>
      </c>
      <c r="C1544" s="1" t="s">
        <v>4</v>
      </c>
      <c r="D1544" s="1" t="s">
        <v>5</v>
      </c>
    </row>
    <row r="1545" spans="1:4" ht="13.2" x14ac:dyDescent="0.25">
      <c r="A1545" s="1" t="s">
        <v>1551</v>
      </c>
      <c r="B1545" t="str">
        <f ca="1">IFERROR(__xludf.DUMMYFUNCTION("GOOGLETRANSLATE(B1545,""en"",""hi"")"),"मैं जानता था कि यह आ रहा था lol")</f>
        <v>मैं जानता था कि यह आ रहा था lol</v>
      </c>
      <c r="C1545" s="1" t="s">
        <v>4</v>
      </c>
      <c r="D1545" s="1" t="s">
        <v>5</v>
      </c>
    </row>
    <row r="1546" spans="1:4" ht="13.2" x14ac:dyDescent="0.25">
      <c r="A1546" s="1" t="s">
        <v>1552</v>
      </c>
      <c r="B1546" t="str">
        <f ca="1">IFERROR(__xludf.DUMMYFUNCTION("GOOGLETRANSLATE(B1546,""en"",""hi"")"),"आप अच्छा अच्छा अच्छा अच्छा कर रहे हैं")</f>
        <v>आप अच्छा अच्छा अच्छा अच्छा कर रहे हैं</v>
      </c>
      <c r="C1546" s="1" t="s">
        <v>4</v>
      </c>
      <c r="D1546" s="1" t="s">
        <v>5</v>
      </c>
    </row>
    <row r="1547" spans="1:4" ht="13.2" x14ac:dyDescent="0.25">
      <c r="A1547" s="1" t="s">
        <v>1553</v>
      </c>
      <c r="B1547" t="str">
        <f ca="1">IFERROR(__xludf.DUMMYFUNCTION("GOOGLETRANSLATE(B1547,""en"",""hi"")"),"बिल्कुल सही पर कब्जा कर लिया भाई")</f>
        <v>बिल्कुल सही पर कब्जा कर लिया भाई</v>
      </c>
      <c r="C1547" s="1" t="s">
        <v>4</v>
      </c>
      <c r="D1547" s="1" t="s">
        <v>5</v>
      </c>
    </row>
    <row r="1548" spans="1:4" ht="13.2" x14ac:dyDescent="0.25">
      <c r="A1548" s="1" t="s">
        <v>1554</v>
      </c>
      <c r="B1548" t="str">
        <f ca="1">IFERROR(__xludf.DUMMYFUNCTION("GOOGLETRANSLATE(B1548,""en"",""hi"")"),"WOWE")</f>
        <v>WOWE</v>
      </c>
      <c r="C1548" s="1" t="s">
        <v>4</v>
      </c>
      <c r="D1548" s="1" t="s">
        <v>5</v>
      </c>
    </row>
    <row r="1549" spans="1:4" ht="13.2" x14ac:dyDescent="0.25">
      <c r="A1549" s="1" t="s">
        <v>1555</v>
      </c>
      <c r="B1549" t="str">
        <f ca="1">IFERROR(__xludf.DUMMYFUNCTION("GOOGLETRANSLATE(B1549,""en"",""hi"")"),"वहाँ कबीर Singh..its एक फिल्म में कुछ भी नहीं की तरह डॉक्टर की कोई भी चरित्र है
अन्य। बॉलीवुड की फिल्मों में अधिक सुधार करने के लिए है। वे करने के लिए नकारात्मक विचारों को प्रभावित
पूरे युवा।")</f>
        <v>वहाँ कबीर Singh..its एक फिल्म में कुछ भी नहीं की तरह डॉक्टर की कोई भी चरित्र है
अन्य। बॉलीवुड की फिल्मों में अधिक सुधार करने के लिए है। वे करने के लिए नकारात्मक विचारों को प्रभावित
पूरे युवा।</v>
      </c>
      <c r="C1549" s="1" t="s">
        <v>4</v>
      </c>
      <c r="D1549" s="1" t="s">
        <v>5</v>
      </c>
    </row>
    <row r="1550" spans="1:4" ht="13.2" x14ac:dyDescent="0.25">
      <c r="A1550" s="1" t="s">
        <v>1556</v>
      </c>
      <c r="B1550" t="str">
        <f ca="1">IFERROR(__xludf.DUMMYFUNCTION("GOOGLETRANSLATE(B1550,""en"",""hi"")"),"संभोग Burnol?")</f>
        <v>संभोग Burnol?</v>
      </c>
      <c r="C1550" s="1" t="s">
        <v>4</v>
      </c>
      <c r="D1550" s="1" t="s">
        <v>5</v>
      </c>
    </row>
    <row r="1551" spans="1:4" ht="13.2" x14ac:dyDescent="0.25">
      <c r="A1551" s="1" t="s">
        <v>1557</v>
      </c>
      <c r="B1551" t="str">
        <f ca="1">IFERROR(__xludf.DUMMYFUNCTION("GOOGLETRANSLATE(B1551,""en"",""hi"")"),"समलैंगिक यौन प्रतिबंधित किया जाना चाहिए ..........")</f>
        <v>समलैंगिक यौन प्रतिबंधित किया जाना चाहिए ..........</v>
      </c>
      <c r="C1551" s="1" t="s">
        <v>13</v>
      </c>
      <c r="D1551" s="1" t="s">
        <v>5</v>
      </c>
    </row>
    <row r="1552" spans="1:4" ht="13.2" x14ac:dyDescent="0.25">
      <c r="A1552" s="1" t="s">
        <v>1558</v>
      </c>
      <c r="B1552" t="str">
        <f ca="1">IFERROR(__xludf.DUMMYFUNCTION("GOOGLETRANSLATE(B1552,""en"",""hi"")"),"भाई 'TUMBBAD' देखो अमेज़न प्रधानमंत्री पे hai। आप इसे पछतावा नहीं होगा। और अगर आप की तरह
फिर इसे यहां की समीक्षा करें। यह और अधिक मान्यता की जरूरत है।")</f>
        <v>भाई 'TUMBBAD' देखो अमेज़न प्रधानमंत्री पे hai। आप इसे पछतावा नहीं होगा। और अगर आप की तरह
फिर इसे यहां की समीक्षा करें। यह और अधिक मान्यता की जरूरत है।</v>
      </c>
      <c r="C1552" s="1" t="s">
        <v>4</v>
      </c>
      <c r="D1552" s="1" t="s">
        <v>5</v>
      </c>
    </row>
    <row r="1553" spans="1:4" ht="13.2" x14ac:dyDescent="0.25">
      <c r="A1553" s="1" t="s">
        <v>1559</v>
      </c>
      <c r="B1553" t="str">
        <f ca="1">IFERROR(__xludf.DUMMYFUNCTION("GOOGLETRANSLATE(B1553,""en"",""hi"")"),"वे भोजन के लिए क्या कर रहे हैं, और कुछ नहीं")</f>
        <v>वे भोजन के लिए क्या कर रहे हैं, और कुछ नहीं</v>
      </c>
      <c r="C1553" s="1" t="s">
        <v>4</v>
      </c>
      <c r="D1553" s="1" t="s">
        <v>5</v>
      </c>
    </row>
    <row r="1554" spans="1:4" ht="13.2" x14ac:dyDescent="0.25">
      <c r="A1554" s="1" t="s">
        <v>1560</v>
      </c>
      <c r="B1554" t="str">
        <f ca="1">IFERROR(__xludf.DUMMYFUNCTION("GOOGLETRANSLATE(B1554,""en"",""hi"")"),"इस महिला को कुछ सस्ते दरार पर अधिक है।")</f>
        <v>इस महिला को कुछ सस्ते दरार पर अधिक है।</v>
      </c>
      <c r="C1554" s="1" t="s">
        <v>4</v>
      </c>
      <c r="D1554" s="1" t="s">
        <v>5</v>
      </c>
    </row>
    <row r="1555" spans="1:4" ht="13.2" x14ac:dyDescent="0.25">
      <c r="A1555" s="1" t="s">
        <v>1561</v>
      </c>
      <c r="B1555" t="str">
        <f ca="1">IFERROR(__xludf.DUMMYFUNCTION("GOOGLETRANSLATE(B1555,""en"",""hi"")"),"और वीडियो से पता चलता है कि हर आपराधिक अपराध करने का अधिकार है क्योंकि हम पैदा होते हैं है
आपराधिक और हम इसे के भगवान निर्णय से आपराधिक बनने के लिए सहमति व्यक्त की कर रहे हैं")</f>
        <v>और वीडियो से पता चलता है कि हर आपराधिक अपराध करने का अधिकार है क्योंकि हम पैदा होते हैं है
आपराधिक और हम इसे के भगवान निर्णय से आपराधिक बनने के लिए सहमति व्यक्त की कर रहे हैं</v>
      </c>
      <c r="C1555" s="1" t="s">
        <v>4</v>
      </c>
      <c r="D1555" s="1" t="s">
        <v>5</v>
      </c>
    </row>
    <row r="1556" spans="1:4" ht="13.2" x14ac:dyDescent="0.25">
      <c r="A1556" s="1" t="s">
        <v>1562</v>
      </c>
      <c r="B1556" t="str">
        <f ca="1">IFERROR(__xludf.DUMMYFUNCTION("GOOGLETRANSLATE(B1556,""en"",""hi"")"),"एम समलैंगिक n अपने आप पर गर्व")</f>
        <v>एम समलैंगिक n अपने आप पर गर्व</v>
      </c>
      <c r="C1556" s="1" t="s">
        <v>4</v>
      </c>
      <c r="D1556" s="1" t="s">
        <v>5</v>
      </c>
    </row>
    <row r="1557" spans="1:4" ht="13.2" x14ac:dyDescent="0.25">
      <c r="A1557" s="1" t="s">
        <v>1563</v>
      </c>
      <c r="B1557" t="str">
        <f ca="1">IFERROR(__xludf.DUMMYFUNCTION("GOOGLETRANSLATE(B1557,""en"",""hi"")"),"बछड़े गंदगी।
आप कमबख्त मन। समलैंगिक अपराधियों नहीं हैं। इस वीडियो को गलत छवि दिखाने")</f>
        <v>बछड़े गंदगी।
आप कमबख्त मन। समलैंगिक अपराधियों नहीं हैं। इस वीडियो को गलत छवि दिखाने</v>
      </c>
      <c r="C1557" s="1" t="s">
        <v>13</v>
      </c>
      <c r="D1557" s="1" t="s">
        <v>5</v>
      </c>
    </row>
    <row r="1558" spans="1:4" ht="13.2" x14ac:dyDescent="0.25">
      <c r="A1558" s="1" t="s">
        <v>1564</v>
      </c>
      <c r="B1558" t="str">
        <f ca="1">IFERROR(__xludf.DUMMYFUNCTION("GOOGLETRANSLATE(B1558,""en"",""hi"")"),"बजाय PUBG पर समय बर्बाद कर के देख रहा है इसके लायक")</f>
        <v>बजाय PUBG पर समय बर्बाद कर के देख रहा है इसके लायक</v>
      </c>
      <c r="C1558" s="1" t="s">
        <v>4</v>
      </c>
      <c r="D1558" s="1" t="s">
        <v>5</v>
      </c>
    </row>
    <row r="1559" spans="1:4" ht="13.2" x14ac:dyDescent="0.25">
      <c r="A1559" s="1" t="s">
        <v>1565</v>
      </c>
      <c r="B1559" t="str">
        <f ca="1">IFERROR(__xludf.DUMMYFUNCTION("GOOGLETRANSLATE(B1559,""en"",""hi"")"),"मुझे लगता है कि कबीर सिंह उसे बावजूद महिलाओं / क्योंकि पुरुषों का एक बहुत के लिए मुफीद है
एक naracissistic, अपमानजनक, असभ्य, मादक, धमकी औरत होने,
manslut, दीवानी ... वह एक अमीर परिवार के साथ एक अमीर लड़का है, और यह भी, वह है
जाहिरा तौर पर एक बहुत प्रतिभाश"&amp;"ाली सर्जन। यदि आप शून्य से सभी धन और उसके
पेशे, और वह सभी नकारात्मक के साथ एक मध्यम वर्ग साधारण लड़का है
गुणों, तो यह अपराध गश्ती का एक हिट प्रकरण होगा। यह के समान है
उन 50 रंगों की फिल्म, पुरुष 'हॉट' है क्योंकि वह नकदी की टन है।
मैं फिल्म देख चुके हैं दे"&amp;"खने के लिए क्या प्रचार के बारे में है, ईमानदारी से, लड़की थी
गोधूलि में बेला स्वान से blander। और क्या बिल्ली है, ""मैं जिस तरह से प्यार करता हूँ
आप साँस लेने के ""मतलब? अच्छाई विनीत।")</f>
        <v>मुझे लगता है कि कबीर सिंह उसे बावजूद महिलाओं / क्योंकि पुरुषों का एक बहुत के लिए मुफीद है
एक naracissistic, अपमानजनक, असभ्य, मादक, धमकी औरत होने,
manslut, दीवानी ... वह एक अमीर परिवार के साथ एक अमीर लड़का है, और यह भी, वह है
जाहिरा तौर पर एक बहुत प्रतिभाशाली सर्जन। यदि आप शून्य से सभी धन और उसके
पेशे, और वह सभी नकारात्मक के साथ एक मध्यम वर्ग साधारण लड़का है
गुणों, तो यह अपराध गश्ती का एक हिट प्रकरण होगा। यह के समान है
उन 50 रंगों की फिल्म, पुरुष 'हॉट' है क्योंकि वह नकदी की टन है।
मैं फिल्म देख चुके हैं देखने के लिए क्या प्रचार के बारे में है, ईमानदारी से, लड़की थी
गोधूलि में बेला स्वान से blander। और क्या बिल्ली है, "मैं जिस तरह से प्यार करता हूँ
आप साँस लेने के "मतलब? अच्छाई विनीत।</v>
      </c>
      <c r="C1559" s="1" t="s">
        <v>4</v>
      </c>
      <c r="D1559" s="1" t="s">
        <v>5</v>
      </c>
    </row>
    <row r="1560" spans="1:4" ht="13.2" x14ac:dyDescent="0.25">
      <c r="A1560" s="1" t="s">
        <v>1566</v>
      </c>
      <c r="B1560" t="str">
        <f ca="1">IFERROR(__xludf.DUMMYFUNCTION("GOOGLETRANSLATE(B1560,""en"",""hi"")"),"वास्तविक जीवन में कबीर सिंह जैसे लोग मनोरोग के लिए आवश्यक बहुत सारे के लिए होता है
परामर्श और चिकित्सा। उन्होंने ASPD और मादक द्रव्यों के सेवन संबंधी समस्याएं हैं। प्यार नहीं है
जुनून के बराबर। यह एक अच्छा प्रेम कहानी इस limerence है नहीं है। तुम नहीं
एक "&amp;"नारीवादी इस सूचना के लिए रहना होगा।")</f>
        <v>वास्तविक जीवन में कबीर सिंह जैसे लोग मनोरोग के लिए आवश्यक बहुत सारे के लिए होता है
परामर्श और चिकित्सा। उन्होंने ASPD और मादक द्रव्यों के सेवन संबंधी समस्याएं हैं। प्यार नहीं है
जुनून के बराबर। यह एक अच्छा प्रेम कहानी इस limerence है नहीं है। तुम नहीं
एक नारीवादी इस सूचना के लिए रहना होगा।</v>
      </c>
      <c r="C1560" s="1" t="s">
        <v>36</v>
      </c>
      <c r="D1560" s="1" t="s">
        <v>5</v>
      </c>
    </row>
    <row r="1561" spans="1:4" ht="13.2" x14ac:dyDescent="0.25">
      <c r="A1561" s="1" t="s">
        <v>1567</v>
      </c>
      <c r="B1561" t="str">
        <f ca="1">IFERROR(__xludf.DUMMYFUNCTION("GOOGLETRANSLATE(B1561,""en"",""hi"")"),"friendzoned हो रही है!")</f>
        <v>friendzoned हो रही है!</v>
      </c>
      <c r="C1561" s="1" t="s">
        <v>4</v>
      </c>
      <c r="D1561" s="1" t="s">
        <v>5</v>
      </c>
    </row>
    <row r="1562" spans="1:4" ht="13.2" x14ac:dyDescent="0.25">
      <c r="A1562" s="1" t="s">
        <v>1568</v>
      </c>
      <c r="B1562" t="str">
        <f ca="1">IFERROR(__xludf.DUMMYFUNCTION("GOOGLETRANSLATE(B1562,""en"",""hi"")"),"Yess भाई yess")</f>
        <v>Yess भाई yess</v>
      </c>
      <c r="C1562" s="1" t="s">
        <v>4</v>
      </c>
      <c r="D1562" s="1" t="s">
        <v>5</v>
      </c>
    </row>
    <row r="1563" spans="1:4" ht="13.2" x14ac:dyDescent="0.25">
      <c r="A1563" s="1" t="s">
        <v>1569</v>
      </c>
      <c r="B1563" t="str">
        <f ca="1">IFERROR(__xludf.DUMMYFUNCTION("GOOGLETRANSLATE(B1563,""en"",""hi"")"),"जो लोग इस को बढ़ावा देने r, काश उनके माता-पिता कि के पक्ष में भी थे
इसलिए उन Stupids पैदा किया गया नहीं होता।")</f>
        <v>जो लोग इस को बढ़ावा देने r, काश उनके माता-पिता कि के पक्ष में भी थे
इसलिए उन Stupids पैदा किया गया नहीं होता।</v>
      </c>
      <c r="C1563" s="1" t="s">
        <v>13</v>
      </c>
      <c r="D1563" s="1" t="s">
        <v>5</v>
      </c>
    </row>
    <row r="1564" spans="1:4" ht="13.2" x14ac:dyDescent="0.25">
      <c r="A1564" s="1" t="s">
        <v>1570</v>
      </c>
      <c r="B1564" t="str">
        <f ca="1">IFERROR(__xludf.DUMMYFUNCTION("GOOGLETRANSLATE(B1564,""en"",""hi"")"),"मैं पाकिस्तान से हूं
कोई पाकिस्तान से महिला को हो wo मुझसे contect kry लेकिन मैं नहीं Bht lesbo..bs हूँ
साड़ी दोस्ती या Thora Thora प्यार ho..koi को Ajao plzzz मेरे प्रिय मित्र हो। 😘😘")</f>
        <v>मैं पाकिस्तान से हूं
कोई पाकिस्तान से महिला को हो wo मुझसे contect kry लेकिन मैं नहीं Bht lesbo..bs हूँ
साड़ी दोस्ती या Thora Thora प्यार ho..koi को Ajao plzzz मेरे प्रिय मित्र हो। 😘😘</v>
      </c>
      <c r="C1564" s="1" t="s">
        <v>4</v>
      </c>
      <c r="D1564" s="1" t="s">
        <v>5</v>
      </c>
    </row>
    <row r="1565" spans="1:4" ht="13.2" x14ac:dyDescent="0.25">
      <c r="A1565" s="1" t="s">
        <v>1571</v>
      </c>
      <c r="B1565" t="str">
        <f ca="1">IFERROR(__xludf.DUMMYFUNCTION("GOOGLETRANSLATE(B1565,""en"",""hi"")"),"हाँ यू ठीक कह रहे हैं ... लेकिन कुछ भी जानने के बिना पुरुषों का समर्थन करता है महिलाओं के 90%
के बारे में और इन लोगों को पता नहीं है क्या सब कुछ खत्म हो महिलाओं द्वारा पुरुषों पर हो रही हैं
देश....")</f>
        <v>हाँ यू ठीक कह रहे हैं ... लेकिन कुछ भी जानने के बिना पुरुषों का समर्थन करता है महिलाओं के 90%
के बारे में और इन लोगों को पता नहीं है क्या सब कुछ खत्म हो महिलाओं द्वारा पुरुषों पर हो रही हैं
देश....</v>
      </c>
      <c r="C1565" s="1" t="s">
        <v>13</v>
      </c>
      <c r="D1565" s="1" t="s">
        <v>5</v>
      </c>
    </row>
    <row r="1566" spans="1:4" ht="13.2" x14ac:dyDescent="0.25">
      <c r="A1566" s="1" t="s">
        <v>1572</v>
      </c>
      <c r="B1566" t="str">
        <f ca="1">IFERROR(__xludf.DUMMYFUNCTION("GOOGLETRANSLATE(B1566,""en"",""hi"")"),"भाई यू एक बहुत बड़ा प्रशंसक Launde क्या हाल सबसे अच्छा dilogue प्यार")</f>
        <v>भाई यू एक बहुत बड़ा प्रशंसक Launde क्या हाल सबसे अच्छा dilogue प्यार</v>
      </c>
      <c r="C1566" s="1" t="s">
        <v>4</v>
      </c>
      <c r="D1566" s="1" t="s">
        <v>5</v>
      </c>
    </row>
    <row r="1567" spans="1:4" ht="13.2" x14ac:dyDescent="0.25">
      <c r="A1567" s="1" t="s">
        <v>1573</v>
      </c>
      <c r="B1567" t="str">
        <f ca="1">IFERROR(__xludf.DUMMYFUNCTION("GOOGLETRANSLATE(B1567,""en"",""hi"")"),"Bakwas movie..bt शाहिद कपूर के अभिनय शानदार था")</f>
        <v>Bakwas movie..bt शाहिद कपूर के अभिनय शानदार था</v>
      </c>
      <c r="C1567" s="1" t="s">
        <v>13</v>
      </c>
      <c r="D1567" s="1" t="s">
        <v>5</v>
      </c>
    </row>
    <row r="1568" spans="1:4" ht="13.2" x14ac:dyDescent="0.25">
      <c r="A1568" s="1" t="s">
        <v>1574</v>
      </c>
      <c r="B1568" t="str">
        <f ca="1">IFERROR(__xludf.DUMMYFUNCTION("GOOGLETRANSLATE(B1568,""en"",""hi"")"),"कुछ यादृच्छिक पुरुष जो 2000 साल पहले पैदा हुआ था अपने भगवान नहीं है @Truthshallsetyoufree।
कौन भी पता नहीं है क्या दुनिया वर्ष 2019 में अभी है। वह है
मुझे उन चीजों जो उसने सोचा सही था एक में 2000 साल पहले का प्रचार करने के लिए जा रहा
पूरी तरह से अलग स्थान"&amp;" और समय है और आप उन विचारों को लागू करके लगता है
मेरे जीवन में खुशी होगी। एक जीवन ईसाई मिशनरी जाओ, लेकिन अगर आप कर रहे हैं
इसके लिए तो भुगतान प्राप्त करना सभी बेहतरीन। अंत में यह स्वयं के बारे में सब है
सुविधा।")</f>
        <v>कुछ यादृच्छिक पुरुष जो 2000 साल पहले पैदा हुआ था अपने भगवान नहीं है @Truthshallsetyoufree।
कौन भी पता नहीं है क्या दुनिया वर्ष 2019 में अभी है। वह है
मुझे उन चीजों जो उसने सोचा सही था एक में 2000 साल पहले का प्रचार करने के लिए जा रहा
पूरी तरह से अलग स्थान और समय है और आप उन विचारों को लागू करके लगता है
मेरे जीवन में खुशी होगी। एक जीवन ईसाई मिशनरी जाओ, लेकिन अगर आप कर रहे हैं
इसके लिए तो भुगतान प्राप्त करना सभी बेहतरीन। अंत में यह स्वयं के बारे में सब है
सुविधा।</v>
      </c>
      <c r="C1568" s="1" t="s">
        <v>4</v>
      </c>
      <c r="D1568" s="1" t="s">
        <v>5</v>
      </c>
    </row>
    <row r="1569" spans="1:4" ht="13.2" x14ac:dyDescent="0.25">
      <c r="A1569" s="1" t="s">
        <v>1575</v>
      </c>
      <c r="B1569" t="str">
        <f ca="1">IFERROR(__xludf.DUMMYFUNCTION("GOOGLETRANSLATE(B1569,""en"",""hi"")"),"नाइस shayri")</f>
        <v>नाइस shayri</v>
      </c>
      <c r="C1569" s="1" t="s">
        <v>4</v>
      </c>
      <c r="D1569" s="1" t="s">
        <v>5</v>
      </c>
    </row>
    <row r="1570" spans="1:4" ht="13.2" x14ac:dyDescent="0.25">
      <c r="A1570" s="1" t="s">
        <v>1576</v>
      </c>
      <c r="B1570" t="str">
        <f ca="1">IFERROR(__xludf.DUMMYFUNCTION("GOOGLETRANSLATE(B1570,""en"",""hi"")"),"वे पति माता-पिता की मौत हो गई .... वे इस आदमी के जीवन को नष्ट कर दिया .. तो वे है
इस तरह पूरी तरह सहमत हूँ दंडित करने की")</f>
        <v>वे पति माता-पिता की मौत हो गई .... वे इस आदमी के जीवन को नष्ट कर दिया .. तो वे है
इस तरह पूरी तरह सहमत हूँ दंडित करने की</v>
      </c>
      <c r="C1570" s="1" t="s">
        <v>13</v>
      </c>
      <c r="D1570" s="1" t="s">
        <v>5</v>
      </c>
    </row>
    <row r="1571" spans="1:4" ht="13.2" x14ac:dyDescent="0.25">
      <c r="A1571" s="1" t="s">
        <v>1577</v>
      </c>
      <c r="B1571" t="str">
        <f ca="1">IFERROR(__xludf.DUMMYFUNCTION("GOOGLETRANSLATE(B1571,""en"",""hi"")"),"यह कांग्रेस मैथुन क्यों बहस में बाधा पहुँचा, वह एक अच्छा लात की जरूरत है।")</f>
        <v>यह कांग्रेस मैथुन क्यों बहस में बाधा पहुँचा, वह एक अच्छा लात की जरूरत है।</v>
      </c>
      <c r="C1571" s="1" t="s">
        <v>36</v>
      </c>
      <c r="D1571" s="1" t="s">
        <v>5</v>
      </c>
    </row>
    <row r="1572" spans="1:4" ht="13.2" x14ac:dyDescent="0.25">
      <c r="A1572" s="1" t="s">
        <v>1578</v>
      </c>
      <c r="B1572" t="str">
        <f ca="1">IFERROR(__xludf.DUMMYFUNCTION("GOOGLETRANSLATE(B1572,""en"",""hi"")"),"बकवास का भार है, यह सिखाने किसी को भी नैतिक करने के लिए निर्देशकों जिम्मेदारी नहीं है
मूल्यों, यह किसी भी नैतिक विज्ञान व्याख्यान, बेवकूफों जो से प्रेरित हो जाता है नहीं है
कबीर सिंह निर्देशकों जिम्मेदारी नहीं है ... और आपके कमबख्त समस्या क्या है
पहली नजर"&amp;" का प्यार के साथ, कुछ भी लगता है एक व्यंग्यात्मक ध्वनि में बकवास। तथा
आप नायिका की पृष्ठभूमि की कहानी के बारे में कैसे बेवकूफ कह रहे हैं जब फिल्म के बारे में है
मुख्य पात्र स्वयं विनाश, और क्यों कमबख्त आप फिल्म की तुलना कर रहे
वास्तविकता के साथ, सिल्वर स्"&amp;"क्रीन पर सिर्फ बॉलीवुड नहीं कुछ भी पूरी तरह से हो जाएगा
वास्तविकता चूसने वाला से कमबख्त अलग।
लिए प्रेरणा के रूप में एक अपने वास्तविकता में रहने कमीने बेहतर न फ़िल्में
बेवकूफ।")</f>
        <v>बकवास का भार है, यह सिखाने किसी को भी नैतिक करने के लिए निर्देशकों जिम्मेदारी नहीं है
मूल्यों, यह किसी भी नैतिक विज्ञान व्याख्यान, बेवकूफों जो से प्रेरित हो जाता है नहीं है
कबीर सिंह निर्देशकों जिम्मेदारी नहीं है ... और आपके कमबख्त समस्या क्या है
पहली नजर का प्यार के साथ, कुछ भी लगता है एक व्यंग्यात्मक ध्वनि में बकवास। तथा
आप नायिका की पृष्ठभूमि की कहानी के बारे में कैसे बेवकूफ कह रहे हैं जब फिल्म के बारे में है
मुख्य पात्र स्वयं विनाश, और क्यों कमबख्त आप फिल्म की तुलना कर रहे
वास्तविकता के साथ, सिल्वर स्क्रीन पर सिर्फ बॉलीवुड नहीं कुछ भी पूरी तरह से हो जाएगा
वास्तविकता चूसने वाला से कमबख्त अलग।
लिए प्रेरणा के रूप में एक अपने वास्तविकता में रहने कमीने बेहतर न फ़िल्में
बेवकूफ।</v>
      </c>
      <c r="C1572" s="1" t="s">
        <v>36</v>
      </c>
      <c r="D1572" s="1" t="s">
        <v>28</v>
      </c>
    </row>
    <row r="1573" spans="1:4" ht="13.2" x14ac:dyDescent="0.25">
      <c r="A1573" s="1" t="s">
        <v>1579</v>
      </c>
      <c r="B1573" t="str">
        <f ca="1">IFERROR(__xludf.DUMMYFUNCTION("GOOGLETRANSLATE(B1573,""en"",""hi"")"),"लड़कों n लड़कियों को समान अधिकार होना चाहिए।
क्या लड़कियों के लिए सही समझा जाना चाहिए अधिकार के लिए लड़कों के भी n ठीक इसके विपरीत")</f>
        <v>लड़कों n लड़कियों को समान अधिकार होना चाहिए।
क्या लड़कियों के लिए सही समझा जाना चाहिए अधिकार के लिए लड़कों के भी n ठीक इसके विपरीत</v>
      </c>
      <c r="C1573" s="1" t="s">
        <v>4</v>
      </c>
      <c r="D1573" s="1" t="s">
        <v>5</v>
      </c>
    </row>
    <row r="1574" spans="1:4" ht="13.2" x14ac:dyDescent="0.25">
      <c r="A1574" s="1" t="s">
        <v>1580</v>
      </c>
      <c r="B1574" t="str">
        <f ca="1">IFERROR(__xludf.DUMMYFUNCTION("GOOGLETRANSLATE(B1574,""en"",""hi"")"),"&lt;Https://youtu.be/ghDIOlPnaA4&gt;")</f>
        <v>&lt;Https://youtu.be/ghDIOlPnaA4&gt;</v>
      </c>
      <c r="C1574" s="1" t="s">
        <v>4</v>
      </c>
      <c r="D1574" s="1" t="s">
        <v>5</v>
      </c>
    </row>
    <row r="1575" spans="1:4" ht="13.2" x14ac:dyDescent="0.25">
      <c r="A1575" s="1" t="s">
        <v>1581</v>
      </c>
      <c r="B1575" t="str">
        <f ca="1">IFERROR(__xludf.DUMMYFUNCTION("GOOGLETRANSLATE(B1575,""en"",""hi"")"),"क्यों किसी को थप्पड़ कि कस्तूरी और उसे बताओ कि यह मेरी discent है करता है")</f>
        <v>क्यों किसी को थप्पड़ कि कस्तूरी और उसे बताओ कि यह मेरी discent है करता है</v>
      </c>
      <c r="C1575" s="1" t="s">
        <v>4</v>
      </c>
      <c r="D1575" s="1" t="s">
        <v>5</v>
      </c>
    </row>
    <row r="1576" spans="1:4" ht="13.2" x14ac:dyDescent="0.25">
      <c r="A1576" s="1" t="s">
        <v>1582</v>
      </c>
      <c r="B1576" t="str">
        <f ca="1">IFERROR(__xludf.DUMMYFUNCTION("GOOGLETRANSLATE(B1576,""en"",""hi"")"),"यह बेवकूफ लोगों के लिए एक स्मार्ट मूवी है।
\ - मेरी राय 😁")</f>
        <v>यह बेवकूफ लोगों के लिए एक स्मार्ट मूवी है।
\ - मेरी राय 😁</v>
      </c>
      <c r="C1576" s="1" t="s">
        <v>4</v>
      </c>
      <c r="D1576" s="1" t="s">
        <v>5</v>
      </c>
    </row>
    <row r="1577" spans="1:4" ht="13.2" x14ac:dyDescent="0.25">
      <c r="A1577" s="1" t="s">
        <v>1583</v>
      </c>
      <c r="B1577" t="str">
        <f ca="1">IFERROR(__xludf.DUMMYFUNCTION("GOOGLETRANSLATE(B1577,""en"",""hi"")"),"अंत में एक तार्किक समीक्षा मिल गया है!")</f>
        <v>अंत में एक तार्किक समीक्षा मिल गया है!</v>
      </c>
      <c r="C1577" s="1" t="s">
        <v>4</v>
      </c>
      <c r="D1577" s="1" t="s">
        <v>5</v>
      </c>
    </row>
    <row r="1578" spans="1:4" ht="13.2" x14ac:dyDescent="0.25">
      <c r="A1578" s="1" t="s">
        <v>1584</v>
      </c>
      <c r="B1578" t="str">
        <f ca="1">IFERROR(__xludf.DUMMYFUNCTION("GOOGLETRANSLATE(B1578,""en"",""hi"")"),"&lt;Https://youtu.be/2QD6004jEI0&gt; राघव सीएबी पर जुयाल")</f>
        <v>&lt;Https://youtu.be/2QD6004jEI0&gt; राघव सीएबी पर जुयाल</v>
      </c>
      <c r="C1578" s="1" t="s">
        <v>4</v>
      </c>
      <c r="D1578" s="1" t="s">
        <v>5</v>
      </c>
    </row>
    <row r="1579" spans="1:4" ht="13.2" x14ac:dyDescent="0.25">
      <c r="A1579" s="1" t="s">
        <v>1585</v>
      </c>
      <c r="B1579" t="str">
        <f ca="1">IFERROR(__xludf.DUMMYFUNCTION("GOOGLETRANSLATE(B1579,""en"",""hi"")"),"कस्तूरी तो बदबू आती है .... 😃")</f>
        <v>कस्तूरी तो बदबू आती है .... 😃</v>
      </c>
      <c r="C1579" s="1" t="s">
        <v>4</v>
      </c>
      <c r="D1579" s="1" t="s">
        <v>5</v>
      </c>
    </row>
    <row r="1580" spans="1:4" ht="13.2" x14ac:dyDescent="0.25">
      <c r="A1580" s="1" t="s">
        <v>1586</v>
      </c>
      <c r="B1580" t="str">
        <f ca="1">IFERROR(__xludf.DUMMYFUNCTION("GOOGLETRANSLATE(B1580,""en"",""hi"")"),"100/100 कबीर सिंह")</f>
        <v>100/100 कबीर सिंह</v>
      </c>
      <c r="C1580" s="1" t="s">
        <v>4</v>
      </c>
      <c r="D1580" s="1" t="s">
        <v>5</v>
      </c>
    </row>
    <row r="1581" spans="1:4" ht="13.2" x14ac:dyDescent="0.25">
      <c r="A1581" s="1" t="s">
        <v>1587</v>
      </c>
      <c r="B1581" t="str">
        <f ca="1">IFERROR(__xludf.DUMMYFUNCTION("GOOGLETRANSLATE(B1581,""en"",""hi"")"),"मुबारक नाइस")</f>
        <v>मुबारक नाइस</v>
      </c>
      <c r="C1581" s="1" t="s">
        <v>4</v>
      </c>
      <c r="D1581" s="1" t="s">
        <v>5</v>
      </c>
    </row>
    <row r="1582" spans="1:4" ht="13.2" x14ac:dyDescent="0.25">
      <c r="A1582" s="1" t="s">
        <v>1588</v>
      </c>
      <c r="B1582" t="str">
        <f ca="1">IFERROR(__xludf.DUMMYFUNCTION("GOOGLETRANSLATE(B1582,""en"",""hi"")"),"ठेठ माओवादी नज़र")</f>
        <v>ठेठ माओवादी नज़र</v>
      </c>
      <c r="C1582" s="1" t="s">
        <v>4</v>
      </c>
      <c r="D1582" s="1" t="s">
        <v>5</v>
      </c>
    </row>
    <row r="1583" spans="1:4" ht="13.2" x14ac:dyDescent="0.25">
      <c r="A1583" s="1" t="s">
        <v>1589</v>
      </c>
      <c r="B1583" t="str">
        <f ca="1">IFERROR(__xludf.DUMMYFUNCTION("GOOGLETRANSLATE(B1583,""en"",""hi"")"),"सेना की जरूरत नहीं आदमी एलजीबीटी")</f>
        <v>सेना की जरूरत नहीं आदमी एलजीबीटी</v>
      </c>
      <c r="C1583" s="1" t="s">
        <v>4</v>
      </c>
      <c r="D1583" s="1" t="s">
        <v>28</v>
      </c>
    </row>
    <row r="1584" spans="1:4" ht="13.2" x14ac:dyDescent="0.25">
      <c r="A1584" s="1" t="s">
        <v>1590</v>
      </c>
      <c r="B1584" t="str">
        <f ca="1">IFERROR(__xludf.DUMMYFUNCTION("GOOGLETRANSLATE(B1584,""en"",""hi"")"),"@Thicc मैन मैं उसके बारे में बात नहीं कर रहा था, मैं सिर्फ आप की जवाब देने अपने
charcter अध्ययन पर सिद्धांत है जो व्यर्थ है।")</f>
        <v>@Thicc मैन मैं उसके बारे में बात नहीं कर रहा था, मैं सिर्फ आप की जवाब देने अपने
charcter अध्ययन पर सिद्धांत है जो व्यर्थ है।</v>
      </c>
      <c r="C1584" s="1" t="s">
        <v>4</v>
      </c>
      <c r="D1584" s="1" t="s">
        <v>5</v>
      </c>
    </row>
    <row r="1585" spans="1:4" ht="13.2" x14ac:dyDescent="0.25">
      <c r="A1585" s="1" t="s">
        <v>1591</v>
      </c>
      <c r="B1585" t="str">
        <f ca="1">IFERROR(__xludf.DUMMYFUNCTION("GOOGLETRANSLATE(B1585,""en"",""hi"")"),"मैं इस फिल्म के प्यार के भाग के साथ लेकिन सकल लापरवाही के साथ समस्या नहीं है
अपने पेशे में वह भी एक डॉक्टर के रूप")</f>
        <v>मैं इस फिल्म के प्यार के भाग के साथ लेकिन सकल लापरवाही के साथ समस्या नहीं है
अपने पेशे में वह भी एक डॉक्टर के रूप</v>
      </c>
      <c r="C1585" s="1" t="s">
        <v>13</v>
      </c>
      <c r="D1585" s="1" t="s">
        <v>5</v>
      </c>
    </row>
    <row r="1586" spans="1:4" ht="13.2" x14ac:dyDescent="0.25">
      <c r="A1586" s="1" t="s">
        <v>1592</v>
      </c>
      <c r="B1586" t="str">
        <f ca="1">IFERROR(__xludf.DUMMYFUNCTION("GOOGLETRANSLATE(B1586,""en"",""hi"")"),"क्या है कि दो अंग्रेजी शब्दों के अर्थ था")</f>
        <v>क्या है कि दो अंग्रेजी शब्दों के अर्थ था</v>
      </c>
      <c r="C1586" s="1" t="s">
        <v>4</v>
      </c>
      <c r="D1586" s="1" t="s">
        <v>5</v>
      </c>
    </row>
    <row r="1587" spans="1:4" ht="13.2" x14ac:dyDescent="0.25">
      <c r="A1587" s="1" t="s">
        <v>1593</v>
      </c>
      <c r="B1587" t="str">
        <f ca="1">IFERROR(__xludf.DUMMYFUNCTION("GOOGLETRANSLATE(B1587,""en"",""hi"")"),"खैर यह अच्छा देश एक के खिलाफ लड़ाई के सभी नागरिकों को देखने के लिए
अंग्रेजों से पहले पुराने समय की तरह एक और बस आ गया और स्वामी बन गया
us..Took के एक सौ साल से भी अधिक मुक्त होने के लिए और अब लगता है हम कर रहे हैं की तरह
वाला की मदद के बिना हमारे हाथों से"&amp;" एक-दूसरे को नष्ट
ब्रिटिश ... शाबाश ..")</f>
        <v>खैर यह अच्छा देश एक के खिलाफ लड़ाई के सभी नागरिकों को देखने के लिए
अंग्रेजों से पहले पुराने समय की तरह एक और बस आ गया और स्वामी बन गया
us..Took के एक सौ साल से भी अधिक मुक्त होने के लिए और अब लगता है हम कर रहे हैं की तरह
वाला की मदद के बिना हमारे हाथों से एक-दूसरे को नष्ट
ब्रिटिश ... शाबाश ..</v>
      </c>
      <c r="C1587" s="1" t="s">
        <v>4</v>
      </c>
      <c r="D1587" s="1" t="s">
        <v>5</v>
      </c>
    </row>
    <row r="1588" spans="1:4" ht="13.2" x14ac:dyDescent="0.25">
      <c r="A1588" s="1" t="s">
        <v>1594</v>
      </c>
      <c r="B1588" t="str">
        <f ca="1">IFERROR(__xludf.DUMMYFUNCTION("GOOGLETRANSLATE(B1588,""en"",""hi"")"),"LKMKA, एल - Leftist.these kich बाहर किया जाना चाहिए")</f>
        <v>LKMKA, एल - Leftist.these kich बाहर किया जाना चाहिए</v>
      </c>
      <c r="C1588" s="1" t="s">
        <v>36</v>
      </c>
      <c r="D1588" s="1" t="s">
        <v>28</v>
      </c>
    </row>
    <row r="1589" spans="1:4" ht="13.2" x14ac:dyDescent="0.25">
      <c r="A1589" s="1" t="s">
        <v>1595</v>
      </c>
      <c r="B1589" t="str">
        <f ca="1">IFERROR(__xludf.DUMMYFUNCTION("GOOGLETRANSLATE(B1589,""en"",""hi"")"),"इस कारण के लिए केवल बॉलीवुड एक कचरा उद्योग में बदल गया है")</f>
        <v>इस कारण के लिए केवल बॉलीवुड एक कचरा उद्योग में बदल गया है</v>
      </c>
      <c r="C1589" s="1" t="s">
        <v>4</v>
      </c>
      <c r="D1589" s="1" t="s">
        <v>5</v>
      </c>
    </row>
    <row r="1590" spans="1:4" ht="13.2" x14ac:dyDescent="0.25">
      <c r="A1590" s="1" t="s">
        <v>1596</v>
      </c>
      <c r="B1590" t="str">
        <f ca="1">IFERROR(__xludf.DUMMYFUNCTION("GOOGLETRANSLATE(B1590,""en"",""hi"")"),"Owo")</f>
        <v>Owo</v>
      </c>
      <c r="C1590" s="1" t="s">
        <v>4</v>
      </c>
      <c r="D1590" s="1" t="s">
        <v>5</v>
      </c>
    </row>
    <row r="1591" spans="1:4" ht="13.2" x14ac:dyDescent="0.25">
      <c r="A1591" s="1" t="s">
        <v>1597</v>
      </c>
      <c r="B1591" t="str">
        <f ca="1">IFERROR(__xludf.DUMMYFUNCTION("GOOGLETRANSLATE(B1591,""en"",""hi"")"),"Nupul चीख नहीं करना चाहिए। यह उसकी बात दूर ले जाता है।")</f>
        <v>Nupul चीख नहीं करना चाहिए। यह उसकी बात दूर ले जाता है।</v>
      </c>
      <c r="C1591" s="1" t="s">
        <v>4</v>
      </c>
      <c r="D1591" s="1" t="s">
        <v>5</v>
      </c>
    </row>
    <row r="1592" spans="1:4" ht="13.2" x14ac:dyDescent="0.25">
      <c r="A1592" s="1" t="s">
        <v>1598</v>
      </c>
      <c r="B1592" t="str">
        <f ca="1">IFERROR(__xludf.DUMMYFUNCTION("GOOGLETRANSLATE(B1592,""en"",""hi"")"),"राइट भाई ... बकवास बॉलीवुड")</f>
        <v>राइट भाई ... बकवास बॉलीवुड</v>
      </c>
      <c r="C1592" s="1" t="s">
        <v>4</v>
      </c>
      <c r="D1592" s="1" t="s">
        <v>5</v>
      </c>
    </row>
    <row r="1593" spans="1:4" ht="13.2" x14ac:dyDescent="0.25">
      <c r="A1593" s="1" t="s">
        <v>1599</v>
      </c>
      <c r="B1593" t="str">
        <f ca="1">IFERROR(__xludf.DUMMYFUNCTION("GOOGLETRANSLATE(B1593,""en"",""hi"")"),"वह या कुछ समय के अधीन किया जाना चाहिए सकता है रंगा बिल्ला कार्य करता है और होना चाहिए
कमजोर स्थिति के अधीन है कि वह खुद के लिए भीख माँगती हूँ चाहिए और
दया ... क्यों वह विवाद का एक चेहरा आलोचना कर रहा है और हमेशा ... इस तरह के लेखकों
हमेशा कि उनकी पुस्तकों"&amp;" प्रसिद्ध करते हैं ... वे किसी भी अनैतिक लिए जा सकते हैं
स्तर ... वे भी भीड़ मनोविज्ञान का लाभ लेने के ... ऐसे ठंडे खून
लोग घी या मक्खन खाने के लिए पैदा होते हैं - पुरानी कहावत के रूप में ... मृत लोगों से
अंतिम संस्कार...")</f>
        <v>वह या कुछ समय के अधीन किया जाना चाहिए सकता है रंगा बिल्ला कार्य करता है और होना चाहिए
कमजोर स्थिति के अधीन है कि वह खुद के लिए भीख माँगती हूँ चाहिए और
दया ... क्यों वह विवाद का एक चेहरा आलोचना कर रहा है और हमेशा ... इस तरह के लेखकों
हमेशा कि उनकी पुस्तकों प्रसिद्ध करते हैं ... वे किसी भी अनैतिक लिए जा सकते हैं
स्तर ... वे भी भीड़ मनोविज्ञान का लाभ लेने के ... ऐसे ठंडे खून
लोग घी या मक्खन खाने के लिए पैदा होते हैं - पुरानी कहावत के रूप में ... मृत लोगों से
अंतिम संस्कार...</v>
      </c>
      <c r="C1593" s="1" t="s">
        <v>36</v>
      </c>
      <c r="D1593" s="1" t="s">
        <v>5</v>
      </c>
    </row>
    <row r="1594" spans="1:4" ht="13.2" x14ac:dyDescent="0.25">
      <c r="A1594" s="1" t="s">
        <v>1600</v>
      </c>
      <c r="B1594" t="str">
        <f ca="1">IFERROR(__xludf.DUMMYFUNCTION("GOOGLETRANSLATE(B1594,""en"",""hi"")"),"इसके अलावा वह कॉलेज की ... कबीर सिंह अव्वल है 🤣😂🤣😂")</f>
        <v>इसके अलावा वह कॉलेज की ... कबीर सिंह अव्वल है 🤣😂🤣😂</v>
      </c>
      <c r="C1594" s="1" t="s">
        <v>4</v>
      </c>
      <c r="D1594" s="1" t="s">
        <v>5</v>
      </c>
    </row>
    <row r="1595" spans="1:4" ht="13.2" x14ac:dyDescent="0.25">
      <c r="A1595" s="1" t="s">
        <v>1601</v>
      </c>
      <c r="B1595" t="str">
        <f ca="1">IFERROR(__xludf.DUMMYFUNCTION("GOOGLETRANSLATE(B1595,""en"",""hi"")"),"कृपया")</f>
        <v>कृपया</v>
      </c>
      <c r="C1595" s="1" t="s">
        <v>4</v>
      </c>
      <c r="D1595" s="1" t="s">
        <v>5</v>
      </c>
    </row>
    <row r="1596" spans="1:4" ht="13.2" x14ac:dyDescent="0.25">
      <c r="A1596" s="1" t="s">
        <v>1602</v>
      </c>
      <c r="B1596" t="str">
        <f ca="1">IFERROR(__xludf.DUMMYFUNCTION("GOOGLETRANSLATE(B1596,""en"",""hi"")"),"यह काला कानून की अवधि है")</f>
        <v>यह काला कानून की अवधि है</v>
      </c>
      <c r="C1596" s="1" t="s">
        <v>4</v>
      </c>
      <c r="D1596" s="1" t="s">
        <v>5</v>
      </c>
    </row>
    <row r="1597" spans="1:4" ht="13.2" x14ac:dyDescent="0.25">
      <c r="A1597" s="1" t="s">
        <v>1603</v>
      </c>
      <c r="B1597" t="str">
        <f ca="1">IFERROR(__xludf.DUMMYFUNCTION("GOOGLETRANSLATE(B1597,""en"",""hi"")"),"जोकर")</f>
        <v>जोकर</v>
      </c>
      <c r="C1597" s="1" t="s">
        <v>4</v>
      </c>
      <c r="D1597" s="1" t="s">
        <v>5</v>
      </c>
    </row>
    <row r="1598" spans="1:4" ht="13.2" x14ac:dyDescent="0.25">
      <c r="A1598" s="1" t="s">
        <v>1604</v>
      </c>
      <c r="B1598" t="str">
        <f ca="1">IFERROR(__xludf.DUMMYFUNCTION("GOOGLETRANSLATE(B1598,""en"",""hi"")"),"बकाया भाई")</f>
        <v>बकाया भाई</v>
      </c>
      <c r="C1598" s="1" t="s">
        <v>4</v>
      </c>
      <c r="D1598" s="1" t="s">
        <v>5</v>
      </c>
    </row>
    <row r="1599" spans="1:4" ht="13.2" x14ac:dyDescent="0.25">
      <c r="A1599" s="1" t="s">
        <v>1605</v>
      </c>
      <c r="B1599" t="str">
        <f ca="1">IFERROR(__xludf.DUMMYFUNCTION("GOOGLETRANSLATE(B1599,""en"",""hi"")"),"प्यार नूपुर मम् ...")</f>
        <v>प्यार नूपुर मम् ...</v>
      </c>
      <c r="C1599" s="1" t="s">
        <v>4</v>
      </c>
      <c r="D1599" s="1" t="s">
        <v>5</v>
      </c>
    </row>
    <row r="1600" spans="1:4" ht="13.2" x14ac:dyDescent="0.25">
      <c r="A1600" s="1" t="s">
        <v>1606</v>
      </c>
      <c r="B1600" t="str">
        <f ca="1">IFERROR(__xludf.DUMMYFUNCTION("GOOGLETRANSLATE(B1600,""en"",""hi"")"),"धन्यवाद")</f>
        <v>धन्यवाद</v>
      </c>
      <c r="C1600" s="1" t="s">
        <v>4</v>
      </c>
      <c r="D1600" s="1" t="s">
        <v>5</v>
      </c>
    </row>
    <row r="1601" spans="1:4" ht="13.2" x14ac:dyDescent="0.25">
      <c r="A1601" s="1" t="s">
        <v>1607</v>
      </c>
      <c r="B1601" t="str">
        <f ca="1">IFERROR(__xludf.DUMMYFUNCTION("GOOGLETRANSLATE(B1601,""en"",""hi"")"),"बेस्ट समीक्षा।")</f>
        <v>बेस्ट समीक्षा।</v>
      </c>
      <c r="C1601" s="1" t="s">
        <v>4</v>
      </c>
      <c r="D1601" s="1" t="s">
        <v>5</v>
      </c>
    </row>
    <row r="1602" spans="1:4" ht="13.2" x14ac:dyDescent="0.25">
      <c r="A1602" s="1" t="s">
        <v>1608</v>
      </c>
      <c r="B1602" t="str">
        <f ca="1">IFERROR(__xludf.DUMMYFUNCTION("GOOGLETRANSLATE(B1602,""en"",""hi"")"),"वह एक आदर्श celliberity नहीं है")</f>
        <v>वह एक आदर्श celliberity नहीं है</v>
      </c>
      <c r="C1602" s="1" t="s">
        <v>4</v>
      </c>
      <c r="D1602" s="1" t="s">
        <v>5</v>
      </c>
    </row>
    <row r="1603" spans="1:4" ht="13.2" x14ac:dyDescent="0.25">
      <c r="A1603" s="1" t="s">
        <v>1609</v>
      </c>
      <c r="B1603" t="str">
        <f ca="1">IFERROR(__xludf.DUMMYFUNCTION("GOOGLETRANSLATE(B1603,""en"",""hi"")"),"लड़कों के लिए खेद है .... 😢😢😢😢😢😢")</f>
        <v>लड़कों के लिए खेद है .... 😢😢😢😢😢😢</v>
      </c>
      <c r="C1603" s="1" t="s">
        <v>4</v>
      </c>
      <c r="D1603" s="1" t="s">
        <v>5</v>
      </c>
    </row>
    <row r="1604" spans="1:4" ht="13.2" x14ac:dyDescent="0.25">
      <c r="A1604" s="1" t="s">
        <v>1610</v>
      </c>
      <c r="B1604" t="str">
        <f ca="1">IFERROR(__xludf.DUMMYFUNCTION("GOOGLETRANSLATE(B1604,""en"",""hi"")"),"मैं उसकी आवाज, यह के सेक्सी पसंद है। कोई होमो ...")</f>
        <v>मैं उसकी आवाज, यह के सेक्सी पसंद है। कोई होमो ...</v>
      </c>
      <c r="C1604" s="1" t="s">
        <v>4</v>
      </c>
      <c r="D1604" s="1" t="s">
        <v>5</v>
      </c>
    </row>
    <row r="1605" spans="1:4" ht="13.2" x14ac:dyDescent="0.25">
      <c r="A1605" s="1" t="s">
        <v>1611</v>
      </c>
      <c r="B1605" t="str">
        <f ca="1">IFERROR(__xludf.DUMMYFUNCTION("GOOGLETRANSLATE(B1605,""en"",""hi"")"),"[#BestReviewer] (http://www.youtube.com/results?search_query=%23BestReviewer)! 🔥
[#Logical] (http://www.youtube.com/results?search_query=%23Logical)
इन नारीवादियों और उदारवादी रहे हैं ... अपरिपक्व .... पता नहीं है, इसलिए वे जाते हो
वयस्क फिल्में देखने के"&amp;" लिए जब वे परिपक्व नहीं हैं।")</f>
        <v>[#BestReviewer] (http://www.youtube.com/results?search_query=%23BestReviewer)! 🔥
[#Logical] (http://www.youtube.com/results?search_query=%23Logical)
इन नारीवादियों और उदारवादी रहे हैं ... अपरिपक्व .... पता नहीं है, इसलिए वे जाते हो
वयस्क फिल्में देखने के लिए जब वे परिपक्व नहीं हैं।</v>
      </c>
      <c r="C1605" s="1" t="s">
        <v>13</v>
      </c>
      <c r="D1605" s="1" t="s">
        <v>5</v>
      </c>
    </row>
    <row r="1606" spans="1:4" ht="13.2" x14ac:dyDescent="0.25">
      <c r="A1606" s="1" t="s">
        <v>1612</v>
      </c>
      <c r="B1606" t="str">
        <f ca="1">IFERROR(__xludf.DUMMYFUNCTION("GOOGLETRANSLATE(B1606,""en"",""hi"")"),"वह वास्तव में रैंडी नजर है।")</f>
        <v>वह वास्तव में रैंडी नजर है।</v>
      </c>
      <c r="C1606" s="1" t="s">
        <v>4</v>
      </c>
      <c r="D1606" s="1" t="s">
        <v>28</v>
      </c>
    </row>
    <row r="1607" spans="1:4" ht="13.2" x14ac:dyDescent="0.25">
      <c r="A1607" s="1" t="s">
        <v>1613</v>
      </c>
      <c r="B1607" t="str">
        <f ca="1">IFERROR(__xludf.DUMMYFUNCTION("GOOGLETRANSLATE(B1607,""en"",""hi"")"),"क्यों सरकार उसे भारत के खिलाफ नफरत का प्रसार करने की अनुमति दे रहे?")</f>
        <v>क्यों सरकार उसे भारत के खिलाफ नफरत का प्रसार करने की अनुमति दे रहे?</v>
      </c>
      <c r="C1607" s="1" t="s">
        <v>4</v>
      </c>
      <c r="D1607" s="1" t="s">
        <v>5</v>
      </c>
    </row>
    <row r="1608" spans="1:4" ht="13.2" x14ac:dyDescent="0.25">
      <c r="A1608" s="1" t="s">
        <v>1614</v>
      </c>
      <c r="B1608" t="str">
        <f ca="1">IFERROR(__xludf.DUMMYFUNCTION("GOOGLETRANSLATE(B1608,""en"",""hi"")"),"इस अरुंधति रॉय एक मस्तिष्क है? वह आग्रह विद्रोहात्मक किया जा रहा है
बड़े पैमाने पर भारतीयों के सदस्यों सरकार को झूठी जानकारी प्रदान करने के लिए
आयोजन और देश को चलाने के लिए डालने की गंभीर व्यवसाय में।
क्या इस में अपने व्यवसाय है? वह भेज दिया जाना चाहिए।")</f>
        <v>इस अरुंधति रॉय एक मस्तिष्क है? वह आग्रह विद्रोहात्मक किया जा रहा है
बड़े पैमाने पर भारतीयों के सदस्यों सरकार को झूठी जानकारी प्रदान करने के लिए
आयोजन और देश को चलाने के लिए डालने की गंभीर व्यवसाय में।
क्या इस में अपने व्यवसाय है? वह भेज दिया जाना चाहिए।</v>
      </c>
      <c r="C1608" s="1" t="s">
        <v>13</v>
      </c>
      <c r="D1608" s="1" t="s">
        <v>5</v>
      </c>
    </row>
    <row r="1609" spans="1:4" ht="13.2" x14ac:dyDescent="0.25">
      <c r="A1609" s="1" t="s">
        <v>1615</v>
      </c>
      <c r="B1609" t="str">
        <f ca="1">IFERROR(__xludf.DUMMYFUNCTION("GOOGLETRANSLATE(B1609,""en"",""hi"")"),"वाह ..... 👍👍👍👍👍👍👍 अच्छा")</f>
        <v>वाह ..... 👍👍👍👍👍👍👍 अच्छा</v>
      </c>
      <c r="C1609" s="1" t="s">
        <v>4</v>
      </c>
      <c r="D1609" s="1" t="s">
        <v>5</v>
      </c>
    </row>
    <row r="1610" spans="1:4" ht="13.2" x14ac:dyDescent="0.25">
      <c r="A1610" s="1" t="s">
        <v>1616</v>
      </c>
      <c r="B1610" t="str">
        <f ca="1">IFERROR(__xludf.DUMMYFUNCTION("GOOGLETRANSLATE(B1610,""en"",""hi"")"),"Plz बनाने ""जोकर फिल्म"" समीक्षा ..sir")</f>
        <v>Plz बनाने "जोकर फिल्म" समीक्षा ..sir</v>
      </c>
      <c r="C1610" s="1" t="s">
        <v>4</v>
      </c>
      <c r="D1610" s="1" t="s">
        <v>5</v>
      </c>
    </row>
    <row r="1611" spans="1:4" ht="13.2" x14ac:dyDescent="0.25">
      <c r="A1611" s="1" t="s">
        <v>1617</v>
      </c>
      <c r="B1611" t="str">
        <f ca="1">IFERROR(__xludf.DUMMYFUNCTION("GOOGLETRANSLATE(B1611,""en"",""hi"")"),"आप बिंदु नहीं मिला। अनावश्यक रूप से राजनीति और नारीवाद और अप मिश्रण
खिचड़ी की तरह सब कुछ। अगर कुछ लोगों को एक का नेतृत्व के साथ एक समस्या थी
चरित्र भयानक क्रोध मुद्दे हैं और हिंसक कार्य करता है और हकदार और की तरह है जो
एक झटका और रोल दूर शराब और नशीले पदा"&amp;"र्थों में अपने जीवन - यह है कि एक बहुत बहुत
दयनीय और बदसूरत चरित्र। वहाँ है कि वास्तविक में की तरह लोग हैं
जीवन ... जो एक ब्रेक अप की वजह से उनके आसपास हर किसी को नीचे लाने के लिए। मैं सोच
दिखा क्यों चरित्र इस तरह है ... अपने क्रोध में गहराई में जाने पर
म"&amp;"ुद्दों, उसकी असुरक्षा एक बेहतर फिल्म ... प्रहार देखो प्यार प्यार होगा
प्यार ... क्या bakwas ... किसी भी मनोचिकित्सक पूछ सकते हैं और वे आपको बता देंगे यह कुछ है
व्यक्तित्व विकार की तरह। thats क्या लोगों के बारे में बात कर रहे हैं ... रोक
सभी नारीवाद पर आरो"&amp;"प लगा समय weirdos का औचित्य साबित करने।
कहा कि, मुझे यकीन है कि शाहिद इस चरित्र में बहुत अच्छा काम किया है हूँ। मैं
सिर्फ कई लोगों इस फिल्म को देखने के बाद शराब में उनके जीवन बर्बाद मत उम्मीद
सोच है कि वे इसे में प्रेम के नाम पर कर रहे हैं।")</f>
        <v>आप बिंदु नहीं मिला। अनावश्यक रूप से राजनीति और नारीवाद और अप मिश्रण
खिचड़ी की तरह सब कुछ। अगर कुछ लोगों को एक का नेतृत्व के साथ एक समस्या थी
चरित्र भयानक क्रोध मुद्दे हैं और हिंसक कार्य करता है और हकदार और की तरह है जो
एक झटका और रोल दूर शराब और नशीले पदार्थों में अपने जीवन - यह है कि एक बहुत बहुत
दयनीय और बदसूरत चरित्र। वहाँ है कि वास्तविक में की तरह लोग हैं
जीवन ... जो एक ब्रेक अप की वजह से उनके आसपास हर किसी को नीचे लाने के लिए। मैं सोच
दिखा क्यों चरित्र इस तरह है ... अपने क्रोध में गहराई में जाने पर
मुद्दों, उसकी असुरक्षा एक बेहतर फिल्म ... प्रहार देखो प्यार प्यार होगा
प्यार ... क्या bakwas ... किसी भी मनोचिकित्सक पूछ सकते हैं और वे आपको बता देंगे यह कुछ है
व्यक्तित्व विकार की तरह। thats क्या लोगों के बारे में बात कर रहे हैं ... रोक
सभी नारीवाद पर आरोप लगा समय weirdos का औचित्य साबित करने।
कहा कि, मुझे यकीन है कि शाहिद इस चरित्र में बहुत अच्छा काम किया है हूँ। मैं
सिर्फ कई लोगों इस फिल्म को देखने के बाद शराब में उनके जीवन बर्बाद मत उम्मीद
सोच है कि वे इसे में प्रेम के नाम पर कर रहे हैं।</v>
      </c>
      <c r="C1611" s="1" t="s">
        <v>36</v>
      </c>
      <c r="D1611" s="1" t="s">
        <v>5</v>
      </c>
    </row>
    <row r="1612" spans="1:4" ht="13.2" x14ac:dyDescent="0.25">
      <c r="A1612" s="1" t="s">
        <v>1618</v>
      </c>
      <c r="B1612" t="str">
        <f ca="1">IFERROR(__xludf.DUMMYFUNCTION("GOOGLETRANSLATE(B1612,""en"",""hi"")"),"मैं तुम्हें भाई महसूस ... 🙇")</f>
        <v>मैं तुम्हें भाई महसूस ... 🙇</v>
      </c>
      <c r="C1612" s="1" t="s">
        <v>4</v>
      </c>
      <c r="D1612" s="1" t="s">
        <v>5</v>
      </c>
    </row>
    <row r="1613" spans="1:4" ht="13.2" x14ac:dyDescent="0.25">
      <c r="A1613" s="1" t="s">
        <v>1619</v>
      </c>
      <c r="B1613" t="str">
        <f ca="1">IFERROR(__xludf.DUMMYFUNCTION("GOOGLETRANSLATE(B1613,""en"",""hi"")"),"दुनिया मिला खामियों में से हर एक और उन के खिलाफ तर्क है एक पाखंडी बस है
जैसे आप गधे। एक फिल्में कैसे सगाई आप देख रहे हैं पर आधारित होते हैं
स्थिति, उनकी नैतिकता नहीं पहचानने ... कैसे करने के लिए कहानी और पात्रों प्रतिक्रिया
गूंगा हो? मैं वास्तव में सोचा थ"&amp;"ा कि यह एक अच्छा चैनल है।")</f>
        <v>दुनिया मिला खामियों में से हर एक और उन के खिलाफ तर्क है एक पाखंडी बस है
जैसे आप गधे। एक फिल्में कैसे सगाई आप देख रहे हैं पर आधारित होते हैं
स्थिति, उनकी नैतिकता नहीं पहचानने ... कैसे करने के लिए कहानी और पात्रों प्रतिक्रिया
गूंगा हो? मैं वास्तव में सोचा था कि यह एक अच्छा चैनल है।</v>
      </c>
      <c r="C1613" s="1" t="s">
        <v>13</v>
      </c>
      <c r="D1613" s="1" t="s">
        <v>5</v>
      </c>
    </row>
    <row r="1614" spans="1:4" ht="13.2" x14ac:dyDescent="0.25">
      <c r="A1614" s="1" t="s">
        <v>1620</v>
      </c>
      <c r="B1614" t="str">
        <f ca="1">IFERROR(__xludf.DUMMYFUNCTION("GOOGLETRANSLATE(B1614,""en"",""hi"")"),"अब कबीर सिंह के बारे में shwetabh गंगवार के विश्लेषण को देखते हैं। आपकी समीक्षा लगता है
कॉमेडी उसे के सामने।")</f>
        <v>अब कबीर सिंह के बारे में shwetabh गंगवार के विश्लेषण को देखते हैं। आपकी समीक्षा लगता है
कॉमेडी उसे के सामने।</v>
      </c>
      <c r="C1614" s="1" t="s">
        <v>4</v>
      </c>
      <c r="D1614" s="1" t="s">
        <v>5</v>
      </c>
    </row>
    <row r="1615" spans="1:4" ht="13.2" x14ac:dyDescent="0.25">
      <c r="A1615" s="1" t="s">
        <v>1621</v>
      </c>
      <c r="B1615" t="str">
        <f ca="1">IFERROR(__xludf.DUMMYFUNCTION("GOOGLETRANSLATE(B1615,""en"",""hi"")"),"week😂😂🤣🤣😂😂😂🤣🤣😂😂😂🤣😂🤣🤣🤣😂🤣🤣😂🤣🤣😂🤣🤣 बंद Fav टिप्पणी")</f>
        <v>week😂😂🤣🤣😂😂😂🤣🤣😂😂😂🤣😂🤣🤣🤣😂🤣🤣😂🤣🤣😂🤣🤣 बंद Fav टिप्पणी</v>
      </c>
      <c r="C1615" s="1" t="s">
        <v>4</v>
      </c>
      <c r="D1615" s="1" t="s">
        <v>5</v>
      </c>
    </row>
    <row r="1616" spans="1:4" ht="13.2" x14ac:dyDescent="0.25">
      <c r="A1616" s="1" t="s">
        <v>1622</v>
      </c>
      <c r="B1616" t="str">
        <f ca="1">IFERROR(__xludf.DUMMYFUNCTION("GOOGLETRANSLATE(B1616,""en"",""hi"")"),"मैं खुश हूं")</f>
        <v>मैं खुश हूं</v>
      </c>
      <c r="C1616" s="1" t="s">
        <v>4</v>
      </c>
      <c r="D1616" s="1" t="s">
        <v>5</v>
      </c>
    </row>
    <row r="1617" spans="1:4" ht="13.2" x14ac:dyDescent="0.25">
      <c r="A1617" s="1" t="s">
        <v>1623</v>
      </c>
      <c r="B1617" t="str">
        <f ca="1">IFERROR(__xludf.DUMMYFUNCTION("GOOGLETRANSLATE(B1617,""en"",""hi"")"),"यह सिंह @parul सच नहीं है .... लेकिन हाँ ... महिलाओं की बहुत ज्यादा अभद्रता की वजह से
समाज और जिस तरह से मीडिया में उन्हें एक वस्तु या करने के लिए मांस के टुकड़े के रूप में उपयोग करते हुए
छेड़खानी से पुरुषों, कई लोगों ने भी उन्हें चाटना इन लड़कियों के पीछ"&amp;"े चल रहे हैं ... पर
कम से कम आप अपने लक्ष्य नहीं हैं ... लेकिन उन पुरुषों के लिए जो राक्षस देख बन गया
इस नग्नता और खुद से अधिक खो नियंत्रण, आप उनके लिए लक्ष्य कर सकते हैं ....
प्रत्येक fuckbois कि क्या आप साधारण लड़की या बोल्ड कर रहे हैं नहीं है ..."&amp;" वे सिर्फ
अपने शरीर को चाहता है ....
तो ध्यान रखना....
महिलाओं और उनके लिए सम्मान के मान में दिन ब दिन नीचे हो रही है ... भविष्य में,
हो सकता है अधिक से अधिक पुरुषों सब सिर्फ इस अश्लीलता परोसने की वजह से fuckbois बन गया
चारों तरफ....
आज,"&amp;" यह एक वास्तविक महिला या लड़का खोजने के लिए मुश्किल है ....")</f>
        <v>यह सिंह @parul सच नहीं है .... लेकिन हाँ ... महिलाओं की बहुत ज्यादा अभद्रता की वजह से
समाज और जिस तरह से मीडिया में उन्हें एक वस्तु या करने के लिए मांस के टुकड़े के रूप में उपयोग करते हुए
छेड़खानी से पुरुषों, कई लोगों ने भी उन्हें चाटना इन लड़कियों के पीछे चल रहे हैं ... पर
कम से कम आप अपने लक्ष्य नहीं हैं ... लेकिन उन पुरुषों के लिए जो राक्षस देख बन गया
इस नग्नता और खुद से अधिक खो नियंत्रण, आप उनके लिए लक्ष्य कर सकते हैं ....
प्रत्येक fuckbois कि क्या आप साधारण लड़की या बोल्ड कर रहे हैं नहीं है ... वे सिर्फ
अपने शरीर को चाहता है ....
तो ध्यान रखना....
महिलाओं और उनके लिए सम्मान के मान में दिन ब दिन नीचे हो रही है ... भविष्य में,
हो सकता है अधिक से अधिक पुरुषों सब सिर्फ इस अश्लीलता परोसने की वजह से fuckbois बन गया
चारों तरफ....
आज, यह एक वास्तविक महिला या लड़का खोजने के लिए मुश्किल है ....</v>
      </c>
      <c r="C1617" s="1" t="s">
        <v>36</v>
      </c>
      <c r="D1617" s="1" t="s">
        <v>28</v>
      </c>
    </row>
    <row r="1618" spans="1:4" ht="13.2" x14ac:dyDescent="0.25">
      <c r="A1618" s="1" t="s">
        <v>1624</v>
      </c>
      <c r="B1618" t="str">
        <f ca="1">IFERROR(__xludf.DUMMYFUNCTION("GOOGLETRANSLATE(B1618,""en"",""hi"")"),"कुत्ते")</f>
        <v>कुत्ते</v>
      </c>
      <c r="C1618" s="1" t="s">
        <v>4</v>
      </c>
      <c r="D1618" s="1" t="s">
        <v>5</v>
      </c>
    </row>
    <row r="1619" spans="1:4" ht="13.2" x14ac:dyDescent="0.25">
      <c r="A1619" s="1" t="s">
        <v>1625</v>
      </c>
      <c r="B1619" t="str">
        <f ca="1">IFERROR(__xludf.DUMMYFUNCTION("GOOGLETRANSLATE(B1619,""en"",""hi"")"),"बुराई कर्ता पता है कि यह उनके चेहरे को दर्शाता है ?? जय Bharatvarsh! जय
बी जे पी!")</f>
        <v>बुराई कर्ता पता है कि यह उनके चेहरे को दर्शाता है ?? जय Bharatvarsh! जय
बी जे पी!</v>
      </c>
      <c r="C1619" s="1" t="s">
        <v>4</v>
      </c>
      <c r="D1619" s="1" t="s">
        <v>5</v>
      </c>
    </row>
    <row r="1620" spans="1:4" ht="13.2" x14ac:dyDescent="0.25">
      <c r="A1620" s="1" t="s">
        <v>1626</v>
      </c>
      <c r="B1620" t="str">
        <f ca="1">IFERROR(__xludf.DUMMYFUNCTION("GOOGLETRANSLATE(B1620,""en"",""hi"")"),"@Jagdish जेना अच्छी तरह से तुमने किया था")</f>
        <v>@Jagdish जेना अच्छी तरह से तुमने किया था</v>
      </c>
      <c r="C1620" s="1" t="s">
        <v>4</v>
      </c>
      <c r="D1620" s="1" t="s">
        <v>5</v>
      </c>
    </row>
    <row r="1621" spans="1:4" ht="13.2" x14ac:dyDescent="0.25">
      <c r="A1621" s="1" t="s">
        <v>1627</v>
      </c>
      <c r="B1621" t="str">
        <f ca="1">IFERROR(__xludf.DUMMYFUNCTION("GOOGLETRANSLATE(B1621,""en"",""hi"")"),"मैं तो बस तर्क की तरह वास्तव में थोड़ा और मैंने सुना है।
वहाँ किसी भी तरह से हम एक साथ काम कर सकते हैं! यह अद्भुत होगा।")</f>
        <v>मैं तो बस तर्क की तरह वास्तव में थोड़ा और मैंने सुना है।
वहाँ किसी भी तरह से हम एक साथ काम कर सकते हैं! यह अद्भुत होगा।</v>
      </c>
      <c r="C1621" s="1" t="s">
        <v>4</v>
      </c>
      <c r="D1621" s="1" t="s">
        <v>5</v>
      </c>
    </row>
    <row r="1622" spans="1:4" ht="13.2" x14ac:dyDescent="0.25">
      <c r="A1622" s="1" t="s">
        <v>1628</v>
      </c>
      <c r="B1622" t="str">
        <f ca="1">IFERROR(__xludf.DUMMYFUNCTION("GOOGLETRANSLATE(B1622,""en"",""hi"")"),"चरमोत्कर्ष तक अर्जुन रेड्डी चला जाता है के रूप में अगर यह वास्तविक दिखाने के लिए जा रहा था
विषाक्त मर्दानगी और मजबूर प्यार की consiquences। इसके कई वास्तविक तत्व है
ऊंची जाति के उत्कृष्टता, stalhome सिंड्रोम और आत्म विनाशकारी प्रवृत्तियों की। परंतु
अंत मे"&amp;"ं यह एक ठेठ के लिए डंप और सिर में पूरे सेटअप डंप करने के लिए पर चला जाता है
बॉलीवुड शैली समाप्त होने fairytail।")</f>
        <v>चरमोत्कर्ष तक अर्जुन रेड्डी चला जाता है के रूप में अगर यह वास्तविक दिखाने के लिए जा रहा था
विषाक्त मर्दानगी और मजबूर प्यार की consiquences। इसके कई वास्तविक तत्व है
ऊंची जाति के उत्कृष्टता, stalhome सिंड्रोम और आत्म विनाशकारी प्रवृत्तियों की। परंतु
अंत में यह एक ठेठ के लिए डंप और सिर में पूरे सेटअप डंप करने के लिए पर चला जाता है
बॉलीवुड शैली समाप्त होने fairytail।</v>
      </c>
      <c r="C1622" s="1" t="s">
        <v>4</v>
      </c>
      <c r="D1622" s="1" t="s">
        <v>5</v>
      </c>
    </row>
    <row r="1623" spans="1:4" ht="13.2" x14ac:dyDescent="0.25">
      <c r="A1623" s="1" t="s">
        <v>1629</v>
      </c>
      <c r="B1623" t="str">
        <f ca="1">IFERROR(__xludf.DUMMYFUNCTION("GOOGLETRANSLATE(B1623,""en"",""hi"")"),"RX 100 फिल्म बराबर ek विश्लेषण कृपया")</f>
        <v>RX 100 फिल्म बराबर ek विश्लेषण कृपया</v>
      </c>
      <c r="C1623" s="1" t="s">
        <v>4</v>
      </c>
      <c r="D1623" s="1" t="s">
        <v>5</v>
      </c>
    </row>
    <row r="1624" spans="1:4" ht="13.2" x14ac:dyDescent="0.25">
      <c r="A1624" s="1" t="s">
        <v>1630</v>
      </c>
      <c r="B1624" t="str">
        <f ca="1">IFERROR(__xludf.DUMMYFUNCTION("GOOGLETRANSLATE(B1624,""en"",""hi"")"),"Akdom सही bro.sallut👏👏👏👏👏🤘🤘🤘")</f>
        <v>Akdom सही bro.sallut👏👏👏👏👏🤘🤘🤘</v>
      </c>
      <c r="C1624" s="1" t="s">
        <v>4</v>
      </c>
      <c r="D1624" s="1" t="s">
        <v>5</v>
      </c>
    </row>
    <row r="1625" spans="1:4" ht="13.2" x14ac:dyDescent="0.25">
      <c r="A1625" s="1" t="s">
        <v>1631</v>
      </c>
      <c r="B1625" t="str">
        <f ca="1">IFERROR(__xludf.DUMMYFUNCTION("GOOGLETRANSLATE(B1625,""en"",""hi"")"),"पकड़ा यह भाई ✌")</f>
        <v>पकड़ा यह भाई ✌</v>
      </c>
      <c r="C1625" s="1" t="s">
        <v>4</v>
      </c>
      <c r="D1625" s="1" t="s">
        <v>5</v>
      </c>
    </row>
    <row r="1626" spans="1:4" ht="13.2" x14ac:dyDescent="0.25">
      <c r="A1626" s="1" t="s">
        <v>1632</v>
      </c>
      <c r="B1626" t="str">
        <f ca="1">IFERROR(__xludf.DUMMYFUNCTION("GOOGLETRANSLATE(B1626,""en"",""hi"")"),"+ Jass मैकडोनाल्ड सरल उन वो साले, सिस्टम स्वचालित रूप से सीखना होगा मार,
कभी कभी अपराध सबसे अच्छा तरीका आयुध डिपो रक्षा है।")</f>
        <v>+ Jass मैकडोनाल्ड सरल उन वो साले, सिस्टम स्वचालित रूप से सीखना होगा मार,
कभी कभी अपराध सबसे अच्छा तरीका आयुध डिपो रक्षा है।</v>
      </c>
      <c r="C1626" s="1" t="s">
        <v>36</v>
      </c>
      <c r="D1626" s="1" t="s">
        <v>28</v>
      </c>
    </row>
    <row r="1627" spans="1:4" ht="13.2" x14ac:dyDescent="0.25">
      <c r="A1627" s="1" t="s">
        <v>1633</v>
      </c>
      <c r="B1627" t="str">
        <f ca="1">IFERROR(__xludf.DUMMYFUNCTION("GOOGLETRANSLATE(B1627,""en"",""hi"")"),"समीक्षा हम हम की जरूरत पता था,
लेकिन समीक्षा हम लायक नहीं थे !!!
Mensutras Coz बॉलीवुड के खिलाफ तर्क खेती की है है !!! 🙃")</f>
        <v>समीक्षा हम हम की जरूरत पता था,
लेकिन समीक्षा हम लायक नहीं थे !!!
Mensutras Coz बॉलीवुड के खिलाफ तर्क खेती की है है !!! 🙃</v>
      </c>
      <c r="C1627" s="1" t="s">
        <v>4</v>
      </c>
      <c r="D1627" s="1" t="s">
        <v>5</v>
      </c>
    </row>
    <row r="1628" spans="1:4" ht="13.2" x14ac:dyDescent="0.25">
      <c r="A1628" s="1" t="s">
        <v>1634</v>
      </c>
      <c r="B1628" t="str">
        <f ca="1">IFERROR(__xludf.DUMMYFUNCTION("GOOGLETRANSLATE(B1628,""en"",""hi"")"),"अपने ईमानदारी से भाई के लिए सलाम! आवाज़ उठाएं!")</f>
        <v>अपने ईमानदारी से भाई के लिए सलाम! आवाज़ उठाएं!</v>
      </c>
      <c r="C1628" s="1" t="s">
        <v>4</v>
      </c>
      <c r="D1628" s="1" t="s">
        <v>5</v>
      </c>
    </row>
    <row r="1629" spans="1:4" ht="13.2" x14ac:dyDescent="0.25">
      <c r="A1629" s="1" t="s">
        <v>1635</v>
      </c>
      <c r="B1629" t="str">
        <f ca="1">IFERROR(__xludf.DUMMYFUNCTION("GOOGLETRANSLATE(B1629,""en"",""hi"")"),"आप हकदार bohot कुछ sir..Hats off😌😌😌")</f>
        <v>आप हकदार bohot कुछ sir..Hats off😌😌😌</v>
      </c>
      <c r="C1629" s="1" t="s">
        <v>4</v>
      </c>
      <c r="D1629" s="1" t="s">
        <v>5</v>
      </c>
    </row>
    <row r="1630" spans="1:4" ht="13.2" x14ac:dyDescent="0.25">
      <c r="A1630" s="1" t="s">
        <v>1636</v>
      </c>
      <c r="B1630" t="str">
        <f ca="1">IFERROR(__xludf.DUMMYFUNCTION("GOOGLETRANSLATE(B1630,""en"",""hi"")"),"मैं शीर्ष लोग ब्याज ppls मुझे फोन 9502048332 चाहते")</f>
        <v>मैं शीर्ष लोग ब्याज ppls मुझे फोन 9502048332 चाहते</v>
      </c>
      <c r="C1630" s="1" t="s">
        <v>4</v>
      </c>
      <c r="D1630" s="1" t="s">
        <v>5</v>
      </c>
    </row>
    <row r="1631" spans="1:4" ht="13.2" x14ac:dyDescent="0.25">
      <c r="A1631" s="1" t="s">
        <v>1637</v>
      </c>
      <c r="B1631" t="str">
        <f ca="1">IFERROR(__xludf.DUMMYFUNCTION("GOOGLETRANSLATE(B1631,""en"",""hi"")"),"तुम पर गर्व है!! और LGBTQA + का एक हिस्सा होने के लिए गर्व :)")</f>
        <v>तुम पर गर्व है!! और LGBTQA + का एक हिस्सा होने के लिए गर्व :)</v>
      </c>
      <c r="C1631" s="1" t="s">
        <v>4</v>
      </c>
      <c r="D1631" s="1" t="s">
        <v>5</v>
      </c>
    </row>
    <row r="1632" spans="1:4" ht="13.2" x14ac:dyDescent="0.25">
      <c r="A1632" s="1" t="s">
        <v>1638</v>
      </c>
      <c r="B1632" t="str">
        <f ca="1">IFERROR(__xludf.DUMMYFUNCTION("GOOGLETRANSLATE(B1632,""en"",""hi"")"),"सभी bitches जो लगता है कि वे 498 ए की याद आती है उपयोग के साथ प्राप्त कर सकते हैं के लिए संदेश।")</f>
        <v>सभी bitches जो लगता है कि वे 498 ए की याद आती है उपयोग के साथ प्राप्त कर सकते हैं के लिए संदेश।</v>
      </c>
      <c r="C1632" s="1" t="s">
        <v>36</v>
      </c>
      <c r="D1632" s="1" t="s">
        <v>28</v>
      </c>
    </row>
    <row r="1633" spans="1:4" ht="13.2" x14ac:dyDescent="0.25">
      <c r="A1633" s="1" t="s">
        <v>1639</v>
      </c>
      <c r="B1633" t="str">
        <f ca="1">IFERROR(__xludf.DUMMYFUNCTION("GOOGLETRANSLATE(B1633,""en"",""hi"")"),"awsm girls😘😘😘😘")</f>
        <v>awsm girls😘😘😘😘</v>
      </c>
      <c r="C1633" s="1" t="s">
        <v>4</v>
      </c>
      <c r="D1633" s="1" t="s">
        <v>5</v>
      </c>
    </row>
    <row r="1634" spans="1:4" ht="13.2" x14ac:dyDescent="0.25">
      <c r="A1634" s="1" t="s">
        <v>1640</v>
      </c>
      <c r="B1634" t="str">
        <f ca="1">IFERROR(__xludf.DUMMYFUNCTION("GOOGLETRANSLATE(B1634,""en"",""hi"")"),"हैलो श्रीमान .... कबीर सिंह एक अची चीज़ ... यू पता नहीं है कि कितने परिवार हैं
पीने के द्वारा नष्ट कर दिया .....")</f>
        <v>हैलो श्रीमान .... कबीर सिंह एक अची चीज़ ... यू पता नहीं है कि कितने परिवार हैं
पीने के द्वारा नष्ट कर दिया .....</v>
      </c>
      <c r="C1634" s="1" t="s">
        <v>13</v>
      </c>
      <c r="D1634" s="1" t="s">
        <v>5</v>
      </c>
    </row>
    <row r="1635" spans="1:4" ht="13.2" x14ac:dyDescent="0.25">
      <c r="A1635" s="1" t="s">
        <v>1641</v>
      </c>
      <c r="B1635" t="str">
        <f ca="1">IFERROR(__xludf.DUMMYFUNCTION("GOOGLETRANSLATE(B1635,""en"",""hi"")"),"Bakwaas Baate hai उदारवादी और नारीवादियों के बारे में ye..talking नहीं है
बुनियादी नैतिक मूल्यों के बारे में issue.its ... थप्पड़ मारने एक औरत है एक आदमी पर hooting
हास्यास्पद नहीं ... महिला छेड़छाड़ सिर्फ इसलिए कि आप अपने वरिष्ठ हैं अजीब नहीं है ...
यह ए"&amp;"क वास्तविकता मुझे पता है, लेकिन यह महिमा एक mistake..and इस तरह के एक खुश है
फिल्म के एक hero..which न खत्म होने वाली कबीर सिंह किया वह वह नहीं.क्या पूरी तरह से था
पूरी फिल्म के दौरान कर रहा था बस नहीं है ठीक है.और यह तुम कौन समर्थन है
आप के लिए सभी this."&amp;".because वह एक hero..maybe आप उससे तरह बनना चाहता हूँ है
फिल्म सिर्फ हर किसी पर youth.Shame ने इस का एक हिस्सा हैं गुमराह होगा
बेवकूफ फिल्म।")</f>
        <v>Bakwaas Baate hai उदारवादी और नारीवादियों के बारे में ye..talking नहीं है
बुनियादी नैतिक मूल्यों के बारे में issue.its ... थप्पड़ मारने एक औरत है एक आदमी पर hooting
हास्यास्पद नहीं ... महिला छेड़छाड़ सिर्फ इसलिए कि आप अपने वरिष्ठ हैं अजीब नहीं है ...
यह एक वास्तविकता मुझे पता है, लेकिन यह महिमा एक mistake..and इस तरह के एक खुश है
फिल्म के एक hero..which न खत्म होने वाली कबीर सिंह किया वह वह नहीं.क्या पूरी तरह से था
पूरी फिल्म के दौरान कर रहा था बस नहीं है ठीक है.और यह तुम कौन समर्थन है
आप के लिए सभी this..because वह एक hero..maybe आप उससे तरह बनना चाहता हूँ है
फिल्म सिर्फ हर किसी पर youth.Shame ने इस का एक हिस्सा हैं गुमराह होगा
बेवकूफ फिल्म।</v>
      </c>
      <c r="C1635" s="1" t="s">
        <v>36</v>
      </c>
      <c r="D1635" s="1" t="s">
        <v>5</v>
      </c>
    </row>
    <row r="1636" spans="1:4" ht="13.2" x14ac:dyDescent="0.25">
      <c r="A1636" s="1" t="s">
        <v>1642</v>
      </c>
      <c r="B1636" t="str">
        <f ca="1">IFERROR(__xludf.DUMMYFUNCTION("GOOGLETRANSLATE(B1636,""en"",""hi"")"),"अंग्रेजी उपशीर्षक रखें।")</f>
        <v>अंग्रेजी उपशीर्षक रखें।</v>
      </c>
      <c r="C1636" s="1" t="s">
        <v>4</v>
      </c>
      <c r="D1636" s="1" t="s">
        <v>5</v>
      </c>
    </row>
    <row r="1637" spans="1:4" ht="13.2" x14ac:dyDescent="0.25">
      <c r="A1637" s="1" t="s">
        <v>1643</v>
      </c>
      <c r="B1637" t="str">
        <f ca="1">IFERROR(__xludf.DUMMYFUNCTION("GOOGLETRANSLATE(B1637,""en"",""hi"")"),"No👍 😜")</f>
        <v>No👍 😜</v>
      </c>
      <c r="C1637" s="1" t="s">
        <v>4</v>
      </c>
      <c r="D1637" s="1" t="s">
        <v>5</v>
      </c>
    </row>
    <row r="1638" spans="1:4" ht="13.2" x14ac:dyDescent="0.25">
      <c r="A1638" s="1" t="s">
        <v>1644</v>
      </c>
      <c r="B1638" t="str">
        <f ca="1">IFERROR(__xludf.DUMMYFUNCTION("GOOGLETRANSLATE(B1638,""en"",""hi"")"),"@Shashank सिंह मैं तुम्हें 1 -वह प्यार turly से सहमत तो वह चूमा उसके के सामने
अपने घर में परिवार के सदस्यों को एक महिला से प्यार करने सम्मानजनक आदमी है क्या!
2 - वह अपने प्रतिबंध को स्वीकार कर लिया Coz वह जानता था कि अगर वह नहीं होगा तो पीने habbit होगा
त"&amp;"ो यह एक चतुर desion था जारी रखने के लिए!
3 - वह बहुत सही कारण रात के लिए किसी और बाहों में उसके lefting थप्पड़ मारा
खुशी ..he किसी भी जानकारी को वह कैसे है नहीं मिल सका .. और वह जहां है!
4 - हारने कार्य में से एक है जब कबीर उसे थप्पड़ मारा वह के लिए उसके "&amp;"परिवार के बात नहीं कर सकते
खुद शादी फिर से यहाँ कबीर मूर्ख अगर संप्रेषित करने के लिए उनके परिवार के नहीं भेजा है
उनके परिवार इस रिश्ते के साथ सहमति नहीं तो वे दोनों और उनके घर छोड़ने
मिला कोर्ट मैरिज आसान! फिल्म कमबख्त!")</f>
        <v>@Shashank सिंह मैं तुम्हें 1 -वह प्यार turly से सहमत तो वह चूमा उसके के सामने
अपने घर में परिवार के सदस्यों को एक महिला से प्यार करने सम्मानजनक आदमी है क्या!
2 - वह अपने प्रतिबंध को स्वीकार कर लिया Coz वह जानता था कि अगर वह नहीं होगा तो पीने habbit होगा
तो यह एक चतुर desion था जारी रखने के लिए!
3 - वह बहुत सही कारण रात के लिए किसी और बाहों में उसके lefting थप्पड़ मारा
खुशी ..he किसी भी जानकारी को वह कैसे है नहीं मिल सका .. और वह जहां है!
4 - हारने कार्य में से एक है जब कबीर उसे थप्पड़ मारा वह के लिए उसके परिवार के बात नहीं कर सकते
खुद शादी फिर से यहाँ कबीर मूर्ख अगर संप्रेषित करने के लिए उनके परिवार के नहीं भेजा है
उनके परिवार इस रिश्ते के साथ सहमति नहीं तो वे दोनों और उनके घर छोड़ने
मिला कोर्ट मैरिज आसान! फिल्म कमबख्त!</v>
      </c>
      <c r="C1638" s="1" t="s">
        <v>4</v>
      </c>
      <c r="D1638" s="1" t="s">
        <v>5</v>
      </c>
    </row>
    <row r="1639" spans="1:4" ht="13.2" x14ac:dyDescent="0.25">
      <c r="A1639" s="1" t="s">
        <v>1645</v>
      </c>
      <c r="B1639" t="str">
        <f ca="1">IFERROR(__xludf.DUMMYFUNCTION("GOOGLETRANSLATE(B1639,""en"",""hi"")"),"@Eminent - pubg मोबाइल chutiya pubg बिल्ली भारतीय धब्बेदार")</f>
        <v>@Eminent - pubg मोबाइल chutiya pubg बिल्ली भारतीय धब्बेदार</v>
      </c>
      <c r="C1639" s="1" t="s">
        <v>36</v>
      </c>
      <c r="D1639" s="1" t="s">
        <v>28</v>
      </c>
    </row>
    <row r="1640" spans="1:4" ht="13.2" x14ac:dyDescent="0.25">
      <c r="A1640" s="1" t="s">
        <v>1646</v>
      </c>
      <c r="B1640" t="str">
        <f ca="1">IFERROR(__xludf.DUMMYFUNCTION("GOOGLETRANSLATE(B1640,""en"",""hi"")"),"समस्या यह है कि वह चाकू पर उसके कपड़ों को निकालने के लिए एक महिला को एक चाकू से पता चलता है
बिंदु, वह खुले तौर पर घोषणा की कि लड़की अपने सहमति के बिना उसके है, और
वसा लड़की की वस्तु खूबसूरत लड़की के साथ किया जाना चाहिए दयनीय है।
पुनश्च मैं 4 अधिक शॉट पसंद"&amp;" नहीं आया, स्वर्ग में आदि छद्म उदारवादी फिल्म के रूप में बनाया
कुंआ")</f>
        <v>समस्या यह है कि वह चाकू पर उसके कपड़ों को निकालने के लिए एक महिला को एक चाकू से पता चलता है
बिंदु, वह खुले तौर पर घोषणा की कि लड़की अपने सहमति के बिना उसके है, और
वसा लड़की की वस्तु खूबसूरत लड़की के साथ किया जाना चाहिए दयनीय है।
पुनश्च मैं 4 अधिक शॉट पसंद नहीं आया, स्वर्ग में आदि छद्म उदारवादी फिल्म के रूप में बनाया
कुंआ</v>
      </c>
      <c r="C1640" s="1" t="s">
        <v>36</v>
      </c>
      <c r="D1640" s="1" t="s">
        <v>5</v>
      </c>
    </row>
    <row r="1641" spans="1:4" ht="13.2" x14ac:dyDescent="0.25">
      <c r="A1641" s="1" t="s">
        <v>1647</v>
      </c>
      <c r="B1641" t="str">
        <f ca="1">IFERROR(__xludf.DUMMYFUNCTION("GOOGLETRANSLATE(B1641,""en"",""hi"")"),"अच्छी तरह से .... मौत भाग को छोड़कर सहमति")</f>
        <v>अच्छी तरह से .... मौत भाग को छोड़कर सहमति</v>
      </c>
      <c r="C1641" s="1" t="s">
        <v>4</v>
      </c>
      <c r="D1641" s="1" t="s">
        <v>5</v>
      </c>
    </row>
    <row r="1642" spans="1:4" ht="13.2" x14ac:dyDescent="0.25">
      <c r="A1642" s="1" t="s">
        <v>1648</v>
      </c>
      <c r="B1642" t="str">
        <f ca="1">IFERROR(__xludf.DUMMYFUNCTION("GOOGLETRANSLATE(B1642,""en"",""hi"")"),"भारत ने आधिकारिक तौर पर अब एक ""gaandu"" देश है")</f>
        <v>भारत ने आधिकारिक तौर पर अब एक "gaandu" देश है</v>
      </c>
      <c r="C1642" s="1" t="s">
        <v>36</v>
      </c>
      <c r="D1642" s="1" t="s">
        <v>28</v>
      </c>
    </row>
    <row r="1643" spans="1:4" ht="13.2" x14ac:dyDescent="0.25">
      <c r="A1643" s="1" t="s">
        <v>1649</v>
      </c>
      <c r="B1643" t="str">
        <f ca="1">IFERROR(__xludf.DUMMYFUNCTION("GOOGLETRANSLATE(B1643,""en"",""hi"")"),"कुछ व्यक्तियों कि क्या वे कलाकार, writters, अर्थशास्त्री ... कितने आर? क्या वो
हमारे भविष्य के निर्णायक? मेरी राय हम देश भाग्य डिजाइनर हैं, वे नहीं कर रहे हैं
न्यूटन या सर आइंस्टीन, इन शहरी naxaulites के लिए भ्रमित कर रहे हैं उनके
व्यक्तिगत पैसा, धन। उन्ह"&amp;"ें गटर में रखो ...")</f>
        <v>कुछ व्यक्तियों कि क्या वे कलाकार, writters, अर्थशास्त्री ... कितने आर? क्या वो
हमारे भविष्य के निर्णायक? मेरी राय हम देश भाग्य डिजाइनर हैं, वे नहीं कर रहे हैं
न्यूटन या सर आइंस्टीन, इन शहरी naxaulites के लिए भ्रमित कर रहे हैं उनके
व्यक्तिगत पैसा, धन। उन्हें गटर में रखो ...</v>
      </c>
      <c r="C1643" s="1" t="s">
        <v>36</v>
      </c>
      <c r="D1643" s="1" t="s">
        <v>5</v>
      </c>
    </row>
    <row r="1644" spans="1:4" ht="13.2" x14ac:dyDescent="0.25">
      <c r="A1644" s="1" t="s">
        <v>1650</v>
      </c>
      <c r="B1644" t="str">
        <f ca="1">IFERROR(__xludf.DUMMYFUNCTION("GOOGLETRANSLATE(B1644,""en"",""hi"")"),"कबीर सिंह एक महान फिल्म है!")</f>
        <v>कबीर सिंह एक महान फिल्म है!</v>
      </c>
      <c r="C1644" s="1" t="s">
        <v>4</v>
      </c>
      <c r="D1644" s="1" t="s">
        <v>5</v>
      </c>
    </row>
    <row r="1645" spans="1:4" ht="13.2" x14ac:dyDescent="0.25">
      <c r="A1645" s="1" t="s">
        <v>1651</v>
      </c>
      <c r="B1645" t="str">
        <f ca="1">IFERROR(__xludf.DUMMYFUNCTION("GOOGLETRANSLATE(B1645,""en"",""hi"")"),"ग्रेट विश्लेषण सर।")</f>
        <v>ग्रेट विश्लेषण सर।</v>
      </c>
      <c r="C1645" s="1" t="s">
        <v>4</v>
      </c>
      <c r="D1645" s="1" t="s">
        <v>5</v>
      </c>
    </row>
    <row r="1646" spans="1:4" ht="13.2" x14ac:dyDescent="0.25">
      <c r="A1646" s="1" t="s">
        <v>1652</v>
      </c>
      <c r="B1646" t="str">
        <f ca="1">IFERROR(__xludf.DUMMYFUNCTION("GOOGLETRANSLATE(B1646,""en"",""hi"")"),"@Kunal हांडा यह कुछ भी प्रचार नहीं किया गया था। यह सिर्फ एक व्यक्ति को एक आदमी ""और के बारे में है
जीवन की घटनाओं है कि उसके आसपास होता है! ... घटनाओं वह के माध्यम से जाना कि")</f>
        <v>@Kunal हांडा यह कुछ भी प्रचार नहीं किया गया था। यह सिर्फ एक व्यक्ति को एक आदमी "और के बारे में है
जीवन की घटनाओं है कि उसके आसपास होता है! ... घटनाओं वह के माध्यम से जाना कि</v>
      </c>
      <c r="C1646" s="1" t="s">
        <v>4</v>
      </c>
      <c r="D1646" s="1" t="s">
        <v>5</v>
      </c>
    </row>
    <row r="1647" spans="1:4" ht="13.2" x14ac:dyDescent="0.25">
      <c r="A1647" s="1" t="s">
        <v>1653</v>
      </c>
      <c r="B1647" t="str">
        <f ca="1">IFERROR(__xludf.DUMMYFUNCTION("GOOGLETRANSLATE(B1647,""en"",""hi"")"),"Flevia और नेहा भगवान नरक में यू जला सकता है, बकवास यू सब नारीवादियों। मैंने देखा है
पूरे परिवार की गिरफ्तारी जो 85 साल पुराने पुरुषों के लिए जो पैदल दूरी पर जौ कर सकते हैं शामिल
, पिता का आरोप लगाया।")</f>
        <v>Flevia और नेहा भगवान नरक में यू जला सकता है, बकवास यू सब नारीवादियों। मैंने देखा है
पूरे परिवार की गिरफ्तारी जो 85 साल पुराने पुरुषों के लिए जो पैदल दूरी पर जौ कर सकते हैं शामिल
, पिता का आरोप लगाया।</v>
      </c>
      <c r="C1647" s="1" t="s">
        <v>36</v>
      </c>
      <c r="D1647" s="1" t="s">
        <v>28</v>
      </c>
    </row>
    <row r="1648" spans="1:4" ht="13.2" x14ac:dyDescent="0.25">
      <c r="A1648" s="1" t="s">
        <v>1654</v>
      </c>
      <c r="B1648" t="str">
        <f ca="1">IFERROR(__xludf.DUMMYFUNCTION("GOOGLETRANSLATE(B1648,""en"",""hi"")"),"किस तरह")</f>
        <v>किस तरह</v>
      </c>
      <c r="C1648" s="1" t="s">
        <v>4</v>
      </c>
      <c r="D1648" s="1" t="s">
        <v>5</v>
      </c>
    </row>
    <row r="1649" spans="1:4" ht="13.2" x14ac:dyDescent="0.25">
      <c r="A1649" s="1" t="s">
        <v>1655</v>
      </c>
      <c r="B1649" t="str">
        <f ca="1">IFERROR(__xludf.DUMMYFUNCTION("GOOGLETRANSLATE(B1649,""en"",""hi"")"),"अवैध बारे में प्रचार सरकार cusstody के तहत तुरंत law.arrest")</f>
        <v>अवैध बारे में प्रचार सरकार cusstody के तहत तुरंत law.arrest</v>
      </c>
      <c r="C1649" s="1" t="s">
        <v>4</v>
      </c>
      <c r="D1649" s="1" t="s">
        <v>5</v>
      </c>
    </row>
    <row r="1650" spans="1:4" ht="13.2" x14ac:dyDescent="0.25">
      <c r="A1650" s="1" t="s">
        <v>1656</v>
      </c>
      <c r="B1650" t="str">
        <f ca="1">IFERROR(__xludf.DUMMYFUNCTION("GOOGLETRANSLATE(B1650,""en"",""hi"")"),"ये साला लाल टोपी सुनील चोपड़ा पाकिस्तान कश्मीर Zaid हामिद का भाई hai usiki भाषा
बोलता hai")</f>
        <v>ये साला लाल टोपी सुनील चोपड़ा पाकिस्तान कश्मीर Zaid हामिद का भाई hai usiki भाषा
बोलता hai</v>
      </c>
      <c r="C1650" s="1" t="s">
        <v>4</v>
      </c>
      <c r="D1650" s="1" t="s">
        <v>28</v>
      </c>
    </row>
    <row r="1651" spans="1:4" ht="13.2" x14ac:dyDescent="0.25">
      <c r="A1651" s="1" t="s">
        <v>1657</v>
      </c>
      <c r="B1651" t="str">
        <f ca="1">IFERROR(__xludf.DUMMYFUNCTION("GOOGLETRANSLATE(B1651,""en"",""hi"")"),"सभी 80 के दशक के पुरुषों के आसपास विपुल बिष्ट देखो वे ramadhir के रूप में युवा के रूप में दिखते हैं
अपने 2000 के दशक में ??
सिवाय दिलीप कुमार और धर्मेंद्र के लिए, जवाब नहीं है कि बहुत से धर्मेंद्र है
इस उम्र चलाने के लिए और ramadhir विपरीत शूटिंग आग हथिया"&amp;"र नहीं कर सकते।")</f>
        <v>सभी 80 के दशक के पुरुषों के आसपास विपुल बिष्ट देखो वे ramadhir के रूप में युवा के रूप में दिखते हैं
अपने 2000 के दशक में ??
सिवाय दिलीप कुमार और धर्मेंद्र के लिए, जवाब नहीं है कि बहुत से धर्मेंद्र है
इस उम्र चलाने के लिए और ramadhir विपरीत शूटिंग आग हथियार नहीं कर सकते।</v>
      </c>
      <c r="C1651" s="1" t="s">
        <v>4</v>
      </c>
      <c r="D1651" s="1" t="s">
        <v>5</v>
      </c>
    </row>
    <row r="1652" spans="1:4" ht="13.2" x14ac:dyDescent="0.25">
      <c r="A1652" s="1" t="s">
        <v>1658</v>
      </c>
      <c r="B1652" t="str">
        <f ca="1">IFERROR(__xludf.DUMMYFUNCTION("GOOGLETRANSLATE(B1652,""en"",""hi"")"),"सबसे पहले हम बार हम only..every मनोरंजन के लिए फिल्म देखने के लिए है
फिल्म का न्याय नहीं कर सकते हैं अगर हम इसे से कुछ भी (मैं बात कर रहा हूँ हो रही नहीं कर रहे हैं
अलग-अलग) .. मैं कुछ राय लेकिन कबीर सिंह के लिए Shwetabh भाई से सहमत हूँ
analyse..Basically"&amp;" फिल्म मुख्य चरित्र ke बात करने के लिए अन्य तत्वों के बहुत सारे है
दृश्य से dikhayi hai aur फिल्म के पर देख ke हम अपान dimag खरब कर रहे तो
मैं माफी चाहता हम फिल्म aur वास्तविक जीवन हूँ ko samaz nhi रहे hai..you बहुत होना जरूरी
अपने बारे में व्यावहारिक, सम"&amp;"ाज, फिल्म और दिन के this..end तरह समीक्षा
जीवन पैसे पे चलती hai नहीं व्यक्ति के लिए इन movie..again व्यक्ति karta अलग
hai..it सही है या गलत, लेकिन विभिन्न धारणा ही के बारे में नहीं है।")</f>
        <v>सबसे पहले हम बार हम only..every मनोरंजन के लिए फिल्म देखने के लिए है
फिल्म का न्याय नहीं कर सकते हैं अगर हम इसे से कुछ भी (मैं बात कर रहा हूँ हो रही नहीं कर रहे हैं
अलग-अलग) .. मैं कुछ राय लेकिन कबीर सिंह के लिए Shwetabh भाई से सहमत हूँ
analyse..Basically फिल्म मुख्य चरित्र ke बात करने के लिए अन्य तत्वों के बहुत सारे है
दृश्य से dikhayi hai aur फिल्म के पर देख ke हम अपान dimag खरब कर रहे तो
मैं माफी चाहता हम फिल्म aur वास्तविक जीवन हूँ ko samaz nhi रहे hai..you बहुत होना जरूरी
अपने बारे में व्यावहारिक, समाज, फिल्म और दिन के this..end तरह समीक्षा
जीवन पैसे पे चलती hai नहीं व्यक्ति के लिए इन movie..again व्यक्ति karta अलग
hai..it सही है या गलत, लेकिन विभिन्न धारणा ही के बारे में नहीं है।</v>
      </c>
      <c r="C1652" s="1" t="s">
        <v>13</v>
      </c>
      <c r="D1652" s="1" t="s">
        <v>5</v>
      </c>
    </row>
    <row r="1653" spans="1:4" ht="13.2" x14ac:dyDescent="0.25">
      <c r="A1653" s="1" t="s">
        <v>1659</v>
      </c>
      <c r="B1653" t="str">
        <f ca="1">IFERROR(__xludf.DUMMYFUNCTION("GOOGLETRANSLATE(B1653,""en"",""hi"")"),"@Nirupam देबनाथ आप के लिए एक ही जवाब मैं संदीप के लिए क्या लिखा है ... इसे पढ़ा ... और
बाइबिल एक बार पढ़ें।")</f>
        <v>@Nirupam देबनाथ आप के लिए एक ही जवाब मैं संदीप के लिए क्या लिखा है ... इसे पढ़ा ... और
बाइबिल एक बार पढ़ें।</v>
      </c>
      <c r="C1653" s="1" t="s">
        <v>4</v>
      </c>
      <c r="D1653" s="1" t="s">
        <v>5</v>
      </c>
    </row>
    <row r="1654" spans="1:4" ht="13.2" x14ac:dyDescent="0.25">
      <c r="A1654" s="1" t="s">
        <v>1660</v>
      </c>
      <c r="B1654" t="str">
        <f ca="1">IFERROR(__xludf.DUMMYFUNCTION("GOOGLETRANSLATE(B1654,""en"",""hi"")"),"इस फिल्म के लिए सर्वश्रेष्ठ फिल्म समीक्षा 🙌🙌")</f>
        <v>इस फिल्म के लिए सर्वश्रेष्ठ फिल्म समीक्षा 🙌🙌</v>
      </c>
      <c r="C1654" s="1" t="s">
        <v>4</v>
      </c>
      <c r="D1654" s="1" t="s">
        <v>5</v>
      </c>
    </row>
    <row r="1655" spans="1:4" ht="13.2" x14ac:dyDescent="0.25">
      <c r="A1655" s="1" t="s">
        <v>1661</v>
      </c>
      <c r="B1655" t="str">
        <f ca="1">IFERROR(__xludf.DUMMYFUNCTION("GOOGLETRANSLATE(B1655,""en"",""hi"")"),"बहुत बढ़िया भाई 😎😎😎")</f>
        <v>बहुत बढ़िया भाई 😎😎😎</v>
      </c>
      <c r="C1655" s="1" t="s">
        <v>4</v>
      </c>
      <c r="D1655" s="1" t="s">
        <v>5</v>
      </c>
    </row>
    <row r="1656" spans="1:4" ht="13.2" x14ac:dyDescent="0.25">
      <c r="A1656" s="1" t="s">
        <v>1662</v>
      </c>
      <c r="B1656" t="str">
        <f ca="1">IFERROR(__xludf.DUMMYFUNCTION("GOOGLETRANSLATE(B1656,""en"",""hi"")"),"इसका सिर्फ एक फिल्म dude👏👏ik आप इस तरह के सामान में बात कर से एक जीवित अर्जित लेकिन
जो कुछ भी फिल्म हिट है ताकि कोई भी चिन्ताओं")</f>
        <v>इसका सिर्फ एक फिल्म dude👏👏ik आप इस तरह के सामान में बात कर से एक जीवित अर्जित लेकिन
जो कुछ भी फिल्म हिट है ताकि कोई भी चिन्ताओं</v>
      </c>
      <c r="C1656" s="1" t="s">
        <v>4</v>
      </c>
      <c r="D1656" s="1" t="s">
        <v>5</v>
      </c>
    </row>
    <row r="1657" spans="1:4" ht="13.2" x14ac:dyDescent="0.25">
      <c r="A1657" s="1" t="s">
        <v>1663</v>
      </c>
      <c r="B1657" t="str">
        <f ca="1">IFERROR(__xludf.DUMMYFUNCTION("GOOGLETRANSLATE(B1657,""en"",""hi"")"),"नारीवादी चरित्रहीन अमानवीय पागल जीव जो लायक नहीं हो रहे हैं
समाज।")</f>
        <v>नारीवादी चरित्रहीन अमानवीय पागल जीव जो लायक नहीं हो रहे हैं
समाज।</v>
      </c>
      <c r="C1657" s="1" t="s">
        <v>36</v>
      </c>
      <c r="D1657" s="1" t="s">
        <v>28</v>
      </c>
    </row>
    <row r="1658" spans="1:4" ht="13.2" x14ac:dyDescent="0.25">
      <c r="A1658" s="1" t="s">
        <v>1664</v>
      </c>
      <c r="B1658" t="str">
        <f ca="1">IFERROR(__xludf.DUMMYFUNCTION("GOOGLETRANSLATE(B1658,""en"",""hi"")"),"9733487591")</f>
        <v>9733487591</v>
      </c>
      <c r="C1658" s="1" t="s">
        <v>4</v>
      </c>
      <c r="D1658" s="1" t="s">
        <v>5</v>
      </c>
    </row>
    <row r="1659" spans="1:4" ht="13.2" x14ac:dyDescent="0.25">
      <c r="A1659" s="1" t="s">
        <v>1665</v>
      </c>
      <c r="B1659" t="str">
        <f ca="1">IFERROR(__xludf.DUMMYFUNCTION("GOOGLETRANSLATE(B1659,""en"",""hi"")"),"नंबर साझा करें")</f>
        <v>नंबर साझा करें</v>
      </c>
      <c r="C1659" s="1" t="s">
        <v>4</v>
      </c>
      <c r="D1659" s="1" t="s">
        <v>5</v>
      </c>
    </row>
    <row r="1660" spans="1:4" ht="13.2" x14ac:dyDescent="0.25">
      <c r="A1660" s="1" t="s">
        <v>1666</v>
      </c>
      <c r="B1660" t="str">
        <f ca="1">IFERROR(__xludf.DUMMYFUNCTION("GOOGLETRANSLATE(B1660,""en"",""hi"")"),"यह शानदार समीक्षा है 👏👏")</f>
        <v>यह शानदार समीक्षा है 👏👏</v>
      </c>
      <c r="C1660" s="1" t="s">
        <v>4</v>
      </c>
      <c r="D1660" s="1" t="s">
        <v>5</v>
      </c>
    </row>
    <row r="1661" spans="1:4" ht="13.2" x14ac:dyDescent="0.25">
      <c r="A1661" s="1" t="s">
        <v>1667</v>
      </c>
      <c r="B1661" t="str">
        <f ca="1">IFERROR(__xludf.DUMMYFUNCTION("GOOGLETRANSLATE(B1661,""en"",""hi"")"),"विषाक्त नारीवाद सबसे अच्छी कॉमेडी कभी दुनिया को क्या हुआ है। और अब भारत
यह भी तो चलो it😄 के साथ मजा कर देना है")</f>
        <v>विषाक्त नारीवाद सबसे अच्छी कॉमेडी कभी दुनिया को क्या हुआ है। और अब भारत
यह भी तो चलो it😄 के साथ मजा कर देना है</v>
      </c>
      <c r="C1661" s="1" t="s">
        <v>13</v>
      </c>
      <c r="D1661" s="1" t="s">
        <v>5</v>
      </c>
    </row>
    <row r="1662" spans="1:4" ht="13.2" x14ac:dyDescent="0.25">
      <c r="A1662" s="1" t="s">
        <v>1668</v>
      </c>
      <c r="B1662" t="str">
        <f ca="1">IFERROR(__xludf.DUMMYFUNCTION("GOOGLETRANSLATE(B1662,""en"",""hi"")"),"Malimatth समिति भविष्यवाणी सच आ रहा है। हालांकि यह गलत है और मैं है
इस कृत्य की निंदा, ऐसा करने के लिए बाध्य है। जिस तरह से भारत सरकार इलाज है
विशेष रूप से भारतीय पुरुषों में सामान्य और भारतीय पतियों में पुरुषों कोई साथ छोड़ दिया जाता है
चुनाव। उथले नारीव"&amp;"ादियों, महिलाओं और महिलाओं के राष्ट्रीय आयोग और
बच्चे मंत्रालय खुलेआम झूठे मामलों के खिलाफ दायर करने के लिए महिलाओं को प्रोत्साहित कर रहे हैं
पति और उनके परिवारों। वे खुले तौर पर महिलाओं को अपराध करने के लिए लाड़ कर रहे हैं
और फिर उत्पीड़न का मुखौटा पर डा"&amp;"ल दिया।")</f>
        <v>Malimatth समिति भविष्यवाणी सच आ रहा है। हालांकि यह गलत है और मैं है
इस कृत्य की निंदा, ऐसा करने के लिए बाध्य है। जिस तरह से भारत सरकार इलाज है
विशेष रूप से भारतीय पुरुषों में सामान्य और भारतीय पतियों में पुरुषों कोई साथ छोड़ दिया जाता है
चुनाव। उथले नारीवादियों, महिलाओं और महिलाओं के राष्ट्रीय आयोग और
बच्चे मंत्रालय खुलेआम झूठे मामलों के खिलाफ दायर करने के लिए महिलाओं को प्रोत्साहित कर रहे हैं
पति और उनके परिवारों। वे खुले तौर पर महिलाओं को अपराध करने के लिए लाड़ कर रहे हैं
और फिर उत्पीड़न का मुखौटा पर डाल दिया।</v>
      </c>
      <c r="C1662" s="1" t="s">
        <v>4</v>
      </c>
      <c r="D1662" s="1" t="s">
        <v>5</v>
      </c>
    </row>
    <row r="1663" spans="1:4" ht="13.2" x14ac:dyDescent="0.25">
      <c r="A1663" s="1" t="s">
        <v>1669</v>
      </c>
      <c r="B1663" t="str">
        <f ca="1">IFERROR(__xludf.DUMMYFUNCTION("GOOGLETRANSLATE(B1663,""en"",""hi"")"),"भगवान all🙏❤🙏 धन्य")</f>
        <v>भगवान all🙏❤🙏 धन्य</v>
      </c>
      <c r="C1663" s="1" t="s">
        <v>4</v>
      </c>
      <c r="D1663" s="1" t="s">
        <v>5</v>
      </c>
    </row>
    <row r="1664" spans="1:4" ht="13.2" x14ac:dyDescent="0.25">
      <c r="A1664" s="1" t="s">
        <v>1670</v>
      </c>
      <c r="B1664" t="str">
        <f ca="1">IFERROR(__xludf.DUMMYFUNCTION("GOOGLETRANSLATE(B1664,""en"",""hi"")"),"मुझे मुंबई पवई में प्रिय im कॉल करें ... मुझे 7045495339 पर कॉल करें")</f>
        <v>मुझे मुंबई पवई में प्रिय im कॉल करें ... मुझे 7045495339 पर कॉल करें</v>
      </c>
      <c r="C1664" s="1" t="s">
        <v>4</v>
      </c>
      <c r="D1664" s="1" t="s">
        <v>5</v>
      </c>
    </row>
    <row r="1665" spans="1:4" ht="13.2" x14ac:dyDescent="0.25">
      <c r="A1665" s="1" t="s">
        <v>1671</v>
      </c>
      <c r="B1665" t="str">
        <f ca="1">IFERROR(__xludf.DUMMYFUNCTION("GOOGLETRANSLATE(B1665,""en"",""hi"")"),"अच्छा ......
&lt;Https://youtu.be/MDTajrNe36E&gt;")</f>
        <v>अच्छा ......
&lt;Https://youtu.be/MDTajrNe36E&gt;</v>
      </c>
      <c r="C1665" s="1" t="s">
        <v>4</v>
      </c>
      <c r="D1665" s="1" t="s">
        <v>5</v>
      </c>
    </row>
    <row r="1666" spans="1:4" ht="13.2" x14ac:dyDescent="0.25">
      <c r="A1666" s="1" t="s">
        <v>1672</v>
      </c>
      <c r="B1666" t="str">
        <f ca="1">IFERROR(__xludf.DUMMYFUNCTION("GOOGLETRANSLATE(B1666,""en"",""hi"")"),"यह भी अपने पिता के बारे में झूठ बोला arundhuti की मां की तरह लगता है, मेरा मतलब है जिसे वह
उसके पिता सोचता है 🤣")</f>
        <v>यह भी अपने पिता के बारे में झूठ बोला arundhuti की मां की तरह लगता है, मेरा मतलब है जिसे वह
उसके पिता सोचता है 🤣</v>
      </c>
      <c r="C1666" s="1" t="s">
        <v>13</v>
      </c>
      <c r="D1666" s="1" t="s">
        <v>28</v>
      </c>
    </row>
    <row r="1667" spans="1:4" ht="13.2" x14ac:dyDescent="0.25">
      <c r="A1667" s="1" t="s">
        <v>1673</v>
      </c>
      <c r="B1667" t="str">
        <f ca="1">IFERROR(__xludf.DUMMYFUNCTION("GOOGLETRANSLATE(B1667,""en"",""hi"")"),"चैनल फिल्म समीक्षा के बारे में शुरू किया गया था और धीरे-धीरे यह राजनीतिक ड्रामा चला जाता है
चैनल")</f>
        <v>चैनल फिल्म समीक्षा के बारे में शुरू किया गया था और धीरे-धीरे यह राजनीतिक ड्रामा चला जाता है
चैनल</v>
      </c>
      <c r="C1667" s="1" t="s">
        <v>13</v>
      </c>
      <c r="D1667" s="1" t="s">
        <v>5</v>
      </c>
    </row>
    <row r="1668" spans="1:4" ht="13.2" x14ac:dyDescent="0.25">
      <c r="A1668" s="1" t="s">
        <v>1674</v>
      </c>
      <c r="B1668" t="str">
        <f ca="1">IFERROR(__xludf.DUMMYFUNCTION("GOOGLETRANSLATE(B1668,""en"",""hi"")"),"गैंग्स ऑफ केवल गिरोहों था यथार्थवादी फिल्म 😍 ... की तरह है, तो यू आर सहमत मारा!")</f>
        <v>गैंग्स ऑफ केवल गिरोहों था यथार्थवादी फिल्म 😍 ... की तरह है, तो यू आर सहमत मारा!</v>
      </c>
      <c r="C1668" s="1" t="s">
        <v>4</v>
      </c>
      <c r="D1668" s="1" t="s">
        <v>5</v>
      </c>
    </row>
    <row r="1669" spans="1:4" ht="13.2" x14ac:dyDescent="0.25">
      <c r="A1669" s="1" t="s">
        <v>1675</v>
      </c>
      <c r="B1669" t="str">
        <f ca="1">IFERROR(__xludf.DUMMYFUNCTION("GOOGLETRANSLATE(B1669,""en"",""hi"")"),"आप फिल्म पीके पर समीक्षा कर सकते हैं")</f>
        <v>आप फिल्म पीके पर समीक्षा कर सकते हैं</v>
      </c>
      <c r="C1669" s="1" t="s">
        <v>4</v>
      </c>
      <c r="D1669" s="1" t="s">
        <v>5</v>
      </c>
    </row>
    <row r="1670" spans="1:4" ht="13.2" x14ac:dyDescent="0.25">
      <c r="A1670" s="1" t="s">
        <v>1676</v>
      </c>
      <c r="B1670" t="str">
        <f ca="1">IFERROR(__xludf.DUMMYFUNCTION("GOOGLETRANSLATE(B1670,""en"",""hi"")"),"अंत में किसी को वास्तविक अर्थों में बात कर।")</f>
        <v>अंत में किसी को वास्तविक अर्थों में बात कर।</v>
      </c>
      <c r="C1670" s="1" t="s">
        <v>4</v>
      </c>
      <c r="D1670" s="1" t="s">
        <v>5</v>
      </c>
    </row>
    <row r="1671" spans="1:4" ht="13.2" x14ac:dyDescent="0.25">
      <c r="A1671" s="1" t="s">
        <v>1677</v>
      </c>
      <c r="B1671" t="str">
        <f ca="1">IFERROR(__xludf.DUMMYFUNCTION("GOOGLETRANSLATE(B1671,""en"",""hi"")"),"क्यों भारतीयों भी इस तरह के poision बर्दाश्त")</f>
        <v>क्यों भारतीयों भी इस तरह के poision बर्दाश्त</v>
      </c>
      <c r="C1671" s="1" t="s">
        <v>4</v>
      </c>
      <c r="D1671" s="1" t="s">
        <v>5</v>
      </c>
    </row>
    <row r="1672" spans="1:4" ht="13.2" x14ac:dyDescent="0.25">
      <c r="A1672" s="1" t="s">
        <v>1678</v>
      </c>
      <c r="B1672" t="str">
        <f ca="1">IFERROR(__xludf.DUMMYFUNCTION("GOOGLETRANSLATE(B1672,""en"",""hi"")"),"कृपया मेरे साथ अंग्रेजी बोलने")</f>
        <v>कृपया मेरे साथ अंग्रेजी बोलने</v>
      </c>
      <c r="C1672" s="1" t="s">
        <v>4</v>
      </c>
      <c r="D1672" s="1" t="s">
        <v>5</v>
      </c>
    </row>
    <row r="1673" spans="1:4" ht="13.2" x14ac:dyDescent="0.25">
      <c r="A1673" s="1" t="s">
        <v>1679</v>
      </c>
      <c r="B1673" t="str">
        <f ca="1">IFERROR(__xludf.DUMMYFUNCTION("GOOGLETRANSLATE(B1673,""en"",""hi"")"),"बॉलीवुड कॉलेज pdhai सब कुछ से फिल्मों अन्य")</f>
        <v>बॉलीवुड कॉलेज pdhai सब कुछ से फिल्मों अन्य</v>
      </c>
      <c r="C1673" s="1" t="s">
        <v>4</v>
      </c>
      <c r="D1673" s="1" t="s">
        <v>5</v>
      </c>
    </row>
    <row r="1674" spans="1:4" ht="13.2" x14ac:dyDescent="0.25">
      <c r="A1674" s="1" t="s">
        <v>1680</v>
      </c>
      <c r="B1674" t="str">
        <f ca="1">IFERROR(__xludf.DUMMYFUNCTION("GOOGLETRANSLATE(B1674,""en"",""hi"")"),"Nicevidoes")</f>
        <v>Nicevidoes</v>
      </c>
      <c r="C1674" s="1" t="s">
        <v>4</v>
      </c>
      <c r="D1674" s="1" t="s">
        <v>5</v>
      </c>
    </row>
    <row r="1675" spans="1:4" ht="13.2" x14ac:dyDescent="0.25">
      <c r="A1675" s="1" t="s">
        <v>1681</v>
      </c>
      <c r="B1675" t="str">
        <f ca="1">IFERROR(__xludf.DUMMYFUNCTION("GOOGLETRANSLATE(B1675,""en"",""hi"")"),"xxx")</f>
        <v>xxx</v>
      </c>
      <c r="C1675" s="1" t="s">
        <v>4</v>
      </c>
      <c r="D1675" s="1" t="s">
        <v>5</v>
      </c>
    </row>
    <row r="1676" spans="1:4" ht="13.2" x14ac:dyDescent="0.25">
      <c r="A1676" s="1" t="s">
        <v>1682</v>
      </c>
      <c r="B1676" t="str">
        <f ca="1">IFERROR(__xludf.DUMMYFUNCTION("GOOGLETRANSLATE(B1676,""en"",""hi"")"),"लेकिन वह क्या कर रही है, जांच आमंत्रित किया है और उसे जल्द से जल्द गिरफ्तार")</f>
        <v>लेकिन वह क्या कर रही है, जांच आमंत्रित किया है और उसे जल्द से जल्द गिरफ्तार</v>
      </c>
      <c r="C1676" s="1" t="s">
        <v>4</v>
      </c>
      <c r="D1676" s="1" t="s">
        <v>5</v>
      </c>
    </row>
    <row r="1677" spans="1:4" ht="13.2" x14ac:dyDescent="0.25">
      <c r="A1677" s="1" t="s">
        <v>1683</v>
      </c>
      <c r="B1677" t="str">
        <f ca="1">IFERROR(__xludf.DUMMYFUNCTION("GOOGLETRANSLATE(B1677,""en"",""hi"")"),"पत्रकार नहीं अपने ही भावना सुनने चाहिए")</f>
        <v>पत्रकार नहीं अपने ही भावना सुनने चाहिए</v>
      </c>
      <c r="C1677" s="1" t="s">
        <v>4</v>
      </c>
      <c r="D1677" s="1" t="s">
        <v>5</v>
      </c>
    </row>
    <row r="1678" spans="1:4" ht="13.2" x14ac:dyDescent="0.25">
      <c r="A1678" s="1" t="s">
        <v>1684</v>
      </c>
      <c r="B1678" t="str">
        <f ca="1">IFERROR(__xludf.DUMMYFUNCTION("GOOGLETRANSLATE(B1678,""en"",""hi"")"),"आप अपने चिकित्सा शिक्षा के बारे में फिल्मों में खामियों जोड़ देते हैं तो यह ...
फिल्म सभी के लिए पूर्ण tatti हो जाएगा")</f>
        <v>आप अपने चिकित्सा शिक्षा के बारे में फिल्मों में खामियों जोड़ देते हैं तो यह ...
फिल्म सभी के लिए पूर्ण tatti हो जाएगा</v>
      </c>
      <c r="C1678" s="1" t="s">
        <v>4</v>
      </c>
      <c r="D1678" s="1" t="s">
        <v>5</v>
      </c>
    </row>
    <row r="1679" spans="1:4" ht="13.2" x14ac:dyDescent="0.25">
      <c r="A1679" s="1" t="s">
        <v>1685</v>
      </c>
      <c r="B1679" t="str">
        <f ca="1">IFERROR(__xludf.DUMMYFUNCTION("GOOGLETRANSLATE(B1679,""en"",""hi"")"),"सुपर फिल्म हिट 😊😊")</f>
        <v>सुपर फिल्म हिट 😊😊</v>
      </c>
      <c r="C1679" s="1" t="s">
        <v>4</v>
      </c>
      <c r="D1679" s="1" t="s">
        <v>5</v>
      </c>
    </row>
    <row r="1680" spans="1:4" ht="13.2" x14ac:dyDescent="0.25">
      <c r="A1680" s="1" t="s">
        <v>1686</v>
      </c>
      <c r="B1680" t="str">
        <f ca="1">IFERROR(__xludf.DUMMYFUNCTION("GOOGLETRANSLATE(B1680,""en"",""hi"")"),"खरीद")</f>
        <v>खरीद</v>
      </c>
      <c r="C1680" s="1" t="s">
        <v>4</v>
      </c>
      <c r="D1680" s="1" t="s">
        <v>5</v>
      </c>
    </row>
    <row r="1681" spans="1:4" ht="13.2" x14ac:dyDescent="0.25">
      <c r="A1681" s="1" t="s">
        <v>1687</v>
      </c>
      <c r="B1681" t="str">
        <f ca="1">IFERROR(__xludf.DUMMYFUNCTION("GOOGLETRANSLATE(B1681,""en"",""hi"")"),"सच्चा प्यार? इक br dekhke निशान kr di लड़की, लड़की, सच्चे प्यार को थप्पड़ मारने? बीना
चुंबन सहमति देते हैं।
महिला नहीं कहते हैं जब आप पागल हो जाते हैं।
भारतीय पुरुषों।
समस्या बुरा चरित्र नहीं दिखा रहा है लेकिन समस्या यह एक बुरा महिमा है
चरित्र।
मैं वास्तव"&amp;" में आप समझदार समीक्षा दे रहे थे सोच रहा था।")</f>
        <v>सच्चा प्यार? इक br dekhke निशान kr di लड़की, लड़की, सच्चे प्यार को थप्पड़ मारने? बीना
चुंबन सहमति देते हैं।
महिला नहीं कहते हैं जब आप पागल हो जाते हैं।
भारतीय पुरुषों।
समस्या बुरा चरित्र नहीं दिखा रहा है लेकिन समस्या यह एक बुरा महिमा है
चरित्र।
मैं वास्तव में आप समझदार समीक्षा दे रहे थे सोच रहा था।</v>
      </c>
      <c r="C1681" s="1" t="s">
        <v>36</v>
      </c>
      <c r="D1681" s="1" t="s">
        <v>5</v>
      </c>
    </row>
    <row r="1682" spans="1:4" ht="13.2" x14ac:dyDescent="0.25">
      <c r="A1682" s="1" t="s">
        <v>1688</v>
      </c>
      <c r="B1682" t="str">
        <f ca="1">IFERROR(__xludf.DUMMYFUNCTION("GOOGLETRANSLATE(B1682,""en"",""hi"")"),"दीपिका जी .... मैं तुम्हारी सबसे बड़ी प्रशंसक हूँ!
मैं अंत में एक महिला को देखने के लिए खुश हूँ ... जो अन्याय पर किया कर सकता था समझ
पुरुषों!")</f>
        <v>दीपिका जी .... मैं तुम्हारी सबसे बड़ी प्रशंसक हूँ!
मैं अंत में एक महिला को देखने के लिए खुश हूँ ... जो अन्याय पर किया कर सकता था समझ
पुरुषों!</v>
      </c>
      <c r="C1682" s="1" t="s">
        <v>4</v>
      </c>
      <c r="D1682" s="1" t="s">
        <v>5</v>
      </c>
    </row>
    <row r="1683" spans="1:4" ht="13.2" x14ac:dyDescent="0.25">
      <c r="A1683" s="1" t="s">
        <v>1689</v>
      </c>
      <c r="B1683" t="str">
        <f ca="1">IFERROR(__xludf.DUMMYFUNCTION("GOOGLETRANSLATE(B1683,""en"",""hi"")"),"अरुंधति एक गद्दार और एक kutiyaa है")</f>
        <v>अरुंधति एक गद्दार और एक kutiyaa है</v>
      </c>
      <c r="C1683" s="1" t="s">
        <v>36</v>
      </c>
      <c r="D1683" s="1" t="s">
        <v>28</v>
      </c>
    </row>
    <row r="1684" spans="1:4" ht="13.2" x14ac:dyDescent="0.25">
      <c r="A1684" s="1" t="s">
        <v>1690</v>
      </c>
      <c r="B1684" t="str">
        <f ca="1">IFERROR(__xludf.DUMMYFUNCTION("GOOGLETRANSLATE(B1684,""en"",""hi"")"),"कोई claps। वह थप्पड़ दी जानी चाहिए।")</f>
        <v>कोई claps। वह थप्पड़ दी जानी चाहिए।</v>
      </c>
      <c r="C1684" s="1" t="s">
        <v>4</v>
      </c>
      <c r="D1684" s="1" t="s">
        <v>5</v>
      </c>
    </row>
    <row r="1685" spans="1:4" ht="13.2" x14ac:dyDescent="0.25">
      <c r="A1685" s="1" t="s">
        <v>1691</v>
      </c>
      <c r="B1685" t="str">
        <f ca="1">IFERROR(__xludf.DUMMYFUNCTION("GOOGLETRANSLATE(B1685,""en"",""hi"")"),"यह सच है वायुसेना
रेफरी वीडियो के लिए: बटला हाउस 😉")</f>
        <v>यह सच है वायुसेना
रेफरी वीडियो के लिए: बटला हाउस 😉</v>
      </c>
      <c r="C1685" s="1" t="s">
        <v>4</v>
      </c>
      <c r="D1685" s="1" t="s">
        <v>5</v>
      </c>
    </row>
    <row r="1686" spans="1:4" ht="13.2" x14ac:dyDescent="0.25">
      <c r="A1686" s="1" t="s">
        <v>1692</v>
      </c>
      <c r="B1686" t="str">
        <f ca="1">IFERROR(__xludf.DUMMYFUNCTION("GOOGLETRANSLATE(B1686,""en"",""hi"")"),"भगवान का शुक्रिया")</f>
        <v>भगवान का शुक्रिया</v>
      </c>
      <c r="C1686" s="1" t="s">
        <v>4</v>
      </c>
      <c r="D1686" s="1" t="s">
        <v>5</v>
      </c>
    </row>
    <row r="1687" spans="1:4" ht="13.2" x14ac:dyDescent="0.25">
      <c r="A1687" s="1" t="s">
        <v>1693</v>
      </c>
      <c r="B1687" t="str">
        <f ca="1">IFERROR(__xludf.DUMMYFUNCTION("GOOGLETRANSLATE(B1687,""en"",""hi"")"),"अच्छा amushing")</f>
        <v>अच्छा amushing</v>
      </c>
      <c r="C1687" s="1" t="s">
        <v>4</v>
      </c>
      <c r="D1687" s="1" t="s">
        <v>5</v>
      </c>
    </row>
    <row r="1688" spans="1:4" ht="13.2" x14ac:dyDescent="0.25">
      <c r="A1688" s="1" t="s">
        <v>1694</v>
      </c>
      <c r="B1688" t="str">
        <f ca="1">IFERROR(__xludf.DUMMYFUNCTION("GOOGLETRANSLATE(B1688,""en"",""hi"")"),"किसी ने इस आदमी man..nonsense का पर्दाफाश किया जाना चाहिए")</f>
        <v>किसी ने इस आदमी man..nonsense का पर्दाफाश किया जाना चाहिए</v>
      </c>
      <c r="C1688" s="1" t="s">
        <v>4</v>
      </c>
      <c r="D1688" s="1" t="s">
        <v>5</v>
      </c>
    </row>
    <row r="1689" spans="1:4" ht="13.2" x14ac:dyDescent="0.25">
      <c r="A1689" s="1" t="s">
        <v>1695</v>
      </c>
      <c r="B1689" t="str">
        <f ca="1">IFERROR(__xludf.DUMMYFUNCTION("GOOGLETRANSLATE(B1689,""en"",""hi"")"),"अर्नाब सिर्फ अंग्रेज़ी समाचार पत्रों में देखते हैं। एंकर जो प्रसार गलत
जानकारी वहाँ बैठे हैं।")</f>
        <v>अर्नाब सिर्फ अंग्रेज़ी समाचार पत्रों में देखते हैं। एंकर जो प्रसार गलत
जानकारी वहाँ बैठे हैं।</v>
      </c>
      <c r="C1689" s="1" t="s">
        <v>4</v>
      </c>
      <c r="D1689" s="1" t="s">
        <v>5</v>
      </c>
    </row>
    <row r="1690" spans="1:4" ht="13.2" x14ac:dyDescent="0.25">
      <c r="A1690" s="1" t="s">
        <v>1696</v>
      </c>
      <c r="B1690" t="str">
        <f ca="1">IFERROR(__xludf.DUMMYFUNCTION("GOOGLETRANSLATE(B1690,""en"",""hi"")"),"बहुत अजीब बात है")</f>
        <v>बहुत अजीब बात है</v>
      </c>
      <c r="C1690" s="1" t="s">
        <v>4</v>
      </c>
      <c r="D1690" s="1" t="s">
        <v>5</v>
      </c>
    </row>
    <row r="1691" spans="1:4" ht="13.2" x14ac:dyDescent="0.25">
      <c r="A1691" s="1" t="s">
        <v>1697</v>
      </c>
      <c r="B1691" t="str">
        <f ca="1">IFERROR(__xludf.DUMMYFUNCTION("GOOGLETRANSLATE(B1691,""en"",""hi"")"),"वाह, यह इस libtard द्वारा एक महान संदेश है, शहरी नक्सली सुनिश्चित करने के लिए
एनपीआर के साथ उन नक्सलियों के पते।
हमें लड़ाई नक्सलियों के लिए सुनिश्चित करने के लिए धन करते हैं शुरू कर दिया और हत्या
भाजपा / आरएसएस कार्यकर्ताओं। यह इन रोधी की देखभाल करने के "&amp;"लिए एक महान उपकरण होगा
नागरिकों - ग्रेट नाम ""रंगा बिल्ला, कुंग फू kutaa और Kutiya""")</f>
        <v>वाह, यह इस libtard द्वारा एक महान संदेश है, शहरी नक्सली सुनिश्चित करने के लिए
एनपीआर के साथ उन नक्सलियों के पते।
हमें लड़ाई नक्सलियों के लिए सुनिश्चित करने के लिए धन करते हैं शुरू कर दिया और हत्या
भाजपा / आरएसएस कार्यकर्ताओं। यह इन रोधी की देखभाल करने के लिए एक महान उपकरण होगा
नागरिकों - ग्रेट नाम "रंगा बिल्ला, कुंग फू kutaa और Kutiya"</v>
      </c>
      <c r="C1691" s="1" t="s">
        <v>4</v>
      </c>
      <c r="D1691" s="1" t="s">
        <v>28</v>
      </c>
    </row>
    <row r="1692" spans="1:4" ht="13.2" x14ac:dyDescent="0.25">
      <c r="A1692" s="1" t="s">
        <v>1698</v>
      </c>
      <c r="B1692" t="str">
        <f ca="1">IFERROR(__xludf.DUMMYFUNCTION("GOOGLETRANSLATE(B1692,""en"",""hi"")"),"यू आर सुंदर 😙")</f>
        <v>यू आर सुंदर 😙</v>
      </c>
      <c r="C1692" s="1" t="s">
        <v>4</v>
      </c>
      <c r="D1692" s="1" t="s">
        <v>5</v>
      </c>
    </row>
    <row r="1693" spans="1:4" ht="13.2" x14ac:dyDescent="0.25">
      <c r="A1693" s="1" t="s">
        <v>1699</v>
      </c>
      <c r="B1693" t="str">
        <f ca="1">IFERROR(__xludf.DUMMYFUNCTION("GOOGLETRANSLATE(B1693,""en"",""hi"")"),"बंगालियों के अधिकांश (आज) beiman हैं।
Ranumondal वह किसी भी लेबल है वास्तव में origilnaly उसकी स्थिति है
बेगर (vikhari)।")</f>
        <v>बंगालियों के अधिकांश (आज) beiman हैं।
Ranumondal वह किसी भी लेबल है वास्तव में origilnaly उसकी स्थिति है
बेगर (vikhari)।</v>
      </c>
      <c r="C1693" s="1" t="s">
        <v>36</v>
      </c>
      <c r="D1693" s="1" t="s">
        <v>5</v>
      </c>
    </row>
    <row r="1694" spans="1:4" ht="13.2" x14ac:dyDescent="0.25">
      <c r="A1694" s="1" t="s">
        <v>1700</v>
      </c>
      <c r="B1694" t="str">
        <f ca="1">IFERROR(__xludf.DUMMYFUNCTION("GOOGLETRANSLATE(B1694,""en"",""hi"")"),"सरकार कुछ शांति इस्लामिक स्टेट प्यार के लिए उसे निर्वासित करना चाहिए")</f>
        <v>सरकार कुछ शांति इस्लामिक स्टेट प्यार के लिए उसे निर्वासित करना चाहिए</v>
      </c>
      <c r="C1694" s="1" t="s">
        <v>4</v>
      </c>
      <c r="D1694" s="1" t="s">
        <v>5</v>
      </c>
    </row>
    <row r="1695" spans="1:4" ht="13.2" x14ac:dyDescent="0.25">
      <c r="A1695" s="1" t="s">
        <v>1701</v>
      </c>
      <c r="B1695" t="str">
        <f ca="1">IFERROR(__xludf.DUMMYFUNCTION("GOOGLETRANSLATE(B1695,""en"",""hi"")"),"महान वीडियो ... वाह !!")</f>
        <v>महान वीडियो ... वाह !!</v>
      </c>
      <c r="C1695" s="1" t="s">
        <v>4</v>
      </c>
      <c r="D1695" s="1" t="s">
        <v>5</v>
      </c>
    </row>
    <row r="1696" spans="1:4" ht="13.2" x14ac:dyDescent="0.25">
      <c r="A1696" s="1" t="s">
        <v>1702</v>
      </c>
      <c r="B1696" t="str">
        <f ca="1">IFERROR(__xludf.DUMMYFUNCTION("GOOGLETRANSLATE(B1696,""en"",""hi"")"),"ओह मेरी जान सेक्सी, मैं तुमसे प्यार करता")</f>
        <v>ओह मेरी जान सेक्सी, मैं तुमसे प्यार करता</v>
      </c>
      <c r="C1696" s="1" t="s">
        <v>4</v>
      </c>
      <c r="D1696" s="1" t="s">
        <v>5</v>
      </c>
    </row>
    <row r="1697" spans="1:4" ht="13.2" x14ac:dyDescent="0.25">
      <c r="A1697" s="1" t="s">
        <v>1703</v>
      </c>
      <c r="B1697" t="str">
        <f ca="1">IFERROR(__xludf.DUMMYFUNCTION("GOOGLETRANSLATE(B1697,""en"",""hi"")"),"वह हमारी country'.kindly उसे बेनकाब करने के लिए एक खतरनाक तत्व है।")</f>
        <v>वह हमारी country'.kindly उसे बेनकाब करने के लिए एक खतरनाक तत्व है।</v>
      </c>
      <c r="C1697" s="1" t="s">
        <v>4</v>
      </c>
      <c r="D1697" s="1" t="s">
        <v>28</v>
      </c>
    </row>
    <row r="1698" spans="1:4" ht="13.2" x14ac:dyDescent="0.25">
      <c r="A1698" s="1" t="s">
        <v>1704</v>
      </c>
      <c r="B1698" t="str">
        <f ca="1">IFERROR(__xludf.DUMMYFUNCTION("GOOGLETRANSLATE(B1698,""en"",""hi"")"),"Aashunnaiaashnu एक अमेरिकी के रूप में एक प्रतिष्ठा है")</f>
        <v>Aashunnaiaashnu एक अमेरिकी के रूप में एक प्रतिष्ठा है</v>
      </c>
      <c r="C1698" s="1" t="s">
        <v>4</v>
      </c>
      <c r="D1698" s="1" t="s">
        <v>5</v>
      </c>
    </row>
    <row r="1699" spans="1:4" ht="13.2" x14ac:dyDescent="0.25">
      <c r="A1699" s="1" t="s">
        <v>1705</v>
      </c>
      <c r="B1699" t="str">
        <f ca="1">IFERROR(__xludf.DUMMYFUNCTION("GOOGLETRANSLATE(B1699,""en"",""hi"")"),"सही कहा...")</f>
        <v>सही कहा...</v>
      </c>
      <c r="C1699" s="1" t="s">
        <v>4</v>
      </c>
      <c r="D1699" s="1" t="s">
        <v>5</v>
      </c>
    </row>
    <row r="1700" spans="1:4" ht="13.2" x14ac:dyDescent="0.25">
      <c r="A1700" s="1" t="s">
        <v>1706</v>
      </c>
      <c r="B1700" t="str">
        <f ca="1">IFERROR(__xludf.DUMMYFUNCTION("GOOGLETRANSLATE(B1700,""en"",""hi"")"),"वास्तव में है और वह एक पुरुष बलात्कारी को फोन किया और बिगाड़ने जो प्रयोग करने के लिए उसे critised
कार और एयर कंडीशनर जो चहचहाना पर ग्लोबल वार्मिंग बनाने")</f>
        <v>वास्तव में है और वह एक पुरुष बलात्कारी को फोन किया और बिगाड़ने जो प्रयोग करने के लिए उसे critised
कार और एयर कंडीशनर जो चहचहाना पर ग्लोबल वार्मिंग बनाने</v>
      </c>
      <c r="C1700" s="1" t="s">
        <v>4</v>
      </c>
      <c r="D1700" s="1" t="s">
        <v>5</v>
      </c>
    </row>
    <row r="1701" spans="1:4" ht="13.2" x14ac:dyDescent="0.25">
      <c r="A1701" s="1" t="s">
        <v>1707</v>
      </c>
      <c r="B1701" t="str">
        <f ca="1">IFERROR(__xludf.DUMMYFUNCTION("GOOGLETRANSLATE(B1701,""en"",""hi"")"),"भाई मैं खिलौना कहानी श्रृंखला के किसी भी हिस्से को देखने नहीं आया अभी तक, लेकिन मैं खिलौना के लिए उत्साहित हूँ
कहानी -4 तो मैं इसके लिए जा सकते हैं या नहीं करना चाहिए ??")</f>
        <v>भाई मैं खिलौना कहानी श्रृंखला के किसी भी हिस्से को देखने नहीं आया अभी तक, लेकिन मैं खिलौना के लिए उत्साहित हूँ
कहानी -4 तो मैं इसके लिए जा सकते हैं या नहीं करना चाहिए ??</v>
      </c>
      <c r="C1701" s="1" t="s">
        <v>4</v>
      </c>
      <c r="D1701" s="1" t="s">
        <v>5</v>
      </c>
    </row>
    <row r="1702" spans="1:4" ht="13.2" x14ac:dyDescent="0.25">
      <c r="A1702" s="1" t="s">
        <v>1708</v>
      </c>
      <c r="B1702" t="str">
        <f ca="1">IFERROR(__xludf.DUMMYFUNCTION("GOOGLETRANSLATE(B1702,""en"",""hi"")"),"@Rishita पांडे और हाँ नारीवाद की अपने प्रमाण पत्र की जरूरत नहीं है। मेरा परिवार और
सभी करीबी लोगों इसलिए च # '£ बंद k दृष्टिकोण और व्यवहार के साथ सबसे अधिक खुश हैं।")</f>
        <v>@Rishita पांडे और हाँ नारीवाद की अपने प्रमाण पत्र की जरूरत नहीं है। मेरा परिवार और
सभी करीबी लोगों इसलिए च # '£ बंद k दृष्टिकोण और व्यवहार के साथ सबसे अधिक खुश हैं।</v>
      </c>
      <c r="C1702" s="1" t="s">
        <v>13</v>
      </c>
      <c r="D1702" s="1" t="s">
        <v>5</v>
      </c>
    </row>
    <row r="1703" spans="1:4" ht="13.2" x14ac:dyDescent="0.25">
      <c r="A1703" s="1" t="s">
        <v>1709</v>
      </c>
      <c r="B1703" t="str">
        <f ca="1">IFERROR(__xludf.DUMMYFUNCTION("GOOGLETRANSLATE(B1703,""en"",""hi"")"),"@Rishita पांडे आप का असली चेहरा है कि
द्वि # ""[#ch] (http://www.youtube.com/results?search_query=%23ch) ... खेद है कि मैं का इस्तेमाल किया
शब्द है कि लेकिन आप इसके लायक हैं। अपने funda स्पष्ट है, अगर कोई अलग है
दृष्टि तो कोस शुरू करते हैं। और हाँ के लिए "&amp;"चू ""#"" ""आप की तरह Yas 🖕")</f>
        <v>@Rishita पांडे आप का असली चेहरा है कि
द्वि # "[#ch] (http://www.youtube.com/results?search_query=%23ch) ... खेद है कि मैं का इस्तेमाल किया
शब्द है कि लेकिन आप इसके लायक हैं। अपने funda स्पष्ट है, अगर कोई अलग है
दृष्टि तो कोस शुरू करते हैं। और हाँ के लिए चू "#" "आप की तरह Yas 🖕</v>
      </c>
      <c r="C1703" s="1" t="s">
        <v>36</v>
      </c>
      <c r="D1703" s="1" t="s">
        <v>28</v>
      </c>
    </row>
    <row r="1704" spans="1:4" ht="13.2" x14ac:dyDescent="0.25">
      <c r="A1704" s="1" t="s">
        <v>1710</v>
      </c>
      <c r="B1704" t="str">
        <f ca="1">IFERROR(__xludf.DUMMYFUNCTION("GOOGLETRANSLATE(B1704,""en"",""hi"")"),"नारीवादी एम सी हैं")</f>
        <v>नारीवादी एम सी हैं</v>
      </c>
      <c r="C1704" s="1" t="s">
        <v>36</v>
      </c>
      <c r="D1704" s="1" t="s">
        <v>28</v>
      </c>
    </row>
    <row r="1705" spans="1:4" ht="13.2" x14ac:dyDescent="0.25">
      <c r="A1705" s="1" t="s">
        <v>1711</v>
      </c>
      <c r="B1705" t="str">
        <f ca="1">IFERROR(__xludf.DUMMYFUNCTION("GOOGLETRANSLATE(B1705,""en"",""hi"")"),"मैं नहीं चाहता कि घड़ी कबीर कारण मैं जानता हूँ कि बॉलीवुड प्यार Is कचरा सिंह।
Aayushman खुराना पर शीर्ष स्तर।
❤️❤️ आपका वीडियो है, सकारात्मक ❤️❤️
मैं 3-4 साल के बाद से आप का पालन।")</f>
        <v>मैं नहीं चाहता कि घड़ी कबीर कारण मैं जानता हूँ कि बॉलीवुड प्यार Is कचरा सिंह।
Aayushman खुराना पर शीर्ष स्तर।
❤️❤️ आपका वीडियो है, सकारात्मक ❤️❤️
मैं 3-4 साल के बाद से आप का पालन।</v>
      </c>
      <c r="C1705" s="1" t="s">
        <v>4</v>
      </c>
      <c r="D1705" s="1" t="s">
        <v>5</v>
      </c>
    </row>
    <row r="1706" spans="1:4" ht="13.2" x14ac:dyDescent="0.25">
      <c r="A1706" s="1" t="s">
        <v>1712</v>
      </c>
      <c r="B1706" t="str">
        <f ca="1">IFERROR(__xludf.DUMMYFUNCTION("GOOGLETRANSLATE(B1706,""en"",""hi"")"),"जगह का नाम कृपया")</f>
        <v>जगह का नाम कृपया</v>
      </c>
      <c r="C1706" s="1" t="s">
        <v>4</v>
      </c>
      <c r="D1706" s="1" t="s">
        <v>5</v>
      </c>
    </row>
    <row r="1707" spans="1:4" ht="13.2" x14ac:dyDescent="0.25">
      <c r="A1707" s="1" t="s">
        <v>1713</v>
      </c>
      <c r="B1707" t="str">
        <f ca="1">IFERROR(__xludf.DUMMYFUNCTION("GOOGLETRANSLATE(B1707,""en"",""hi"")"),"Arokum mohila बहुत बिस्तर")</f>
        <v>Arokum mohila बहुत बिस्तर</v>
      </c>
      <c r="C1707" s="1" t="s">
        <v>13</v>
      </c>
      <c r="D1707" s="1" t="s">
        <v>5</v>
      </c>
    </row>
    <row r="1708" spans="1:4" ht="13.2" x14ac:dyDescent="0.25">
      <c r="A1708" s="1" t="s">
        <v>1714</v>
      </c>
      <c r="B1708" t="str">
        <f ca="1">IFERROR(__xludf.DUMMYFUNCTION("GOOGLETRANSLATE(B1708,""en"",""hi"")"),"न सभी बिंदुओं पर आपसे सहमत हूँ लेकिन हाँ आप पूरी तरह से व्यावहारिक हैं और
उनमें से ज्यादातर के बारे में सही।")</f>
        <v>न सभी बिंदुओं पर आपसे सहमत हूँ लेकिन हाँ आप पूरी तरह से व्यावहारिक हैं और
उनमें से ज्यादातर के बारे में सही।</v>
      </c>
      <c r="C1708" s="1" t="s">
        <v>4</v>
      </c>
      <c r="D1708" s="1" t="s">
        <v>5</v>
      </c>
    </row>
    <row r="1709" spans="1:4" ht="13.2" x14ac:dyDescent="0.25">
      <c r="A1709" s="1" t="s">
        <v>1715</v>
      </c>
      <c r="B1709" t="str">
        <f ca="1">IFERROR(__xludf.DUMMYFUNCTION("GOOGLETRANSLATE(B1709,""en"",""hi"")"),"बेवकूफ रानो मोंदोल")</f>
        <v>बेवकूफ रानो मोंदोल</v>
      </c>
      <c r="C1709" s="1" t="s">
        <v>36</v>
      </c>
      <c r="D1709" s="1" t="s">
        <v>5</v>
      </c>
    </row>
    <row r="1710" spans="1:4" ht="13.2" x14ac:dyDescent="0.25">
      <c r="A1710" s="1" t="s">
        <v>1716</v>
      </c>
      <c r="B1710" t="str">
        <f ca="1">IFERROR(__xludf.DUMMYFUNCTION("GOOGLETRANSLATE(B1710,""en"",""hi"")"),"यह राजनीति, वाद-विवाद के लिए समाजशास्त्र के क्षेत्र में विद्वानों कॉल करने के लिए बेहतर है।
नहीं सिनेमा से दरारें, राजनीतिक दलों से औरत स्पोक्स। मै देख सकता हूँ
केवल bitching और कुछ सेकंड के बाद अपने कार्यक्रम को देखने बंद कर दिया। मे लूँगा
अपने चैनल को फ"&amp;"िर कभी नहीं।")</f>
        <v>यह राजनीति, वाद-विवाद के लिए समाजशास्त्र के क्षेत्र में विद्वानों कॉल करने के लिए बेहतर है।
नहीं सिनेमा से दरारें, राजनीतिक दलों से औरत स्पोक्स। मै देख सकता हूँ
केवल bitching और कुछ सेकंड के बाद अपने कार्यक्रम को देखने बंद कर दिया। मे लूँगा
अपने चैनल को फिर कभी नहीं।</v>
      </c>
      <c r="C1710" s="1" t="s">
        <v>4</v>
      </c>
      <c r="D1710" s="1" t="s">
        <v>28</v>
      </c>
    </row>
    <row r="1711" spans="1:4" ht="13.2" x14ac:dyDescent="0.25">
      <c r="A1711" s="1" t="s">
        <v>1717</v>
      </c>
      <c r="B1711" t="str">
        <f ca="1">IFERROR(__xludf.DUMMYFUNCTION("GOOGLETRANSLATE(B1711,""en"",""hi"")"),"14: -30 मिनट शुरू होता है")</f>
        <v>14: -30 मिनट शुरू होता है</v>
      </c>
      <c r="C1711" s="1" t="s">
        <v>4</v>
      </c>
      <c r="D1711" s="1" t="s">
        <v>5</v>
      </c>
    </row>
    <row r="1712" spans="1:4" ht="13.2" x14ac:dyDescent="0.25">
      <c r="A1712" s="1" t="s">
        <v>1718</v>
      </c>
      <c r="B1712" t="str">
        <f ca="1">IFERROR(__xludf.DUMMYFUNCTION("GOOGLETRANSLATE(B1712,""en"",""hi"")"),"समीक्षा जोकर ...")</f>
        <v>समीक्षा जोकर ...</v>
      </c>
      <c r="C1712" s="1" t="s">
        <v>4</v>
      </c>
      <c r="D1712" s="1" t="s">
        <v>5</v>
      </c>
    </row>
    <row r="1713" spans="1:4" ht="13.2" x14ac:dyDescent="0.25">
      <c r="A1713" s="1" t="s">
        <v>1719</v>
      </c>
      <c r="B1713" t="str">
        <f ca="1">IFERROR(__xludf.DUMMYFUNCTION("GOOGLETRANSLATE(B1713,""en"",""hi"")"),"यही कारण है कि मैं फिल्म इस तरह देखो कभी नहीं है। मैं andhadhoon देखे, शून्य Batey
सन्नाटा, maanjhi, अंकुर aroroa हत्या के मामले आदि 👍💯")</f>
        <v>यही कारण है कि मैं फिल्म इस तरह देखो कभी नहीं है। मैं andhadhoon देखे, शून्य Batey
सन्नाटा, maanjhi, अंकुर aroroa हत्या के मामले आदि 👍💯</v>
      </c>
      <c r="C1713" s="1" t="s">
        <v>4</v>
      </c>
      <c r="D1713" s="1" t="s">
        <v>5</v>
      </c>
    </row>
    <row r="1714" spans="1:4" ht="13.2" x14ac:dyDescent="0.25">
      <c r="A1714" s="1" t="s">
        <v>1720</v>
      </c>
      <c r="B1714" t="str">
        <f ca="1">IFERROR(__xludf.DUMMYFUNCTION("GOOGLETRANSLATE(B1714,""en"",""hi"")"),", मैं सच में कबीर सिंह पर सुचरिता समीक्षा को देखने के बाद वास्तव में ईमानदारी से कहूं तो
सोचा था कि कबीर सिंह के charater विषाक्त मर्दानगी था और छोड़ करने का निर्णय लिया
फिल्म है, लेकिन फिर मैं उर समीक्षा देखा और फिल्म देखने का फैसला किया, और बदल जाता है
"&amp;"उर समीक्षा बाहर सटीक है।")</f>
        <v>, मैं सच में कबीर सिंह पर सुचरिता समीक्षा को देखने के बाद वास्तव में ईमानदारी से कहूं तो
सोचा था कि कबीर सिंह के charater विषाक्त मर्दानगी था और छोड़ करने का निर्णय लिया
फिल्म है, लेकिन फिर मैं उर समीक्षा देखा और फिल्म देखने का फैसला किया, और बदल जाता है
उर समीक्षा बाहर सटीक है।</v>
      </c>
      <c r="C1714" s="1" t="s">
        <v>4</v>
      </c>
      <c r="D1714" s="1" t="s">
        <v>5</v>
      </c>
    </row>
    <row r="1715" spans="1:4" ht="13.2" x14ac:dyDescent="0.25">
      <c r="A1715" s="1" t="s">
        <v>1721</v>
      </c>
      <c r="B1715" t="str">
        <f ca="1">IFERROR(__xludf.DUMMYFUNCTION("GOOGLETRANSLATE(B1715,""en"",""hi"")"),"भयानक अभिनय ... चंदू ... 👍👍👍")</f>
        <v>भयानक अभिनय ... चंदू ... 👍👍👍</v>
      </c>
      <c r="C1715" s="1" t="s">
        <v>4</v>
      </c>
      <c r="D1715" s="1" t="s">
        <v>5</v>
      </c>
    </row>
    <row r="1716" spans="1:4" ht="13.2" x14ac:dyDescent="0.25">
      <c r="A1716" s="1" t="s">
        <v>1722</v>
      </c>
      <c r="B1716" t="str">
        <f ca="1">IFERROR(__xludf.DUMMYFUNCTION("GOOGLETRANSLATE(B1716,""en"",""hi"")"),"वह बाहर की दुनिया से केरल की बर्बादी है के रूप में हम नहीं है इस तरह के बकवास यहाँ चाहते हैं।")</f>
        <v>वह बाहर की दुनिया से केरल की बर्बादी है के रूप में हम नहीं है इस तरह के बकवास यहाँ चाहते हैं।</v>
      </c>
      <c r="C1716" s="1" t="s">
        <v>4</v>
      </c>
      <c r="D1716" s="1" t="s">
        <v>5</v>
      </c>
    </row>
    <row r="1717" spans="1:4" ht="13.2" x14ac:dyDescent="0.25">
      <c r="A1717" s="1" t="s">
        <v>1723</v>
      </c>
      <c r="B1717" t="str">
        <f ca="1">IFERROR(__xludf.DUMMYFUNCTION("GOOGLETRANSLATE(B1717,""en"",""hi"")"),"गंभीरता से, पर [05:26] (https://www.youtube.com/watch?v=p7ssviyHAe0&amp;t=5m26s) मैं
एक शैतान की तरह हँसे")</f>
        <v>गंभीरता से, पर [05:26] (https://www.youtube.com/watch?v=p7ssviyHAe0&amp;t=5m26s) मैं
एक शैतान की तरह हँसे</v>
      </c>
      <c r="C1717" s="1" t="s">
        <v>4</v>
      </c>
      <c r="D1717" s="1" t="s">
        <v>5</v>
      </c>
    </row>
    <row r="1718" spans="1:4" ht="13.2" x14ac:dyDescent="0.25">
      <c r="A1718" s="1" t="s">
        <v>1724</v>
      </c>
      <c r="B1718" t="str">
        <f ca="1">IFERROR(__xludf.DUMMYFUNCTION("GOOGLETRANSLATE(B1718,""en"",""hi"")"),"बहुत कहा!")</f>
        <v>बहुत कहा!</v>
      </c>
      <c r="C1718" s="1" t="s">
        <v>4</v>
      </c>
      <c r="D1718" s="1" t="s">
        <v>5</v>
      </c>
    </row>
    <row r="1719" spans="1:4" ht="13.2" x14ac:dyDescent="0.25">
      <c r="A1719" s="1" t="s">
        <v>1725</v>
      </c>
      <c r="B1719" t="str">
        <f ca="1">IFERROR(__xludf.DUMMYFUNCTION("GOOGLETRANSLATE(B1719,""en"",""hi"")"),"आप किसी भी commonsense, इस समाज शादी से पहले, अन्य देशों कोई ज़रूरत थी
[Matter.you] (http://matter.you/) इस्लाम के बारे में पता नहीं है की तुम क्यों कि
तुम दोनों that.faults। इस्लाम का कहना है जब तक आप क्षमा याचना और खुद दिल वादा
भविष्य इस गलती को स्वीकार"&amp;" करें repentance.then एक दूसरे को शादी कर ली चाहिए नहीं करते हैं।
अगर नहीं कर सकते हैं, (Zina) मरने के बाद सजा की है।")</f>
        <v>आप किसी भी commonsense, इस समाज शादी से पहले, अन्य देशों कोई ज़रूरत थी
[Matter.you] (http://matter.you/) इस्लाम के बारे में पता नहीं है की तुम क्यों कि
तुम दोनों that.faults। इस्लाम का कहना है जब तक आप क्षमा याचना और खुद दिल वादा
भविष्य इस गलती को स्वीकार करें repentance.then एक दूसरे को शादी कर ली चाहिए नहीं करते हैं।
अगर नहीं कर सकते हैं, (Zina) मरने के बाद सजा की है।</v>
      </c>
      <c r="C1719" s="1" t="s">
        <v>4</v>
      </c>
      <c r="D1719" s="1" t="s">
        <v>5</v>
      </c>
    </row>
    <row r="1720" spans="1:4" ht="13.2" x14ac:dyDescent="0.25">
      <c r="A1720" s="1" t="s">
        <v>1726</v>
      </c>
      <c r="B1720" t="str">
        <f ca="1">IFERROR(__xludf.DUMMYFUNCTION("GOOGLETRANSLATE(B1720,""en"",""hi"")"),"वह एक हीरो है")</f>
        <v>वह एक हीरो है</v>
      </c>
      <c r="C1720" s="1" t="s">
        <v>4</v>
      </c>
      <c r="D1720" s="1" t="s">
        <v>5</v>
      </c>
    </row>
    <row r="1721" spans="1:4" ht="13.2" x14ac:dyDescent="0.25">
      <c r="A1721" s="1" t="s">
        <v>1727</v>
      </c>
      <c r="B1721" t="str">
        <f ca="1">IFERROR(__xludf.DUMMYFUNCTION("GOOGLETRANSLATE(B1721,""en"",""hi"")"),"सर शेयर शीर्ष 10 फिल्मों जो यू युवा पीढ़ी कृपया के लिए सबसे अच्छा लगता है")</f>
        <v>सर शेयर शीर्ष 10 फिल्मों जो यू युवा पीढ़ी कृपया के लिए सबसे अच्छा लगता है</v>
      </c>
      <c r="C1721" s="1" t="s">
        <v>4</v>
      </c>
      <c r="D1721" s="1" t="s">
        <v>5</v>
      </c>
    </row>
    <row r="1722" spans="1:4" ht="13.2" x14ac:dyDescent="0.25">
      <c r="A1722" s="1" t="s">
        <v>1728</v>
      </c>
      <c r="B1722" t="str">
        <f ca="1">IFERROR(__xludf.DUMMYFUNCTION("GOOGLETRANSLATE(B1722,""en"",""hi"")"),"अच्छी तरह से जहांगीर बाई किया तुम महान हो,")</f>
        <v>अच्छी तरह से जहांगीर बाई किया तुम महान हो,</v>
      </c>
      <c r="C1722" s="1" t="s">
        <v>4</v>
      </c>
      <c r="D1722" s="1" t="s">
        <v>5</v>
      </c>
    </row>
    <row r="1723" spans="1:4" ht="13.2" x14ac:dyDescent="0.25">
      <c r="A1723" s="1" t="s">
        <v>1729</v>
      </c>
      <c r="B1723" t="str">
        <f ca="1">IFERROR(__xludf.DUMMYFUNCTION("GOOGLETRANSLATE(B1723,""en"",""hi"")"),"वह Godi मीडिया उल्लेख किया है, अब वे पर बहस करने के लिए अपना काम कर रहे हैं। लश्कर
राम लीला भाषण पर मोदी झूठ पर बहस।
Ish हुंह ख लंगर कांग्रेस फिर से शामिल")</f>
        <v>वह Godi मीडिया उल्लेख किया है, अब वे पर बहस करने के लिए अपना काम कर रहे हैं। लश्कर
राम लीला भाषण पर मोदी झूठ पर बहस।
Ish हुंह ख लंगर कांग्रेस फिर से शामिल</v>
      </c>
      <c r="C1723" s="1" t="s">
        <v>4</v>
      </c>
      <c r="D1723" s="1" t="s">
        <v>5</v>
      </c>
    </row>
    <row r="1724" spans="1:4" ht="13.2" x14ac:dyDescent="0.25">
      <c r="A1724" s="1" t="s">
        <v>1730</v>
      </c>
      <c r="B1724" t="str">
        <f ca="1">IFERROR(__xludf.DUMMYFUNCTION("GOOGLETRANSLATE(B1724,""en"",""hi"")"),"Nioe")</f>
        <v>Nioe</v>
      </c>
      <c r="C1724" s="1" t="s">
        <v>4</v>
      </c>
      <c r="D1724" s="1" t="s">
        <v>5</v>
      </c>
    </row>
    <row r="1725" spans="1:4" ht="13.2" x14ac:dyDescent="0.25">
      <c r="A1725" s="1" t="s">
        <v>1731</v>
      </c>
      <c r="B1725" t="str">
        <f ca="1">IFERROR(__xludf.DUMMYFUNCTION("GOOGLETRANSLATE(B1725,""en"",""hi"")"),"गरीब अभिनय")</f>
        <v>गरीब अभिनय</v>
      </c>
      <c r="C1725" s="1" t="s">
        <v>4</v>
      </c>
      <c r="D1725" s="1" t="s">
        <v>5</v>
      </c>
    </row>
    <row r="1726" spans="1:4" ht="13.2" x14ac:dyDescent="0.25">
      <c r="A1726" s="1" t="s">
        <v>1732</v>
      </c>
      <c r="B1726" t="str">
        <f ca="1">IFERROR(__xludf.DUMMYFUNCTION("GOOGLETRANSLATE(B1726,""en"",""hi"")"),"869 उदार और नारीवादी here😂😂😂")</f>
        <v>869 उदार और नारीवादी here😂😂😂</v>
      </c>
      <c r="C1726" s="1" t="s">
        <v>4</v>
      </c>
      <c r="D1726" s="1" t="s">
        <v>5</v>
      </c>
    </row>
    <row r="1727" spans="1:4" ht="13.2" x14ac:dyDescent="0.25">
      <c r="A1727" s="1" t="s">
        <v>1733</v>
      </c>
      <c r="B1727" t="str">
        <f ca="1">IFERROR(__xludf.DUMMYFUNCTION("GOOGLETRANSLATE(B1727,""en"",""hi"")"),"सभी राष्ट्र की सेवा के लिए जुनून जानता है कुछ भी परेशान नहीं करता है यह हो सकता है
किसी में अंदर, सेना उसे प्रोटोकॉल जनादेश और ढूंढें साथ आगे बढ़ना चाहिए
सभी राष्ट्र बिल्डरों कि क्या वे समलैंगिक या सामान्य, के रूप में के लिए जिस तरह से हमारे
सुप्रीम कोर्ट"&amp;" ने पहले से ही समलैंगिकता decriminalized। समलैंगिकता के रूप में
मन बीमारी में कहीं हम भी चिकित्सा के जनादेश के साथ के माध्यम से जा सकते हैं
सरकारी और अन्य आध्यात्मिक गुरु।")</f>
        <v>सभी राष्ट्र की सेवा के लिए जुनून जानता है कुछ भी परेशान नहीं करता है यह हो सकता है
किसी में अंदर, सेना उसे प्रोटोकॉल जनादेश और ढूंढें साथ आगे बढ़ना चाहिए
सभी राष्ट्र बिल्डरों कि क्या वे समलैंगिक या सामान्य, के रूप में के लिए जिस तरह से हमारे
सुप्रीम कोर्ट ने पहले से ही समलैंगिकता decriminalized। समलैंगिकता के रूप में
मन बीमारी में कहीं हम भी चिकित्सा के जनादेश के साथ के माध्यम से जा सकते हैं
सरकारी और अन्य आध्यात्मिक गुरु।</v>
      </c>
      <c r="C1727" s="1" t="s">
        <v>4</v>
      </c>
      <c r="D1727" s="1" t="s">
        <v>28</v>
      </c>
    </row>
    <row r="1728" spans="1:4" ht="13.2" x14ac:dyDescent="0.25">
      <c r="A1728" s="1" t="s">
        <v>1734</v>
      </c>
      <c r="B1728" t="str">
        <f ca="1">IFERROR(__xludf.DUMMYFUNCTION("GOOGLETRANSLATE(B1728,""en"",""hi"")"),"हम इसे आनंद लेने के लिए ... मेरे विचार है कि फिल्में देखने ... चरित्र निम्न या
नहीं व्यक्ति खुद पर निर्भर करता है ...")</f>
        <v>हम इसे आनंद लेने के लिए ... मेरे विचार है कि फिल्में देखने ... चरित्र निम्न या
नहीं व्यक्ति खुद पर निर्भर करता है ...</v>
      </c>
      <c r="C1728" s="1" t="s">
        <v>4</v>
      </c>
      <c r="D1728" s="1" t="s">
        <v>5</v>
      </c>
    </row>
    <row r="1729" spans="1:4" ht="13.2" x14ac:dyDescent="0.25">
      <c r="A1729" s="1" t="s">
        <v>1735</v>
      </c>
      <c r="B1729" t="str">
        <f ca="1">IFERROR(__xludf.DUMMYFUNCTION("GOOGLETRANSLATE(B1729,""en"",""hi"")"),"भाई यू और देशभक्त आधुनिक सनातनी का असली चेहरा महान मानव के साथ एक आदमी हैं
मान।")</f>
        <v>भाई यू और देशभक्त आधुनिक सनातनी का असली चेहरा महान मानव के साथ एक आदमी हैं
मान।</v>
      </c>
      <c r="C1729" s="1" t="s">
        <v>4</v>
      </c>
      <c r="D1729" s="1" t="s">
        <v>5</v>
      </c>
    </row>
    <row r="1730" spans="1:4" ht="13.2" x14ac:dyDescent="0.25">
      <c r="A1730" s="1" t="s">
        <v>1736</v>
      </c>
      <c r="B1730" t="str">
        <f ca="1">IFERROR(__xludf.DUMMYFUNCTION("GOOGLETRANSLATE(B1730,""en"",""hi"")"),"Swetabh साहब Tumbbad कोशिश, आप कुछ OTT मंच पर प्राप्त कर सकते हैं। मैं बॉलीवुड पता
कचरा मशीन है लेकिन यह भी प्यार सोनिया, गली की तरह जवाहरात बनाया
Guleiyan, मंटो।")</f>
        <v>Swetabh साहब Tumbbad कोशिश, आप कुछ OTT मंच पर प्राप्त कर सकते हैं। मैं बॉलीवुड पता
कचरा मशीन है लेकिन यह भी प्यार सोनिया, गली की तरह जवाहरात बनाया
Guleiyan, मंटो।</v>
      </c>
      <c r="C1730" s="1" t="s">
        <v>4</v>
      </c>
      <c r="D1730" s="1" t="s">
        <v>5</v>
      </c>
    </row>
    <row r="1731" spans="1:4" ht="13.2" x14ac:dyDescent="0.25">
      <c r="A1731" s="1" t="s">
        <v>1737</v>
      </c>
      <c r="B1731" t="str">
        <f ca="1">IFERROR(__xludf.DUMMYFUNCTION("GOOGLETRANSLATE(B1731,""en"",""hi"")"),"मैं इस तरह के फर्जी हास्यास्पद कार्यक्रम कभी नहीं देखा है और आप सबसे खराब लंगर हैं
धरती पर ..")</f>
        <v>मैं इस तरह के फर्जी हास्यास्पद कार्यक्रम कभी नहीं देखा है और आप सबसे खराब लंगर हैं
धरती पर ..</v>
      </c>
      <c r="C1731" s="1" t="s">
        <v>4</v>
      </c>
      <c r="D1731" s="1" t="s">
        <v>5</v>
      </c>
    </row>
    <row r="1732" spans="1:4" ht="13.2" x14ac:dyDescent="0.25">
      <c r="A1732" s="1" t="s">
        <v>1738</v>
      </c>
      <c r="B1732" t="str">
        <f ca="1">IFERROR(__xludf.DUMMYFUNCTION("GOOGLETRANSLATE(B1732,""en"",""hi"")"),"इस चुड़ैल नसों के अंदर विरोधी राष्ट्रीय रक्त रन के बाद से दशकों कुछ भी नहीं नई
चलो एक बार n सभी के लिए उसे बट किक")</f>
        <v>इस चुड़ैल नसों के अंदर विरोधी राष्ट्रीय रक्त रन के बाद से दशकों कुछ भी नहीं नई
चलो एक बार n सभी के लिए उसे बट किक</v>
      </c>
      <c r="C1732" s="1" t="s">
        <v>36</v>
      </c>
      <c r="D1732" s="1" t="s">
        <v>28</v>
      </c>
    </row>
    <row r="1733" spans="1:4" ht="13.2" x14ac:dyDescent="0.25">
      <c r="A1733" s="1" t="s">
        <v>1739</v>
      </c>
      <c r="B1733" t="str">
        <f ca="1">IFERROR(__xludf.DUMMYFUNCTION("GOOGLETRANSLATE(B1733,""en"",""hi"")"),"भाई, अंग्रेजी में बात करें। मैं हिंदी में अच्छी तरह से नहीं समझ सकता।")</f>
        <v>भाई, अंग्रेजी में बात करें। मैं हिंदी में अच्छी तरह से नहीं समझ सकता।</v>
      </c>
      <c r="C1733" s="1" t="s">
        <v>4</v>
      </c>
      <c r="D1733" s="1" t="s">
        <v>5</v>
      </c>
    </row>
    <row r="1734" spans="1:4" ht="13.2" x14ac:dyDescent="0.25">
      <c r="A1734" s="1" t="s">
        <v>1740</v>
      </c>
      <c r="B1734" t="str">
        <f ca="1">IFERROR(__xludf.DUMMYFUNCTION("GOOGLETRANSLATE(B1734,""en"",""hi"")"),"मैं घ फिल्म पसंद आया ... मैं 9/10 जीवी होगा ... nd मैं think..feminists anythng कहना है dnt
इस फिल्म abt बुरा ... इसकी एक अच्छी तरह से made..love कहानी ... लेकिन मुझे लगता है कि यू एक प्रमुख hv
problm एक लिंग wd ... मैं it..n सहारे की तरह 4 अधिक shots..u "&amp;"सहारे पर उर समीक्षा देखा
evn इसे समझने की cz यह केंद्रित महिलाओं था की कोशिश ... यहाँ यू समझ रहे हैं
सभी emotioms n condition..kabir सिंह Goin through..i agree..what वह
के माध्यम से ... कोई problm जा रहा था ... वाट bt महिलाओं के साथ उर problm है ... कि मे"&amp;"ं
वेबसीरिज़ भी ... शारीरिक संबंधों एक आपसी साथ थे
सहमति ... FYI ... n मुख्य भूमिका में एक तलाकशुदा n अकेले उसे बुरा life..wats में था
उस में ... यह Shez एक महिला .... यू आर bcz मुझे बीमार विश्वास ... यू आर से भी ज्यादा खतरनाक है
एक नारीवादियों ... बीमार")</f>
        <v>मैं घ फिल्म पसंद आया ... मैं 9/10 जीवी होगा ... nd मैं think..feminists anythng कहना है dnt
इस फिल्म abt बुरा ... इसकी एक अच्छी तरह से made..love कहानी ... लेकिन मुझे लगता है कि यू एक प्रमुख hv
problm एक लिंग wd ... मैं it..n सहारे की तरह 4 अधिक shots..u सहारे पर उर समीक्षा देखा
evn इसे समझने की cz यह केंद्रित महिलाओं था की कोशिश ... यहाँ यू समझ रहे हैं
सभी emotioms n condition..kabir सिंह Goin through..i agree..what वह
के माध्यम से ... कोई problm जा रहा था ... वाट bt महिलाओं के साथ उर problm है ... कि में
वेबसीरिज़ भी ... शारीरिक संबंधों एक आपसी साथ थे
सहमति ... FYI ... n मुख्य भूमिका में एक तलाकशुदा n अकेले उसे बुरा life..wats में था
उस में ... यह Shez एक महिला .... यू आर bcz मुझे बीमार विश्वास ... यू आर से भी ज्यादा खतरनाक है
एक नारीवादियों ... बीमार</v>
      </c>
      <c r="C1734" s="1" t="s">
        <v>36</v>
      </c>
      <c r="D1734" s="1" t="s">
        <v>5</v>
      </c>
    </row>
    <row r="1735" spans="1:4" ht="13.2" x14ac:dyDescent="0.25">
      <c r="A1735" s="1" t="s">
        <v>1741</v>
      </c>
      <c r="B1735" t="str">
        <f ca="1">IFERROR(__xludf.DUMMYFUNCTION("GOOGLETRANSLATE(B1735,""en"",""hi"")"),"कानून न्याय वितरित नहीं करता है, नागरिकों के हाथ में कानून लेने !!!")</f>
        <v>कानून न्याय वितरित नहीं करता है, नागरिकों के हाथ में कानून लेने !!!</v>
      </c>
      <c r="C1735" s="1" t="s">
        <v>13</v>
      </c>
      <c r="D1735" s="1" t="s">
        <v>5</v>
      </c>
    </row>
    <row r="1736" spans="1:4" ht="13.2" x14ac:dyDescent="0.25">
      <c r="A1736" s="1" t="s">
        <v>1742</v>
      </c>
      <c r="B1736" t="str">
        <f ca="1">IFERROR(__xludf.DUMMYFUNCTION("GOOGLETRANSLATE(B1736,""en"",""hi"")"),"एआर एक विध्वंसक तत्व जो गंभीर रूप से निपटा जाना चाहिए है")</f>
        <v>एआर एक विध्वंसक तत्व जो गंभीर रूप से निपटा जाना चाहिए है</v>
      </c>
      <c r="C1736" s="1" t="s">
        <v>4</v>
      </c>
      <c r="D1736" s="1" t="s">
        <v>5</v>
      </c>
    </row>
    <row r="1737" spans="1:4" ht="13.2" x14ac:dyDescent="0.25">
      <c r="A1737" s="1" t="s">
        <v>1743</v>
      </c>
      <c r="B1737" t="str">
        <f ca="1">IFERROR(__xludf.DUMMYFUNCTION("GOOGLETRANSLATE(B1737,""en"",""hi"")"),"सुचरिता त्यागी (फिल्म साथी)")</f>
        <v>सुचरिता त्यागी (फिल्म साथी)</v>
      </c>
      <c r="C1737" s="1" t="s">
        <v>4</v>
      </c>
      <c r="D1737" s="1" t="s">
        <v>5</v>
      </c>
    </row>
    <row r="1738" spans="1:4" ht="13.2" x14ac:dyDescent="0.25">
      <c r="A1738" s="1" t="s">
        <v>1744</v>
      </c>
      <c r="B1738" t="str">
        <f ca="1">IFERROR(__xludf.DUMMYFUNCTION("GOOGLETRANSLATE(B1738,""en"",""hi"")"),"मैं फिल्म प्यार करता था")</f>
        <v>मैं फिल्म प्यार करता था</v>
      </c>
      <c r="C1738" s="1" t="s">
        <v>4</v>
      </c>
      <c r="D1738" s="1" t="s">
        <v>5</v>
      </c>
    </row>
    <row r="1739" spans="1:4" ht="13.2" x14ac:dyDescent="0.25">
      <c r="A1739" s="1" t="s">
        <v>1745</v>
      </c>
      <c r="B1739" t="str">
        <f ca="1">IFERROR(__xludf.DUMMYFUNCTION("GOOGLETRANSLATE(B1739,""en"",""hi"")"),"यदि आप अपने आप को दे देंगे माँ बहन की Gandi गली कैसे आप को कायम रखने रहे हैं
महिलाओं के लिए सम्मान")</f>
        <v>यदि आप अपने आप को दे देंगे माँ बहन की Gandi गली कैसे आप को कायम रखने रहे हैं
महिलाओं के लिए सम्मान</v>
      </c>
      <c r="C1739" s="1" t="s">
        <v>4</v>
      </c>
      <c r="D1739" s="1" t="s">
        <v>5</v>
      </c>
    </row>
    <row r="1740" spans="1:4" ht="13.2" x14ac:dyDescent="0.25">
      <c r="A1740" s="1" t="s">
        <v>1746</v>
      </c>
      <c r="B1740" t="str">
        <f ca="1">IFERROR(__xludf.DUMMYFUNCTION("GOOGLETRANSLATE(B1740,""en"",""hi"")"),"क्षमा करें Bhai..But मैं अपने वीडियो साझा कभी नहीं क्योंकि ज्ञान यू देना है
कीमती..")</f>
        <v>क्षमा करें Bhai..But मैं अपने वीडियो साझा कभी नहीं क्योंकि ज्ञान यू देना है
कीमती..</v>
      </c>
      <c r="C1740" s="1" t="s">
        <v>4</v>
      </c>
      <c r="D1740" s="1" t="s">
        <v>5</v>
      </c>
    </row>
    <row r="1741" spans="1:4" ht="13.2" x14ac:dyDescent="0.25">
      <c r="A1741" s="1" t="s">
        <v>1747</v>
      </c>
      <c r="B1741" t="str">
        <f ca="1">IFERROR(__xludf.DUMMYFUNCTION("GOOGLETRANSLATE(B1741,""en"",""hi"")"),"बेवकूफ ranu mandol काश वह कैसे वह यू गरीब महिला तरह नहीं था के लिए वापस जाओ")</f>
        <v>बेवकूफ ranu mandol काश वह कैसे वह यू गरीब महिला तरह नहीं था के लिए वापस जाओ</v>
      </c>
      <c r="C1741" s="1" t="s">
        <v>36</v>
      </c>
      <c r="D1741" s="1" t="s">
        <v>5</v>
      </c>
    </row>
    <row r="1742" spans="1:4" ht="13.2" x14ac:dyDescent="0.25">
      <c r="A1742" s="1" t="s">
        <v>1748</v>
      </c>
      <c r="B1742" t="str">
        <f ca="1">IFERROR(__xludf.DUMMYFUNCTION("GOOGLETRANSLATE(B1742,""en"",""hi"")"),"मैं यू प्यार")</f>
        <v>मैं यू प्यार</v>
      </c>
      <c r="C1742" s="1" t="s">
        <v>4</v>
      </c>
      <c r="D1742" s="1" t="s">
        <v>5</v>
      </c>
    </row>
    <row r="1743" spans="1:4" ht="13.2" x14ac:dyDescent="0.25">
      <c r="A1743" s="1" t="s">
        <v>1749</v>
      </c>
      <c r="B1743" t="str">
        <f ca="1">IFERROR(__xludf.DUMMYFUNCTION("GOOGLETRANSLATE(B1743,""en"",""hi"")"),"[#Airhosess] (http://www.youtube.com/results?search_query=%23Airhosess)")</f>
        <v>[#Airhosess] (http://www.youtube.com/results?search_query=%23Airhosess)</v>
      </c>
      <c r="C1743" s="1" t="s">
        <v>4</v>
      </c>
      <c r="D1743" s="1" t="s">
        <v>5</v>
      </c>
    </row>
    <row r="1744" spans="1:4" ht="13.2" x14ac:dyDescent="0.25">
      <c r="A1744" s="1" t="s">
        <v>1750</v>
      </c>
      <c r="B1744" t="str">
        <f ca="1">IFERROR(__xludf.DUMMYFUNCTION("GOOGLETRANSLATE(B1744,""en"",""hi"")"),"@Pragya उपाध्याय मुझे पता है .... इंजीनियरिंग ppl की तरह 'यू ppl से ऊब नहीं मिलता हैं
पढ़ते पढ़ते '
मैं उनके face🤣 पर पंच करना चाहते हैं")</f>
        <v>@Pragya उपाध्याय मुझे पता है .... इंजीनियरिंग ppl की तरह 'यू ppl से ऊब नहीं मिलता हैं
पढ़ते पढ़ते '
मैं उनके face🤣 पर पंच करना चाहते हैं</v>
      </c>
      <c r="C1744" s="1" t="s">
        <v>4</v>
      </c>
      <c r="D1744" s="1" t="s">
        <v>5</v>
      </c>
    </row>
    <row r="1745" spans="1:4" ht="13.2" x14ac:dyDescent="0.25">
      <c r="A1745" s="1" t="s">
        <v>1751</v>
      </c>
      <c r="B1745" t="str">
        <f ca="1">IFERROR(__xludf.DUMMYFUNCTION("GOOGLETRANSLATE(B1745,""en"",""hi"")"),"मैं आप से प्रेम करता हूँ")</f>
        <v>मैं आप से प्रेम करता हूँ</v>
      </c>
      <c r="C1745" s="1" t="s">
        <v>4</v>
      </c>
      <c r="D1745" s="1" t="s">
        <v>5</v>
      </c>
    </row>
    <row r="1746" spans="1:4" ht="13.2" x14ac:dyDescent="0.25">
      <c r="A1746" s="1" t="s">
        <v>1752</v>
      </c>
      <c r="B1746" t="str">
        <f ca="1">IFERROR(__xludf.DUMMYFUNCTION("GOOGLETRANSLATE(B1746,""en"",""hi"")"),"अरुंधति कभी नहीं किसी भी राजनीतिक नेता के प्रचार की एक चाटुकार किया गया था
सत्ता में लोगों के एजेंट भी उसके साहस और ईमानदारी की कल्पना नहीं कर सकते हैं ....")</f>
        <v>अरुंधति कभी नहीं किसी भी राजनीतिक नेता के प्रचार की एक चाटुकार किया गया था
सत्ता में लोगों के एजेंट भी उसके साहस और ईमानदारी की कल्पना नहीं कर सकते हैं ....</v>
      </c>
      <c r="C1746" s="1" t="s">
        <v>4</v>
      </c>
      <c r="D1746" s="1" t="s">
        <v>5</v>
      </c>
    </row>
    <row r="1747" spans="1:4" ht="13.2" x14ac:dyDescent="0.25">
      <c r="A1747" s="1" t="s">
        <v>1753</v>
      </c>
      <c r="B1747" t="str">
        <f ca="1">IFERROR(__xludf.DUMMYFUNCTION("GOOGLETRANSLATE(B1747,""en"",""hi"")"),"Sardard सबसे बड़ा नाम-फोन करने वाले है और अब है कि namecalling pontificating है
अच्छा नहीं है। पाखंडी।")</f>
        <v>Sardard सबसे बड़ा नाम-फोन करने वाले है और अब है कि namecalling pontificating है
अच्छा नहीं है। पाखंडी।</v>
      </c>
      <c r="C1747" s="1" t="s">
        <v>36</v>
      </c>
      <c r="D1747" s="1" t="s">
        <v>5</v>
      </c>
    </row>
    <row r="1748" spans="1:4" ht="13.2" x14ac:dyDescent="0.25">
      <c r="A1748" s="1" t="s">
        <v>1754</v>
      </c>
      <c r="B1748" t="str">
        <f ca="1">IFERROR(__xludf.DUMMYFUNCTION("GOOGLETRANSLATE(B1748,""en"",""hi"")"),"धन्यवाद")</f>
        <v>धन्यवाद</v>
      </c>
      <c r="C1748" s="1" t="s">
        <v>4</v>
      </c>
      <c r="D1748" s="1" t="s">
        <v>5</v>
      </c>
    </row>
    <row r="1749" spans="1:4" ht="13.2" x14ac:dyDescent="0.25">
      <c r="A1749" s="1" t="s">
        <v>1755</v>
      </c>
      <c r="B1749" t="str">
        <f ca="1">IFERROR(__xludf.DUMMYFUNCTION("GOOGLETRANSLATE(B1749,""en"",""hi"")"),"आप ठीक कह रहे हैं।")</f>
        <v>आप ठीक कह रहे हैं।</v>
      </c>
      <c r="C1749" s="1" t="s">
        <v>4</v>
      </c>
      <c r="D1749" s="1" t="s">
        <v>5</v>
      </c>
    </row>
    <row r="1750" spans="1:4" ht="13.2" x14ac:dyDescent="0.25">
      <c r="A1750" s="1" t="s">
        <v>1756</v>
      </c>
      <c r="B1750" t="str">
        <f ca="1">IFERROR(__xludf.DUMMYFUNCTION("GOOGLETRANSLATE(B1750,""en"",""hi"")"),"मैं तुम्हें प्यार करता हूँ apu")</f>
        <v>मैं तुम्हें प्यार करता हूँ apu</v>
      </c>
      <c r="C1750" s="1" t="s">
        <v>4</v>
      </c>
      <c r="D1750" s="1" t="s">
        <v>5</v>
      </c>
    </row>
    <row r="1751" spans="1:4" ht="13.2" x14ac:dyDescent="0.25">
      <c r="A1751" s="1" t="s">
        <v>1757</v>
      </c>
      <c r="B1751" t="str">
        <f ca="1">IFERROR(__xludf.DUMMYFUNCTION("GOOGLETRANSLATE(B1751,""en"",""hi"")"),"अरुंधति रॉय कहीं सो रहा था जब एनपीआर in2010 पेश किया गया था।")</f>
        <v>अरुंधति रॉय कहीं सो रहा था जब एनपीआर in2010 पेश किया गया था।</v>
      </c>
      <c r="C1751" s="1" t="s">
        <v>4</v>
      </c>
      <c r="D1751" s="1" t="s">
        <v>5</v>
      </c>
    </row>
    <row r="1752" spans="1:4" ht="13.2" x14ac:dyDescent="0.25">
      <c r="A1752" s="1" t="s">
        <v>1758</v>
      </c>
      <c r="B1752" t="str">
        <f ca="1">IFERROR(__xludf.DUMMYFUNCTION("GOOGLETRANSLATE(B1752,""en"",""hi"")"),"मैं ज्यादातर कभी नहीं यूट्यूब पर पूरे वीडियो देखने लेकिन अपने वीडियो मैं भी बच कभी नहीं
मैं चाहता हूँ लेकिन मैं नहीं कर सकता 😂😂")</f>
        <v>मैं ज्यादातर कभी नहीं यूट्यूब पर पूरे वीडियो देखने लेकिन अपने वीडियो मैं भी बच कभी नहीं
मैं चाहता हूँ लेकिन मैं नहीं कर सकता 😂😂</v>
      </c>
      <c r="C1752" s="1" t="s">
        <v>4</v>
      </c>
      <c r="D1752" s="1" t="s">
        <v>5</v>
      </c>
    </row>
    <row r="1753" spans="1:4" ht="13.2" x14ac:dyDescent="0.25">
      <c r="A1753" s="1" t="s">
        <v>1759</v>
      </c>
      <c r="B1753" t="str">
        <f ca="1">IFERROR(__xludf.DUMMYFUNCTION("GOOGLETRANSLATE(B1753,""en"",""hi"")"),"Nice😄😆😆😆😆😆😄😄😄😄😄")</f>
        <v>Nice😄😆😆😆😆😆😄😄😄😄😄</v>
      </c>
      <c r="C1753" s="1" t="s">
        <v>4</v>
      </c>
      <c r="D1753" s="1" t="s">
        <v>5</v>
      </c>
    </row>
    <row r="1754" spans="1:4" ht="13.2" x14ac:dyDescent="0.25">
      <c r="A1754" s="1" t="s">
        <v>1760</v>
      </c>
      <c r="B1754" t="str">
        <f ca="1">IFERROR(__xludf.DUMMYFUNCTION("GOOGLETRANSLATE(B1754,""en"",""hi"")"),"मैं पिछले कुछ समय से अपने वीडियो देख रहे हैं। बहुत वास्तविक सामग्री और
महान अभिव्यक्ति।
बंद हाल ही में, और Mahn चर्चा इस फिल्म के बारे में चल रहा का एक बहुत वहाँ हो गया है,
आप आज अपने आप को एक ग्राहक अर्जित किया है! : डी - एक आदमी कौन नहीं करता से आ
YouTu"&amp;"be चैनल की सदस्यता।
अच्छा काम करते रहो। समीक्षा करते रहें।
आप कमाल हो!
बस एक अनुरोध - आप सबसे अच्छा रोमांच पर एक वीडियो Iyo को देखने के लिए कर सकते हैं?")</f>
        <v>मैं पिछले कुछ समय से अपने वीडियो देख रहे हैं। बहुत वास्तविक सामग्री और
महान अभिव्यक्ति।
बंद हाल ही में, और Mahn चर्चा इस फिल्म के बारे में चल रहा का एक बहुत वहाँ हो गया है,
आप आज अपने आप को एक ग्राहक अर्जित किया है! : डी - एक आदमी कौन नहीं करता से आ
YouTube चैनल की सदस्यता।
अच्छा काम करते रहो। समीक्षा करते रहें।
आप कमाल हो!
बस एक अनुरोध - आप सबसे अच्छा रोमांच पर एक वीडियो Iyo को देखने के लिए कर सकते हैं?</v>
      </c>
      <c r="C1754" s="1" t="s">
        <v>4</v>
      </c>
      <c r="D1754" s="1" t="s">
        <v>5</v>
      </c>
    </row>
    <row r="1755" spans="1:4" ht="13.2" x14ac:dyDescent="0.25">
      <c r="A1755" s="1" t="s">
        <v>1761</v>
      </c>
      <c r="B1755" t="str">
        <f ca="1">IFERROR(__xludf.DUMMYFUNCTION("GOOGLETRANSLATE(B1755,""en"",""hi"")"),"WTL मैं बस आज इस फिल्म देख!")</f>
        <v>WTL मैं बस आज इस फिल्म देख!</v>
      </c>
      <c r="C1755" s="1" t="s">
        <v>4</v>
      </c>
      <c r="D1755" s="1" t="s">
        <v>5</v>
      </c>
    </row>
    <row r="1756" spans="1:4" ht="13.2" x14ac:dyDescent="0.25">
      <c r="A1756" s="1" t="s">
        <v>1762</v>
      </c>
      <c r="B1756" t="str">
        <f ca="1">IFERROR(__xludf.DUMMYFUNCTION("GOOGLETRANSLATE(B1756,""en"",""hi"")"),"लवली समीक्षा Prateekji")</f>
        <v>लवली समीक्षा Prateekji</v>
      </c>
      <c r="C1756" s="1" t="s">
        <v>4</v>
      </c>
      <c r="D1756" s="1" t="s">
        <v>5</v>
      </c>
    </row>
    <row r="1757" spans="1:4" ht="13.2" x14ac:dyDescent="0.25">
      <c r="A1757" s="1" t="s">
        <v>1763</v>
      </c>
      <c r="B1757" t="str">
        <f ca="1">IFERROR(__xludf.DUMMYFUNCTION("GOOGLETRANSLATE(B1757,""en"",""hi"")"),"Ranu मंडल एक अच्छा गायक नहीं है .....")</f>
        <v>Ranu मंडल एक अच्छा गायक नहीं है .....</v>
      </c>
      <c r="C1757" s="1" t="s">
        <v>36</v>
      </c>
      <c r="D1757" s="1" t="s">
        <v>5</v>
      </c>
    </row>
    <row r="1758" spans="1:4" ht="13.2" x14ac:dyDescent="0.25">
      <c r="A1758" s="1" t="s">
        <v>1764</v>
      </c>
      <c r="B1758" t="str">
        <f ca="1">IFERROR(__xludf.DUMMYFUNCTION("GOOGLETRANSLATE(B1758,""en"",""hi"")"),"Lol..😂😂😂")</f>
        <v>Lol..😂😂😂</v>
      </c>
      <c r="C1758" s="1" t="s">
        <v>4</v>
      </c>
      <c r="D1758" s="1" t="s">
        <v>5</v>
      </c>
    </row>
    <row r="1759" spans="1:4" ht="13.2" x14ac:dyDescent="0.25">
      <c r="A1759" s="1" t="s">
        <v>1765</v>
      </c>
      <c r="B1759" t="str">
        <f ca="1">IFERROR(__xludf.DUMMYFUNCTION("GOOGLETRANSLATE(B1759,""en"",""hi"")"),"क्या आप मुझे बता सकते हैं कि कैसे जनगणना अधिनियम 1948 के तहत भारत विभिन्न की वार्षिक जनगणना है
एनपीआर से?")</f>
        <v>क्या आप मुझे बता सकते हैं कि कैसे जनगणना अधिनियम 1948 के तहत भारत विभिन्न की वार्षिक जनगणना है
एनपीआर से?</v>
      </c>
      <c r="C1759" s="1" t="s">
        <v>4</v>
      </c>
      <c r="D1759" s="1" t="s">
        <v>5</v>
      </c>
    </row>
    <row r="1760" spans="1:4" ht="13.2" x14ac:dyDescent="0.25">
      <c r="A1760" s="1" t="s">
        <v>1766</v>
      </c>
      <c r="B1760" t="str">
        <f ca="1">IFERROR(__xludf.DUMMYFUNCTION("GOOGLETRANSLATE(B1760,""en"",""hi"")"),"आपकी प्रतिक्रिया और आपके विचारों की तरह सर")</f>
        <v>आपकी प्रतिक्रिया और आपके विचारों की तरह सर</v>
      </c>
      <c r="C1760" s="1" t="s">
        <v>4</v>
      </c>
      <c r="D1760" s="1" t="s">
        <v>5</v>
      </c>
    </row>
    <row r="1761" spans="1:4" ht="13.2" x14ac:dyDescent="0.25">
      <c r="A1761" s="1" t="s">
        <v>1767</v>
      </c>
      <c r="B1761" t="str">
        <f ca="1">IFERROR(__xludf.DUMMYFUNCTION("GOOGLETRANSLATE(B1761,""en"",""hi"")"),"@ajay सिंह इस चाल वे हमें विभाजित करने के लिए कोशिश कर रहे हैं का उपयोग करके ..")</f>
        <v>@ajay सिंह इस चाल वे हमें विभाजित करने के लिए कोशिश कर रहे हैं का उपयोग करके ..</v>
      </c>
      <c r="C1761" s="1" t="s">
        <v>13</v>
      </c>
      <c r="D1761" s="1" t="s">
        <v>5</v>
      </c>
    </row>
    <row r="1762" spans="1:4" ht="13.2" x14ac:dyDescent="0.25">
      <c r="A1762" s="1" t="s">
        <v>1768</v>
      </c>
      <c r="B1762" t="str">
        <f ca="1">IFERROR(__xludf.DUMMYFUNCTION("GOOGLETRANSLATE(B1762,""en"",""hi"")"),"शासन एनपीआर एनआरसी में नामांकन के लिए कुछ प्रोत्साहन और जादुई इस कृत्य प्रदान करना चाहिए
ppl अनुकूल हो जाएगा ..")</f>
        <v>शासन एनपीआर एनआरसी में नामांकन के लिए कुछ प्रोत्साहन और जादुई इस कृत्य प्रदान करना चाहिए
ppl अनुकूल हो जाएगा ..</v>
      </c>
      <c r="C1762" s="1" t="s">
        <v>4</v>
      </c>
      <c r="D1762" s="1" t="s">
        <v>5</v>
      </c>
    </row>
    <row r="1763" spans="1:4" ht="13.2" x14ac:dyDescent="0.25">
      <c r="A1763" s="1" t="s">
        <v>1769</v>
      </c>
      <c r="B1763" t="str">
        <f ca="1">IFERROR(__xludf.DUMMYFUNCTION("GOOGLETRANSLATE(B1763,""en"",""hi"")"),"अंग्रेजी फिल्म")</f>
        <v>अंग्रेजी फिल्म</v>
      </c>
      <c r="C1763" s="1" t="s">
        <v>4</v>
      </c>
      <c r="D1763" s="1" t="s">
        <v>5</v>
      </c>
    </row>
    <row r="1764" spans="1:4" ht="13.2" x14ac:dyDescent="0.25">
      <c r="A1764" s="1" t="s">
        <v>1770</v>
      </c>
      <c r="B1764" t="str">
        <f ca="1">IFERROR(__xludf.DUMMYFUNCTION("GOOGLETRANSLATE(B1764,""en"",""hi"")"),"अबतक का सर्वोत्तम वीडियो")</f>
        <v>अबतक का सर्वोत्तम वीडियो</v>
      </c>
      <c r="C1764" s="1" t="s">
        <v>4</v>
      </c>
      <c r="D1764" s="1" t="s">
        <v>5</v>
      </c>
    </row>
    <row r="1765" spans="1:4" ht="13.2" x14ac:dyDescent="0.25">
      <c r="A1765" s="1" t="s">
        <v>1771</v>
      </c>
      <c r="B1765" t="str">
        <f ca="1">IFERROR(__xludf.DUMMYFUNCTION("GOOGLETRANSLATE(B1765,""en"",""hi"")"),"वीडियो के साथ NYC ... एन अब एक दिन लड़कों केवल tht सू कॉल बिस्तर tym गंदगी n सब चाहते हैं
यह बेहतर है...")</f>
        <v>वीडियो के साथ NYC ... एन अब एक दिन लड़कों केवल tht सू कॉल बिस्तर tym गंदगी n सब चाहते हैं
यह बेहतर है...</v>
      </c>
      <c r="C1765" s="1" t="s">
        <v>13</v>
      </c>
      <c r="D1765" s="1" t="s">
        <v>5</v>
      </c>
    </row>
    <row r="1766" spans="1:4" ht="13.2" x14ac:dyDescent="0.25">
      <c r="A1766" s="1" t="s">
        <v>1772</v>
      </c>
      <c r="B1766" t="str">
        <f ca="1">IFERROR(__xludf.DUMMYFUNCTION("GOOGLETRANSLATE(B1766,""en"",""hi"")"),"कैसे हमारी सरकार लोगों की तरह इस Arundhathi रॉय को रोकने के लिए जा रहा है, हम शांति चाहते हैं और
हमारे राष्ट्र भी विपक्षी दलों के विकास के लिए किसी भी पक्ष नहीं कर रही
हमारे राष्ट्र का समर्थन लेकिन वे उपहार के रूप में अपने स्वयं के स्थिति के बारे में परेश"&amp;"ान हैं
हमारे राष्ट्र की सभी लंबित मुद्दों को साफ करने के लिए और हमारे डाल करने के लिए मोदी सरकार काम कर रहे
तेजी से विकास में राष्ट्र।")</f>
        <v>कैसे हमारी सरकार लोगों की तरह इस Arundhathi रॉय को रोकने के लिए जा रहा है, हम शांति चाहते हैं और
हमारे राष्ट्र भी विपक्षी दलों के विकास के लिए किसी भी पक्ष नहीं कर रही
हमारे राष्ट्र का समर्थन लेकिन वे उपहार के रूप में अपने स्वयं के स्थिति के बारे में परेशान हैं
हमारे राष्ट्र की सभी लंबित मुद्दों को साफ करने के लिए और हमारे डाल करने के लिए मोदी सरकार काम कर रहे
तेजी से विकास में राष्ट्र।</v>
      </c>
      <c r="C1766" s="1" t="s">
        <v>4</v>
      </c>
      <c r="D1766" s="1" t="s">
        <v>5</v>
      </c>
    </row>
    <row r="1767" spans="1:4" ht="13.2" x14ac:dyDescent="0.25">
      <c r="A1767" s="1" t="s">
        <v>1773</v>
      </c>
      <c r="B1767" t="str">
        <f ca="1">IFERROR(__xludf.DUMMYFUNCTION("GOOGLETRANSLATE(B1767,""en"",""hi"")"),"दादा लानत तुम सच में कैसे एक शल्य हड़ताल करने के लिए पता")</f>
        <v>दादा लानत तुम सच में कैसे एक शल्य हड़ताल करने के लिए पता</v>
      </c>
      <c r="C1767" s="1" t="s">
        <v>4</v>
      </c>
      <c r="D1767" s="1" t="s">
        <v>5</v>
      </c>
    </row>
    <row r="1768" spans="1:4" ht="13.2" x14ac:dyDescent="0.25">
      <c r="A1768" s="1" t="s">
        <v>1774</v>
      </c>
      <c r="B1768" t="str">
        <f ca="1">IFERROR(__xludf.DUMMYFUNCTION("GOOGLETRANSLATE(B1768,""en"",""hi"")"),"मैं भी एक भी lesbian😂 हूँ")</f>
        <v>मैं भी एक भी lesbian😂 हूँ</v>
      </c>
      <c r="C1768" s="1" t="s">
        <v>4</v>
      </c>
      <c r="D1768" s="1" t="s">
        <v>5</v>
      </c>
    </row>
    <row r="1769" spans="1:4" ht="13.2" x14ac:dyDescent="0.25">
      <c r="A1769" s="1" t="s">
        <v>1775</v>
      </c>
      <c r="B1769" t="str">
        <f ca="1">IFERROR(__xludf.DUMMYFUNCTION("GOOGLETRANSLATE(B1769,""en"",""hi"")"),"mohabattein विश्लेषण देखना चाहते हैं")</f>
        <v>mohabattein विश्लेषण देखना चाहते हैं</v>
      </c>
      <c r="C1769" s="1" t="s">
        <v>4</v>
      </c>
      <c r="D1769" s="1" t="s">
        <v>5</v>
      </c>
    </row>
    <row r="1770" spans="1:4" ht="13.2" x14ac:dyDescent="0.25">
      <c r="A1770" s="1" t="s">
        <v>1776</v>
      </c>
      <c r="B1770" t="str">
        <f ca="1">IFERROR(__xludf.DUMMYFUNCTION("GOOGLETRANSLATE(B1770,""en"",""hi"")"),"बहुत ही रोचक")</f>
        <v>बहुत ही रोचक</v>
      </c>
      <c r="C1770" s="1" t="s">
        <v>4</v>
      </c>
      <c r="D1770" s="1" t="s">
        <v>5</v>
      </c>
    </row>
    <row r="1771" spans="1:4" ht="13.2" x14ac:dyDescent="0.25">
      <c r="A1771" s="1" t="s">
        <v>1777</v>
      </c>
      <c r="B1771" t="str">
        <f ca="1">IFERROR(__xludf.DUMMYFUNCTION("GOOGLETRANSLATE(B1771,""en"",""hi"")"),"सुपर 30 फिल्म हम की जरूरत है")</f>
        <v>सुपर 30 फिल्म हम की जरूरत है</v>
      </c>
      <c r="C1771" s="1" t="s">
        <v>4</v>
      </c>
      <c r="D1771" s="1" t="s">
        <v>5</v>
      </c>
    </row>
    <row r="1772" spans="1:4" ht="13.2" x14ac:dyDescent="0.25">
      <c r="A1772" s="1" t="s">
        <v>1778</v>
      </c>
      <c r="B1772" t="str">
        <f ca="1">IFERROR(__xludf.DUMMYFUNCTION("GOOGLETRANSLATE(B1772,""en"",""hi"")"),"यदि आप किसी को अपने जीवन को पुनः आरंभ करने की कोशिश कर रहा बर्दाश्त नहीं कर सकता क्या। मैं आपको लगता हो कमबख्त
ईर्ष्या")</f>
        <v>यदि आप किसी को अपने जीवन को पुनः आरंभ करने की कोशिश कर रहा बर्दाश्त नहीं कर सकता क्या। मैं आपको लगता हो कमबख्त
ईर्ष्या</v>
      </c>
      <c r="C1772" s="1" t="s">
        <v>13</v>
      </c>
      <c r="D1772" s="1" t="s">
        <v>5</v>
      </c>
    </row>
    <row r="1773" spans="1:4" ht="13.2" x14ac:dyDescent="0.25">
      <c r="A1773" s="1" t="s">
        <v>1779</v>
      </c>
      <c r="B1773" t="str">
        <f ca="1">IFERROR(__xludf.DUMMYFUNCTION("GOOGLETRANSLATE(B1773,""en"",""hi"")"),"पहले से ही समीक्षित 👍")</f>
        <v>पहले से ही समीक्षित 👍</v>
      </c>
      <c r="C1773" s="1" t="s">
        <v>4</v>
      </c>
      <c r="D1773" s="1" t="s">
        <v>5</v>
      </c>
    </row>
    <row r="1774" spans="1:4" ht="13.2" x14ac:dyDescent="0.25">
      <c r="A1774" s="1" t="s">
        <v>1780</v>
      </c>
      <c r="B1774" t="str">
        <f ca="1">IFERROR(__xludf.DUMMYFUNCTION("GOOGLETRANSLATE(B1774,""en"",""hi"")"),"आप सही है। लेकिन लोग समझना चाहिए कि वे एक देखने जा रहे हैं
फिल्म केवल मनोरंजन के लिए है। मुझे लगता है कि बुद्धिमान लोग प्रभावित नहीं मिलता
इस तरह के फिल्मों से। लोगों को भी शाहिद कपूर के अभिनय की वजह से फिल्म प्यार करता था। उसने
भी प्रेरणादायक फिल्में भी "&amp;"खेलना चाहिए। उन सभी अभिनेता जो की सूची है
कचरा फिल्में, यह भी प्रेरणादायक फिल्में भी निभाई है। केवल समस्या यह है
अच्छा फिल्मों की सूची है कि कम हैं। तो, मुख्य समस्या यह है कि ज्यादातर
लोगों के खुद के लिए बहाना चाहते हैं और फिल्म के पात्रों की तरह काम करते"&amp;" हैं। कुछ
लोगों को पता ही नहीं है कि वे प्रभावित हो रहे हैं। और कुछ लोगों को
उन समूह के अनुयायियों जो swetabh साहब की तरह बाहर नहीं बोल सकता 🤣🤣🤣🤣 भले ही कर रहे हैं
वे सच पता 😆😆😆")</f>
        <v>आप सही है। लेकिन लोग समझना चाहिए कि वे एक देखने जा रहे हैं
फिल्म केवल मनोरंजन के लिए है। मुझे लगता है कि बुद्धिमान लोग प्रभावित नहीं मिलता
इस तरह के फिल्मों से। लोगों को भी शाहिद कपूर के अभिनय की वजह से फिल्म प्यार करता था। उसने
भी प्रेरणादायक फिल्में भी खेलना चाहिए। उन सभी अभिनेता जो की सूची है
कचरा फिल्में, यह भी प्रेरणादायक फिल्में भी निभाई है। केवल समस्या यह है
अच्छा फिल्मों की सूची है कि कम हैं। तो, मुख्य समस्या यह है कि ज्यादातर
लोगों के खुद के लिए बहाना चाहते हैं और फिल्म के पात्रों की तरह काम करते हैं। कुछ
लोगों को पता ही नहीं है कि वे प्रभावित हो रहे हैं। और कुछ लोगों को
उन समूह के अनुयायियों जो swetabh साहब की तरह बाहर नहीं बोल सकता 🤣🤣🤣🤣 भले ही कर रहे हैं
वे सच पता 😆😆😆</v>
      </c>
      <c r="C1774" s="1" t="s">
        <v>13</v>
      </c>
      <c r="D1774" s="1" t="s">
        <v>5</v>
      </c>
    </row>
    <row r="1775" spans="1:4" ht="13.2" x14ac:dyDescent="0.25">
      <c r="A1775" s="1" t="s">
        <v>1781</v>
      </c>
      <c r="B1775" t="str">
        <f ca="1">IFERROR(__xludf.DUMMYFUNCTION("GOOGLETRANSLATE(B1775,""en"",""hi"")"),"रंगा Billa..that मतलब है ..she या तो रंगा बिल्ला प्रकरण की जानकारी नहीं है
या यह faking ... उसके मानस कि साधन वह भी उनका समर्थन ... हैरानी की बात
शर्मनाक")</f>
        <v>रंगा Billa..that मतलब है ..she या तो रंगा बिल्ला प्रकरण की जानकारी नहीं है
या यह faking ... उसके मानस कि साधन वह भी उनका समर्थन ... हैरानी की बात
शर्मनाक</v>
      </c>
      <c r="C1775" s="1" t="s">
        <v>4</v>
      </c>
      <c r="D1775" s="1" t="s">
        <v>5</v>
      </c>
    </row>
    <row r="1776" spans="1:4" ht="13.2" x14ac:dyDescent="0.25">
      <c r="A1776" s="1" t="s">
        <v>1782</v>
      </c>
      <c r="B1776" t="str">
        <f ca="1">IFERROR(__xludf.DUMMYFUNCTION("GOOGLETRANSLATE(B1776,""en"",""hi"")"),"मैं you.nice वीडियो के साथ सहमत हूँ")</f>
        <v>मैं you.nice वीडियो के साथ सहमत हूँ</v>
      </c>
      <c r="C1776" s="1" t="s">
        <v>4</v>
      </c>
      <c r="D1776" s="1" t="s">
        <v>5</v>
      </c>
    </row>
    <row r="1777" spans="1:4" ht="13.2" x14ac:dyDescent="0.25">
      <c r="A1777" s="1" t="s">
        <v>1783</v>
      </c>
      <c r="B1777" t="str">
        <f ca="1">IFERROR(__xludf.DUMMYFUNCTION("GOOGLETRANSLATE(B1777,""en"",""hi"")"),"बिकाश दास
7478946141")</f>
        <v>बिकाश दास
7478946141</v>
      </c>
      <c r="C1777" s="1" t="s">
        <v>4</v>
      </c>
      <c r="D1777" s="1" t="s">
        <v>5</v>
      </c>
    </row>
    <row r="1778" spans="1:4" ht="13.2" x14ac:dyDescent="0.25">
      <c r="A1778" s="1" t="s">
        <v>1784</v>
      </c>
      <c r="B1778" t="str">
        <f ca="1">IFERROR(__xludf.DUMMYFUNCTION("GOOGLETRANSLATE(B1778,""en"",""hi"")"),"च *** y ** एजी")</f>
        <v>च *** y ** एजी</v>
      </c>
      <c r="C1778" s="1" t="s">
        <v>4</v>
      </c>
      <c r="D1778" s="1" t="s">
        <v>28</v>
      </c>
    </row>
    <row r="1779" spans="1:4" ht="13.2" x14ac:dyDescent="0.25">
      <c r="A1779" s="1" t="s">
        <v>1785</v>
      </c>
      <c r="B1779" t="str">
        <f ca="1">IFERROR(__xludf.DUMMYFUNCTION("GOOGLETRANSLATE(B1779,""en"",""hi"")"),"@Not खौफनाक lol 😂😂😂")</f>
        <v>@Not खौफनाक lol 😂😂😂</v>
      </c>
      <c r="C1779" s="1" t="s">
        <v>4</v>
      </c>
      <c r="D1779" s="1" t="s">
        <v>5</v>
      </c>
    </row>
    <row r="1780" spans="1:4" ht="13.2" x14ac:dyDescent="0.25">
      <c r="A1780" s="1" t="s">
        <v>1786</v>
      </c>
      <c r="B1780" t="str">
        <f ca="1">IFERROR(__xludf.DUMMYFUNCTION("GOOGLETRANSLATE(B1780,""en"",""hi"")"),"🙏 नं .1 riwew")</f>
        <v>🙏 नं .1 riwew</v>
      </c>
      <c r="C1780" s="1" t="s">
        <v>4</v>
      </c>
      <c r="D1780" s="1" t="s">
        <v>5</v>
      </c>
    </row>
    <row r="1781" spans="1:4" ht="13.2" x14ac:dyDescent="0.25">
      <c r="A1781" s="1" t="s">
        <v>1787</v>
      </c>
      <c r="B1781" t="str">
        <f ca="1">IFERROR(__xludf.DUMMYFUNCTION("GOOGLETRANSLATE(B1781,""en"",""hi"")"),"ये लोग हैं, जो एनआरसी के बारे में बात पूरी तरह से अनभिज्ञ होते हैं। कृपया पढ़ें और
समझ गए
जहां नागरिकों की कोई रजिस्टर आप किसी ऐसे देश में करना चाहते हैं।
यह मानें कि अगर वहाँ एक तरह का एक लाभ है के लिए सरकार द्वारा वितरित किया जा रहा
भारत के नागरिक। अब ज"&amp;"हां बिल्ला रंगा और कुंग फू के स्टैंड है
Kutta। वे कुछ भी नहीं मिलता है।
आप इडियट्स लगता है भगवान आप Brains न इस अरुंधति को सुनने दिया है
Kunf गु कुतिया।")</f>
        <v>ये लोग हैं, जो एनआरसी के बारे में बात पूरी तरह से अनभिज्ञ होते हैं। कृपया पढ़ें और
समझ गए
जहां नागरिकों की कोई रजिस्टर आप किसी ऐसे देश में करना चाहते हैं।
यह मानें कि अगर वहाँ एक तरह का एक लाभ है के लिए सरकार द्वारा वितरित किया जा रहा
भारत के नागरिक। अब जहां बिल्ला रंगा और कुंग फू के स्टैंड है
Kutta। वे कुछ भी नहीं मिलता है।
आप इडियट्स लगता है भगवान आप Brains न इस अरुंधति को सुनने दिया है
Kunf गु कुतिया।</v>
      </c>
      <c r="C1781" s="1" t="s">
        <v>4</v>
      </c>
      <c r="D1781" s="1" t="s">
        <v>5</v>
      </c>
    </row>
    <row r="1782" spans="1:4" ht="13.2" x14ac:dyDescent="0.25">
      <c r="A1782" s="1" t="s">
        <v>1788</v>
      </c>
      <c r="B1782" t="str">
        <f ca="1">IFERROR(__xludf.DUMMYFUNCTION("GOOGLETRANSLATE(B1782,""en"",""hi"")"),"अपनी बात आदमी क्या है !! कोई मुस्कुराता हुआ चेहरा साथ एक अपराध तो प्रतिबद्ध अगर ऐसा है
ठीक है??")</f>
        <v>अपनी बात आदमी क्या है !! कोई मुस्कुराता हुआ चेहरा साथ एक अपराध तो प्रतिबद्ध अगर ऐसा है
ठीक है??</v>
      </c>
      <c r="C1782" s="1" t="s">
        <v>4</v>
      </c>
      <c r="D1782" s="1" t="s">
        <v>5</v>
      </c>
    </row>
    <row r="1783" spans="1:4" ht="13.2" x14ac:dyDescent="0.25">
      <c r="A1783" s="1" t="s">
        <v>1789</v>
      </c>
      <c r="B1783" t="str">
        <f ca="1">IFERROR(__xludf.DUMMYFUNCTION("GOOGLETRANSLATE(B1783,""en"",""hi"")"),"@akshay Viswambharan हाँ वे ले। और बहुत से सफल प्रेम कहानियां भी हैं।
लेकिन वहाँ हो रही है और फिर परीक्षा समाशोधन ... तो पोस्ट ग्रेजुएशन .... एक शामिल है
संघर्ष के बहुत।")</f>
        <v>@akshay Viswambharan हाँ वे ले। और बहुत से सफल प्रेम कहानियां भी हैं।
लेकिन वहाँ हो रही है और फिर परीक्षा समाशोधन ... तो पोस्ट ग्रेजुएशन .... एक शामिल है
संघर्ष के बहुत।</v>
      </c>
      <c r="C1783" s="1" t="s">
        <v>4</v>
      </c>
      <c r="D1783" s="1" t="s">
        <v>5</v>
      </c>
    </row>
    <row r="1784" spans="1:4" ht="13.2" x14ac:dyDescent="0.25">
      <c r="A1784" s="1" t="s">
        <v>1790</v>
      </c>
      <c r="B1784" t="str">
        <f ca="1">IFERROR(__xludf.DUMMYFUNCTION("GOOGLETRANSLATE(B1784,""en"",""hi"")"),"अच्छी सामग्री आदमी रखें। आदर करना।")</f>
        <v>अच्छी सामग्री आदमी रखें। आदर करना।</v>
      </c>
      <c r="C1784" s="1" t="s">
        <v>4</v>
      </c>
      <c r="D1784" s="1" t="s">
        <v>5</v>
      </c>
    </row>
    <row r="1785" spans="1:4" ht="13.2" x14ac:dyDescent="0.25">
      <c r="A1785" s="1" t="s">
        <v>1791</v>
      </c>
      <c r="B1785" t="str">
        <f ca="1">IFERROR(__xludf.DUMMYFUNCTION("GOOGLETRANSLATE(B1785,""en"",""hi"")"),"वह सिर्फ एक प्रतीकात्मक तरीके से मोदी के स्तर तक गिर कोशिश कर रहा था .. !!!
वह शायद यह है कि एक अनुभवी झूठे और सस्ते ठग लड़ने के लिए अर्थ किया गया था,
कुछ समय सभ्य लोग अपने स्तर तक गिर करने की जरूरत है !!!")</f>
        <v>वह सिर्फ एक प्रतीकात्मक तरीके से मोदी के स्तर तक गिर कोशिश कर रहा था .. !!!
वह शायद यह है कि एक अनुभवी झूठे और सस्ते ठग लड़ने के लिए अर्थ किया गया था,
कुछ समय सभ्य लोग अपने स्तर तक गिर करने की जरूरत है !!!</v>
      </c>
      <c r="C1785" s="1" t="s">
        <v>4</v>
      </c>
      <c r="D1785" s="1" t="s">
        <v>5</v>
      </c>
    </row>
    <row r="1786" spans="1:4" ht="13.2" x14ac:dyDescent="0.25">
      <c r="A1786" s="1" t="s">
        <v>1792</v>
      </c>
      <c r="B1786" t="str">
        <f ca="1">IFERROR(__xludf.DUMMYFUNCTION("GOOGLETRANSLATE(B1786,""en"",""hi"")"),"शानदार तरीका एक अवास्तविक चरित्र का औचित्य साबित करने के रूप में यदि वह अपने पिता है")</f>
        <v>शानदार तरीका एक अवास्तविक चरित्र का औचित्य साबित करने के रूप में यदि वह अपने पिता है</v>
      </c>
      <c r="C1786" s="1" t="s">
        <v>13</v>
      </c>
      <c r="D1786" s="1" t="s">
        <v>5</v>
      </c>
    </row>
    <row r="1787" spans="1:4" ht="13.2" x14ac:dyDescent="0.25">
      <c r="A1787" s="1" t="s">
        <v>1793</v>
      </c>
      <c r="B1787" t="str">
        <f ca="1">IFERROR(__xludf.DUMMYFUNCTION("GOOGLETRANSLATE(B1787,""en"",""hi"")"),"वाम librandu ........")</f>
        <v>वाम librandu ........</v>
      </c>
      <c r="C1787" s="1" t="s">
        <v>36</v>
      </c>
      <c r="D1787" s="1" t="s">
        <v>5</v>
      </c>
    </row>
    <row r="1788" spans="1:4" ht="13.2" x14ac:dyDescent="0.25">
      <c r="A1788" s="1" t="s">
        <v>1794</v>
      </c>
      <c r="B1788" t="str">
        <f ca="1">IFERROR(__xludf.DUMMYFUNCTION("GOOGLETRANSLATE(B1788,""en"",""hi"")"),"रोहित बारमैन अच्छा")</f>
        <v>रोहित बारमैन अच्छा</v>
      </c>
      <c r="C1788" s="1" t="s">
        <v>4</v>
      </c>
      <c r="D1788" s="1" t="s">
        <v>5</v>
      </c>
    </row>
    <row r="1789" spans="1:4" ht="13.2" x14ac:dyDescent="0.25">
      <c r="A1789" s="1" t="s">
        <v>1795</v>
      </c>
      <c r="B1789" t="str">
        <f ca="1">IFERROR(__xludf.DUMMYFUNCTION("GOOGLETRANSLATE(B1789,""en"",""hi"")"),"मुझे खुशी है कि किसी को वास्तव में देख सकते हैं और इस तरह की मूर्खता बता सकते हैं
चलचित्र")</f>
        <v>मुझे खुशी है कि किसी को वास्तव में देख सकते हैं और इस तरह की मूर्खता बता सकते हैं
चलचित्र</v>
      </c>
      <c r="C1789" s="1" t="s">
        <v>4</v>
      </c>
      <c r="D1789" s="1" t="s">
        <v>5</v>
      </c>
    </row>
    <row r="1790" spans="1:4" ht="13.2" x14ac:dyDescent="0.25">
      <c r="A1790" s="1" t="s">
        <v>1796</v>
      </c>
      <c r="B1790" t="str">
        <f ca="1">IFERROR(__xludf.DUMMYFUNCTION("GOOGLETRANSLATE(B1790,""en"",""hi"")"),"@Gaurav श्रीवास्तव यह सच है। लेकिन फिल्म साथी अधिक सदस्य हैं, और अधिक
दर्शकों। यदि वे समाज पर इस तरह के नकारात्मक विचारों डाल इसका विरोध करने के लिए बेहतर है
उन्हें।")</f>
        <v>@Gaurav श्रीवास्तव यह सच है। लेकिन फिल्म साथी अधिक सदस्य हैं, और अधिक
दर्शकों। यदि वे समाज पर इस तरह के नकारात्मक विचारों डाल इसका विरोध करने के लिए बेहतर है
उन्हें।</v>
      </c>
      <c r="C1790" s="1" t="s">
        <v>13</v>
      </c>
      <c r="D1790" s="1" t="s">
        <v>5</v>
      </c>
    </row>
    <row r="1791" spans="1:4" ht="13.2" x14ac:dyDescent="0.25">
      <c r="A1791" s="1" t="s">
        <v>1797</v>
      </c>
      <c r="B1791" t="str">
        <f ca="1">IFERROR(__xludf.DUMMYFUNCTION("GOOGLETRANSLATE(B1791,""en"",""hi"")"),"कबीर सिंह नारीवादियों क्या मोदी जी बाएं उदारवादियों के लिए है के लिए है। वे उसे नफरत लेकिन
कुछ नहीं कर सकते क्योंकि भारत प्रेम him😂😂 के लोगों")</f>
        <v>कबीर सिंह नारीवादियों क्या मोदी जी बाएं उदारवादियों के लिए है के लिए है। वे उसे नफरत लेकिन
कुछ नहीं कर सकते क्योंकि भारत प्रेम him😂😂 के लोगों</v>
      </c>
      <c r="C1791" s="1" t="s">
        <v>4</v>
      </c>
      <c r="D1791" s="1" t="s">
        <v>5</v>
      </c>
    </row>
    <row r="1792" spans="1:4" ht="13.2" x14ac:dyDescent="0.25">
      <c r="A1792" s="1" t="s">
        <v>1798</v>
      </c>
      <c r="B1792" t="str">
        <f ca="1">IFERROR(__xludf.DUMMYFUNCTION("GOOGLETRANSLATE(B1792,""en"",""hi"")"),"@shahzeb खान
जेहादी स्पोक")</f>
        <v>@shahzeb खान
जेहादी स्पोक</v>
      </c>
      <c r="C1792" s="1" t="s">
        <v>13</v>
      </c>
      <c r="D1792" s="1" t="s">
        <v>5</v>
      </c>
    </row>
    <row r="1793" spans="1:4" ht="13.2" x14ac:dyDescent="0.25">
      <c r="A1793" s="1" t="s">
        <v>1799</v>
      </c>
      <c r="B1793" t="str">
        <f ca="1">IFERROR(__xludf.DUMMYFUNCTION("GOOGLETRANSLATE(B1793,""en"",""hi"")"),"गौरव उत्तर")</f>
        <v>गौरव उत्तर</v>
      </c>
      <c r="C1793" s="1" t="s">
        <v>4</v>
      </c>
      <c r="D1793" s="1" t="s">
        <v>5</v>
      </c>
    </row>
    <row r="1794" spans="1:4" ht="13.2" x14ac:dyDescent="0.25">
      <c r="A1794" s="1" t="s">
        <v>1800</v>
      </c>
      <c r="B1794" t="str">
        <f ca="1">IFERROR(__xludf.DUMMYFUNCTION("GOOGLETRANSLATE(B1794,""en"",""hi"")"),"बढ़िया टीशर्ट")</f>
        <v>बढ़िया टीशर्ट</v>
      </c>
      <c r="C1794" s="1" t="s">
        <v>4</v>
      </c>
      <c r="D1794" s="1" t="s">
        <v>5</v>
      </c>
    </row>
    <row r="1795" spans="1:4" ht="13.2" x14ac:dyDescent="0.25">
      <c r="A1795" s="1" t="s">
        <v>1801</v>
      </c>
      <c r="B1795" t="str">
        <f ca="1">IFERROR(__xludf.DUMMYFUNCTION("GOOGLETRANSLATE(B1795,""en"",""hi"")"),"हाँ इतना यू की तरह ppl एक खुले हाथ से दहेज ले सकते हैं।")</f>
        <v>हाँ इतना यू की तरह ppl एक खुले हाथ से दहेज ले सकते हैं।</v>
      </c>
      <c r="C1795" s="1" t="s">
        <v>13</v>
      </c>
      <c r="D1795" s="1" t="s">
        <v>5</v>
      </c>
    </row>
    <row r="1796" spans="1:4" ht="13.2" x14ac:dyDescent="0.25">
      <c r="A1796" s="1" t="s">
        <v>1802</v>
      </c>
      <c r="B1796" t="str">
        <f ca="1">IFERROR(__xludf.DUMMYFUNCTION("GOOGLETRANSLATE(B1796,""en"",""hi"")"),"अच्छा काम किया साहब....")</f>
        <v>अच्छा काम किया साहब....</v>
      </c>
      <c r="C1796" s="1" t="s">
        <v>4</v>
      </c>
      <c r="D1796" s="1" t="s">
        <v>5</v>
      </c>
    </row>
    <row r="1797" spans="1:4" ht="13.2" x14ac:dyDescent="0.25">
      <c r="A1797" s="1" t="s">
        <v>1803</v>
      </c>
      <c r="B1797" t="str">
        <f ca="1">IFERROR(__xludf.DUMMYFUNCTION("GOOGLETRANSLATE(B1797,""en"",""hi"")"),"मैं भी लगता है कि प्रतीक सिंह के उस चरित्र गहरा त्रुटिपूर्ण था।")</f>
        <v>मैं भी लगता है कि प्रतीक सिंह के उस चरित्र गहरा त्रुटिपूर्ण था।</v>
      </c>
      <c r="C1797" s="1" t="s">
        <v>4</v>
      </c>
      <c r="D1797" s="1" t="s">
        <v>5</v>
      </c>
    </row>
    <row r="1798" spans="1:4" ht="13.2" x14ac:dyDescent="0.25">
      <c r="A1798" s="1" t="s">
        <v>1804</v>
      </c>
      <c r="B1798" t="str">
        <f ca="1">IFERROR(__xludf.DUMMYFUNCTION("GOOGLETRANSLATE(B1798,""en"",""hi"")"),"वंशी bommena lol तो महिला की गलत विकल्प होना चाहिए 😆")</f>
        <v>वंशी bommena lol तो महिला की गलत विकल्प होना चाहिए 😆</v>
      </c>
      <c r="C1798" s="1" t="s">
        <v>4</v>
      </c>
      <c r="D1798" s="1" t="s">
        <v>5</v>
      </c>
    </row>
    <row r="1799" spans="1:4" ht="13.2" x14ac:dyDescent="0.25">
      <c r="A1799" s="1" t="s">
        <v>1805</v>
      </c>
      <c r="B1799" t="str">
        <f ca="1">IFERROR(__xludf.DUMMYFUNCTION("GOOGLETRANSLATE(B1799,""en"",""hi"")"),"मैं वास्तव में जिस तरह से बहस प्रस्तुत कर रहे हैं नफरत क्यों तुम सभ्य नहीं हो सकता
बातचीत एक मूक सभी दूसरों से बात करते हैं। तो दूसरे के लिए करने के लिए मौका देना
प्रतिक्रिया और मूक सभी दूसरों। बहुत से अधिक लोगों को चिल्ला देखने के लिए निराशा
एक दूसरे। यह"&amp;" इस पर नियंत्रण के लिए गणराज्य टीवी पर टीम पर निर्भर है। यह मुझे पंसद है
कार्यक्रम बहस लेकिन एक दूसरे पर बचकाना चिल्ला। लोग जानना चाहते हैं
दोनों पक्षों को बुला नाम नहीं से मान्य अंक, मैं भारत देखना चाहेंगे
प्रगति और यह जानकारी जो मीडिया है साथ शुरू होता "&amp;"है !!! कृपया बड़े होते हैं।")</f>
        <v>मैं वास्तव में जिस तरह से बहस प्रस्तुत कर रहे हैं नफरत क्यों तुम सभ्य नहीं हो सकता
बातचीत एक मूक सभी दूसरों से बात करते हैं। तो दूसरे के लिए करने के लिए मौका देना
प्रतिक्रिया और मूक सभी दूसरों। बहुत से अधिक लोगों को चिल्ला देखने के लिए निराशा
एक दूसरे। यह इस पर नियंत्रण के लिए गणराज्य टीवी पर टीम पर निर्भर है। यह मुझे पंसद है
कार्यक्रम बहस लेकिन एक दूसरे पर बचकाना चिल्ला। लोग जानना चाहते हैं
दोनों पक्षों को बुला नाम नहीं से मान्य अंक, मैं भारत देखना चाहेंगे
प्रगति और यह जानकारी जो मीडिया है साथ शुरू होता है !!! कृपया बड़े होते हैं।</v>
      </c>
      <c r="C1799" s="1" t="s">
        <v>4</v>
      </c>
      <c r="D1799" s="1" t="s">
        <v>5</v>
      </c>
    </row>
    <row r="1800" spans="1:4" ht="13.2" x14ac:dyDescent="0.25">
      <c r="A1800" s="1" t="s">
        <v>1806</v>
      </c>
      <c r="B1800" t="str">
        <f ca="1">IFERROR(__xludf.DUMMYFUNCTION("GOOGLETRANSLATE(B1800,""en"",""hi"")"),"समलैंगिकता लगभग हर प्रमुख धर्म में निषिद्ध है। इसलिए हम नहीं करना चाहिए
पश्चिमी संस्कृति (यहां तक ​​कि ईसाई धर्म में प्रतिबंधित कर दिया) का पालन करें।
हमारे निर्माता, सर्वशक्तिमान इस तरह से हम कर सकते हैं कि हमारी चयापचय बना दिया है
केवल पाने के लिए आकर्ष"&amp;"ित या हमारे विपरीत सेक्स के व्यक्ति से शादी करते हैं। एक बड़ा तो
ग़लतफ़हमी यहाँ साफ कर दिया जाता है कि समलैंगिकता हमारे पूर्वज के से आता है
जीन। इससे पहले वहाँ एक वैज्ञानिक, जो ने कहा कि यह हो सकता है कि द्वारा एक परिकल्पना था
आनुवंशिक लेकिन बाद में इसे प"&amp;"र पाया गया कि वैज्ञानिक खुद को एक था
समलैंगिक (मनोवैज्ञानिक तौर पर आनुवंशिक रूप से नहीं)। जब लोगों के नियमों को तोड़ने
प्रकृति अपने मन (उनके विपरीत लिंग के एक से अधिक व्यक्तियों के साथ यौन संबंध रखने की तरह)
बाद में अपने स्वयं के लिंग के (पश्चिमी देशों मे"&amp;"ं जैसे लोगों के लिए भेज दिया जाता है
पहले, वहाँ तथाकथित थे प्रेमिकाओं 10 या 15 एक भी आदमी के लिए), जो
अकेले उसके लिए पत्नियों की जरूरतों को पूरा। तो, अपने हमारी गलती हम था कि
जो हमें मनोवैज्ञानिक तौर पर इतना बीमार है कि हम शुरू कर दिया बनाया कई रिश्तों
यह"&amp;" भी हमारे अपने लिंग लोगों में ब्याज मिल रहा है। भगवान कभी नहीं हमें इस तरह बनाया है और न ही
वह होगा। हम प्रकृति के नियमों को तोड़ रहे हैं। यह भी साबित होता है scientically
कि एक ही साथी के होने और भर / उसके साथ एक सेक्स जीवन का आनंद ले उसे
बल्कि एक प्लेबॉ"&amp;"य या playgirl (खेद शब्दों के लिए) हमें बनाने जा रहा है की तुलना में अपने जीवन
दोनों लिंग के नियम और भगवान की आज्ञाओं का पालन में एक बेहतर इंसान।
तो समलैंगिकता लगभग हर धर्म में एक पाप है और हम कानूनी नहीं करना चाहिए यह
भारत में। हम अपने भविष्य की पीढ़ियों "&amp;"सिखाना चाहिए के प्रति सम्मान के लिए उनके
विपरीत लिंग वाले व्यक्ति (लड़कों के लिए विशेष रूप से) इतना है कि वे एक विकसित नहीं
मानसिकता है कि लड़कियों मज़ा आ रहा है के लिए बने हैं (यह है कि लड़के नुकसान होगा
मनोवैज्ञानिक तौर पर बाद में), वह अपने पुरुष मित्रो"&amp;"ं के बस में ब्याज की खोज शुरू कर सकते हैं
उसकी कल्पनाओं को पूरा करने के। एक ही लड़कियों के लिए लागू होते हैं। हम घिरा किया जाना चाहिए
प्रकृति द्वारा किए गए और हमारे लिए जिसे हम आगे बढ़ाने कर सकते हैं एक भी जीवन साथी खोजने के नियम
हमारे यौन और आध्यात्मिक ज"&amp;"ीवन।
अंत में मैं कह रही है कि भगवान ने हमें पालन करने के लिए कहते हैं के आधार पर अपना स्टैंड पूरा होगा
सत्य के बजाय का पालन करने के लोग हैं, जो कि समलैंगिकता बात होना चाहिए
उनकी लोकतंत्र की ओर से भारत में कानूनी। कुछ भी नहीं प्रकृति से बड़ा है
दिए गए कानू"&amp;"नों और जीवन की सच्चाई।
शांति ✌")</f>
        <v>समलैंगिकता लगभग हर प्रमुख धर्म में निषिद्ध है। इसलिए हम नहीं करना चाहिए
पश्चिमी संस्कृति (यहां तक ​​कि ईसाई धर्म में प्रतिबंधित कर दिया) का पालन करें।
हमारे निर्माता, सर्वशक्तिमान इस तरह से हम कर सकते हैं कि हमारी चयापचय बना दिया है
केवल पाने के लिए आकर्षित या हमारे विपरीत सेक्स के व्यक्ति से शादी करते हैं। एक बड़ा तो
ग़लतफ़हमी यहाँ साफ कर दिया जाता है कि समलैंगिकता हमारे पूर्वज के से आता है
जीन। इससे पहले वहाँ एक वैज्ञानिक, जो ने कहा कि यह हो सकता है कि द्वारा एक परिकल्पना था
आनुवंशिक लेकिन बाद में इसे पर पाया गया कि वैज्ञानिक खुद को एक था
समलैंगिक (मनोवैज्ञानिक तौर पर आनुवंशिक रूप से नहीं)। जब लोगों के नियमों को तोड़ने
प्रकृति अपने मन (उनके विपरीत लिंग के एक से अधिक व्यक्तियों के साथ यौन संबंध रखने की तरह)
बाद में अपने स्वयं के लिंग के (पश्चिमी देशों में जैसे लोगों के लिए भेज दिया जाता है
पहले, वहाँ तथाकथित थे प्रेमिकाओं 10 या 15 एक भी आदमी के लिए), जो
अकेले उसके लिए पत्नियों की जरूरतों को पूरा। तो, अपने हमारी गलती हम था कि
जो हमें मनोवैज्ञानिक तौर पर इतना बीमार है कि हम शुरू कर दिया बनाया कई रिश्तों
यह भी हमारे अपने लिंग लोगों में ब्याज मिल रहा है। भगवान कभी नहीं हमें इस तरह बनाया है और न ही
वह होगा। हम प्रकृति के नियमों को तोड़ रहे हैं। यह भी साबित होता है scientically
कि एक ही साथी के होने और भर / उसके साथ एक सेक्स जीवन का आनंद ले उसे
बल्कि एक प्लेबॉय या playgirl (खेद शब्दों के लिए) हमें बनाने जा रहा है की तुलना में अपने जीवन
दोनों लिंग के नियम और भगवान की आज्ञाओं का पालन में एक बेहतर इंसान।
तो समलैंगिकता लगभग हर धर्म में एक पाप है और हम कानूनी नहीं करना चाहिए यह
भारत में। हम अपने भविष्य की पीढ़ियों सिखाना चाहिए के प्रति सम्मान के लिए उनके
विपरीत लिंग वाले व्यक्ति (लड़कों के लिए विशेष रूप से) इतना है कि वे एक विकसित नहीं
मानसिकता है कि लड़कियों मज़ा आ रहा है के लिए बने हैं (यह है कि लड़के नुकसान होगा
मनोवैज्ञानिक तौर पर बाद में), वह अपने पुरुष मित्रों के बस में ब्याज की खोज शुरू कर सकते हैं
उसकी कल्पनाओं को पूरा करने के। एक ही लड़कियों के लिए लागू होते हैं। हम घिरा किया जाना चाहिए
प्रकृति द्वारा किए गए और हमारे लिए जिसे हम आगे बढ़ाने कर सकते हैं एक भी जीवन साथी खोजने के नियम
हमारे यौन और आध्यात्मिक जीवन।
अंत में मैं कह रही है कि भगवान ने हमें पालन करने के लिए कहते हैं के आधार पर अपना स्टैंड पूरा होगा
सत्य के बजाय का पालन करने के लोग हैं, जो कि समलैंगिकता बात होना चाहिए
उनकी लोकतंत्र की ओर से भारत में कानूनी। कुछ भी नहीं प्रकृति से बड़ा है
दिए गए कानूनों और जीवन की सच्चाई।
शांति ✌</v>
      </c>
      <c r="C1800" s="1" t="s">
        <v>4</v>
      </c>
      <c r="D1800" s="1" t="s">
        <v>28</v>
      </c>
    </row>
    <row r="1801" spans="1:4" ht="13.2" x14ac:dyDescent="0.25">
      <c r="A1801" s="1" t="s">
        <v>1807</v>
      </c>
      <c r="B1801" t="str">
        <f ca="1">IFERROR(__xludf.DUMMYFUNCTION("GOOGLETRANSLATE(B1801,""en"",""hi"")"),"तो क्यों आप एक दिशा बन नहीं है? एक जिसे आप दुनिया होना चाहता हूँ बनें
। @shwetabh")</f>
        <v>तो क्यों आप एक दिशा बन नहीं है? एक जिसे आप दुनिया होना चाहता हूँ बनें
। @shwetabh</v>
      </c>
      <c r="C1801" s="1" t="s">
        <v>4</v>
      </c>
      <c r="D1801" s="1" t="s">
        <v>5</v>
      </c>
    </row>
    <row r="1802" spans="1:4" ht="13.2" x14ac:dyDescent="0.25">
      <c r="A1802" s="1" t="s">
        <v>1808</v>
      </c>
      <c r="B1802" t="str">
        <f ca="1">IFERROR(__xludf.DUMMYFUNCTION("GOOGLETRANSLATE(B1802,""en"",""hi"")"),"अधिकांश Faltu movie मैंने कभी देखा")</f>
        <v>अधिकांश Faltu movie मैंने कभी देखा</v>
      </c>
      <c r="C1802" s="1" t="s">
        <v>4</v>
      </c>
      <c r="D1802" s="1" t="s">
        <v>5</v>
      </c>
    </row>
    <row r="1803" spans="1:4" ht="13.2" x14ac:dyDescent="0.25">
      <c r="A1803" s="1" t="s">
        <v>1809</v>
      </c>
      <c r="B1803" t="str">
        <f ca="1">IFERROR(__xludf.DUMMYFUNCTION("GOOGLETRANSLATE(B1803,""en"",""hi"")"),"यूट्यूब पर यह सच है और ईमानदार समीक्षा। Fak नकली pplz।")</f>
        <v>यूट्यूब पर यह सच है और ईमानदार समीक्षा। Fak नकली pplz।</v>
      </c>
      <c r="C1803" s="1" t="s">
        <v>4</v>
      </c>
      <c r="D1803" s="1" t="s">
        <v>5</v>
      </c>
    </row>
    <row r="1804" spans="1:4" ht="13.2" x14ac:dyDescent="0.25">
      <c r="A1804" s="1" t="s">
        <v>1810</v>
      </c>
      <c r="B1804" t="str">
        <f ca="1">IFERROR(__xludf.DUMMYFUNCTION("GOOGLETRANSLATE(B1804,""en"",""hi"")"),"मैन मैं सहमत नहीं हो सके अधिक .. प्रत्येक n हर शब्द WCH यू यहाँ कहा एक ही है
बात मैंने सोचा था कि वेन des तो भौंकने wer नारीवादियों कहा जाता है .. !!")</f>
        <v>मैन मैं सहमत नहीं हो सके अधिक .. प्रत्येक n हर शब्द WCH यू यहाँ कहा एक ही है
बात मैंने सोचा था कि वेन des तो भौंकने wer नारीवादियों कहा जाता है .. !!</v>
      </c>
      <c r="C1804" s="1" t="s">
        <v>13</v>
      </c>
      <c r="D1804" s="1" t="s">
        <v>5</v>
      </c>
    </row>
    <row r="1805" spans="1:4" ht="13.2" x14ac:dyDescent="0.25">
      <c r="A1805" s="1" t="s">
        <v>1811</v>
      </c>
      <c r="B1805" t="str">
        <f ca="1">IFERROR(__xludf.DUMMYFUNCTION("GOOGLETRANSLATE(B1805,""en"",""hi"")"),"Mvwi")</f>
        <v>Mvwi</v>
      </c>
      <c r="C1805" s="1" t="s">
        <v>4</v>
      </c>
      <c r="D1805" s="1" t="s">
        <v>5</v>
      </c>
    </row>
    <row r="1806" spans="1:4" ht="13.2" x14ac:dyDescent="0.25">
      <c r="A1806" s="1" t="s">
        <v>1812</v>
      </c>
      <c r="B1806" t="str">
        <f ca="1">IFERROR(__xludf.DUMMYFUNCTION("GOOGLETRANSLATE(B1806,""en"",""hi"")"),"अपने भाषण अपनी टिप्पणियों के लिए की तरह सही मैं है")</f>
        <v>अपने भाषण अपनी टिप्पणियों के लिए की तरह सही मैं है</v>
      </c>
      <c r="C1806" s="1" t="s">
        <v>4</v>
      </c>
      <c r="D1806" s="1" t="s">
        <v>5</v>
      </c>
    </row>
    <row r="1807" spans="1:4" ht="13.2" x14ac:dyDescent="0.25">
      <c r="A1807" s="1" t="s">
        <v>1813</v>
      </c>
      <c r="B1807" t="str">
        <f ca="1">IFERROR(__xludf.DUMMYFUNCTION("GOOGLETRANSLATE(B1807,""en"",""hi"")"),"@b भाई मैं यू के साथ सहमत bro👍")</f>
        <v>@b भाई मैं यू के साथ सहमत bro👍</v>
      </c>
      <c r="C1807" s="1" t="s">
        <v>4</v>
      </c>
      <c r="D1807" s="1" t="s">
        <v>5</v>
      </c>
    </row>
    <row r="1808" spans="1:4" ht="13.2" x14ac:dyDescent="0.25">
      <c r="A1808" s="1" t="s">
        <v>1814</v>
      </c>
      <c r="B1808" t="str">
        <f ca="1">IFERROR(__xludf.DUMMYFUNCTION("GOOGLETRANSLATE(B1808,""en"",""hi"")"),"वह पागल है")</f>
        <v>वह पागल है</v>
      </c>
      <c r="C1808" s="1" t="s">
        <v>36</v>
      </c>
      <c r="D1808" s="1" t="s">
        <v>5</v>
      </c>
    </row>
    <row r="1809" spans="1:4" ht="13.2" x14ac:dyDescent="0.25">
      <c r="A1809" s="1" t="s">
        <v>1815</v>
      </c>
      <c r="B1809" t="str">
        <f ca="1">IFERROR(__xludf.DUMMYFUNCTION("GOOGLETRANSLATE(B1809,""en"",""hi"")"),"हाँ एक अत्यधिक शारीरिक रूप से आकर्षक आदमी की कल्पना क्योंकि शाहिद है अगर यह होता है
इस तरह के इरफान के रूप में और nawazzudin खेला कम शारीरिक आकर्षक अभिनेता क्या होगा
आलोचकों का कहना है ??")</f>
        <v>हाँ एक अत्यधिक शारीरिक रूप से आकर्षक आदमी की कल्पना क्योंकि शाहिद है अगर यह होता है
इस तरह के इरफान के रूप में और nawazzudin खेला कम शारीरिक आकर्षक अभिनेता क्या होगा
आलोचकों का कहना है ??</v>
      </c>
      <c r="C1809" s="1" t="s">
        <v>4</v>
      </c>
      <c r="D1809" s="1" t="s">
        <v>5</v>
      </c>
    </row>
    <row r="1810" spans="1:4" ht="13.2" x14ac:dyDescent="0.25">
      <c r="A1810" s="1" t="s">
        <v>1816</v>
      </c>
      <c r="B1810" t="str">
        <f ca="1">IFERROR(__xludf.DUMMYFUNCTION("GOOGLETRANSLATE(B1810,""en"",""hi"")"),"you💐💐💐🙏🙏🙏 के लिए रवाना Hatts")</f>
        <v>you💐💐💐🙏🙏🙏 के लिए रवाना Hatts</v>
      </c>
      <c r="C1810" s="1" t="s">
        <v>4</v>
      </c>
      <c r="D1810" s="1" t="s">
        <v>5</v>
      </c>
    </row>
    <row r="1811" spans="1:4" ht="13.2" x14ac:dyDescent="0.25">
      <c r="A1811" s="1" t="s">
        <v>1817</v>
      </c>
      <c r="B1811" t="str">
        <f ca="1">IFERROR(__xludf.DUMMYFUNCTION("GOOGLETRANSLATE(B1811,""en"",""hi"")"),"मैं जरूरत gf")</f>
        <v>मैं जरूरत gf</v>
      </c>
      <c r="C1811" s="1" t="s">
        <v>4</v>
      </c>
      <c r="D1811" s="1" t="s">
        <v>5</v>
      </c>
    </row>
    <row r="1812" spans="1:4" ht="13.2" x14ac:dyDescent="0.25">
      <c r="A1812" s="1" t="s">
        <v>1818</v>
      </c>
      <c r="B1812" t="str">
        <f ca="1">IFERROR(__xludf.DUMMYFUNCTION("GOOGLETRANSLATE(B1812,""en"",""hi"")"),"कि सरदार पुरुष की तरह बहुत बढ़िया मैं")</f>
        <v>कि सरदार पुरुष की तरह बहुत बढ़िया मैं</v>
      </c>
      <c r="C1812" s="1" t="s">
        <v>4</v>
      </c>
      <c r="D1812" s="1" t="s">
        <v>5</v>
      </c>
    </row>
    <row r="1813" spans="1:4" ht="13.2" x14ac:dyDescent="0.25">
      <c r="A1813" s="1" t="s">
        <v>1819</v>
      </c>
      <c r="B1813" t="str">
        <f ca="1">IFERROR(__xludf.DUMMYFUNCTION("GOOGLETRANSLATE(B1813,""en"",""hi"")"),"टीम शरारती दुनिया .. Fab..Again यू लोग rock..Keep इसे और अधिक के लिए up..Waiting
सामान ..")</f>
        <v>टीम शरारती दुनिया .. Fab..Again यू लोग rock..Keep इसे और अधिक के लिए up..Waiting
सामान ..</v>
      </c>
      <c r="C1813" s="1" t="s">
        <v>4</v>
      </c>
      <c r="D1813" s="1" t="s">
        <v>5</v>
      </c>
    </row>
    <row r="1814" spans="1:4" ht="13.2" x14ac:dyDescent="0.25">
      <c r="A1814" s="1" t="s">
        <v>1820</v>
      </c>
      <c r="B1814" t="str">
        <f ca="1">IFERROR(__xludf.DUMMYFUNCTION("GOOGLETRANSLATE(B1814,""en"",""hi"")"),"जो कुछ भी उदारवादी और नारीवादी इस फिल्म के बारे में कहा जाता है ... लेकिन यू समझाया
सभी कहानियों अच्छा और इन lib और नारीवादी लोगों यू ताना मारा के बारे में विशेष
उन्हें अच्छी तरह से मैं it..and की तरह फिल्म अच्छा दोनों जोड़ों कितना प्यारा लगता हो रहा है
औ"&amp;"र भावनात्मक ... 😐👍")</f>
        <v>जो कुछ भी उदारवादी और नारीवादी इस फिल्म के बारे में कहा जाता है ... लेकिन यू समझाया
सभी कहानियों अच्छा और इन lib और नारीवादी लोगों यू ताना मारा के बारे में विशेष
उन्हें अच्छी तरह से मैं it..and की तरह फिल्म अच्छा दोनों जोड़ों कितना प्यारा लगता हो रहा है
और भावनात्मक ... 😐👍</v>
      </c>
      <c r="C1814" s="1" t="s">
        <v>4</v>
      </c>
      <c r="D1814" s="1" t="s">
        <v>5</v>
      </c>
    </row>
    <row r="1815" spans="1:4" ht="13.2" x14ac:dyDescent="0.25">
      <c r="A1815" s="1" t="s">
        <v>1821</v>
      </c>
      <c r="B1815" t="str">
        <f ca="1">IFERROR(__xludf.DUMMYFUNCTION("GOOGLETRANSLATE(B1815,""en"",""hi"")"),"प्रतीक बही ... हमेशा की तरह ... देखो रेवा गुजराती फिल्म के रूप में महान समीक्षा जो
बहुत खूबसूरती से भारतीय संस्कृति का चित्रण किया ... यह फिल्म सर्वश्रेष्ठ में से एक है")</f>
        <v>प्रतीक बही ... हमेशा की तरह ... देखो रेवा गुजराती फिल्म के रूप में महान समीक्षा जो
बहुत खूबसूरती से भारतीय संस्कृति का चित्रण किया ... यह फिल्म सर्वश्रेष्ठ में से एक है</v>
      </c>
      <c r="C1815" s="1" t="s">
        <v>4</v>
      </c>
      <c r="D1815" s="1" t="s">
        <v>5</v>
      </c>
    </row>
    <row r="1816" spans="1:4" ht="13.2" x14ac:dyDescent="0.25">
      <c r="A1816" s="1" t="s">
        <v>1822</v>
      </c>
      <c r="B1816" t="str">
        <f ca="1">IFERROR(__xludf.DUMMYFUNCTION("GOOGLETRANSLATE(B1816,""en"",""hi"")"),"हम तो हमारे अपने देश के लिए भाग्यशाली रहे हैं। अल्लाह का Shukar hai हम एक महान था
कायद ई आज़म की तरह नेता, जो इस अनुमान।
मैं इस समय ब्रिटेन में रहने मेरे भारतीय मित्र हमेशा मुझे पूछने के लिए क्यों इस्तेमाल किया
पाकिस्तान बनाया गया था? और अगर वहाँ भारत का "&amp;"कोई विभाजन था हम सुपर हो सकता है
शक्ति। अब मैं उन्हें बताना यही कारण है कि पाकिस्तान बनाया गया था। पाकिस्तान
जिंदाबाद! पाकिस्तान का अर्थ क्या ला इलाहा illallah! पाकिस्तान जिंदाबाद!")</f>
        <v>हम तो हमारे अपने देश के लिए भाग्यशाली रहे हैं। अल्लाह का Shukar hai हम एक महान था
कायद ई आज़म की तरह नेता, जो इस अनुमान।
मैं इस समय ब्रिटेन में रहने मेरे भारतीय मित्र हमेशा मुझे पूछने के लिए क्यों इस्तेमाल किया
पाकिस्तान बनाया गया था? और अगर वहाँ भारत का कोई विभाजन था हम सुपर हो सकता है
शक्ति। अब मैं उन्हें बताना यही कारण है कि पाकिस्तान बनाया गया था। पाकिस्तान
जिंदाबाद! पाकिस्तान का अर्थ क्या ला इलाहा illallah! पाकिस्तान जिंदाबाद!</v>
      </c>
      <c r="C1816" s="1" t="s">
        <v>4</v>
      </c>
      <c r="D1816" s="1" t="s">
        <v>5</v>
      </c>
    </row>
    <row r="1817" spans="1:4" ht="13.2" x14ac:dyDescent="0.25">
      <c r="A1817" s="1" t="s">
        <v>1823</v>
      </c>
      <c r="B1817" t="str">
        <f ca="1">IFERROR(__xludf.DUMMYFUNCTION("GOOGLETRANSLATE(B1817,""en"",""hi"")"),"धन्यवाद एक बहुत ... मैं वास्तव में इस चाहता था ....")</f>
        <v>धन्यवाद एक बहुत ... मैं वास्तव में इस चाहता था ....</v>
      </c>
      <c r="C1817" s="1" t="s">
        <v>4</v>
      </c>
      <c r="D1817" s="1" t="s">
        <v>5</v>
      </c>
    </row>
    <row r="1818" spans="1:4" ht="13.2" x14ac:dyDescent="0.25">
      <c r="A1818" s="1" t="s">
        <v>1824</v>
      </c>
      <c r="B1818" t="str">
        <f ca="1">IFERROR(__xludf.DUMMYFUNCTION("GOOGLETRANSLATE(B1818,""en"",""hi"")"),"बुल गंदगी")</f>
        <v>बुल गंदगी</v>
      </c>
      <c r="C1818" s="1" t="s">
        <v>36</v>
      </c>
      <c r="D1818" s="1" t="s">
        <v>5</v>
      </c>
    </row>
    <row r="1819" spans="1:4" ht="13.2" x14ac:dyDescent="0.25">
      <c r="A1819" s="1" t="s">
        <v>1825</v>
      </c>
      <c r="B1819" t="str">
        <f ca="1">IFERROR(__xludf.DUMMYFUNCTION("GOOGLETRANSLATE(B1819,""en"",""hi"")"),"अच्छा वीडियो दादा")</f>
        <v>अच्छा वीडियो दादा</v>
      </c>
      <c r="C1819" s="1" t="s">
        <v>4</v>
      </c>
      <c r="D1819" s="1" t="s">
        <v>5</v>
      </c>
    </row>
    <row r="1820" spans="1:4" ht="13.2" x14ac:dyDescent="0.25">
      <c r="A1820" s="1" t="s">
        <v>1826</v>
      </c>
      <c r="B1820" t="str">
        <f ca="1">IFERROR(__xludf.DUMMYFUNCTION("GOOGLETRANSLATE(B1820,""en"",""hi"")"),"यही कारण है कि हरेश .ment कहा जाता है नहीं प्यार")</f>
        <v>यही कारण है कि हरेश .ment कहा जाता है नहीं प्यार</v>
      </c>
      <c r="C1820" s="1" t="s">
        <v>36</v>
      </c>
      <c r="D1820" s="1" t="s">
        <v>5</v>
      </c>
    </row>
    <row r="1821" spans="1:4" ht="13.2" x14ac:dyDescent="0.25">
      <c r="A1821" s="1" t="s">
        <v>1827</v>
      </c>
      <c r="B1821" t="str">
        <f ca="1">IFERROR(__xludf.DUMMYFUNCTION("GOOGLETRANSLATE(B1821,""en"",""hi"")"),"मैं सिर्फ सच में वास्तव में इस पुरुष नफरत")</f>
        <v>मैं सिर्फ सच में वास्तव में इस पुरुष नफरत</v>
      </c>
      <c r="C1821" s="1" t="s">
        <v>13</v>
      </c>
      <c r="D1821" s="1" t="s">
        <v>5</v>
      </c>
    </row>
    <row r="1822" spans="1:4" ht="13.2" x14ac:dyDescent="0.25">
      <c r="A1822" s="1" t="s">
        <v>1828</v>
      </c>
      <c r="B1822" t="str">
        <f ca="1">IFERROR(__xludf.DUMMYFUNCTION("GOOGLETRANSLATE(B1822,""en"",""hi"")"),"लेकिन एक कुत्ते की तरह अरुंधति रॉय दिखता है, एक कुत्ते की तरह छाल करता है और एक तरह काम करता है
कुत्ता? तो यह स्पष्ट है कि नहीं वह एक कुंग फू कुत्ता बनना चाहता है और इसलिए सलाह देता है
लोगों को खुद के एक कॉल करने के लिए?")</f>
        <v>लेकिन एक कुत्ते की तरह अरुंधति रॉय दिखता है, एक कुत्ते की तरह छाल करता है और एक तरह काम करता है
कुत्ता? तो यह स्पष्ट है कि नहीं वह एक कुंग फू कुत्ता बनना चाहता है और इसलिए सलाह देता है
लोगों को खुद के एक कॉल करने के लिए?</v>
      </c>
      <c r="C1822" s="1" t="s">
        <v>36</v>
      </c>
      <c r="D1822" s="1" t="s">
        <v>28</v>
      </c>
    </row>
    <row r="1823" spans="1:4" ht="13.2" x14ac:dyDescent="0.25">
      <c r="A1823" s="1" t="s">
        <v>1829</v>
      </c>
      <c r="B1823" t="str">
        <f ca="1">IFERROR(__xludf.DUMMYFUNCTION("GOOGLETRANSLATE(B1823,""en"",""hi"")"),"यह सच है lol दोस्त")</f>
        <v>यह सच है lol दोस्त</v>
      </c>
      <c r="C1823" s="1" t="s">
        <v>4</v>
      </c>
      <c r="D1823" s="1" t="s">
        <v>5</v>
      </c>
    </row>
    <row r="1824" spans="1:4" ht="13.2" x14ac:dyDescent="0.25">
      <c r="A1824" s="1" t="s">
        <v>1830</v>
      </c>
      <c r="B1824" t="str">
        <f ca="1">IFERROR(__xludf.DUMMYFUNCTION("GOOGLETRANSLATE(B1824,""en"",""hi"")"),"अरुंधति रॉय संयुक्त राज्य अमेरिका में रह रही है, तो वह इसी तरह की बातों कहना चाहिए
वहाँ पर राष्ट्रपति ट्रम्प द्वारा की गई कार्रवाई के बारे में और में प्रतिक्रियाओं को देखने के
इसके बारे में संयुक्त राज्य अमेरिका मीडिया के बजाय के बारे में बेईमानी से शब्द "&amp;"इस तरह बोल
भारत में मोदी सरकार द्वारा की गई कार्रवाई।")</f>
        <v>अरुंधति रॉय संयुक्त राज्य अमेरिका में रह रही है, तो वह इसी तरह की बातों कहना चाहिए
वहाँ पर राष्ट्रपति ट्रम्प द्वारा की गई कार्रवाई के बारे में और में प्रतिक्रियाओं को देखने के
इसके बारे में संयुक्त राज्य अमेरिका मीडिया के बजाय के बारे में बेईमानी से शब्द इस तरह बोल
भारत में मोदी सरकार द्वारा की गई कार्रवाई।</v>
      </c>
      <c r="C1824" s="1" t="s">
        <v>4</v>
      </c>
      <c r="D1824" s="1" t="s">
        <v>5</v>
      </c>
    </row>
    <row r="1825" spans="1:4" ht="13.2" x14ac:dyDescent="0.25">
      <c r="A1825" s="1" t="s">
        <v>1831</v>
      </c>
      <c r="B1825" t="str">
        <f ca="1">IFERROR(__xludf.DUMMYFUNCTION("GOOGLETRANSLATE(B1825,""en"",""hi"")"),"एन आपरेशन नशा")</f>
        <v>एन आपरेशन नशा</v>
      </c>
      <c r="C1825" s="1" t="s">
        <v>4</v>
      </c>
      <c r="D1825" s="1" t="s">
        <v>5</v>
      </c>
    </row>
    <row r="1826" spans="1:4" ht="13.2" x14ac:dyDescent="0.25">
      <c r="A1826" s="1" t="s">
        <v>1832</v>
      </c>
      <c r="B1826" t="str">
        <f ca="1">IFERROR(__xludf.DUMMYFUNCTION("GOOGLETRANSLATE(B1826,""en"",""hi"")"),"मैं सख्त इस वीडियो के लिए इंतज़ार कर रहा हूँ")</f>
        <v>मैं सख्त इस वीडियो के लिए इंतज़ार कर रहा हूँ</v>
      </c>
      <c r="C1826" s="1" t="s">
        <v>4</v>
      </c>
      <c r="D1826" s="1" t="s">
        <v>5</v>
      </c>
    </row>
    <row r="1827" spans="1:4" ht="13.2" x14ac:dyDescent="0.25">
      <c r="A1827" s="1" t="s">
        <v>1833</v>
      </c>
      <c r="B1827" t="str">
        <f ca="1">IFERROR(__xludf.DUMMYFUNCTION("GOOGLETRANSLATE(B1827,""en"",""hi"")"),"नाम मिथुन")</f>
        <v>नाम मिथुन</v>
      </c>
      <c r="C1827" s="1" t="s">
        <v>4</v>
      </c>
      <c r="D1827" s="1" t="s">
        <v>5</v>
      </c>
    </row>
    <row r="1828" spans="1:4" ht="13.2" x14ac:dyDescent="0.25">
      <c r="A1828" s="1" t="s">
        <v>1834</v>
      </c>
      <c r="B1828" t="str">
        <f ca="1">IFERROR(__xludf.DUMMYFUNCTION("GOOGLETRANSLATE(B1828,""en"",""hi"")"),"वाह, प्रतीक बहुत अच्छा explaination भाई। Maza आ गया।")</f>
        <v>वाह, प्रतीक बहुत अच्छा explaination भाई। Maza आ गया।</v>
      </c>
      <c r="C1828" s="1" t="s">
        <v>4</v>
      </c>
      <c r="D1828" s="1" t="s">
        <v>5</v>
      </c>
    </row>
    <row r="1829" spans="1:4" ht="13.2" x14ac:dyDescent="0.25">
      <c r="A1829" s="1" t="s">
        <v>1835</v>
      </c>
      <c r="B1829" t="str">
        <f ca="1">IFERROR(__xludf.DUMMYFUNCTION("GOOGLETRANSLATE(B1829,""en"",""hi"")"),"आप उदारवादी के खिलाफ क्यों हैं? 'Aacha' की अपनी परिभाषा क्या है। आप यहां हैं
एक फिल्म की समीक्षा करें। तो बस प्रसार विष के बजाय ऐसा")</f>
        <v>आप उदारवादी के खिलाफ क्यों हैं? 'Aacha' की अपनी परिभाषा क्या है। आप यहां हैं
एक फिल्म की समीक्षा करें। तो बस प्रसार विष के बजाय ऐसा</v>
      </c>
      <c r="C1829" s="1" t="s">
        <v>36</v>
      </c>
      <c r="D1829" s="1" t="s">
        <v>5</v>
      </c>
    </row>
    <row r="1830" spans="1:4" ht="13.2" x14ac:dyDescent="0.25">
      <c r="A1830" s="1" t="s">
        <v>1836</v>
      </c>
      <c r="B1830" t="str">
        <f ca="1">IFERROR(__xludf.DUMMYFUNCTION("GOOGLETRANSLATE(B1830,""en"",""hi"")"),"S0rry.very.bad.chennel। तो आप का")</f>
        <v>S0rry.very.bad.chennel। तो आप का</v>
      </c>
      <c r="C1830" s="1" t="s">
        <v>4</v>
      </c>
      <c r="D1830" s="1" t="s">
        <v>5</v>
      </c>
    </row>
    <row r="1831" spans="1:4" ht="13.2" x14ac:dyDescent="0.25">
      <c r="A1831" s="1" t="s">
        <v>1837</v>
      </c>
      <c r="B1831" t="str">
        <f ca="1">IFERROR(__xludf.DUMMYFUNCTION("GOOGLETRANSLATE(B1831,""en"",""hi"")"),"मैं इस तरह के एक बहादुर अधिनियम लेने के लिए बहादुर पति को बधाई देता हूं। मैं भी
498 ए के शिकार। मैं नहीं कर सकते मेरे बेटे की खातिर जो उसे किया जा रहा है के लिए यह कदम उठाने
अवैध हिरासत। डेढ़ साल के बाद से मैं इस पीड़ा से पीड़ित हूँ। मैं
अंत नहीं बल्कि सम"&amp;"झौता तक लड़ेंगे।")</f>
        <v>मैं इस तरह के एक बहादुर अधिनियम लेने के लिए बहादुर पति को बधाई देता हूं। मैं भी
498 ए के शिकार। मैं नहीं कर सकते मेरे बेटे की खातिर जो उसे किया जा रहा है के लिए यह कदम उठाने
अवैध हिरासत। डेढ़ साल के बाद से मैं इस पीड़ा से पीड़ित हूँ। मैं
अंत नहीं बल्कि समझौता तक लड़ेंगे।</v>
      </c>
      <c r="C1831" s="1" t="s">
        <v>13</v>
      </c>
      <c r="D1831" s="1" t="s">
        <v>5</v>
      </c>
    </row>
    <row r="1832" spans="1:4" ht="13.2" x14ac:dyDescent="0.25">
      <c r="A1832" s="1" t="s">
        <v>1838</v>
      </c>
      <c r="B1832" t="str">
        <f ca="1">IFERROR(__xludf.DUMMYFUNCTION("GOOGLETRANSLATE(B1832,""en"",""hi"")"),"मैं सोना महापात्र की तरह गायक पूछना चाहता हूँ लेकिन मुझे एक बात बताओ, जब यू गाया
""Bedardi राजा ज़रा आजा के पास"" ... यू lulaby गा रहे थे? क्या यू थे
को बढ़ावा? मैं गीत, अच्छा आवाज अच्छा धड़क रहा है .. यह है कि पसंद आया। यू होना आवश्यक है
अपने सबसे अच्छे "&amp;"डाल गीत गाने का। और उर पति, श्री राम संपत याद
दिल्ली बेली के लिए संगीत बनाने ... rember ""भाग डीके बोस"" गीत। वह क्या था
को बढ़ावा? शाहिद कपूर शानदार ढंग से कार्य किया है। अपने अभिनय कौशल की प्रशंसा
उसी तरह यू उर गीत के लिए वाहवाही ले लिया। अपने तर्क के आ"&amp;"धार पर जा रहे हैं, जो लोग
.. देखा 'गैंग्स ऑफ वासेपुर' में वे एक हत्या होड़ पर चले गए हैं चाहिए ... का उपयोग कर
गंदी भाषा .. धूम्रपान खरपतवार ...")</f>
        <v>मैं सोना महापात्र की तरह गायक पूछना चाहता हूँ लेकिन मुझे एक बात बताओ, जब यू गाया
"Bedardi राजा ज़रा आजा के पास" ... यू lulaby गा रहे थे? क्या यू थे
को बढ़ावा? मैं गीत, अच्छा आवाज अच्छा धड़क रहा है .. यह है कि पसंद आया। यू होना आवश्यक है
अपने सबसे अच्छे डाल गीत गाने का। और उर पति, श्री राम संपत याद
दिल्ली बेली के लिए संगीत बनाने ... rember "भाग डीके बोस" गीत। वह क्या था
को बढ़ावा? शाहिद कपूर शानदार ढंग से कार्य किया है। अपने अभिनय कौशल की प्रशंसा
उसी तरह यू उर गीत के लिए वाहवाही ले लिया। अपने तर्क के आधार पर जा रहे हैं, जो लोग
.. देखा 'गैंग्स ऑफ वासेपुर' में वे एक हत्या होड़ पर चले गए हैं चाहिए ... का उपयोग कर
गंदी भाषा .. धूम्रपान खरपतवार ...</v>
      </c>
      <c r="C1832" s="1" t="s">
        <v>13</v>
      </c>
      <c r="D1832" s="1" t="s">
        <v>5</v>
      </c>
    </row>
    <row r="1833" spans="1:4" ht="13.2" x14ac:dyDescent="0.25">
      <c r="A1833" s="1" t="s">
        <v>1839</v>
      </c>
      <c r="B1833" t="str">
        <f ca="1">IFERROR(__xludf.DUMMYFUNCTION("GOOGLETRANSLATE(B1833,""en"",""hi"")"),"इस तरह के एक महान वीडियो shwetabhbhai वीडियो के इस प्रकार बनाने रखने के लिए, मैं इस आशा
वीडियो वाला वायरल हां, तो लोग समझ सकते हैं वास्तविकता क्या")</f>
        <v>इस तरह के एक महान वीडियो shwetabhbhai वीडियो के इस प्रकार बनाने रखने के लिए, मैं इस आशा
वीडियो वाला वायरल हां, तो लोग समझ सकते हैं वास्तविकता क्या</v>
      </c>
      <c r="C1833" s="1" t="s">
        <v>4</v>
      </c>
      <c r="D1833" s="1" t="s">
        <v>5</v>
      </c>
    </row>
    <row r="1834" spans="1:4" ht="13.2" x14ac:dyDescent="0.25">
      <c r="A1834" s="1" t="s">
        <v>1840</v>
      </c>
      <c r="B1834" t="str">
        <f ca="1">IFERROR(__xludf.DUMMYFUNCTION("GOOGLETRANSLATE(B1834,""en"",""hi"")"),"मैं भी फिल्म चौथाई से नफरत")</f>
        <v>मैं भी फिल्म चौथाई से नफरत</v>
      </c>
      <c r="C1834" s="1" t="s">
        <v>13</v>
      </c>
      <c r="D1834" s="1" t="s">
        <v>5</v>
      </c>
    </row>
    <row r="1835" spans="1:4" ht="13.2" x14ac:dyDescent="0.25">
      <c r="A1835" s="1" t="s">
        <v>1841</v>
      </c>
      <c r="B1835" t="str">
        <f ca="1">IFERROR(__xludf.DUMMYFUNCTION("GOOGLETRANSLATE(B1835,""en"",""hi"")"),"भारत विरोधी भारतीय एजेंडा लोगों और नेताओं के लिए सख्त नियम रखना है
अज्ञानी कट्टरपंथी नागरिकों को गुमराह")</f>
        <v>भारत विरोधी भारतीय एजेंडा लोगों और नेताओं के लिए सख्त नियम रखना है
अज्ञानी कट्टरपंथी नागरिकों को गुमराह</v>
      </c>
      <c r="C1835" s="1" t="s">
        <v>4</v>
      </c>
      <c r="D1835" s="1" t="s">
        <v>5</v>
      </c>
    </row>
    <row r="1836" spans="1:4" ht="13.2" x14ac:dyDescent="0.25">
      <c r="A1836" s="1" t="s">
        <v>1842</v>
      </c>
      <c r="B1836" t="str">
        <f ca="1">IFERROR(__xludf.DUMMYFUNCTION("GOOGLETRANSLATE(B1836,""en"",""hi"")"),"आप ठीक कह रहे हैं, मैं अपने विचारों का समर्थन।")</f>
        <v>आप ठीक कह रहे हैं, मैं अपने विचारों का समर्थन।</v>
      </c>
      <c r="C1836" s="1" t="s">
        <v>4</v>
      </c>
      <c r="D1836" s="1" t="s">
        <v>5</v>
      </c>
    </row>
    <row r="1837" spans="1:4" ht="13.2" x14ac:dyDescent="0.25">
      <c r="A1837" s="1" t="s">
        <v>1843</v>
      </c>
      <c r="B1837" t="str">
        <f ca="1">IFERROR(__xludf.DUMMYFUNCTION("GOOGLETRANSLATE(B1837,""en"",""hi"")"),"× 1.5 पर यह वीडियो चलाएं")</f>
        <v>× 1.5 पर यह वीडियो चलाएं</v>
      </c>
      <c r="C1837" s="1" t="s">
        <v>4</v>
      </c>
      <c r="D1837" s="1" t="s">
        <v>5</v>
      </c>
    </row>
    <row r="1838" spans="1:4" ht="13.2" x14ac:dyDescent="0.25">
      <c r="A1838" s="1" t="s">
        <v>1844</v>
      </c>
      <c r="B1838" t="str">
        <f ca="1">IFERROR(__xludf.DUMMYFUNCTION("GOOGLETRANSLATE(B1838,""en"",""hi"")"),"प्रिय नारीवादी मेरे डिक चूसना 😊👌")</f>
        <v>प्रिय नारीवादी मेरे डिक चूसना 😊👌</v>
      </c>
      <c r="C1838" s="1" t="s">
        <v>36</v>
      </c>
      <c r="D1838" s="1" t="s">
        <v>28</v>
      </c>
    </row>
    <row r="1839" spans="1:4" ht="13.2" x14ac:dyDescent="0.25">
      <c r="A1839" s="1" t="s">
        <v>1845</v>
      </c>
      <c r="B1839" t="str">
        <f ca="1">IFERROR(__xludf.DUMMYFUNCTION("GOOGLETRANSLATE(B1839,""en"",""hi"")"),"इस वीडियो के लिए धन्यवाद ....")</f>
        <v>इस वीडियो के लिए धन्यवाद ....</v>
      </c>
      <c r="C1839" s="1" t="s">
        <v>4</v>
      </c>
      <c r="D1839" s="1" t="s">
        <v>5</v>
      </c>
    </row>
    <row r="1840" spans="1:4" ht="13.2" x14ac:dyDescent="0.25">
      <c r="A1840" s="1" t="s">
        <v>1846</v>
      </c>
      <c r="B1840" t="str">
        <f ca="1">IFERROR(__xludf.DUMMYFUNCTION("GOOGLETRANSLATE(B1840,""en"",""hi"")"),"@Prabhu प्रभु Aree भाई भाई भाई .. 😂😂 धन्यवाद! 😁")</f>
        <v>@Prabhu प्रभु Aree भाई भाई भाई .. 😂😂 धन्यवाद! 😁</v>
      </c>
      <c r="C1840" s="1" t="s">
        <v>4</v>
      </c>
      <c r="D1840" s="1" t="s">
        <v>5</v>
      </c>
    </row>
    <row r="1841" spans="1:4" ht="13.2" x14ac:dyDescent="0.25">
      <c r="A1841" s="1" t="s">
        <v>1847</v>
      </c>
      <c r="B1841" t="str">
        <f ca="1">IFERROR(__xludf.DUMMYFUNCTION("GOOGLETRANSLATE(B1841,""en"",""hi"")"),"अच्छा ,,,,,")</f>
        <v>अच्छा ,,,,,</v>
      </c>
      <c r="C1841" s="1" t="s">
        <v>4</v>
      </c>
      <c r="D1841" s="1" t="s">
        <v>5</v>
      </c>
    </row>
    <row r="1842" spans="1:4" ht="13.2" x14ac:dyDescent="0.25">
      <c r="A1842" s="1" t="s">
        <v>1848</v>
      </c>
      <c r="B1842" t="str">
        <f ca="1">IFERROR(__xludf.DUMMYFUNCTION("GOOGLETRANSLATE(B1842,""en"",""hi"")"),"तुम लोग किसी न किसी है यह शुद्ध आनंद शानदार प्रदर्शन :) :) :) :)")</f>
        <v>तुम लोग किसी न किसी है यह शुद्ध आनंद शानदार प्रदर्शन :) :) :) :)</v>
      </c>
      <c r="C1842" s="1" t="s">
        <v>4</v>
      </c>
      <c r="D1842" s="1" t="s">
        <v>5</v>
      </c>
    </row>
    <row r="1843" spans="1:4" ht="13.2" x14ac:dyDescent="0.25">
      <c r="A1843" s="1" t="s">
        <v>1849</v>
      </c>
      <c r="B1843" t="str">
        <f ca="1">IFERROR(__xludf.DUMMYFUNCTION("GOOGLETRANSLATE(B1843,""en"",""hi"")"),"यह वास्तव में बहुत अच्छा काम यह है कि क्या हो सकता है जब निर्दोष आदमी का आरोप लगाया है।")</f>
        <v>यह वास्तव में बहुत अच्छा काम यह है कि क्या हो सकता है जब निर्दोष आदमी का आरोप लगाया है।</v>
      </c>
      <c r="C1843" s="1" t="s">
        <v>4</v>
      </c>
      <c r="D1843" s="1" t="s">
        <v>5</v>
      </c>
    </row>
    <row r="1844" spans="1:4" ht="13.2" x14ac:dyDescent="0.25">
      <c r="A1844" s="1" t="s">
        <v>1850</v>
      </c>
      <c r="B1844" t="str">
        <f ca="1">IFERROR(__xludf.DUMMYFUNCTION("GOOGLETRANSLATE(B1844,""en"",""hi"")"),"क्या !, उसकी एक चिल्ला मैच नहीं है?")</f>
        <v>क्या !, उसकी एक चिल्ला मैच नहीं है?</v>
      </c>
      <c r="C1844" s="1" t="s">
        <v>4</v>
      </c>
      <c r="D1844" s="1" t="s">
        <v>5</v>
      </c>
    </row>
    <row r="1845" spans="1:4" ht="13.2" x14ac:dyDescent="0.25">
      <c r="A1845" s="1" t="s">
        <v>1851</v>
      </c>
      <c r="B1845" t="str">
        <f ca="1">IFERROR(__xludf.DUMMYFUNCTION("GOOGLETRANSLATE(B1845,""en"",""hi"")"),"नूपुर 10 - कस्तूरी 0
😂")</f>
        <v>नूपुर 10 - कस्तूरी 0
😂</v>
      </c>
      <c r="C1845" s="1" t="s">
        <v>4</v>
      </c>
      <c r="D1845" s="1" t="s">
        <v>5</v>
      </c>
    </row>
    <row r="1846" spans="1:4" ht="13.2" x14ac:dyDescent="0.25">
      <c r="A1846" s="1" t="s">
        <v>1852</v>
      </c>
      <c r="B1846" t="str">
        <f ca="1">IFERROR(__xludf.DUMMYFUNCTION("GOOGLETRANSLATE(B1846,""en"",""hi"")"),"Shitty कहानी। एक ट्रांसजेंडर एक समलैंगिक पुरुष के साथ एक्स के लिए जा रहा है ?? 🤣🤣🤣")</f>
        <v>Shitty कहानी। एक ट्रांसजेंडर एक समलैंगिक पुरुष के साथ एक्स के लिए जा रहा है ?? 🤣🤣🤣</v>
      </c>
      <c r="C1846" s="1" t="s">
        <v>13</v>
      </c>
      <c r="D1846" s="1" t="s">
        <v>5</v>
      </c>
    </row>
    <row r="1847" spans="1:4" ht="13.2" x14ac:dyDescent="0.25">
      <c r="A1847" s="1" t="s">
        <v>1853</v>
      </c>
      <c r="B1847" t="str">
        <f ca="1">IFERROR(__xludf.DUMMYFUNCTION("GOOGLETRANSLATE(B1847,""en"",""hi"")"),"समलैंगिक भारतीय सशस्त्र बलों में सेवा करने के लिए के रूप में यह प्रभावित करेगा अनुमति नहीं होनी चाहिए
हमारे सशस्त्र बलों की प्रतिष्ठा")</f>
        <v>समलैंगिक भारतीय सशस्त्र बलों में सेवा करने के लिए के रूप में यह प्रभावित करेगा अनुमति नहीं होनी चाहिए
हमारे सशस्त्र बलों की प्रतिष्ठा</v>
      </c>
      <c r="C1847" s="1" t="s">
        <v>4</v>
      </c>
      <c r="D1847" s="1" t="s">
        <v>28</v>
      </c>
    </row>
    <row r="1848" spans="1:4" ht="13.2" x14ac:dyDescent="0.25">
      <c r="A1848" s="1" t="s">
        <v>1854</v>
      </c>
      <c r="B1848" t="str">
        <f ca="1">IFERROR(__xludf.DUMMYFUNCTION("GOOGLETRANSLATE(B1848,""en"",""hi"")"),"fucks समलैंगिक ओह")</f>
        <v>fucks समलैंगिक ओह</v>
      </c>
      <c r="C1848" s="1" t="s">
        <v>36</v>
      </c>
      <c r="D1848" s="1" t="s">
        <v>28</v>
      </c>
    </row>
    <row r="1849" spans="1:4" ht="13.2" x14ac:dyDescent="0.25">
      <c r="A1849" s="1" t="s">
        <v>1855</v>
      </c>
      <c r="B1849" t="str">
        <f ca="1">IFERROR(__xludf.DUMMYFUNCTION("GOOGLETRANSLATE(B1849,""en"",""hi"")"),"समलैंगिक सेना में अनुमति नहीं दी जाएगी।
Becoz समलैंगिकता यौन रोगों के प्रमुख coz से एक है।")</f>
        <v>समलैंगिक सेना में अनुमति नहीं दी जाएगी।
Becoz समलैंगिकता यौन रोगों के प्रमुख coz से एक है।</v>
      </c>
      <c r="C1849" s="1" t="s">
        <v>4</v>
      </c>
      <c r="D1849" s="1" t="s">
        <v>28</v>
      </c>
    </row>
    <row r="1850" spans="1:4" ht="13.2" x14ac:dyDescent="0.25">
      <c r="A1850" s="1" t="s">
        <v>1856</v>
      </c>
      <c r="B1850" t="str">
        <f ca="1">IFERROR(__xludf.DUMMYFUNCTION("GOOGLETRANSLATE(B1850,""en"",""hi"")"),"Bhakts seculars बनाम")</f>
        <v>Bhakts seculars बनाम</v>
      </c>
      <c r="C1850" s="1" t="s">
        <v>4</v>
      </c>
      <c r="D1850" s="1" t="s">
        <v>5</v>
      </c>
    </row>
    <row r="1851" spans="1:4" ht="13.2" x14ac:dyDescent="0.25">
      <c r="A1851" s="1" t="s">
        <v>1857</v>
      </c>
      <c r="B1851" t="str">
        <f ca="1">IFERROR(__xludf.DUMMYFUNCTION("GOOGLETRANSLATE(B1851,""en"",""hi"")"),"बातें यू ने कहा कि बिल्कुल सही हैं, लेकिन मैं सिर्फ एक फिल्म आदमी के रूप में इस फिल्म को देखा")</f>
        <v>बातें यू ने कहा कि बिल्कुल सही हैं, लेकिन मैं सिर्फ एक फिल्म आदमी के रूप में इस फिल्म को देखा</v>
      </c>
      <c r="C1851" s="1" t="s">
        <v>4</v>
      </c>
      <c r="D1851" s="1" t="s">
        <v>5</v>
      </c>
    </row>
    <row r="1852" spans="1:4" ht="13.2" x14ac:dyDescent="0.25">
      <c r="A1852" s="1" t="s">
        <v>1858</v>
      </c>
      <c r="B1852" t="str">
        <f ca="1">IFERROR(__xludf.DUMMYFUNCTION("GOOGLETRANSLATE(B1852,""en"",""hi"")"),"बिल्कुल सही स्पष्टीकरण")</f>
        <v>बिल्कुल सही स्पष्टीकरण</v>
      </c>
      <c r="C1852" s="1" t="s">
        <v>4</v>
      </c>
      <c r="D1852" s="1" t="s">
        <v>5</v>
      </c>
    </row>
    <row r="1853" spans="1:4" ht="13.2" x14ac:dyDescent="0.25">
      <c r="A1853" s="1" t="s">
        <v>1859</v>
      </c>
      <c r="B1853" t="str">
        <f ca="1">IFERROR(__xludf.DUMMYFUNCTION("GOOGLETRANSLATE(B1853,""en"",""hi"")"),"nhi hai यद्यपि @Pratik Borade क्या sachai? ये मात्र सवाल का जवाब। मैं नहीं हूँ
फिल्म के बारे में बात, यहां तक ​​कि मैं फिल्म पसंद आया।
आप एक नकारात्मक रूप में उदार मानते हैं?
तुम भी क्या शब्द का अर्थ पता है?")</f>
        <v>nhi hai यद्यपि @Pratik Borade क्या sachai? ये मात्र सवाल का जवाब। मैं नहीं हूँ
फिल्म के बारे में बात, यहां तक ​​कि मैं फिल्म पसंद आया।
आप एक नकारात्मक रूप में उदार मानते हैं?
तुम भी क्या शब्द का अर्थ पता है?</v>
      </c>
      <c r="C1853" s="1" t="s">
        <v>4</v>
      </c>
      <c r="D1853" s="1" t="s">
        <v>5</v>
      </c>
    </row>
    <row r="1854" spans="1:4" ht="13.2" x14ac:dyDescent="0.25">
      <c r="A1854" s="1" t="s">
        <v>1860</v>
      </c>
      <c r="B1854" t="str">
        <f ca="1">IFERROR(__xludf.DUMMYFUNCTION("GOOGLETRANSLATE(B1854,""en"",""hi"")"),"इस समीक्षा बकवास है")</f>
        <v>इस समीक्षा बकवास है</v>
      </c>
      <c r="C1854" s="1" t="s">
        <v>13</v>
      </c>
      <c r="D1854" s="1" t="s">
        <v>5</v>
      </c>
    </row>
    <row r="1855" spans="1:4" ht="13.2" x14ac:dyDescent="0.25">
      <c r="A1855" s="1" t="s">
        <v>1861</v>
      </c>
      <c r="B1855" t="str">
        <f ca="1">IFERROR(__xludf.DUMMYFUNCTION("GOOGLETRANSLATE(B1855,""en"",""hi"")"),"किसी creaction महिलाओं के लिए इस गरीब पुरुष का सामना करना पड़ जेल बलात्कार जला होना चाहिए
और कानून के समक्ष मार अपनी cource ले। कानून के अपने 7 से 10 हाथों में एक बार
अपने famely पर कानून tourcher के लिए साल फिक्स")</f>
        <v>किसी creaction महिलाओं के लिए इस गरीब पुरुष का सामना करना पड़ जेल बलात्कार जला होना चाहिए
और कानून के समक्ष मार अपनी cource ले। कानून के अपने 7 से 10 हाथों में एक बार
अपने famely पर कानून tourcher के लिए साल फिक्स</v>
      </c>
      <c r="C1855" s="1" t="s">
        <v>4</v>
      </c>
      <c r="D1855" s="1" t="s">
        <v>5</v>
      </c>
    </row>
    <row r="1856" spans="1:4" ht="13.2" x14ac:dyDescent="0.25">
      <c r="A1856" s="1" t="s">
        <v>1862</v>
      </c>
      <c r="B1856" t="str">
        <f ca="1">IFERROR(__xludf.DUMMYFUNCTION("GOOGLETRANSLATE(B1856,""en"",""hi"")"),"अच्छा वीडियो ♥ ️")</f>
        <v>अच्छा वीडियो ♥ ️</v>
      </c>
      <c r="C1856" s="1" t="s">
        <v>4</v>
      </c>
      <c r="D1856" s="1" t="s">
        <v>5</v>
      </c>
    </row>
    <row r="1857" spans="1:4" ht="13.2" x14ac:dyDescent="0.25">
      <c r="A1857" s="1" t="s">
        <v>1863</v>
      </c>
      <c r="B1857" t="str">
        <f ca="1">IFERROR(__xludf.DUMMYFUNCTION("GOOGLETRANSLATE(B1857,""en"",""hi"")"),"आप कर रहे हैं सही सर बॉलीवुड फिल्में nsver यथार्थवादी वाले उनके दिमाग हैं हो सकता है
डैश ....")</f>
        <v>आप कर रहे हैं सही सर बॉलीवुड फिल्में nsver यथार्थवादी वाले उनके दिमाग हैं हो सकता है
डैश ....</v>
      </c>
      <c r="C1857" s="1" t="s">
        <v>4</v>
      </c>
      <c r="D1857" s="1" t="s">
        <v>5</v>
      </c>
    </row>
    <row r="1858" spans="1:4" ht="13.2" x14ac:dyDescent="0.25">
      <c r="A1858" s="1" t="s">
        <v>1864</v>
      </c>
      <c r="B1858" t="str">
        <f ca="1">IFERROR(__xludf.DUMMYFUNCTION("GOOGLETRANSLATE(B1858,""en"",""hi"")"),"Inhustice, हुआ निदेशक सजा सुनाई गई थी, लेकिन एक महिला भी एक अपराधी है
कानून के अनुसार महिला भी सज़ा मिलनी चाहिए ..... Inshort वह एक कुतिया है और
इस मामले के बाद माता-पिता क्षेत्र द्वारा दुर्व्यवहार किया गया हो सकता है।")</f>
        <v>Inhustice, हुआ निदेशक सजा सुनाई गई थी, लेकिन एक महिला भी एक अपराधी है
कानून के अनुसार महिला भी सज़ा मिलनी चाहिए ..... Inshort वह एक कुतिया है और
इस मामले के बाद माता-पिता क्षेत्र द्वारा दुर्व्यवहार किया गया हो सकता है।</v>
      </c>
      <c r="C1858" s="1" t="s">
        <v>4</v>
      </c>
      <c r="D1858" s="1" t="s">
        <v>28</v>
      </c>
    </row>
    <row r="1859" spans="1:4" ht="13.2" x14ac:dyDescent="0.25">
      <c r="A1859" s="1" t="s">
        <v>1865</v>
      </c>
      <c r="B1859" t="str">
        <f ca="1">IFERROR(__xludf.DUMMYFUNCTION("GOOGLETRANSLATE(B1859,""en"",""hi"")"),"सर IRU MUGAN की समीक्षा करें 🙏🏻🙏🏻")</f>
        <v>सर IRU MUGAN की समीक्षा करें 🙏🏻🙏🏻</v>
      </c>
      <c r="C1859" s="1" t="s">
        <v>4</v>
      </c>
      <c r="D1859" s="1" t="s">
        <v>5</v>
      </c>
    </row>
    <row r="1860" spans="1:4" ht="13.2" x14ac:dyDescent="0.25">
      <c r="A1860" s="1" t="s">
        <v>1866</v>
      </c>
      <c r="B1860" t="str">
        <f ca="1">IFERROR(__xludf.DUMMYFUNCTION("GOOGLETRANSLATE(B1860,""en"",""hi"")"),"कमाल 👌 भाई बकाया समीक्षा 🙌")</f>
        <v>कमाल 👌 भाई बकाया समीक्षा 🙌</v>
      </c>
      <c r="C1860" s="1" t="s">
        <v>4</v>
      </c>
      <c r="D1860" s="1" t="s">
        <v>5</v>
      </c>
    </row>
    <row r="1861" spans="1:4" ht="13.2" x14ac:dyDescent="0.25">
      <c r="A1861" s="1" t="s">
        <v>1867</v>
      </c>
      <c r="B1861" t="str">
        <f ca="1">IFERROR(__xludf.DUMMYFUNCTION("GOOGLETRANSLATE(B1861,""en"",""hi"")"),"क्या सचमे??? तो यू इस madarchod लगता कबीर सिंह का असली चित्रण है
भारत में छात्र जीवन ???
घड़ी कोटा फैक्टरी क्या भारत में छात्र जीवन है देखने के लिए।")</f>
        <v>क्या सचमे??? तो यू इस madarchod लगता कबीर सिंह का असली चित्रण है
भारत में छात्र जीवन ???
घड़ी कोटा फैक्टरी क्या भारत में छात्र जीवन है देखने के लिए।</v>
      </c>
      <c r="C1861" s="1" t="s">
        <v>36</v>
      </c>
      <c r="D1861" s="1" t="s">
        <v>28</v>
      </c>
    </row>
    <row r="1862" spans="1:4" ht="13.2" x14ac:dyDescent="0.25">
      <c r="A1862" s="1" t="s">
        <v>1868</v>
      </c>
      <c r="B1862" t="str">
        <f ca="1">IFERROR(__xludf.DUMMYFUNCTION("GOOGLETRANSLATE(B1862,""en"",""hi"")"),"हम पश्चिम बंगाल में शराब के प्रतिबंध लगा दिया चाहते हैं।")</f>
        <v>हम पश्चिम बंगाल में शराब के प्रतिबंध लगा दिया चाहते हैं।</v>
      </c>
      <c r="C1862" s="1" t="s">
        <v>13</v>
      </c>
      <c r="D1862" s="1" t="s">
        <v>5</v>
      </c>
    </row>
    <row r="1863" spans="1:4" ht="13.2" x14ac:dyDescent="0.25">
      <c r="A1863" s="1" t="s">
        <v>1869</v>
      </c>
      <c r="B1863" t="str">
        <f ca="1">IFERROR(__xludf.DUMMYFUNCTION("GOOGLETRANSLATE(B1863,""en"",""hi"")"),"चलो republic..your सभी बहस good..but कि चिल्ला महिला नहीं लाते है
भगवान के लिए dabate में shake..she हमेशा इसे लूट ..")</f>
        <v>चलो republic..your सभी बहस good..but कि चिल्ला महिला नहीं लाते है
भगवान के लिए dabate में shake..she हमेशा इसे लूट ..</v>
      </c>
      <c r="C1863" s="1" t="s">
        <v>4</v>
      </c>
      <c r="D1863" s="1" t="s">
        <v>5</v>
      </c>
    </row>
    <row r="1864" spans="1:4" ht="13.2" x14ac:dyDescent="0.25">
      <c r="A1864" s="1" t="s">
        <v>1870</v>
      </c>
      <c r="B1864" t="str">
        <f ca="1">IFERROR(__xludf.DUMMYFUNCTION("GOOGLETRANSLATE(B1864,""en"",""hi"")"),"जबरदस्त हंसी")</f>
        <v>जबरदस्त हंसी</v>
      </c>
      <c r="C1864" s="1" t="s">
        <v>4</v>
      </c>
      <c r="D1864" s="1" t="s">
        <v>5</v>
      </c>
    </row>
    <row r="1865" spans="1:4" ht="13.2" x14ac:dyDescent="0.25">
      <c r="A1865" s="1" t="s">
        <v>1871</v>
      </c>
      <c r="B1865" t="str">
        <f ca="1">IFERROR(__xludf.DUMMYFUNCTION("GOOGLETRANSLATE(B1865,""en"",""hi"")"),"मेरे दिल की बात बोल di
मैं अपने दोस्तों के लिए इन बातों को बताया लेकिन हर कोई के बाद मुझसे बात करना बंद कर दिया
that😆")</f>
        <v>मेरे दिल की बात बोल di
मैं अपने दोस्तों के लिए इन बातों को बताया लेकिन हर कोई के बाद मुझसे बात करना बंद कर दिया
that😆</v>
      </c>
      <c r="C1865" s="1" t="s">
        <v>4</v>
      </c>
      <c r="D1865" s="1" t="s">
        <v>5</v>
      </c>
    </row>
    <row r="1866" spans="1:4" ht="13.2" x14ac:dyDescent="0.25">
      <c r="A1866" s="1" t="s">
        <v>1872</v>
      </c>
      <c r="B1866" t="str">
        <f ca="1">IFERROR(__xludf.DUMMYFUNCTION("GOOGLETRANSLATE(B1866,""en"",""hi"")"),"मैं नहीं जानता कि मैं कैसे यहाँ आया है ....
लेकिन इस चैनल महान है ..
भाई में दम hai यार ..😎😎😎😎")</f>
        <v>मैं नहीं जानता कि मैं कैसे यहाँ आया है ....
लेकिन इस चैनल महान है ..
भाई में दम hai यार ..😎😎😎😎</v>
      </c>
      <c r="C1866" s="1" t="s">
        <v>4</v>
      </c>
      <c r="D1866" s="1" t="s">
        <v>5</v>
      </c>
    </row>
    <row r="1867" spans="1:4" ht="13.2" x14ac:dyDescent="0.25">
      <c r="A1867" s="1" t="s">
        <v>1873</v>
      </c>
      <c r="B1867" t="str">
        <f ca="1">IFERROR(__xludf.DUMMYFUNCTION("GOOGLETRANSLATE(B1867,""en"",""hi"")"),"Vare अच्छा")</f>
        <v>Vare अच्छा</v>
      </c>
      <c r="C1867" s="1" t="s">
        <v>4</v>
      </c>
      <c r="D1867" s="1" t="s">
        <v>5</v>
      </c>
    </row>
    <row r="1868" spans="1:4" ht="13.2" x14ac:dyDescent="0.25">
      <c r="A1868" s="1" t="s">
        <v>1874</v>
      </c>
      <c r="B1868" t="str">
        <f ca="1">IFERROR(__xludf.DUMMYFUNCTION("GOOGLETRANSLATE(B1868,""en"",""hi"")"),"अच्छी समीक्षा brother..quick वाला")</f>
        <v>अच्छी समीक्षा brother..quick वाला</v>
      </c>
      <c r="C1868" s="1" t="s">
        <v>4</v>
      </c>
      <c r="D1868" s="1" t="s">
        <v>5</v>
      </c>
    </row>
    <row r="1869" spans="1:4" ht="13.2" x14ac:dyDescent="0.25">
      <c r="A1869" s="1" t="s">
        <v>1875</v>
      </c>
      <c r="B1869" t="str">
        <f ca="1">IFERROR(__xludf.DUMMYFUNCTION("GOOGLETRANSLATE(B1869,""en"",""hi"")"),"Supar मालिक")</f>
        <v>Supar मालिक</v>
      </c>
      <c r="C1869" s="1" t="s">
        <v>4</v>
      </c>
      <c r="D1869" s="1" t="s">
        <v>5</v>
      </c>
    </row>
    <row r="1870" spans="1:4" ht="13.2" x14ac:dyDescent="0.25">
      <c r="A1870" s="1" t="s">
        <v>1876</v>
      </c>
      <c r="B1870" t="str">
        <f ca="1">IFERROR(__xludf.DUMMYFUNCTION("GOOGLETRANSLATE(B1870,""en"",""hi"")"),"भाई सच कहा मैं भी इस तरह लगता है।")</f>
        <v>भाई सच कहा मैं भी इस तरह लगता है।</v>
      </c>
      <c r="C1870" s="1" t="s">
        <v>4</v>
      </c>
      <c r="D1870" s="1" t="s">
        <v>5</v>
      </c>
    </row>
    <row r="1871" spans="1:4" ht="13.2" x14ac:dyDescent="0.25">
      <c r="A1871" s="1" t="s">
        <v>1877</v>
      </c>
      <c r="B1871" t="str">
        <f ca="1">IFERROR(__xludf.DUMMYFUNCTION("GOOGLETRANSLATE(B1871,""en"",""hi"")"),"Arundahti रॉय दगाबाज है")</f>
        <v>Arundahti रॉय दगाबाज है</v>
      </c>
      <c r="C1871" s="1" t="s">
        <v>4</v>
      </c>
      <c r="D1871" s="1" t="s">
        <v>5</v>
      </c>
    </row>
    <row r="1872" spans="1:4" ht="13.2" x14ac:dyDescent="0.25">
      <c r="A1872" s="1" t="s">
        <v>1878</v>
      </c>
      <c r="B1872" t="str">
        <f ca="1">IFERROR(__xludf.DUMMYFUNCTION("GOOGLETRANSLATE(B1872,""en"",""hi"")"),"कबीर सिंह सही मायने में प्रीति प्यार करता है: नारीवादियों चुप थे,
कबीर सिंह अपने पेशे से उसकी प्रतिबंध स्वीकार किए जाते हैं: नारीवादियों चुप थे,
प्रीति थप्पड़ कबीर चाल में 4 से 5 गुना: नारीवादियों, चुप थे
कबीर थप्पड़ मारा प्रीति: नारीवादियों कहते हैं कि "&amp;"""इस विषाक्त मर्दानगी है, महिलाएं हैं
अभी भी पुरुषों द्वारा opressed इस फिल्म पर प्रतिबंध लगा दिया जाना चाहिए")</f>
        <v>कबीर सिंह सही मायने में प्रीति प्यार करता है: नारीवादियों चुप थे,
कबीर सिंह अपने पेशे से उसकी प्रतिबंध स्वीकार किए जाते हैं: नारीवादियों चुप थे,
प्रीति थप्पड़ कबीर चाल में 4 से 5 गुना: नारीवादियों, चुप थे
कबीर थप्पड़ मारा प्रीति: नारीवादियों कहते हैं कि "इस विषाक्त मर्दानगी है, महिलाएं हैं
अभी भी पुरुषों द्वारा opressed इस फिल्म पर प्रतिबंध लगा दिया जाना चाहिए</v>
      </c>
      <c r="C1872" s="1" t="s">
        <v>36</v>
      </c>
      <c r="D1872" s="1" t="s">
        <v>5</v>
      </c>
    </row>
    <row r="1873" spans="1:4" ht="13.2" x14ac:dyDescent="0.25">
      <c r="A1873" s="1" t="s">
        <v>1879</v>
      </c>
      <c r="B1873" t="str">
        <f ca="1">IFERROR(__xludf.DUMMYFUNCTION("GOOGLETRANSLATE(B1873,""en"",""hi"")"),"बस में कानून के लिए मैं अभ्यस्त व्यवस्थित। कि मेरे पास हत्या ... मैं पूरी ले जाएगा
बी मैं टी सी एच ई एस गिरोह। भारत के बी मैं टी सी एच ई एस: RAANDI इंदिरा जयसिंह रेणुका
RAANDI चौधरी वृंदा करात गिरिजा व्यास रंजना कुमारी सोनाई RAANDI GAANDHI
.... सूची पर चल"&amp;"ा जाता है। मैं मार रहा ..TILL कोई कांग्रेस भाकपा माकपा आदि रखेंगे
कमीने वाम जिंदा")</f>
        <v>बस में कानून के लिए मैं अभ्यस्त व्यवस्थित। कि मेरे पास हत्या ... मैं पूरी ले जाएगा
बी मैं टी सी एच ई एस गिरोह। भारत के बी मैं टी सी एच ई एस: RAANDI इंदिरा जयसिंह रेणुका
RAANDI चौधरी वृंदा करात गिरिजा व्यास रंजना कुमारी सोनाई RAANDI GAANDHI
.... सूची पर चला जाता है। मैं मार रहा ..TILL कोई कांग्रेस भाकपा माकपा आदि रखेंगे
कमीने वाम जिंदा</v>
      </c>
      <c r="C1873" s="1" t="s">
        <v>36</v>
      </c>
      <c r="D1873" s="1" t="s">
        <v>28</v>
      </c>
    </row>
    <row r="1874" spans="1:4" ht="13.2" x14ac:dyDescent="0.25">
      <c r="A1874" s="1" t="s">
        <v>1880</v>
      </c>
      <c r="B1874" t="str">
        <f ca="1">IFERROR(__xludf.DUMMYFUNCTION("GOOGLETRANSLATE(B1874,""en"",""hi"")"),"भारतीय सेना मानसिक और शारीरिक रूप से मजबूत व्यक्ति की आवश्यकता होती है .... समलैंगिक नहीं हैं
मानसिक रूप से फिट ...")</f>
        <v>भारतीय सेना मानसिक और शारीरिक रूप से मजबूत व्यक्ति की आवश्यकता होती है .... समलैंगिक नहीं हैं
मानसिक रूप से फिट ...</v>
      </c>
      <c r="C1874" s="1" t="s">
        <v>4</v>
      </c>
      <c r="D1874" s="1" t="s">
        <v>28</v>
      </c>
    </row>
    <row r="1875" spans="1:4" ht="13.2" x14ac:dyDescent="0.25">
      <c r="A1875" s="1" t="s">
        <v>1881</v>
      </c>
      <c r="B1875" t="str">
        <f ca="1">IFERROR(__xludf.DUMMYFUNCTION("GOOGLETRANSLATE(B1875,""en"",""hi"")"),"हे भगवान। अभिभाषक। 70 मिनट की है।")</f>
        <v>हे भगवान। अभिभाषक। 70 मिनट की है।</v>
      </c>
      <c r="C1875" s="1" t="s">
        <v>4</v>
      </c>
      <c r="D1875" s="1" t="s">
        <v>5</v>
      </c>
    </row>
    <row r="1876" spans="1:4" ht="13.2" x14ac:dyDescent="0.25">
      <c r="A1876" s="1" t="s">
        <v>1882</v>
      </c>
      <c r="B1876" t="str">
        <f ca="1">IFERROR(__xludf.DUMMYFUNCTION("GOOGLETRANSLATE(B1876,""en"",""hi"")"),"बहुत अच्छी समीक्षा ..completely सहमत 🙏")</f>
        <v>बहुत अच्छी समीक्षा ..completely सहमत 🙏</v>
      </c>
      <c r="C1876" s="1" t="s">
        <v>4</v>
      </c>
      <c r="D1876" s="1" t="s">
        <v>5</v>
      </c>
    </row>
    <row r="1877" spans="1:4" ht="13.2" x14ac:dyDescent="0.25">
      <c r="A1877" s="1" t="s">
        <v>1883</v>
      </c>
      <c r="B1877" t="str">
        <f ca="1">IFERROR(__xludf.DUMMYFUNCTION("GOOGLETRANSLATE(B1877,""en"",""hi"")"),"महोदय। आप के लिए धन्यवाद आप फिर से सक्रिय रहे हैं।")</f>
        <v>महोदय। आप के लिए धन्यवाद आप फिर से सक्रिय रहे हैं।</v>
      </c>
      <c r="C1877" s="1" t="s">
        <v>4</v>
      </c>
      <c r="D1877" s="1" t="s">
        <v>5</v>
      </c>
    </row>
    <row r="1878" spans="1:4" ht="13.2" x14ac:dyDescent="0.25">
      <c r="A1878" s="1" t="s">
        <v>1884</v>
      </c>
      <c r="B1878" t="str">
        <f ca="1">IFERROR(__xludf.DUMMYFUNCTION("GOOGLETRANSLATE(B1878,""en"",""hi"")"),"मैं इस फिल्म को नहीं देखा है, लेकिन मैं नेतृत्व की शादी की कल्पना करने की कोशिश कर रहा हूँ
पात्रों .. गुस्से में कबीर की वजह से कृति मृत 🤣
जुनून कभी नहीं healthy..we देख रहा है ताकि मामलों और अन्य विवाहेतर सकता है
this..this फिल्म की वजह से हमारे समाज"&amp;" में मुद्दों केवल कल्पना है")</f>
        <v>मैं इस फिल्म को नहीं देखा है, लेकिन मैं नेतृत्व की शादी की कल्पना करने की कोशिश कर रहा हूँ
पात्रों .. गुस्से में कबीर की वजह से कृति मृत 🤣
जुनून कभी नहीं healthy..we देख रहा है ताकि मामलों और अन्य विवाहेतर सकता है
this..this फिल्म की वजह से हमारे समाज में मुद्दों केवल कल्पना है</v>
      </c>
      <c r="C1878" s="1" t="s">
        <v>13</v>
      </c>
      <c r="D1878" s="1" t="s">
        <v>5</v>
      </c>
    </row>
    <row r="1879" spans="1:4" ht="13.2" x14ac:dyDescent="0.25">
      <c r="A1879" s="1" t="s">
        <v>1885</v>
      </c>
      <c r="B1879" t="str">
        <f ca="1">IFERROR(__xludf.DUMMYFUNCTION("GOOGLETRANSLATE(B1879,""en"",""hi"")"),"खैर कहा भाई ... यू असली बात से पता चला है ..")</f>
        <v>खैर कहा भाई ... यू असली बात से पता चला है ..</v>
      </c>
      <c r="C1879" s="1" t="s">
        <v>4</v>
      </c>
      <c r="D1879" s="1" t="s">
        <v>5</v>
      </c>
    </row>
    <row r="1880" spans="1:4" ht="13.2" x14ac:dyDescent="0.25">
      <c r="A1880" s="1" t="s">
        <v>1886</v>
      </c>
      <c r="B1880" t="str">
        <f ca="1">IFERROR(__xludf.DUMMYFUNCTION("GOOGLETRANSLATE(B1880,""en"",""hi"")"),"सर हॉलीवुड उद्योगों के बारे में हमें बताओ।")</f>
        <v>सर हॉलीवुड उद्योगों के बारे में हमें बताओ।</v>
      </c>
      <c r="C1880" s="1" t="s">
        <v>4</v>
      </c>
      <c r="D1880" s="1" t="s">
        <v>5</v>
      </c>
    </row>
    <row r="1881" spans="1:4" ht="13.2" x14ac:dyDescent="0.25">
      <c r="A1881" s="1" t="s">
        <v>1887</v>
      </c>
      <c r="B1881" t="str">
        <f ca="1">IFERROR(__xludf.DUMMYFUNCTION("GOOGLETRANSLATE(B1881,""en"",""hi"")"),"Nicevbo")</f>
        <v>Nicevbo</v>
      </c>
      <c r="C1881" s="1" t="s">
        <v>4</v>
      </c>
      <c r="D1881" s="1" t="s">
        <v>5</v>
      </c>
    </row>
    <row r="1882" spans="1:4" ht="13.2" x14ac:dyDescent="0.25">
      <c r="A1882" s="1" t="s">
        <v>1888</v>
      </c>
      <c r="B1882" t="str">
        <f ca="1">IFERROR(__xludf.DUMMYFUNCTION("GOOGLETRANSLATE(B1882,""en"",""hi"")"),"गजब का")</f>
        <v>गजब का</v>
      </c>
      <c r="C1882" s="1" t="s">
        <v>4</v>
      </c>
      <c r="D1882" s="1" t="s">
        <v>5</v>
      </c>
    </row>
    <row r="1883" spans="1:4" ht="13.2" x14ac:dyDescent="0.25">
      <c r="A1883" s="1" t="s">
        <v>1889</v>
      </c>
      <c r="B1883" t="str">
        <f ca="1">IFERROR(__xludf.DUMMYFUNCTION("GOOGLETRANSLATE(B1883,""en"",""hi"")"),"सबसे अच्छा review🖤")</f>
        <v>सबसे अच्छा review🖤</v>
      </c>
      <c r="C1883" s="1" t="s">
        <v>4</v>
      </c>
      <c r="D1883" s="1" t="s">
        <v>5</v>
      </c>
    </row>
    <row r="1884" spans="1:4" ht="13.2" x14ac:dyDescent="0.25">
      <c r="A1884" s="1" t="s">
        <v>1890</v>
      </c>
      <c r="B1884" t="str">
        <f ca="1">IFERROR(__xludf.DUMMYFUNCTION("GOOGLETRANSLATE(B1884,""en"",""hi"")"),"प्रतीक, बैल आंख! आप अच्छी तरह से उन्हें चुप रहो बस")</f>
        <v>प्रतीक, बैल आंख! आप अच्छी तरह से उन्हें चुप रहो बस</v>
      </c>
      <c r="C1884" s="1" t="s">
        <v>13</v>
      </c>
      <c r="D1884" s="1" t="s">
        <v>5</v>
      </c>
    </row>
    <row r="1885" spans="1:4" ht="13.2" x14ac:dyDescent="0.25">
      <c r="A1885" s="1" t="s">
        <v>1891</v>
      </c>
      <c r="B1885" t="str">
        <f ca="1">IFERROR(__xludf.DUMMYFUNCTION("GOOGLETRANSLATE(B1885,""en"",""hi"")"),"जैसे कि यह अपु")</f>
        <v>जैसे कि यह अपु</v>
      </c>
      <c r="C1885" s="1" t="s">
        <v>4</v>
      </c>
      <c r="D1885" s="1" t="s">
        <v>5</v>
      </c>
    </row>
    <row r="1886" spans="1:4" ht="13.2" x14ac:dyDescent="0.25">
      <c r="A1886" s="1" t="s">
        <v>1892</v>
      </c>
      <c r="B1886" t="str">
        <f ca="1">IFERROR(__xludf.DUMMYFUNCTION("GOOGLETRANSLATE(B1886,""en"",""hi"")"),"भाई इस साल बॉलीवुड का सबसे अच्छा फिल्म गली लड़के पर समीक्षा करते हैं")</f>
        <v>भाई इस साल बॉलीवुड का सबसे अच्छा फिल्म गली लड़के पर समीक्षा करते हैं</v>
      </c>
      <c r="C1886" s="1" t="s">
        <v>4</v>
      </c>
      <c r="D1886" s="1" t="s">
        <v>5</v>
      </c>
    </row>
    <row r="1887" spans="1:4" ht="13.2" x14ac:dyDescent="0.25">
      <c r="A1887" s="1" t="s">
        <v>1893</v>
      </c>
      <c r="B1887" t="str">
        <f ca="1">IFERROR(__xludf.DUMMYFUNCTION("GOOGLETRANSLATE(B1887,""en"",""hi"")"),"भगवान श्री कृष्ण परम उदाहरण का अनुसरण करने के लिए है")</f>
        <v>भगवान श्री कृष्ण परम उदाहरण का अनुसरण करने के लिए है</v>
      </c>
      <c r="C1887" s="1" t="s">
        <v>4</v>
      </c>
      <c r="D1887" s="1" t="s">
        <v>5</v>
      </c>
    </row>
    <row r="1888" spans="1:4" ht="13.2" x14ac:dyDescent="0.25">
      <c r="A1888" s="1" t="s">
        <v>1894</v>
      </c>
      <c r="B1888" t="str">
        <f ca="1">IFERROR(__xludf.DUMMYFUNCTION("GOOGLETRANSLATE(B1888,""en"",""hi"")"),"Fales मामले बहुत शर्म की बात है")</f>
        <v>Fales मामले बहुत शर्म की बात है</v>
      </c>
      <c r="C1888" s="1" t="s">
        <v>4</v>
      </c>
      <c r="D1888" s="1" t="s">
        <v>5</v>
      </c>
    </row>
    <row r="1889" spans="1:4" ht="13.2" x14ac:dyDescent="0.25">
      <c r="A1889" s="1" t="s">
        <v>1895</v>
      </c>
      <c r="B1889" t="str">
        <f ca="1">IFERROR(__xludf.DUMMYFUNCTION("GOOGLETRANSLATE(B1889,""en"",""hi"")"),"मैं संदीप रेड्डी vanga और प्रतीक borade और कुछ करने के लिए इस वीडियो को दिखाना चाहते हैं
नारीवादी।
Yr तु bnda 🙏🏻🙏🏻। हमारे voice🙏🏻🙏🏻")</f>
        <v>मैं संदीप रेड्डी vanga और प्रतीक borade और कुछ करने के लिए इस वीडियो को दिखाना चाहते हैं
नारीवादी।
Yr तु bnda 🙏🏻🙏🏻। हमारे voice🙏🏻🙏🏻</v>
      </c>
      <c r="C1889" s="1" t="s">
        <v>4</v>
      </c>
      <c r="D1889" s="1" t="s">
        <v>5</v>
      </c>
    </row>
    <row r="1890" spans="1:4" ht="13.2" x14ac:dyDescent="0.25">
      <c r="A1890" s="1" t="s">
        <v>1896</v>
      </c>
      <c r="B1890" t="str">
        <f ca="1">IFERROR(__xludf.DUMMYFUNCTION("GOOGLETRANSLATE(B1890,""en"",""hi"")"),"बकवास नारीवादी। कप्तान अमेरिका एवेंजर्स इकट्ठा 😎")</f>
        <v>बकवास नारीवादी। कप्तान अमेरिका एवेंजर्स इकट्ठा 😎</v>
      </c>
      <c r="C1890" s="1" t="s">
        <v>36</v>
      </c>
      <c r="D1890" s="1" t="s">
        <v>5</v>
      </c>
    </row>
    <row r="1891" spans="1:4" ht="13.2" x14ac:dyDescent="0.25">
      <c r="A1891" s="1" t="s">
        <v>1897</v>
      </c>
      <c r="B1891" t="str">
        <f ca="1">IFERROR(__xludf.DUMMYFUNCTION("GOOGLETRANSLATE(B1891,""en"",""hi"")"),"अर्नाब चाहते खून बहाना करने के लिए गरीब ...")</f>
        <v>अर्नाब चाहते खून बहाना करने के लिए गरीब ...</v>
      </c>
      <c r="C1891" s="1" t="s">
        <v>4</v>
      </c>
      <c r="D1891" s="1" t="s">
        <v>5</v>
      </c>
    </row>
    <row r="1892" spans="1:4" ht="13.2" x14ac:dyDescent="0.25">
      <c r="A1892" s="1" t="s">
        <v>1898</v>
      </c>
      <c r="B1892" t="str">
        <f ca="1">IFERROR(__xludf.DUMMYFUNCTION("GOOGLETRANSLATE(B1892,""en"",""hi"")"),"अर्नाब लंगर या भाजपा से है। अधिक राजा खुद से राजा के प्रति वफादार।")</f>
        <v>अर्नाब लंगर या भाजपा से है। अधिक राजा खुद से राजा के प्रति वफादार।</v>
      </c>
      <c r="C1892" s="1" t="s">
        <v>4</v>
      </c>
      <c r="D1892" s="1" t="s">
        <v>5</v>
      </c>
    </row>
    <row r="1893" spans="1:4" ht="13.2" x14ac:dyDescent="0.25">
      <c r="A1893" s="1" t="s">
        <v>1899</v>
      </c>
      <c r="B1893" t="str">
        <f ca="1">IFERROR(__xludf.DUMMYFUNCTION("GOOGLETRANSLATE(B1893,""en"",""hi"")"),"मैं पूरी तरह सभी बिंदुओं यू सर से प्रकाश डाला पर सहमत हैं, लेकिन मैं करना चाहते हैं
एक बिंदु जोड़ें। मेरे हिसाब से फिल्म प्रदर्शित क्यों एक की तरह नहीं होना चाहिए
कबीर। यह खुलासा किया है कि कैसे एक व्यक्ति सब कुछ खो देता है वह सिर्फ के bcoz प्यार करता है "&amp;"उसकी
रवैया और वापस आ जाता केवल hid रवैया में मामूली सुधार के बाद")</f>
        <v>मैं पूरी तरह सभी बिंदुओं यू सर से प्रकाश डाला पर सहमत हैं, लेकिन मैं करना चाहते हैं
एक बिंदु जोड़ें। मेरे हिसाब से फिल्म प्रदर्शित क्यों एक की तरह नहीं होना चाहिए
कबीर। यह खुलासा किया है कि कैसे एक व्यक्ति सब कुछ खो देता है वह सिर्फ के bcoz प्यार करता है उसकी
रवैया और वापस आ जाता केवल hid रवैया में मामूली सुधार के बाद</v>
      </c>
      <c r="C1893" s="1" t="s">
        <v>13</v>
      </c>
      <c r="D1893" s="1" t="s">
        <v>5</v>
      </c>
    </row>
    <row r="1894" spans="1:4" ht="13.2" x14ac:dyDescent="0.25">
      <c r="A1894" s="1" t="s">
        <v>1900</v>
      </c>
      <c r="B1894" t="str">
        <f ca="1">IFERROR(__xludf.DUMMYFUNCTION("GOOGLETRANSLATE(B1894,""en"",""hi"")"),"सस्ते वीडियो")</f>
        <v>सस्ते वीडियो</v>
      </c>
      <c r="C1894" s="1" t="s">
        <v>4</v>
      </c>
      <c r="D1894" s="1" t="s">
        <v>5</v>
      </c>
    </row>
    <row r="1895" spans="1:4" ht="13.2" x14ac:dyDescent="0.25">
      <c r="A1895" s="1" t="s">
        <v>1901</v>
      </c>
      <c r="B1895" t="str">
        <f ca="1">IFERROR(__xludf.DUMMYFUNCTION("GOOGLETRANSLATE(B1895,""en"",""hi"")"),"ग्रेट video😘😘😘")</f>
        <v>ग्रेट video😘😘😘</v>
      </c>
      <c r="C1895" s="1" t="s">
        <v>4</v>
      </c>
      <c r="D1895" s="1" t="s">
        <v>5</v>
      </c>
    </row>
    <row r="1896" spans="1:4" ht="13.2" x14ac:dyDescent="0.25">
      <c r="A1896" s="1" t="s">
        <v>1902</v>
      </c>
      <c r="B1896" t="str">
        <f ca="1">IFERROR(__xludf.DUMMYFUNCTION("GOOGLETRANSLATE(B1896,""en"",""hi"")"),"सलामी भाई")</f>
        <v>सलामी भाई</v>
      </c>
      <c r="C1896" s="1" t="s">
        <v>4</v>
      </c>
      <c r="D1896" s="1" t="s">
        <v>5</v>
      </c>
    </row>
    <row r="1897" spans="1:4" ht="13.2" x14ac:dyDescent="0.25">
      <c r="A1897" s="1" t="s">
        <v>1903</v>
      </c>
      <c r="B1897" t="str">
        <f ca="1">IFERROR(__xludf.DUMMYFUNCTION("GOOGLETRANSLATE(B1897,""en"",""hi"")"),"Accha साहब Bhot यू इस movi😲😲 के लिए देखने की मेरी बात बदल")</f>
        <v>Accha साहब Bhot यू इस movi😲😲 के लिए देखने की मेरी बात बदल</v>
      </c>
      <c r="C1897" s="1" t="s">
        <v>4</v>
      </c>
      <c r="D1897" s="1" t="s">
        <v>5</v>
      </c>
    </row>
    <row r="1898" spans="1:4" ht="13.2" x14ac:dyDescent="0.25">
      <c r="A1898" s="1" t="s">
        <v>1904</v>
      </c>
      <c r="B1898" t="str">
        <f ca="1">IFERROR(__xludf.DUMMYFUNCTION("GOOGLETRANSLATE(B1898,""en"",""hi"")"),"मैं विरोधी उदार दोषारोपण में हर फिल्म समीक्षा चालू करने के लिए अपनी क्षमता का खौफ में हूँ।")</f>
        <v>मैं विरोधी उदार दोषारोपण में हर फिल्म समीक्षा चालू करने के लिए अपनी क्षमता का खौफ में हूँ।</v>
      </c>
      <c r="C1898" s="1" t="s">
        <v>13</v>
      </c>
      <c r="D1898" s="1" t="s">
        <v>5</v>
      </c>
    </row>
    <row r="1899" spans="1:4" ht="13.2" x14ac:dyDescent="0.25">
      <c r="A1899" s="1" t="s">
        <v>1905</v>
      </c>
      <c r="B1899" t="str">
        <f ca="1">IFERROR(__xludf.DUMMYFUNCTION("GOOGLETRANSLATE(B1899,""en"",""hi"")"),"बहुत बढ़िया वीडियो प्रिय यू सू बहुत प्यार यू इस तरह जा रहा प्रिय रहते हैं 👍😊")</f>
        <v>बहुत बढ़िया वीडियो प्रिय यू सू बहुत प्यार यू इस तरह जा रहा प्रिय रहते हैं 👍😊</v>
      </c>
      <c r="C1899" s="1" t="s">
        <v>4</v>
      </c>
      <c r="D1899" s="1" t="s">
        <v>5</v>
      </c>
    </row>
    <row r="1900" spans="1:4" ht="13.2" x14ac:dyDescent="0.25">
      <c r="A1900" s="1" t="s">
        <v>1906</v>
      </c>
      <c r="B1900" t="str">
        <f ca="1">IFERROR(__xludf.DUMMYFUNCTION("GOOGLETRANSLATE(B1900,""en"",""hi"")"),"टी शर्ट अद्भुत भाई है")</f>
        <v>टी शर्ट अद्भुत भाई है</v>
      </c>
      <c r="C1900" s="1" t="s">
        <v>4</v>
      </c>
      <c r="D1900" s="1" t="s">
        <v>5</v>
      </c>
    </row>
    <row r="1901" spans="1:4" ht="13.2" x14ac:dyDescent="0.25">
      <c r="A1901" s="1" t="s">
        <v>1907</v>
      </c>
      <c r="B1901" t="str">
        <f ca="1">IFERROR(__xludf.DUMMYFUNCTION("GOOGLETRANSLATE(B1901,""en"",""hi"")"),"नकली 😠")</f>
        <v>नकली 😠</v>
      </c>
      <c r="C1901" s="1" t="s">
        <v>4</v>
      </c>
      <c r="D1901" s="1" t="s">
        <v>5</v>
      </c>
    </row>
    <row r="1902" spans="1:4" ht="13.2" x14ac:dyDescent="0.25">
      <c r="A1902" s="1" t="s">
        <v>1908</v>
      </c>
      <c r="B1902" t="str">
        <f ca="1">IFERROR(__xludf.DUMMYFUNCTION("GOOGLETRANSLATE(B1902,""en"",""hi"")"),"यह all😂😂😂 पर एकदम चमक प्रेम कहानी")</f>
        <v>यह all😂😂😂 पर एकदम चमक प्रेम कहानी</v>
      </c>
      <c r="C1902" s="1" t="s">
        <v>4</v>
      </c>
      <c r="D1902" s="1" t="s">
        <v>5</v>
      </c>
    </row>
    <row r="1903" spans="1:4" ht="13.2" x14ac:dyDescent="0.25">
      <c r="A1903" s="1" t="s">
        <v>1909</v>
      </c>
      <c r="B1903" t="str">
        <f ca="1">IFERROR(__xludf.DUMMYFUNCTION("GOOGLETRANSLATE(B1903,""en"",""hi"")"),"न उसे दोषी ठहराते हैं,
वह मोड ट्रिपिंग में है")</f>
        <v>न उसे दोषी ठहराते हैं,
वह मोड ट्रिपिंग में है</v>
      </c>
      <c r="C1903" s="1" t="s">
        <v>4</v>
      </c>
      <c r="D1903" s="1" t="s">
        <v>5</v>
      </c>
    </row>
    <row r="1904" spans="1:4" ht="13.2" x14ac:dyDescent="0.25">
      <c r="A1904" s="1" t="s">
        <v>1910</v>
      </c>
      <c r="B1904" t="str">
        <f ca="1">IFERROR(__xludf.DUMMYFUNCTION("GOOGLETRANSLATE(B1904,""en"",""hi"")"),"बाहर व्यक्त करने के लिए धन्यवाद जो कुछ भी मैं फिल्म को देखने के बाद महसूस किया ...")</f>
        <v>बाहर व्यक्त करने के लिए धन्यवाद जो कुछ भी मैं फिल्म को देखने के बाद महसूस किया ...</v>
      </c>
      <c r="C1904" s="1" t="s">
        <v>4</v>
      </c>
      <c r="D1904" s="1" t="s">
        <v>5</v>
      </c>
    </row>
    <row r="1905" spans="1:4" ht="13.2" x14ac:dyDescent="0.25">
      <c r="A1905" s="1" t="s">
        <v>1911</v>
      </c>
      <c r="B1905" t="str">
        <f ca="1">IFERROR(__xludf.DUMMYFUNCTION("GOOGLETRANSLATE(B1905,""en"",""hi"")"),"वह पूरी तरह पागल है")</f>
        <v>वह पूरी तरह पागल है</v>
      </c>
      <c r="C1905" s="1" t="s">
        <v>13</v>
      </c>
      <c r="D1905" s="1" t="s">
        <v>5</v>
      </c>
    </row>
    <row r="1906" spans="1:4" ht="13.2" x14ac:dyDescent="0.25">
      <c r="A1906" s="1" t="s">
        <v>1912</v>
      </c>
      <c r="B1906" t="str">
        <f ca="1">IFERROR(__xludf.DUMMYFUNCTION("GOOGLETRANSLATE(B1906,""en"",""hi"")"),"किसी भी दे कि गलत जानकारी उसके लिए भेजा जा shud house..and 🏠 उसने पूछा जा shud
उनकी देखभाल करने के लिए")</f>
        <v>किसी भी दे कि गलत जानकारी उसके लिए भेजा जा shud house..and 🏠 उसने पूछा जा shud
उनकी देखभाल करने के लिए</v>
      </c>
      <c r="C1906" s="1" t="s">
        <v>4</v>
      </c>
      <c r="D1906" s="1" t="s">
        <v>5</v>
      </c>
    </row>
    <row r="1907" spans="1:4" ht="13.2" x14ac:dyDescent="0.25">
      <c r="A1907" s="1" t="s">
        <v>1913</v>
      </c>
      <c r="B1907" t="str">
        <f ca="1">IFERROR(__xludf.DUMMYFUNCTION("GOOGLETRANSLATE(B1907,""en"",""hi"")"),"यह भाई रखें")</f>
        <v>यह भाई रखें</v>
      </c>
      <c r="C1907" s="1" t="s">
        <v>4</v>
      </c>
      <c r="D1907" s="1" t="s">
        <v>5</v>
      </c>
    </row>
    <row r="1908" spans="1:4" ht="13.2" x14ac:dyDescent="0.25">
      <c r="A1908" s="1" t="s">
        <v>1914</v>
      </c>
      <c r="B1908" t="str">
        <f ca="1">IFERROR(__xludf.DUMMYFUNCTION("GOOGLETRANSLATE(B1908,""en"",""hi"")"),"कबीर सिंह सेंसर पूर्ण समीक्षा 😂😂😂😂")</f>
        <v>कबीर सिंह सेंसर पूर्ण समीक्षा 😂😂😂😂</v>
      </c>
      <c r="C1908" s="1" t="s">
        <v>4</v>
      </c>
      <c r="D1908" s="1" t="s">
        <v>5</v>
      </c>
    </row>
    <row r="1909" spans="1:4" ht="13.2" x14ac:dyDescent="0.25">
      <c r="A1909" s="1" t="s">
        <v>1915</v>
      </c>
      <c r="B1909" t="str">
        <f ca="1">IFERROR(__xludf.DUMMYFUNCTION("GOOGLETRANSLATE(B1909,""en"",""hi"")"),"Arundhti रॉय भारत में अपने पाकिस्तान चला गया है, कोई लाइव")</f>
        <v>Arundhti रॉय भारत में अपने पाकिस्तान चला गया है, कोई लाइव</v>
      </c>
      <c r="C1909" s="1" t="s">
        <v>4</v>
      </c>
      <c r="D1909" s="1" t="s">
        <v>5</v>
      </c>
    </row>
    <row r="1910" spans="1:4" ht="13.2" x14ac:dyDescent="0.25">
      <c r="A1910" s="1" t="s">
        <v>1916</v>
      </c>
      <c r="B1910" t="str">
        <f ca="1">IFERROR(__xludf.DUMMYFUNCTION("GOOGLETRANSLATE(B1910,""en"",""hi"")"),"टी शर्ट उर सर 👌👌😁😁😂😂")</f>
        <v>टी शर्ट उर सर 👌👌😁😁😂😂</v>
      </c>
      <c r="C1910" s="1" t="s">
        <v>4</v>
      </c>
      <c r="D1910" s="1" t="s">
        <v>5</v>
      </c>
    </row>
    <row r="1911" spans="1:4" ht="13.2" x14ac:dyDescent="0.25">
      <c r="A1911" s="1" t="s">
        <v>1917</v>
      </c>
      <c r="B1911" t="str">
        <f ca="1">IFERROR(__xludf.DUMMYFUNCTION("GOOGLETRANSLATE(B1911,""en"",""hi"")"),"कोलकाता")</f>
        <v>कोलकाता</v>
      </c>
      <c r="C1911" s="1" t="s">
        <v>4</v>
      </c>
      <c r="D1911" s="1" t="s">
        <v>5</v>
      </c>
    </row>
    <row r="1912" spans="1:4" ht="13.2" x14ac:dyDescent="0.25">
      <c r="A1912" s="1" t="s">
        <v>1918</v>
      </c>
      <c r="B1912" t="str">
        <f ca="1">IFERROR(__xludf.DUMMYFUNCTION("GOOGLETRANSLATE(B1912,""en"",""hi"")"),"इस्लाम दुनिया के शांतिपूर्ण धर्म आप गलत तुम नहीं समझते हैं
आप के लिए इस्लाम दुर्भाग्य")</f>
        <v>इस्लाम दुनिया के शांतिपूर्ण धर्म आप गलत तुम नहीं समझते हैं
आप के लिए इस्लाम दुर्भाग्य</v>
      </c>
      <c r="C1912" s="1" t="s">
        <v>4</v>
      </c>
      <c r="D1912" s="1" t="s">
        <v>5</v>
      </c>
    </row>
    <row r="1913" spans="1:4" ht="13.2" x14ac:dyDescent="0.25">
      <c r="A1913" s="1" t="s">
        <v>1919</v>
      </c>
      <c r="B1913" t="str">
        <f ca="1">IFERROR(__xludf.DUMMYFUNCTION("GOOGLETRANSLATE(B1913,""en"",""hi"")"),"😂😂😂😂😂the संगीत है 😂😂😂😂😂")</f>
        <v>😂😂😂😂😂the संगीत है 😂😂😂😂😂</v>
      </c>
      <c r="C1913" s="1" t="s">
        <v>4</v>
      </c>
      <c r="D1913" s="1" t="s">
        <v>5</v>
      </c>
    </row>
    <row r="1914" spans="1:4" ht="13.2" x14ac:dyDescent="0.25">
      <c r="A1914" s="1" t="s">
        <v>1920</v>
      </c>
      <c r="B1914" t="str">
        <f ca="1">IFERROR(__xludf.DUMMYFUNCTION("GOOGLETRANSLATE(B1914,""en"",""hi"")"),"लव यू brooo")</f>
        <v>लव यू brooo</v>
      </c>
      <c r="C1914" s="1" t="s">
        <v>4</v>
      </c>
      <c r="D1914" s="1" t="s">
        <v>5</v>
      </c>
    </row>
    <row r="1915" spans="1:4" ht="13.2" x14ac:dyDescent="0.25">
      <c r="A1915" s="1" t="s">
        <v>1921</v>
      </c>
      <c r="B1915" t="str">
        <f ca="1">IFERROR(__xludf.DUMMYFUNCTION("GOOGLETRANSLATE(B1915,""en"",""hi"")"),"नाइस अवधारणा लोग यह 😊😊keep अप 👍👍👍")</f>
        <v>नाइस अवधारणा लोग यह 😊😊keep अप 👍👍👍</v>
      </c>
      <c r="C1915" s="1" t="s">
        <v>4</v>
      </c>
      <c r="D1915" s="1" t="s">
        <v>5</v>
      </c>
    </row>
    <row r="1916" spans="1:4" ht="13.2" x14ac:dyDescent="0.25">
      <c r="A1916" s="1" t="s">
        <v>1922</v>
      </c>
      <c r="B1916" t="str">
        <f ca="1">IFERROR(__xludf.DUMMYFUNCTION("GOOGLETRANSLATE(B1916,""en"",""hi"")"),"फोन सेक्स 09777070288 ओडिशा राज्य iam भुवनेश्वर सिर्फ iam 24yr से iam
विशेषज्ञ शरीर Massagboy घर सेवाएं उपलब्ध पहला प्रदर्शन नि: शुल्क सेवा
उपलब्ध")</f>
        <v>फोन सेक्स 09777070288 ओडिशा राज्य iam भुवनेश्वर सिर्फ iam 24yr से iam
विशेषज्ञ शरीर Massagboy घर सेवाएं उपलब्ध पहला प्रदर्शन नि: शुल्क सेवा
उपलब्ध</v>
      </c>
      <c r="C1916" s="1" t="s">
        <v>4</v>
      </c>
      <c r="D1916" s="1" t="s">
        <v>5</v>
      </c>
    </row>
    <row r="1917" spans="1:4" ht="13.2" x14ac:dyDescent="0.25">
      <c r="A1917" s="1" t="s">
        <v>1923</v>
      </c>
      <c r="B1917" t="str">
        <f ca="1">IFERROR(__xludf.DUMMYFUNCTION("GOOGLETRANSLATE(B1917,""en"",""hi"")"),"और मैं एक विरोधी नारीवादी बन 😂✌🏻
जिस तरह से नारीवादी इस फिल्म पर हमला किया मुझे पागल बना दिया")</f>
        <v>और मैं एक विरोधी नारीवादी बन 😂✌🏻
जिस तरह से नारीवादी इस फिल्म पर हमला किया मुझे पागल बना दिया</v>
      </c>
      <c r="C1917" s="1" t="s">
        <v>13</v>
      </c>
      <c r="D1917" s="1" t="s">
        <v>5</v>
      </c>
    </row>
    <row r="1918" spans="1:4" ht="13.2" x14ac:dyDescent="0.25">
      <c r="A1918" s="1" t="s">
        <v>1924</v>
      </c>
      <c r="B1918" t="str">
        <f ca="1">IFERROR(__xludf.DUMMYFUNCTION("GOOGLETRANSLATE(B1918,""en"",""hi"")"),"Arujdati रॉय एक कोकीन की लत है। वह केवल, अधिक खरीदने के लिए पैसे के लिए यह कर रहा है
क्योंकि वह पैसे से बाहर भाग गया। इस तरह के एक अफ़सोस की बात है .. उसके Deaddiction केंद्र के लिए ले लो।")</f>
        <v>Arujdati रॉय एक कोकीन की लत है। वह केवल, अधिक खरीदने के लिए पैसे के लिए यह कर रहा है
क्योंकि वह पैसे से बाहर भाग गया। इस तरह के एक अफ़सोस की बात है .. उसके Deaddiction केंद्र के लिए ले लो।</v>
      </c>
      <c r="C1918" s="1" t="s">
        <v>13</v>
      </c>
      <c r="D1918" s="1" t="s">
        <v>5</v>
      </c>
    </row>
    <row r="1919" spans="1:4" ht="13.2" x14ac:dyDescent="0.25">
      <c r="A1919" s="1" t="s">
        <v>1925</v>
      </c>
      <c r="B1919" t="str">
        <f ca="1">IFERROR(__xludf.DUMMYFUNCTION("GOOGLETRANSLATE(B1919,""en"",""hi"")"),"वास्तव में shwetabh के रूप में यू ने कहा कि अपने 30 से अधिक हो गया साल बॉलीवुड उद्योग नहीं है
अच्छी तरह से कर रही है, मैं केवल biopics देख सकते हैं और हाँ फिल्म दोस्ती (1964) घड़ी के लिए इस्तेमाल किया
कई बार उस विषय आज सार्थक गीत होने निर्देशित किया जाना "&amp;"चाहिए।")</f>
        <v>वास्तव में shwetabh के रूप में यू ने कहा कि अपने 30 से अधिक हो गया साल बॉलीवुड उद्योग नहीं है
अच्छी तरह से कर रही है, मैं केवल biopics देख सकते हैं और हाँ फिल्म दोस्ती (1964) घड़ी के लिए इस्तेमाल किया
कई बार उस विषय आज सार्थक गीत होने निर्देशित किया जाना चाहिए।</v>
      </c>
      <c r="C1919" s="1" t="s">
        <v>4</v>
      </c>
      <c r="D1919" s="1" t="s">
        <v>5</v>
      </c>
    </row>
    <row r="1920" spans="1:4" ht="13.2" x14ac:dyDescent="0.25">
      <c r="A1920" s="1" t="s">
        <v>1926</v>
      </c>
      <c r="B1920" t="str">
        <f ca="1">IFERROR(__xludf.DUMMYFUNCTION("GOOGLETRANSLATE(B1920,""en"",""hi"")"),"बॉलीवुड और भारतीय भावनाओं सबसे खराब कर रहे हैं। क्या हम रिश्ते में ऐसा नहीं है
प्यार यह chutiyapanti है")</f>
        <v>बॉलीवुड और भारतीय भावनाओं सबसे खराब कर रहे हैं। क्या हम रिश्ते में ऐसा नहीं है
प्यार यह chutiyapanti है</v>
      </c>
      <c r="C1920" s="1" t="s">
        <v>13</v>
      </c>
      <c r="D1920" s="1" t="s">
        <v>5</v>
      </c>
    </row>
    <row r="1921" spans="1:4" ht="13.2" x14ac:dyDescent="0.25">
      <c r="A1921" s="1" t="s">
        <v>1927</v>
      </c>
      <c r="B1921" t="str">
        <f ca="1">IFERROR(__xludf.DUMMYFUNCTION("GOOGLETRANSLATE(B1921,""en"",""hi"")"),"वाह
अच्छा")</f>
        <v>वाह
अच्छा</v>
      </c>
      <c r="C1921" s="1" t="s">
        <v>4</v>
      </c>
      <c r="D1921" s="1" t="s">
        <v>5</v>
      </c>
    </row>
    <row r="1922" spans="1:4" ht="13.2" x14ac:dyDescent="0.25">
      <c r="A1922" s="1" t="s">
        <v>1928</v>
      </c>
      <c r="B1922" t="str">
        <f ca="1">IFERROR(__xludf.DUMMYFUNCTION("GOOGLETRANSLATE(B1922,""en"",""hi"")"),"रमोला है")</f>
        <v>रमोला है</v>
      </c>
      <c r="C1922" s="1" t="s">
        <v>4</v>
      </c>
      <c r="D1922" s="1" t="s">
        <v>5</v>
      </c>
    </row>
    <row r="1923" spans="1:4" ht="13.2" x14ac:dyDescent="0.25">
      <c r="A1923" s="1" t="s">
        <v>1929</v>
      </c>
      <c r="B1923" t="str">
        <f ca="1">IFERROR(__xludf.DUMMYFUNCTION("GOOGLETRANSLATE(B1923,""en"",""hi"")"),"PHOENIX- अब हर महिला से समलैंगिक होना दी जाएगी और हर पुरुष समलैंगिक होना होगा।
जरा सोचो यूनिवर्स यह सिस्टम शुरू किया है कि पुरुष-महिला आलम होगा
ILLEGALIZED और समलैंगिक विवाह वैध होगा ... इस के नवीनतम प्रणाली है
हमारी आकाशगंगा और इस कन्या मंडल (54 विभिन्न "&amp;"आकाशगंगाओं का संकलन
जिसमें शामिल है आकाशगंगा)। बलात्कार या IVTIZING हो जाएगा में इस तरह कोई यौन अपराध
नवीनतम प्रणाली ... इस ग्रह की काश सभी का सबसे अच्छा हर व्यक्ति।")</f>
        <v>PHOENIX- अब हर महिला से समलैंगिक होना दी जाएगी और हर पुरुष समलैंगिक होना होगा।
जरा सोचो यूनिवर्स यह सिस्टम शुरू किया है कि पुरुष-महिला आलम होगा
ILLEGALIZED और समलैंगिक विवाह वैध होगा ... इस के नवीनतम प्रणाली है
हमारी आकाशगंगा और इस कन्या मंडल (54 विभिन्न आकाशगंगाओं का संकलन
जिसमें शामिल है आकाशगंगा)। बलात्कार या IVTIZING हो जाएगा में इस तरह कोई यौन अपराध
नवीनतम प्रणाली ... इस ग्रह की काश सभी का सबसे अच्छा हर व्यक्ति।</v>
      </c>
      <c r="C1923" s="1" t="s">
        <v>4</v>
      </c>
      <c r="D1923" s="1" t="s">
        <v>28</v>
      </c>
    </row>
    <row r="1924" spans="1:4" ht="13.2" x14ac:dyDescent="0.25">
      <c r="A1924" s="1" t="s">
        <v>1930</v>
      </c>
      <c r="B1924" t="str">
        <f ca="1">IFERROR(__xludf.DUMMYFUNCTION("GOOGLETRANSLATE(B1924,""en"",""hi"")"),"एक असली आदमी एक है जो आत्म सम्मान है! बल्कि कुछ यादृच्छिक महिलाओं की तुलना में।")</f>
        <v>एक असली आदमी एक है जो आत्म सम्मान है! बल्कि कुछ यादृच्छिक महिलाओं की तुलना में।</v>
      </c>
      <c r="C1924" s="1" t="s">
        <v>4</v>
      </c>
      <c r="D1924" s="1" t="s">
        <v>5</v>
      </c>
    </row>
    <row r="1925" spans="1:4" ht="13.2" x14ac:dyDescent="0.25">
      <c r="A1925" s="1" t="s">
        <v>1931</v>
      </c>
      <c r="B1925" t="str">
        <f ca="1">IFERROR(__xludf.DUMMYFUNCTION("GOOGLETRANSLATE(B1925,""en"",""hi"")"),"😂😂😂😂 suuuuuuperb लोग")</f>
        <v>😂😂😂😂 suuuuuuperb लोग</v>
      </c>
      <c r="C1925" s="1" t="s">
        <v>4</v>
      </c>
      <c r="D1925" s="1" t="s">
        <v>5</v>
      </c>
    </row>
    <row r="1926" spans="1:4" ht="13.2" x14ac:dyDescent="0.25">
      <c r="A1926" s="1" t="s">
        <v>1932</v>
      </c>
      <c r="B1926" t="str">
        <f ca="1">IFERROR(__xludf.DUMMYFUNCTION("GOOGLETRANSLATE(B1926,""en"",""hi"")"),"कमाल भाई")</f>
        <v>कमाल भाई</v>
      </c>
      <c r="C1926" s="1" t="s">
        <v>4</v>
      </c>
      <c r="D1926" s="1" t="s">
        <v>5</v>
      </c>
    </row>
    <row r="1927" spans="1:4" ht="13.2" x14ac:dyDescent="0.25">
      <c r="A1927" s="1" t="s">
        <v>1933</v>
      </c>
      <c r="B1927" t="str">
        <f ca="1">IFERROR(__xludf.DUMMYFUNCTION("GOOGLETRANSLATE(B1927,""en"",""hi"")"),"तो बहुत अच्छा")</f>
        <v>तो बहुत अच्छा</v>
      </c>
      <c r="C1927" s="1" t="s">
        <v>4</v>
      </c>
      <c r="D1927" s="1" t="s">
        <v>5</v>
      </c>
    </row>
    <row r="1928" spans="1:4" ht="13.2" x14ac:dyDescent="0.25">
      <c r="A1928" s="1" t="s">
        <v>1934</v>
      </c>
      <c r="B1928" t="str">
        <f ca="1">IFERROR(__xludf.DUMMYFUNCTION("GOOGLETRANSLATE(B1928,""en"",""hi"")"),"इस तरह की बहस में कृपया एक के लिए एक समय में केवल एक ही कहते हैं ""पर"" माइक रखने
मिनट हर बार। यह आदमी चेतन बात करने के लिए मधु किश्वर की अनुमति नहीं दे रहा है। अगर
कई लोगों को एक साथ बात करते हैं दर्शकों को बाहर नहीं कर सकते हैं जो चर्चा का विषय है
क्या "&amp;"भ। मैं कुछ मिनट के लिए के लिए ही इसे देखा और मैं इसे बंद करना चाहते। यहां है
अब इस तरह के कोलाहल देखने में कोई उद्देश्य।")</f>
        <v>इस तरह की बहस में कृपया एक के लिए एक समय में केवल एक ही कहते हैं "पर" माइक रखने
मिनट हर बार। यह आदमी चेतन बात करने के लिए मधु किश्वर की अनुमति नहीं दे रहा है। अगर
कई लोगों को एक साथ बात करते हैं दर्शकों को बाहर नहीं कर सकते हैं जो चर्चा का विषय है
क्या भ। मैं कुछ मिनट के लिए के लिए ही इसे देखा और मैं इसे बंद करना चाहते। यहां है
अब इस तरह के कोलाहल देखने में कोई उद्देश्य।</v>
      </c>
      <c r="C1928" s="1" t="s">
        <v>4</v>
      </c>
      <c r="D1928" s="1" t="s">
        <v>5</v>
      </c>
    </row>
    <row r="1929" spans="1:4" ht="13.2" x14ac:dyDescent="0.25">
      <c r="A1929" s="1" t="s">
        <v>1935</v>
      </c>
      <c r="B1929" t="str">
        <f ca="1">IFERROR(__xludf.DUMMYFUNCTION("GOOGLETRANSLATE(B1929,""en"",""hi"")"),"मैं इसे की तरह उर वीडियो सब उर टीम के लिए Thanq बहुत अच्छा है 😊")</f>
        <v>मैं इसे की तरह उर वीडियो सब उर टीम के लिए Thanq बहुत अच्छा है 😊</v>
      </c>
      <c r="C1929" s="1" t="s">
        <v>4</v>
      </c>
      <c r="D1929" s="1" t="s">
        <v>5</v>
      </c>
    </row>
    <row r="1930" spans="1:4" ht="13.2" x14ac:dyDescent="0.25">
      <c r="A1930" s="1" t="s">
        <v>1936</v>
      </c>
      <c r="B1930" t="str">
        <f ca="1">IFERROR(__xludf.DUMMYFUNCTION("GOOGLETRANSLATE(B1930,""en"",""hi"")"),"ठनक भाई")</f>
        <v>ठनक भाई</v>
      </c>
      <c r="C1930" s="1" t="s">
        <v>4</v>
      </c>
      <c r="D1930" s="1" t="s">
        <v>5</v>
      </c>
    </row>
    <row r="1931" spans="1:4" ht="13.2" x14ac:dyDescent="0.25">
      <c r="A1931" s="1" t="s">
        <v>1937</v>
      </c>
      <c r="B1931" t="str">
        <f ca="1">IFERROR(__xludf.DUMMYFUNCTION("GOOGLETRANSLATE(B1931,""en"",""hi"")"),"कैसे गूंगा नेहा गुप्ता है! जो कह रहा है यू को गिरफ्तार नहीं कर सकता लेकिन केवल वास्तविक मामलों में
अन्यथा नहीं")</f>
        <v>कैसे गूंगा नेहा गुप्ता है! जो कह रहा है यू को गिरफ्तार नहीं कर सकता लेकिन केवल वास्तविक मामलों में
अन्यथा नहीं</v>
      </c>
      <c r="C1931" s="1" t="s">
        <v>13</v>
      </c>
      <c r="D1931" s="1" t="s">
        <v>5</v>
      </c>
    </row>
    <row r="1932" spans="1:4" ht="13.2" x14ac:dyDescent="0.25">
      <c r="A1932" s="1" t="s">
        <v>1938</v>
      </c>
      <c r="B1932" t="str">
        <f ca="1">IFERROR(__xludf.DUMMYFUNCTION("GOOGLETRANSLATE(B1932,""en"",""hi"")"),"Hahahahhaha 😂😂🤣Arnab Goswanmi और बहस। हो हो हो। क्या मजाक है")</f>
        <v>Hahahahhaha 😂😂🤣Arnab Goswanmi और बहस। हो हो हो। क्या मजाक है</v>
      </c>
      <c r="C1932" s="1" t="s">
        <v>4</v>
      </c>
      <c r="D1932" s="1" t="s">
        <v>5</v>
      </c>
    </row>
    <row r="1933" spans="1:4" ht="13.2" x14ac:dyDescent="0.25">
      <c r="A1933" s="1" t="s">
        <v>1939</v>
      </c>
      <c r="B1933" t="str">
        <f ca="1">IFERROR(__xludf.DUMMYFUNCTION("GOOGLETRANSLATE(B1933,""en"",""hi"")"),"क्या है 377 मैं से हूँ पाक IDK plzz समझाने ...")</f>
        <v>क्या है 377 मैं से हूँ पाक IDK plzz समझाने ...</v>
      </c>
      <c r="C1933" s="1" t="s">
        <v>4</v>
      </c>
      <c r="D1933" s="1" t="s">
        <v>5</v>
      </c>
    </row>
    <row r="1934" spans="1:4" ht="13.2" x14ac:dyDescent="0.25">
      <c r="A1934" s="1" t="s">
        <v>1940</v>
      </c>
      <c r="B1934" t="str">
        <f ca="1">IFERROR(__xludf.DUMMYFUNCTION("GOOGLETRANSLATE(B1934,""en"",""hi"")"),"शानदार भाई")</f>
        <v>शानदार भाई</v>
      </c>
      <c r="C1934" s="1" t="s">
        <v>4</v>
      </c>
      <c r="D1934" s="1" t="s">
        <v>5</v>
      </c>
    </row>
    <row r="1935" spans="1:4" ht="13.2" x14ac:dyDescent="0.25">
      <c r="A1935" s="1" t="s">
        <v>1941</v>
      </c>
      <c r="B1935" t="str">
        <f ca="1">IFERROR(__xludf.DUMMYFUNCTION("GOOGLETRANSLATE(B1935,""en"",""hi"")"),"RAENDIE आप EDAT")</f>
        <v>RAENDIE आप EDAT</v>
      </c>
      <c r="C1935" s="1" t="s">
        <v>36</v>
      </c>
      <c r="D1935" s="1" t="s">
        <v>28</v>
      </c>
    </row>
    <row r="1936" spans="1:4" ht="13.2" x14ac:dyDescent="0.25">
      <c r="A1936" s="1" t="s">
        <v>1942</v>
      </c>
      <c r="B1936" t="str">
        <f ca="1">IFERROR(__xludf.DUMMYFUNCTION("GOOGLETRANSLATE(B1936,""en"",""hi"")"),"कैसे अरुंधति भारत में है जो उसे यहां भेज दिया ... वह नहीं आएगा की अपनी
इसका मतलब है कुछ वामपंथी उसे वित्त पोषित है और वह भारत में मूल्य बना nuesence करने के लिए यहाँ उतरा।
क्यों वह खुले तौर पर भारत की जनता को गुमराह बढ़ रहा है।")</f>
        <v>कैसे अरुंधति भारत में है जो उसे यहां भेज दिया ... वह नहीं आएगा की अपनी
इसका मतलब है कुछ वामपंथी उसे वित्त पोषित है और वह भारत में मूल्य बना nuesence करने के लिए यहाँ उतरा।
क्यों वह खुले तौर पर भारत की जनता को गुमराह बढ़ रहा है।</v>
      </c>
      <c r="C1936" s="1" t="s">
        <v>4</v>
      </c>
      <c r="D1936" s="1" t="s">
        <v>5</v>
      </c>
    </row>
    <row r="1937" spans="1:4" ht="13.2" x14ac:dyDescent="0.25">
      <c r="A1937" s="1" t="s">
        <v>1943</v>
      </c>
      <c r="B1937" t="str">
        <f ca="1">IFERROR(__xludf.DUMMYFUNCTION("GOOGLETRANSLATE(B1937,""en"",""hi"")"),"इस वीडियो को सबक समर्थक बनाने के लिए धन्यवाद")</f>
        <v>इस वीडियो को सबक समर्थक बनाने के लिए धन्यवाद</v>
      </c>
      <c r="C1937" s="1" t="s">
        <v>4</v>
      </c>
      <c r="D1937" s="1" t="s">
        <v>5</v>
      </c>
    </row>
    <row r="1938" spans="1:4" ht="13.2" x14ac:dyDescent="0.25">
      <c r="A1938" s="1" t="s">
        <v>1944</v>
      </c>
      <c r="B1938" t="str">
        <f ca="1">IFERROR(__xludf.DUMMYFUNCTION("GOOGLETRANSLATE(B1938,""en"",""hi"")"),"जब तक लोगों को, सुन रहे हैं के रूप में प्रोत्साहन देने और उसके लिए ताली। हालात नहीं होगा
बदल क्योंकि यह मानसिकता है कि समस्या है। आप उसे जेल में डाल दिया। एक
उसके अनुयायियों के उसके स्थान ले लेगा। यह एक गहरे निहित समस्या है।")</f>
        <v>जब तक लोगों को, सुन रहे हैं के रूप में प्रोत्साहन देने और उसके लिए ताली। हालात नहीं होगा
बदल क्योंकि यह मानसिकता है कि समस्या है। आप उसे जेल में डाल दिया। एक
उसके अनुयायियों के उसके स्थान ले लेगा। यह एक गहरे निहित समस्या है।</v>
      </c>
      <c r="C1938" s="1" t="s">
        <v>4</v>
      </c>
      <c r="D1938" s="1" t="s">
        <v>28</v>
      </c>
    </row>
    <row r="1939" spans="1:4" ht="13.2" x14ac:dyDescent="0.25">
      <c r="A1939" s="1" t="s">
        <v>1945</v>
      </c>
      <c r="B1939" t="str">
        <f ca="1">IFERROR(__xludf.DUMMYFUNCTION("GOOGLETRANSLATE(B1939,""en"",""hi"")"),"हाँ, 170,000 पति एक साथ 12 साल में घरेलू हिंसा के शिकार हो चुके हैं
14,166 की वार्षिक औसत और अभी तक सरकार। और समाज केवल मूक नहीं हैं
इसके बारे में, लेकिन यह भी चुपचाप इसे पर हँस। हमारे पुरुषों इस तरह के एक के लायक है
उपचार? हम पुरुषों की कल्याण मंत्रालय आ"&amp;"वश्यकता नहीं है?")</f>
        <v>हाँ, 170,000 पति एक साथ 12 साल में घरेलू हिंसा के शिकार हो चुके हैं
14,166 की वार्षिक औसत और अभी तक सरकार। और समाज केवल मूक नहीं हैं
इसके बारे में, लेकिन यह भी चुपचाप इसे पर हँस। हमारे पुरुषों इस तरह के एक के लायक है
उपचार? हम पुरुषों की कल्याण मंत्रालय आवश्यकता नहीं है?</v>
      </c>
      <c r="C1939" s="1" t="s">
        <v>4</v>
      </c>
      <c r="D1939" s="1" t="s">
        <v>5</v>
      </c>
    </row>
    <row r="1940" spans="1:4" ht="13.2" x14ac:dyDescent="0.25">
      <c r="A1940" s="1" t="s">
        <v>1946</v>
      </c>
      <c r="B1940" t="str">
        <f ca="1">IFERROR(__xludf.DUMMYFUNCTION("GOOGLETRANSLATE(B1940,""en"",""hi"")"),"[06:40] (https://www.youtube.com/watch?v=N_ZMfQMZos0&amp;t=6m40s) का सुझाव दें
शेष 20% -30% से कुछ नाम ..")</f>
        <v>[06:40] (https://www.youtube.com/watch?v=N_ZMfQMZos0&amp;t=6m40s) का सुझाव दें
शेष 20% -30% से कुछ नाम ..</v>
      </c>
      <c r="C1940" s="1" t="s">
        <v>4</v>
      </c>
      <c r="D1940" s="1" t="s">
        <v>5</v>
      </c>
    </row>
    <row r="1941" spans="1:4" ht="13.2" x14ac:dyDescent="0.25">
      <c r="A1941" s="1" t="s">
        <v>1947</v>
      </c>
      <c r="B1941" t="str">
        <f ca="1">IFERROR(__xludf.DUMMYFUNCTION("GOOGLETRANSLATE(B1941,""en"",""hi"")"),"बकाया")</f>
        <v>बकाया</v>
      </c>
      <c r="C1941" s="1" t="s">
        <v>4</v>
      </c>
      <c r="D1941" s="1" t="s">
        <v>5</v>
      </c>
    </row>
    <row r="1942" spans="1:4" ht="13.2" x14ac:dyDescent="0.25">
      <c r="A1942" s="1" t="s">
        <v>1948</v>
      </c>
      <c r="B1942" t="str">
        <f ca="1">IFERROR(__xludf.DUMMYFUNCTION("GOOGLETRANSLATE(B1942,""en"",""hi"")"),"कैसे यू उन कमीने जिनका मानना ​​था कि समलैंगिकता एक की तरह है बर्दाश्त करते
रोग और यह पश्चिमी देश से आता ?? मैं उन्हें थप्पड़ मारने की तरह महसूस ...
फिर भी हम इतनी अज्ञानी है कि हम एक किया जा रहा है के पीछे कारण है कि पता नहीं है कर रहे हैं
समलैंगिक। महान "&amp;"लोग काम करता है, अन्य मेट्रो से प्रतिक्रियाओं का इंतज़ार कर
मुंबई, कोलकाता, बैंगलोर और दूसरों जैसे शहरों ..")</f>
        <v>कैसे यू उन कमीने जिनका मानना ​​था कि समलैंगिकता एक की तरह है बर्दाश्त करते
रोग और यह पश्चिमी देश से आता ?? मैं उन्हें थप्पड़ मारने की तरह महसूस ...
फिर भी हम इतनी अज्ञानी है कि हम एक किया जा रहा है के पीछे कारण है कि पता नहीं है कर रहे हैं
समलैंगिक। महान लोग काम करता है, अन्य मेट्रो से प्रतिक्रियाओं का इंतज़ार कर
मुंबई, कोलकाता, बैंगलोर और दूसरों जैसे शहरों ..</v>
      </c>
      <c r="C1942" s="1" t="s">
        <v>36</v>
      </c>
      <c r="D1942" s="1" t="s">
        <v>28</v>
      </c>
    </row>
    <row r="1943" spans="1:4" ht="13.2" x14ac:dyDescent="0.25">
      <c r="A1943" s="1" t="s">
        <v>1949</v>
      </c>
      <c r="B1943" t="str">
        <f ca="1">IFERROR(__xludf.DUMMYFUNCTION("GOOGLETRANSLATE(B1943,""en"",""hi"")"),"बस नारीवादी भाई, नहीं उदारवादी :)")</f>
        <v>बस नारीवादी भाई, नहीं उदारवादी :)</v>
      </c>
      <c r="C1943" s="1" t="s">
        <v>4</v>
      </c>
      <c r="D1943" s="1" t="s">
        <v>5</v>
      </c>
    </row>
    <row r="1944" spans="1:4" ht="13.2" x14ac:dyDescent="0.25">
      <c r="A1944" s="1" t="s">
        <v>1950</v>
      </c>
      <c r="B1944" t="str">
        <f ca="1">IFERROR(__xludf.DUMMYFUNCTION("GOOGLETRANSLATE(B1944,""en"",""hi"")"),"[02:42] (https://www.youtube.com/watch?v=dctvge09P4A&amp;t=2m42s) एआईटीए सबसे अच्छा chilo😁😁😁")</f>
        <v>[02:42] (https://www.youtube.com/watch?v=dctvge09P4A&amp;t=2m42s) एआईटीए सबसे अच्छा chilo😁😁😁</v>
      </c>
      <c r="C1944" s="1" t="s">
        <v>4</v>
      </c>
      <c r="D1944" s="1" t="s">
        <v>5</v>
      </c>
    </row>
    <row r="1945" spans="1:4" ht="13.2" x14ac:dyDescent="0.25">
      <c r="A1945" s="1" t="s">
        <v>1951</v>
      </c>
      <c r="B1945" t="str">
        <f ca="1">IFERROR(__xludf.DUMMYFUNCTION("GOOGLETRANSLATE(B1945,""en"",""hi"")"),"की तुलना नहीं लेकिन ना पेरू सूर्य की तरह भी अच्छा फिल्में na Illu भारत को नुकसान होगा
दिखाने के लिए नारीवादियों तो समस्या का सामना विषाक्त masculinity.A आदमी कहा जाता है
क्रोध प्रबंधन = विषाक्त masculinity.Since जब साथ? वे सभी लोग चाहते हैं
बन effeminate."&amp;"Feminists sure.Thats y मैं के लिए तर्क और तर्क से नफरत है
महिलाओं से दूर रहने और मैं इसके लिए कोई पछतावा नहीं है। SJWs के लिए प्रतीक्षा कर पाने के लिए
मुझे कुछ शर्मसार साथ उत्तर देने से कुंजीपटल युद्ध में शामिल language.I नहीं होगा
retaliate.😜👍")</f>
        <v>की तुलना नहीं लेकिन ना पेरू सूर्य की तरह भी अच्छा फिल्में na Illu भारत को नुकसान होगा
दिखाने के लिए नारीवादियों तो समस्या का सामना विषाक्त masculinity.A आदमी कहा जाता है
क्रोध प्रबंधन = विषाक्त masculinity.Since जब साथ? वे सभी लोग चाहते हैं
बन effeminate.Feminists sure.Thats y मैं के लिए तर्क और तर्क से नफरत है
महिलाओं से दूर रहने और मैं इसके लिए कोई पछतावा नहीं है। SJWs के लिए प्रतीक्षा कर पाने के लिए
मुझे कुछ शर्मसार साथ उत्तर देने से कुंजीपटल युद्ध में शामिल language.I नहीं होगा
retaliate.😜👍</v>
      </c>
      <c r="C1945" s="1" t="s">
        <v>36</v>
      </c>
      <c r="D1945" s="1" t="s">
        <v>5</v>
      </c>
    </row>
    <row r="1946" spans="1:4" ht="13.2" x14ac:dyDescent="0.25">
      <c r="A1946" s="1" t="s">
        <v>1952</v>
      </c>
      <c r="B1946" t="str">
        <f ca="1">IFERROR(__xludf.DUMMYFUNCTION("GOOGLETRANSLATE(B1946,""en"",""hi"")"),"वाह")</f>
        <v>वाह</v>
      </c>
      <c r="C1946" s="1" t="s">
        <v>4</v>
      </c>
      <c r="D1946" s="1" t="s">
        <v>5</v>
      </c>
    </row>
    <row r="1947" spans="1:4" ht="13.2" x14ac:dyDescent="0.25">
      <c r="A1947" s="1" t="s">
        <v>1953</v>
      </c>
      <c r="B1947" t="str">
        <f ca="1">IFERROR(__xludf.DUMMYFUNCTION("GOOGLETRANSLATE(B1947,""en"",""hi"")"),"मजेदार !")</f>
        <v>मजेदार !</v>
      </c>
      <c r="C1947" s="1" t="s">
        <v>4</v>
      </c>
      <c r="D1947" s="1" t="s">
        <v>5</v>
      </c>
    </row>
    <row r="1948" spans="1:4" ht="13.2" x14ac:dyDescent="0.25">
      <c r="A1948" s="1" t="s">
        <v>1954</v>
      </c>
      <c r="B1948" t="str">
        <f ca="1">IFERROR(__xludf.DUMMYFUNCTION("GOOGLETRANSLATE(B1948,""en"",""hi"")"),"[06:18] (https://www.youtube.com/watch?v=p7ssviyHAe0&amp;t=6m18s) सबसे अच्छा लग रहा है")</f>
        <v>[06:18] (https://www.youtube.com/watch?v=p7ssviyHAe0&amp;t=6m18s) सबसे अच्छा लग रहा है</v>
      </c>
      <c r="C1948" s="1" t="s">
        <v>4</v>
      </c>
      <c r="D1948" s="1" t="s">
        <v>5</v>
      </c>
    </row>
    <row r="1949" spans="1:4" ht="13.2" x14ac:dyDescent="0.25">
      <c r="A1949" s="1" t="s">
        <v>1955</v>
      </c>
      <c r="B1949" t="str">
        <f ca="1">IFERROR(__xludf.DUMMYFUNCTION("GOOGLETRANSLATE(B1949,""en"",""hi"")"),"अंत में के बारे में मूर्खता वर्तमान में चल रही कुछ वास्तविक समीक्षा
बॉलीवुड फिल्म !!!!!!")</f>
        <v>अंत में के बारे में मूर्खता वर्तमान में चल रही कुछ वास्तविक समीक्षा
बॉलीवुड फिल्म !!!!!!</v>
      </c>
      <c r="C1949" s="1" t="s">
        <v>4</v>
      </c>
      <c r="D1949" s="1" t="s">
        <v>5</v>
      </c>
    </row>
    <row r="1950" spans="1:4" ht="13.2" x14ac:dyDescent="0.25">
      <c r="A1950" s="1" t="s">
        <v>1956</v>
      </c>
      <c r="B1950" t="str">
        <f ca="1">IFERROR(__xludf.DUMMYFUNCTION("GOOGLETRANSLATE(B1950,""en"",""hi"")"),"और वह बॉलीवुड फिल्म मापदंड के बारे में ले जा रहा है")</f>
        <v>और वह बॉलीवुड फिल्म मापदंड के बारे में ले जा रहा है</v>
      </c>
      <c r="C1950" s="1" t="s">
        <v>4</v>
      </c>
      <c r="D1950" s="1" t="s">
        <v>5</v>
      </c>
    </row>
    <row r="1951" spans="1:4" ht="13.2" x14ac:dyDescent="0.25">
      <c r="A1951" s="1" t="s">
        <v>1957</v>
      </c>
      <c r="B1951" t="str">
        <f ca="1">IFERROR(__xludf.DUMMYFUNCTION("GOOGLETRANSLATE(B1951,""en"",""hi"")"),"मैं Andh भक्त यहाँ देख सकते हैं ..
बहुत बढ़िया .. 😂")</f>
        <v>मैं Andh भक्त यहाँ देख सकते हैं ..
बहुत बढ़िया .. 😂</v>
      </c>
      <c r="C1951" s="1" t="s">
        <v>4</v>
      </c>
      <c r="D1951" s="1" t="s">
        <v>5</v>
      </c>
    </row>
    <row r="1952" spans="1:4" ht="13.2" x14ac:dyDescent="0.25">
      <c r="A1952" s="1" t="s">
        <v>1958</v>
      </c>
      <c r="B1952" t="str">
        <f ca="1">IFERROR(__xludf.DUMMYFUNCTION("GOOGLETRANSLATE(B1952,""en"",""hi"")"),"@Herbert पॉल संविधान असीमित दुश्मन और राजद्रोह की आजादी नहीं देता है।
सबसे पहले संविधान तो टिप्पणी पढ़ें।")</f>
        <v>@Herbert पॉल संविधान असीमित दुश्मन और राजद्रोह की आजादी नहीं देता है।
सबसे पहले संविधान तो टिप्पणी पढ़ें।</v>
      </c>
      <c r="C1952" s="1" t="s">
        <v>4</v>
      </c>
      <c r="D1952" s="1" t="s">
        <v>5</v>
      </c>
    </row>
    <row r="1953" spans="1:4" ht="13.2" x14ac:dyDescent="0.25">
      <c r="A1953" s="1" t="s">
        <v>1959</v>
      </c>
      <c r="B1953" t="str">
        <f ca="1">IFERROR(__xludf.DUMMYFUNCTION("GOOGLETRANSLATE(B1953,""en"",""hi"")"),"किसी भी महिला के लिए पहली बार किसी भी प्रेमी को पूरा करेगा, तो वह कभी नहीं होगा कि लड़का
प्रीति की तरह पहली बार पर उसे चूमने के लिए ......")</f>
        <v>किसी भी महिला के लिए पहली बार किसी भी प्रेमी को पूरा करेगा, तो वह कभी नहीं होगा कि लड़का
प्रीति की तरह पहली बार पर उसे चूमने के लिए ......</v>
      </c>
      <c r="C1953" s="1" t="s">
        <v>4</v>
      </c>
      <c r="D1953" s="1" t="s">
        <v>5</v>
      </c>
    </row>
    <row r="1954" spans="1:4" ht="13.2" x14ac:dyDescent="0.25">
      <c r="A1954" s="1" t="s">
        <v>1960</v>
      </c>
      <c r="B1954" t="str">
        <f ca="1">IFERROR(__xludf.DUMMYFUNCTION("GOOGLETRANSLATE(B1954,""en"",""hi"")"),"अर्नाब लायक भी करने के लिए नहीं कहा जा रहा है एक Kutta !!!! इसके एक अपमान के लिए एक कुत्ते !!!!!!")</f>
        <v>अर्नाब लायक भी करने के लिए नहीं कहा जा रहा है एक Kutta !!!! इसके एक अपमान के लिए एक कुत्ते !!!!!!</v>
      </c>
      <c r="C1954" s="1" t="s">
        <v>36</v>
      </c>
      <c r="D1954" s="1" t="s">
        <v>28</v>
      </c>
    </row>
    <row r="1955" spans="1:4" ht="13.2" x14ac:dyDescent="0.25">
      <c r="A1955" s="1" t="s">
        <v>1961</v>
      </c>
      <c r="B1955" t="str">
        <f ca="1">IFERROR(__xludf.DUMMYFUNCTION("GOOGLETRANSLATE(B1955,""en"",""hi"")"),"हमेशा आप के एक प्रशंसक, बहुत मेहनत कर कुछ महान प्राप्त करने के लिए")</f>
        <v>हमेशा आप के एक प्रशंसक, बहुत मेहनत कर कुछ महान प्राप्त करने के लिए</v>
      </c>
      <c r="C1955" s="1" t="s">
        <v>4</v>
      </c>
      <c r="D1955" s="1" t="s">
        <v>5</v>
      </c>
    </row>
    <row r="1956" spans="1:4" ht="13.2" x14ac:dyDescent="0.25">
      <c r="A1956" s="1" t="s">
        <v>1962</v>
      </c>
      <c r="B1956" t="str">
        <f ca="1">IFERROR(__xludf.DUMMYFUNCTION("GOOGLETRANSLATE(B1956,""en"",""hi"")"),"Ri8")</f>
        <v>Ri8</v>
      </c>
      <c r="C1956" s="1" t="s">
        <v>4</v>
      </c>
      <c r="D1956" s="1" t="s">
        <v>5</v>
      </c>
    </row>
    <row r="1957" spans="1:4" ht="13.2" x14ac:dyDescent="0.25">
      <c r="A1957" s="1" t="s">
        <v>1963</v>
      </c>
      <c r="B1957" t="str">
        <f ca="1">IFERROR(__xludf.DUMMYFUNCTION("GOOGLETRANSLATE(B1957,""en"",""hi"")"),"एक ईमानदार समीक्षा")</f>
        <v>एक ईमानदार समीक्षा</v>
      </c>
      <c r="C1957" s="1" t="s">
        <v>4</v>
      </c>
      <c r="D1957" s="1" t="s">
        <v>5</v>
      </c>
    </row>
    <row r="1958" spans="1:4" ht="13.2" x14ac:dyDescent="0.25">
      <c r="A1958" s="1" t="s">
        <v>1964</v>
      </c>
      <c r="B1958" t="str">
        <f ca="1">IFERROR(__xludf.DUMMYFUNCTION("GOOGLETRANSLATE(B1958,""en"",""hi"")"),"महिला की वार्ता best.💜💜💖 था")</f>
        <v>महिला की वार्ता best.💜💜💖 था</v>
      </c>
      <c r="C1958" s="1" t="s">
        <v>4</v>
      </c>
      <c r="D1958" s="1" t="s">
        <v>5</v>
      </c>
    </row>
    <row r="1959" spans="1:4" ht="13.2" x14ac:dyDescent="0.25">
      <c r="A1959" s="1" t="s">
        <v>1965</v>
      </c>
      <c r="B1959" t="str">
        <f ca="1">IFERROR(__xludf.DUMMYFUNCTION("GOOGLETRANSLATE(B1959,""en"",""hi"")"),"उसे जेल में फेंक")</f>
        <v>उसे जेल में फेंक</v>
      </c>
      <c r="C1959" s="1" t="s">
        <v>36</v>
      </c>
      <c r="D1959" s="1" t="s">
        <v>5</v>
      </c>
    </row>
    <row r="1960" spans="1:4" ht="13.2" x14ac:dyDescent="0.25">
      <c r="A1960" s="1" t="s">
        <v>1966</v>
      </c>
      <c r="B1960" t="str">
        <f ca="1">IFERROR(__xludf.DUMMYFUNCTION("GOOGLETRANSLATE(B1960,""en"",""hi"")"),"वास्तव में 👍👍👍")</f>
        <v>वास्तव में 👍👍👍</v>
      </c>
      <c r="C1960" s="1" t="s">
        <v>4</v>
      </c>
      <c r="D1960" s="1" t="s">
        <v>5</v>
      </c>
    </row>
    <row r="1961" spans="1:4" ht="13.2" x14ac:dyDescent="0.25">
      <c r="A1961" s="1" t="s">
        <v>1967</v>
      </c>
      <c r="B1961" t="str">
        <f ca="1">IFERROR(__xludf.DUMMYFUNCTION("GOOGLETRANSLATE(B1961,""en"",""hi"")"),"मैं इसे कल देखा और स्पष्ट रूप से बोल रहा है मैं इसे की तरह नहीं किया। और मुझे
स्पष्ट मैं नारीवादी नहीं हूँ। असल में दृढ़ता से नकली नारीवाद से नफरत है। हीरो हीरोइन
एक दूसरे से प्यार है, लेकिन परिवार उन्हें शादी करने के लिए, नायिका के लिए मजबूर नहीं करना चा"&amp;"हते
शादी किसी और, नायक में देवदास बदल जाता है और अंत में और वे मिले, लाइव
आनंद से। कहानी अब क्लिच और पुरानी लेकिन फिल्म के निर्माताओं है
जोड़ा क्रोध, दृश्यों चुंबन, शराब और स्टीरियोटाइप समाप्त होने के बहुत सारे। कुछ भी तो नहीं
नवीन व।")</f>
        <v>मैं इसे कल देखा और स्पष्ट रूप से बोल रहा है मैं इसे की तरह नहीं किया। और मुझे
स्पष्ट मैं नारीवादी नहीं हूँ। असल में दृढ़ता से नकली नारीवाद से नफरत है। हीरो हीरोइन
एक दूसरे से प्यार है, लेकिन परिवार उन्हें शादी करने के लिए, नायिका के लिए मजबूर नहीं करना चाहते
शादी किसी और, नायक में देवदास बदल जाता है और अंत में और वे मिले, लाइव
आनंद से। कहानी अब क्लिच और पुरानी लेकिन फिल्म के निर्माताओं है
जोड़ा क्रोध, दृश्यों चुंबन, शराब और स्टीरियोटाइप समाप्त होने के बहुत सारे। कुछ भी तो नहीं
नवीन व।</v>
      </c>
      <c r="C1961" s="1" t="s">
        <v>13</v>
      </c>
      <c r="D1961" s="1" t="s">
        <v>5</v>
      </c>
    </row>
    <row r="1962" spans="1:4" ht="13.2" x14ac:dyDescent="0.25">
      <c r="A1962" s="1" t="s">
        <v>1968</v>
      </c>
      <c r="B1962" t="str">
        <f ca="1">IFERROR(__xludf.DUMMYFUNCTION("GOOGLETRANSLATE(B1962,""en"",""hi"")"),"बहुत बढ़िया")</f>
        <v>बहुत बढ़िया</v>
      </c>
      <c r="C1962" s="1" t="s">
        <v>4</v>
      </c>
      <c r="D1962" s="1" t="s">
        <v>5</v>
      </c>
    </row>
    <row r="1963" spans="1:4" ht="13.2" x14ac:dyDescent="0.25">
      <c r="A1963" s="1" t="s">
        <v>1969</v>
      </c>
      <c r="B1963" t="str">
        <f ca="1">IFERROR(__xludf.DUMMYFUNCTION("GOOGLETRANSLATE(B1963,""en"",""hi"")"),"ईमानदार")</f>
        <v>ईमानदार</v>
      </c>
      <c r="C1963" s="1" t="s">
        <v>4</v>
      </c>
      <c r="D1963" s="1" t="s">
        <v>5</v>
      </c>
    </row>
    <row r="1964" spans="1:4" ht="13.2" x14ac:dyDescent="0.25">
      <c r="A1964" s="1" t="s">
        <v>1970</v>
      </c>
      <c r="B1964" t="str">
        <f ca="1">IFERROR(__xludf.DUMMYFUNCTION("GOOGLETRANSLATE(B1964,""en"",""hi"")"),"बहुत अच्छा boos")</f>
        <v>बहुत अच्छा boos</v>
      </c>
      <c r="C1964" s="1" t="s">
        <v>4</v>
      </c>
      <c r="D1964" s="1" t="s">
        <v>5</v>
      </c>
    </row>
    <row r="1965" spans="1:4" ht="13.2" x14ac:dyDescent="0.25">
      <c r="A1965" s="1" t="s">
        <v>1971</v>
      </c>
      <c r="B1965" t="str">
        <f ca="1">IFERROR(__xludf.DUMMYFUNCTION("GOOGLETRANSLATE(B1965,""en"",""hi"")"),"स्पष्टीकरण स्तर = Pro❤️💙")</f>
        <v>स्पष्टीकरण स्तर = Pro❤️💙</v>
      </c>
      <c r="C1965" s="1" t="s">
        <v>4</v>
      </c>
      <c r="D1965" s="1" t="s">
        <v>5</v>
      </c>
    </row>
    <row r="1966" spans="1:4" ht="13.2" x14ac:dyDescent="0.25">
      <c r="A1966" s="1" t="s">
        <v>1972</v>
      </c>
      <c r="B1966" t="str">
        <f ca="1">IFERROR(__xludf.DUMMYFUNCTION("GOOGLETRANSLATE(B1966,""en"",""hi"")"),"नाइस के माध्यम से")</f>
        <v>नाइस के माध्यम से</v>
      </c>
      <c r="C1966" s="1" t="s">
        <v>4</v>
      </c>
      <c r="D1966" s="1" t="s">
        <v>5</v>
      </c>
    </row>
    <row r="1967" spans="1:4" ht="13.2" x14ac:dyDescent="0.25">
      <c r="A1967" s="1" t="s">
        <v>1973</v>
      </c>
      <c r="B1967" t="str">
        <f ca="1">IFERROR(__xludf.DUMMYFUNCTION("GOOGLETRANSLATE(B1967,""en"",""hi"")"),"भाई, एक और प्रश्न: किया जा रहा है क्यों यू लगता है कि समलैंगिक या समलैंगिक या समलैंगिक
गलत नहीं है ... यह क्योंकि उनके विकलांग, या की वजह से की है उनके
पसंद या कुछ और।")</f>
        <v>भाई, एक और प्रश्न: किया जा रहा है क्यों यू लगता है कि समलैंगिक या समलैंगिक या समलैंगिक
गलत नहीं है ... यह क्योंकि उनके विकलांग, या की वजह से की है उनके
पसंद या कुछ और।</v>
      </c>
      <c r="C1967" s="1" t="s">
        <v>4</v>
      </c>
      <c r="D1967" s="1" t="s">
        <v>28</v>
      </c>
    </row>
    <row r="1968" spans="1:4" ht="13.2" x14ac:dyDescent="0.25">
      <c r="A1968" s="1" t="s">
        <v>1974</v>
      </c>
      <c r="B1968" t="str">
        <f ca="1">IFERROR(__xludf.DUMMYFUNCTION("GOOGLETRANSLATE(B1968,""en"",""hi"")"),"सीधे होने के नाते एक विकल्प तो है")</f>
        <v>सीधे होने के नाते एक विकल्प तो है</v>
      </c>
      <c r="C1968" s="1" t="s">
        <v>4</v>
      </c>
      <c r="D1968" s="1" t="s">
        <v>28</v>
      </c>
    </row>
    <row r="1969" spans="1:4" ht="13.2" x14ac:dyDescent="0.25">
      <c r="A1969" s="1" t="s">
        <v>1975</v>
      </c>
      <c r="B1969" t="str">
        <f ca="1">IFERROR(__xludf.DUMMYFUNCTION("GOOGLETRANSLATE(B1969,""en"",""hi"")"),"केवल इस के लिए इंतजार")</f>
        <v>केवल इस के लिए इंतजार</v>
      </c>
      <c r="C1969" s="1" t="s">
        <v>4</v>
      </c>
      <c r="D1969" s="1" t="s">
        <v>5</v>
      </c>
    </row>
    <row r="1970" spans="1:4" ht="13.2" x14ac:dyDescent="0.25">
      <c r="A1970" s="1" t="s">
        <v>1976</v>
      </c>
      <c r="B1970" t="str">
        <f ca="1">IFERROR(__xludf.DUMMYFUNCTION("GOOGLETRANSLATE(B1970,""en"",""hi"")"),"आप कृपया कुछ पाकिस्तानी नाटक या फिल्मों की समीक्षा कर सकता हूँ?")</f>
        <v>आप कृपया कुछ पाकिस्तानी नाटक या फिल्मों की समीक्षा कर सकता हूँ?</v>
      </c>
      <c r="C1970" s="1" t="s">
        <v>4</v>
      </c>
      <c r="D1970" s="1" t="s">
        <v>5</v>
      </c>
    </row>
    <row r="1971" spans="1:4" ht="13.2" x14ac:dyDescent="0.25">
      <c r="A1971" s="1" t="s">
        <v>1977</v>
      </c>
      <c r="B1971" t="str">
        <f ca="1">IFERROR(__xludf.DUMMYFUNCTION("GOOGLETRANSLATE(B1971,""en"",""hi"")"),"धन्यवाद चेकआउट होगा")</f>
        <v>धन्यवाद चेकआउट होगा</v>
      </c>
      <c r="C1971" s="1" t="s">
        <v>4</v>
      </c>
      <c r="D1971" s="1" t="s">
        <v>5</v>
      </c>
    </row>
    <row r="1972" spans="1:4" ht="13.2" x14ac:dyDescent="0.25">
      <c r="A1972" s="1" t="s">
        <v>1978</v>
      </c>
      <c r="B1972" t="str">
        <f ca="1">IFERROR(__xludf.DUMMYFUNCTION("GOOGLETRANSLATE(B1972,""en"",""hi"")"),"बकवास कार्यक्रम। क्यों नहीं अर्नाब वक्ताओं नियंत्रण? हर एक को कुछ ही मिनटों दें
और मूक दूसरों? सभी एक ही समय और जो कोई भी में समझता है में बोल
एक तथाकथित बहस (😳) उसके और कई अन्य टीवी एंकर विशेषता है। प्लस
कष्टप्रद चमकती रोशनी और बैनर को स्क्रीन पर चल रहा"&amp;" है। अव्यवसायिक
मुख्य भाग की ओर। मैं 10 मिनट के बाद देखना बंद कर दिया।")</f>
        <v>बकवास कार्यक्रम। क्यों नहीं अर्नाब वक्ताओं नियंत्रण? हर एक को कुछ ही मिनटों दें
और मूक दूसरों? सभी एक ही समय और जो कोई भी में समझता है में बोल
एक तथाकथित बहस (😳) उसके और कई अन्य टीवी एंकर विशेषता है। प्लस
कष्टप्रद चमकती रोशनी और बैनर को स्क्रीन पर चल रहा है। अव्यवसायिक
मुख्य भाग की ओर। मैं 10 मिनट के बाद देखना बंद कर दिया।</v>
      </c>
      <c r="C1972" s="1" t="s">
        <v>4</v>
      </c>
      <c r="D1972" s="1" t="s">
        <v>5</v>
      </c>
    </row>
    <row r="1973" spans="1:4" ht="13.2" x14ac:dyDescent="0.25">
      <c r="A1973" s="1" t="s">
        <v>1979</v>
      </c>
      <c r="B1973" t="str">
        <f ca="1">IFERROR(__xludf.DUMMYFUNCTION("GOOGLETRANSLATE(B1973,""en"",""hi"")"),"&lt;Https://youtu.be/UluJEnq8JCg&gt;
अरे लोग मैं कबीर सिंह पर पहलुओं के बारे में एक वीडियो, पहले से ही 1 महीने पहले की है
कृपया यह भी मेरे पहलू का परीक्षण .... आपकी भागीदारी z सराहनीय 🌍 ❤️🇮🇳")</f>
        <v>&lt;Https://youtu.be/UluJEnq8JCg&gt;
अरे लोग मैं कबीर सिंह पर पहलुओं के बारे में एक वीडियो, पहले से ही 1 महीने पहले की है
कृपया यह भी मेरे पहलू का परीक्षण .... आपकी भागीदारी z सराहनीय 🌍 ❤️🇮🇳</v>
      </c>
      <c r="C1973" s="1" t="s">
        <v>4</v>
      </c>
      <c r="D1973" s="1" t="s">
        <v>5</v>
      </c>
    </row>
    <row r="1974" spans="1:4" ht="13.2" x14ac:dyDescent="0.25">
      <c r="A1974" s="1" t="s">
        <v>1980</v>
      </c>
      <c r="B1974" t="str">
        <f ca="1">IFERROR(__xludf.DUMMYFUNCTION("GOOGLETRANSLATE(B1974,""en"",""hi"")"),"घड़ी शाहिद एक ठेठ feminazi जबकि फिल्म को बढ़ावा देने का जवाब दे रहे
&lt;Https://youtu.be/mOtBYdQMR0A&gt;
""मैं चरित्र को न्यायोचित ठहरा शुरू तो मैं एक अभिनेता नहीं कर सकते हो। मैं खेलने के लिए है
उनके अच्छे और बुरे के लिए वर्ण। मैं उन्हें ईमानदारी से प्रतिनि"&amp;"धित्व करने के लिए है thats
क्या अभिनय के बारे में है। अन्यथा मैं सिर्फ मेरे जैसे thats क्या करने के लिए लोगों को चाहने
स्टार बनने के बारे में है। कार्यवाहक होने के बारे में है ईमानदार दे लोगों को आप से नफरत
कभी कभी और ठीक है यह महत्वपूर्ण है """)</f>
        <v>घड़ी शाहिद एक ठेठ feminazi जबकि फिल्म को बढ़ावा देने का जवाब दे रहे
&lt;Https://youtu.be/mOtBYdQMR0A&gt;
"मैं चरित्र को न्यायोचित ठहरा शुरू तो मैं एक अभिनेता नहीं कर सकते हो। मैं खेलने के लिए है
उनके अच्छे और बुरे के लिए वर्ण। मैं उन्हें ईमानदारी से प्रतिनिधित्व करने के लिए है thats
क्या अभिनय के बारे में है। अन्यथा मैं सिर्फ मेरे जैसे thats क्या करने के लिए लोगों को चाहने
स्टार बनने के बारे में है। कार्यवाहक होने के बारे में है ईमानदार दे लोगों को आप से नफरत
कभी कभी और ठीक है यह महत्वपूर्ण है "</v>
      </c>
      <c r="C1974" s="1" t="s">
        <v>4</v>
      </c>
      <c r="D1974" s="1" t="s">
        <v>5</v>
      </c>
    </row>
    <row r="1975" spans="1:4" ht="13.2" x14ac:dyDescent="0.25">
      <c r="A1975" s="1" t="s">
        <v>1981</v>
      </c>
      <c r="B1975" t="str">
        <f ca="1">IFERROR(__xludf.DUMMYFUNCTION("GOOGLETRANSLATE(B1975,""en"",""hi"")"),"राजदीप जी उसे हल्का संस्करण है")</f>
        <v>राजदीप जी उसे हल्का संस्करण है</v>
      </c>
      <c r="C1975" s="1" t="s">
        <v>4</v>
      </c>
      <c r="D1975" s="1" t="s">
        <v>5</v>
      </c>
    </row>
    <row r="1976" spans="1:4" ht="13.2" x14ac:dyDescent="0.25">
      <c r="A1976" s="1" t="s">
        <v>1982</v>
      </c>
      <c r="B1976" t="str">
        <f ca="1">IFERROR(__xludf.DUMMYFUNCTION("GOOGLETRANSLATE(B1976,""en"",""hi"")"),"यू एक फिल्म समीक्षक हैं ?? या सामाजिक कार्यकर्ता ??? Pls मूवी रखने की समीक्षा अपने
राजनीतिक और सामाजिक अलग एजेंडा")</f>
        <v>यू एक फिल्म समीक्षक हैं ?? या सामाजिक कार्यकर्ता ??? Pls मूवी रखने की समीक्षा अपने
राजनीतिक और सामाजिक अलग एजेंडा</v>
      </c>
      <c r="C1976" s="1" t="s">
        <v>13</v>
      </c>
      <c r="D1976" s="1" t="s">
        <v>5</v>
      </c>
    </row>
    <row r="1977" spans="1:4" ht="13.2" x14ac:dyDescent="0.25">
      <c r="A1977" s="1" t="s">
        <v>1983</v>
      </c>
      <c r="B1977" t="str">
        <f ca="1">IFERROR(__xludf.DUMMYFUNCTION("GOOGLETRANSLATE(B1977,""en"",""hi"")"),"मुझे नहीं लगता कि नायक एक पलायनवादी है,
उन्होंने अदालत और बताओ सच्चाई का सामना करना पड़ता।
वह अपने कर्मों को स्वीकार करता है और सजा का सामना कर रहा।
उन्होंने पर चले गए और उनकी दादी की मौत के बाद अपनी बुरी आदतों छोड़ देना नहीं है लेकिन
महिला के लिए।")</f>
        <v>मुझे नहीं लगता कि नायक एक पलायनवादी है,
उन्होंने अदालत और बताओ सच्चाई का सामना करना पड़ता।
वह अपने कर्मों को स्वीकार करता है और सजा का सामना कर रहा।
उन्होंने पर चले गए और उनकी दादी की मौत के बाद अपनी बुरी आदतों छोड़ देना नहीं है लेकिन
महिला के लिए।</v>
      </c>
      <c r="C1977" s="1" t="s">
        <v>4</v>
      </c>
      <c r="D1977" s="1" t="s">
        <v>5</v>
      </c>
    </row>
    <row r="1978" spans="1:4" ht="13.2" x14ac:dyDescent="0.25">
      <c r="A1978" s="1" t="s">
        <v>1984</v>
      </c>
      <c r="B1978" t="str">
        <f ca="1">IFERROR(__xludf.DUMMYFUNCTION("GOOGLETRANSLATE(B1978,""en"",""hi"")"),"मूर्खों भाई बनें। वे केवल Veere Di शादी और यह ब्रांड की तरह अश्लील का आनंद
नारीवाद")</f>
        <v>मूर्खों भाई बनें। वे केवल Veere Di शादी और यह ब्रांड की तरह अश्लील का आनंद
नारीवाद</v>
      </c>
      <c r="C1978" s="1" t="s">
        <v>36</v>
      </c>
      <c r="D1978" s="1" t="s">
        <v>5</v>
      </c>
    </row>
    <row r="1979" spans="1:4" ht="13.2" x14ac:dyDescent="0.25">
      <c r="A1979" s="1" t="s">
        <v>1985</v>
      </c>
      <c r="B1979" t="str">
        <f ca="1">IFERROR(__xludf.DUMMYFUNCTION("GOOGLETRANSLATE(B1979,""en"",""hi"")"),"विज्ञापन क्या ?? विज्ञापन होमो ?? विज्ञापन homobakchodian ??")</f>
        <v>विज्ञापन क्या ?? विज्ञापन होमो ?? विज्ञापन homobakchodian ??</v>
      </c>
      <c r="C1979" s="1" t="s">
        <v>4</v>
      </c>
      <c r="D1979" s="1" t="s">
        <v>5</v>
      </c>
    </row>
    <row r="1980" spans="1:4" ht="13.2" x14ac:dyDescent="0.25">
      <c r="A1980" s="1" t="s">
        <v>1986</v>
      </c>
      <c r="B1980" t="str">
        <f ca="1">IFERROR(__xludf.DUMMYFUNCTION("GOOGLETRANSLATE(B1980,""en"",""hi"")"),"कस्तूरी खुद बेवकूफ बन जाता है .... रॉय अभिव्यक्ति की स्वतंत्रता का प्रदर्शन नहीं,
लेकिन झूठ करने के लिए लोगों से .. कि ... शुल्क मुक्त लहजे की तरह")</f>
        <v>कस्तूरी खुद बेवकूफ बन जाता है .... रॉय अभिव्यक्ति की स्वतंत्रता का प्रदर्शन नहीं,
लेकिन झूठ करने के लिए लोगों से .. कि ... शुल्क मुक्त लहजे की तरह</v>
      </c>
      <c r="C1980" s="1" t="s">
        <v>4</v>
      </c>
      <c r="D1980" s="1" t="s">
        <v>5</v>
      </c>
    </row>
    <row r="1981" spans="1:4" ht="13.2" x14ac:dyDescent="0.25">
      <c r="A1981" s="1" t="s">
        <v>1987</v>
      </c>
      <c r="B1981" t="str">
        <f ca="1">IFERROR(__xludf.DUMMYFUNCTION("GOOGLETRANSLATE(B1981,""en"",""hi"")"),"@Jatin सिंह यादव कृपया रोक हॉलीवुड के बारे में पागल है और अगर सम्मान किया जा रहा
किसी को हो गया कुछ महान है। के अनावश्यक एजेंडा न डालें
राष्ट्रवाद।")</f>
        <v>@Jatin सिंह यादव कृपया रोक हॉलीवुड के बारे में पागल है और अगर सम्मान किया जा रहा
किसी को हो गया कुछ महान है। के अनावश्यक एजेंडा न डालें
राष्ट्रवाद।</v>
      </c>
      <c r="C1981" s="1" t="s">
        <v>4</v>
      </c>
      <c r="D1981" s="1" t="s">
        <v>5</v>
      </c>
    </row>
    <row r="1982" spans="1:4" ht="13.2" x14ac:dyDescent="0.25">
      <c r="A1982" s="1" t="s">
        <v>1988</v>
      </c>
      <c r="B1982" t="str">
        <f ca="1">IFERROR(__xludf.DUMMYFUNCTION("GOOGLETRANSLATE(B1982,""en"",""hi"")"),"हम जानना चाहेंगे")</f>
        <v>हम जानना चाहेंगे</v>
      </c>
      <c r="C1982" s="1" t="s">
        <v>4</v>
      </c>
      <c r="D1982" s="1" t="s">
        <v>5</v>
      </c>
    </row>
    <row r="1983" spans="1:4" ht="13.2" x14ac:dyDescent="0.25">
      <c r="A1983" s="1" t="s">
        <v>1989</v>
      </c>
      <c r="B1983" t="str">
        <f ca="1">IFERROR(__xludf.DUMMYFUNCTION("GOOGLETRANSLATE(B1983,""en"",""hi"")"),"Arundhuti रॉय जैसे लोग प्रशांत महासागर भेज दिया जाना चाहिए")</f>
        <v>Arundhuti रॉय जैसे लोग प्रशांत महासागर भेज दिया जाना चाहिए</v>
      </c>
      <c r="C1983" s="1" t="s">
        <v>13</v>
      </c>
      <c r="D1983" s="1" t="s">
        <v>5</v>
      </c>
    </row>
    <row r="1984" spans="1:4" ht="13.2" x14ac:dyDescent="0.25">
      <c r="A1984" s="1" t="s">
        <v>1990</v>
      </c>
      <c r="B1984" t="str">
        <f ca="1">IFERROR(__xludf.DUMMYFUNCTION("GOOGLETRANSLATE(B1984,""en"",""hi"")"),"सजा के लिए धन्यवाद")</f>
        <v>सजा के लिए धन्यवाद</v>
      </c>
      <c r="C1984" s="1" t="s">
        <v>4</v>
      </c>
      <c r="D1984" s="1" t="s">
        <v>5</v>
      </c>
    </row>
    <row r="1985" spans="1:4" ht="13.2" x14ac:dyDescent="0.25">
      <c r="A1985" s="1" t="s">
        <v>1991</v>
      </c>
      <c r="B1985" t="str">
        <f ca="1">IFERROR(__xludf.DUMMYFUNCTION("GOOGLETRANSLATE(B1985,""en"",""hi"")"),"Ranu कमीने Frod है")</f>
        <v>Ranu कमीने Frod है</v>
      </c>
      <c r="C1985" s="1" t="s">
        <v>36</v>
      </c>
      <c r="D1985" s="1" t="s">
        <v>28</v>
      </c>
    </row>
    <row r="1986" spans="1:4" ht="13.2" x14ac:dyDescent="0.25">
      <c r="A1986" s="1" t="s">
        <v>1992</v>
      </c>
      <c r="B1986" t="str">
        <f ca="1">IFERROR(__xludf.DUMMYFUNCTION("GOOGLETRANSLATE(B1986,""en"",""hi"")"),"बाहिया मैं तुम्हें सम्मान लेकिन फ़िल्म के लेखक एक bewakoof या chutiya नहीं है,
कहानी के बारे में संदीप Waga reeady साहब असली है और वह दिखाने के लिए डॉक्टर है उसकी
बॉलीवुड में कहानी वह क्योंकि बॉलीवुड में बात की है कि प्रकार दिखाने की जरूरत है")</f>
        <v>बाहिया मैं तुम्हें सम्मान लेकिन फ़िल्म के लेखक एक bewakoof या chutiya नहीं है,
कहानी के बारे में संदीप Waga reeady साहब असली है और वह दिखाने के लिए डॉक्टर है उसकी
बॉलीवुड में कहानी वह क्योंकि बॉलीवुड में बात की है कि प्रकार दिखाने की जरूरत है</v>
      </c>
      <c r="C1986" s="1" t="s">
        <v>4</v>
      </c>
      <c r="D1986" s="1" t="s">
        <v>5</v>
      </c>
    </row>
    <row r="1987" spans="1:4" ht="13.2" x14ac:dyDescent="0.25">
      <c r="A1987" s="1" t="s">
        <v>1993</v>
      </c>
      <c r="B1987" t="str">
        <f ca="1">IFERROR(__xludf.DUMMYFUNCTION("GOOGLETRANSLATE(B1987,""en"",""hi"")"),"वे केवल कुछ कमबख्त विचारों याद तेरे नाम दृश्य हासिल करना चाहते हैं, जिसमें
आपराधिक सलमान खान नायिका का अपहरण कर कोई भी किया था द्वारा अपने प्यार को समझाने
उस दृश्य के बारे में उल्लेख है।")</f>
        <v>वे केवल कुछ कमबख्त विचारों याद तेरे नाम दृश्य हासिल करना चाहते हैं, जिसमें
आपराधिक सलमान खान नायिका का अपहरण कर कोई भी किया था द्वारा अपने प्यार को समझाने
उस दृश्य के बारे में उल्लेख है।</v>
      </c>
      <c r="C1987" s="1" t="s">
        <v>13</v>
      </c>
      <c r="D1987" s="1" t="s">
        <v>5</v>
      </c>
    </row>
    <row r="1988" spans="1:4" ht="13.2" x14ac:dyDescent="0.25">
      <c r="A1988" s="1" t="s">
        <v>1994</v>
      </c>
      <c r="B1988" t="str">
        <f ca="1">IFERROR(__xludf.DUMMYFUNCTION("GOOGLETRANSLATE(B1988,""en"",""hi"")"),"उर समीक्षा सुनने के बाद उदास महसूस .. वेन यू एक पिता becm n u एक बेटी डब्ल्यूएलएल hv
बात घ एक ही बात यू NW कर ... मतलब की धड़कन या महिला को थप्पड़ मारने ... होने के नाते
हिंसक n जबरन सहमति के बिना एक लड़की चुंबन जिले सही है ... यू आर d खराब
समीक्षक .. मैं"&amp;" एक माँ हूँ n मेरे बच्चे चाहते हैं कि उसे ख महिला पीड़ित कभी नहीं होगा या
लड़का .. 90 प्रतिशत पीपीएल वेन लड़का पीवीआर में ताली बजाकर महिला को थप्पड़ मार दिया ... जिले नहीं है
tdys पीढ़ी के लड़कों को प्रभावित करने ... यू कि क्या लड़कों के पक्ष में हमेशा r
"&amp;"वे गलत या ryt r .. यू हमेशा लड़कियों के खिलाफ n के बाद r ...")</f>
        <v>उर समीक्षा सुनने के बाद उदास महसूस .. वेन यू एक पिता becm n u एक बेटी डब्ल्यूएलएल hv
बात घ एक ही बात यू NW कर ... मतलब की धड़कन या महिला को थप्पड़ मारने ... होने के नाते
हिंसक n जबरन सहमति के बिना एक लड़की चुंबन जिले सही है ... यू आर d खराब
समीक्षक .. मैं एक माँ हूँ n मेरे बच्चे चाहते हैं कि उसे ख महिला पीड़ित कभी नहीं होगा या
लड़का .. 90 प्रतिशत पीपीएल वेन लड़का पीवीआर में ताली बजाकर महिला को थप्पड़ मार दिया ... जिले नहीं है
tdys पीढ़ी के लड़कों को प्रभावित करने ... यू कि क्या लड़कों के पक्ष में हमेशा r
वे गलत या ryt r .. यू हमेशा लड़कियों के खिलाफ n के बाद r ...</v>
      </c>
      <c r="C1988" s="1" t="s">
        <v>36</v>
      </c>
      <c r="D1988" s="1" t="s">
        <v>5</v>
      </c>
    </row>
    <row r="1989" spans="1:4" ht="13.2" x14ac:dyDescent="0.25">
      <c r="A1989" s="1" t="s">
        <v>1995</v>
      </c>
      <c r="B1989" t="str">
        <f ca="1">IFERROR(__xludf.DUMMYFUNCTION("GOOGLETRANSLATE(B1989,""en"",""hi"")"),"@Kawaii Petrichor: जब पिछली बार नारीवादियों पुरुषों के लिए कुछ किया गया था?")</f>
        <v>@Kawaii Petrichor: जब पिछली बार नारीवादियों पुरुषों के लिए कुछ किया गया था?</v>
      </c>
      <c r="C1989" s="1" t="s">
        <v>4</v>
      </c>
      <c r="D1989" s="1" t="s">
        <v>5</v>
      </c>
    </row>
    <row r="1990" spans="1:4" ht="13.2" x14ac:dyDescent="0.25">
      <c r="A1990" s="1" t="s">
        <v>1996</v>
      </c>
      <c r="B1990" t="str">
        <f ca="1">IFERROR(__xludf.DUMMYFUNCTION("GOOGLETRANSLATE(B1990,""en"",""hi"")"),"कमल हासन की तरह दिखता है Rajdip
फिल्म साहब में प्रयास करें 😊😊😊😄")</f>
        <v>कमल हासन की तरह दिखता है Rajdip
फिल्म साहब में प्रयास करें 😊😊😊😄</v>
      </c>
      <c r="C1990" s="1" t="s">
        <v>4</v>
      </c>
      <c r="D1990" s="1" t="s">
        <v>5</v>
      </c>
    </row>
    <row r="1991" spans="1:4" ht="13.2" x14ac:dyDescent="0.25">
      <c r="A1991" s="1" t="s">
        <v>1997</v>
      </c>
      <c r="B1991" t="str">
        <f ca="1">IFERROR(__xludf.DUMMYFUNCTION("GOOGLETRANSLATE(B1991,""en"",""hi"")"),"प्रीति कुत्ते अधिक संवादों और प्रीति नायिका की तुलना में भूमिका है। जबरदस्त हंसी")</f>
        <v>प्रीति कुत्ते अधिक संवादों और प्रीति नायिका की तुलना में भूमिका है। जबरदस्त हंसी</v>
      </c>
      <c r="C1991" s="1" t="s">
        <v>4</v>
      </c>
      <c r="D1991" s="1" t="s">
        <v>5</v>
      </c>
    </row>
    <row r="1992" spans="1:4" ht="13.2" x14ac:dyDescent="0.25">
      <c r="A1992" s="1" t="s">
        <v>1998</v>
      </c>
      <c r="B1992" t="str">
        <f ca="1">IFERROR(__xludf.DUMMYFUNCTION("GOOGLETRANSLATE(B1992,""en"",""hi"")"),"उदारवादी retards हैं")</f>
        <v>उदारवादी retards हैं</v>
      </c>
      <c r="C1992" s="1" t="s">
        <v>36</v>
      </c>
      <c r="D1992" s="1" t="s">
        <v>5</v>
      </c>
    </row>
    <row r="1993" spans="1:4" ht="13.2" x14ac:dyDescent="0.25">
      <c r="A1993" s="1" t="s">
        <v>1999</v>
      </c>
      <c r="B1993" t="str">
        <f ca="1">IFERROR(__xludf.DUMMYFUNCTION("GOOGLETRANSLATE(B1993,""en"",""hi"")"),"@Om Parkesh हैलो")</f>
        <v>@Om Parkesh हैलो</v>
      </c>
      <c r="C1993" s="1" t="s">
        <v>4</v>
      </c>
      <c r="D1993" s="1" t="s">
        <v>5</v>
      </c>
    </row>
    <row r="1994" spans="1:4" ht="13.2" x14ac:dyDescent="0.25">
      <c r="A1994" s="1" t="s">
        <v>2000</v>
      </c>
      <c r="B1994" t="str">
        <f ca="1">IFERROR(__xludf.DUMMYFUNCTION("GOOGLETRANSLATE(B1994,""en"",""hi"")"),"मैं पसंद है और क्या आप अपने वीडियो में बताया साथ सहमत हैं। मैं होने के लिए नहीं करना चाहते हैं
आक्रामक लेकिन जैसा कि आप इस विशेष फिल्म के बारे में कहा कि यह बॉलीवुड है
अवधारणा, आप पूरी तरह से गलत हैं। यह विशेष रूप से अवधारणा और कहानी लिया जाता है
तेलुगू उ"&amp;"द्योग की फिल्म अर्जुन रेड्डी से।")</f>
        <v>मैं पसंद है और क्या आप अपने वीडियो में बताया साथ सहमत हैं। मैं होने के लिए नहीं करना चाहते हैं
आक्रामक लेकिन जैसा कि आप इस विशेष फिल्म के बारे में कहा कि यह बॉलीवुड है
अवधारणा, आप पूरी तरह से गलत हैं। यह विशेष रूप से अवधारणा और कहानी लिया जाता है
तेलुगू उद्योग की फिल्म अर्जुन रेड्डी से।</v>
      </c>
      <c r="C1994" s="1" t="s">
        <v>4</v>
      </c>
      <c r="D1994" s="1" t="s">
        <v>5</v>
      </c>
    </row>
    <row r="1995" spans="1:4" ht="13.2" x14ac:dyDescent="0.25">
      <c r="A1995" s="1" t="s">
        <v>2001</v>
      </c>
      <c r="B1995" t="str">
        <f ca="1">IFERROR(__xludf.DUMMYFUNCTION("GOOGLETRANSLATE(B1995,""en"",""hi"")"),"मैंने कभी नहीं सोचा मैं भी बुरा कुछ भी देखना होगा कबीर सिंह से, लेकिन फिर मैं ने देखा
अपका वीडियो। तो आपको लगता है कि वहाँ एक जवान लड़की हावी के साथ कुछ भी नहीं गलत है,
उसकी सहमति के बिना? आपको लगता है कि यह हर दूसरे व्यक्ति को बताने के लिए नहीं आने के लि"&amp;"ए ठीक है
उसके पास वह ""अपने"" है, क्योंकि? आपको लगता है कि यह एक लड़की की तरह के इलाज के लिए ठीक है
संपत्ति? आप यह भी लगता है कि यह महिला जब वह रो रही है क्योंकि तमाचा ठीक है
उसके पिता ने देखा तुम लोग बाहर है? ये कहां की mardaangi hai यार? अपने खुले
नयन ई"&amp;"। बड़े हो। आत्म विनाशकारी और गलत व्यवहार का प्रचार न करें, विशेष रूप से
प्रभावित बच्चे जो आपके लक्षित दर्शकों रहे हैं की भारी आबादी के लिए,
विशुद्ध रूप से पसंद के लिए।")</f>
        <v>मैंने कभी नहीं सोचा मैं भी बुरा कुछ भी देखना होगा कबीर सिंह से, लेकिन फिर मैं ने देखा
अपका वीडियो। तो आपको लगता है कि वहाँ एक जवान लड़की हावी के साथ कुछ भी नहीं गलत है,
उसकी सहमति के बिना? आपको लगता है कि यह हर दूसरे व्यक्ति को बताने के लिए नहीं आने के लिए ठीक है
उसके पास वह "अपने" है, क्योंकि? आपको लगता है कि यह एक लड़की की तरह के इलाज के लिए ठीक है
संपत्ति? आप यह भी लगता है कि यह महिला जब वह रो रही है क्योंकि तमाचा ठीक है
उसके पिता ने देखा तुम लोग बाहर है? ये कहां की mardaangi hai यार? अपने खुले
नयन ई। बड़े हो। आत्म विनाशकारी और गलत व्यवहार का प्रचार न करें, विशेष रूप से
प्रभावित बच्चे जो आपके लक्षित दर्शकों रहे हैं की भारी आबादी के लिए,
विशुद्ध रूप से पसंद के लिए।</v>
      </c>
      <c r="C1995" s="1" t="s">
        <v>36</v>
      </c>
      <c r="D1995" s="1" t="s">
        <v>5</v>
      </c>
    </row>
    <row r="1996" spans="1:4" ht="13.2" x14ac:dyDescent="0.25">
      <c r="A1996" s="1" t="s">
        <v>2002</v>
      </c>
      <c r="B1996" t="str">
        <f ca="1">IFERROR(__xludf.DUMMYFUNCTION("GOOGLETRANSLATE(B1996,""en"",""hi"")"),"Nicetipc")</f>
        <v>Nicetipc</v>
      </c>
      <c r="C1996" s="1" t="s">
        <v>4</v>
      </c>
      <c r="D1996" s="1" t="s">
        <v>5</v>
      </c>
    </row>
    <row r="1997" spans="1:4" ht="13.2" x14ac:dyDescent="0.25">
      <c r="A1997" s="1" t="s">
        <v>2003</v>
      </c>
      <c r="B1997" t="str">
        <f ca="1">IFERROR(__xludf.DUMMYFUNCTION("GOOGLETRANSLATE(B1997,""en"",""hi"")"),"Plz सार्वजनिक प्रतिक्रिया की गलत व्याख्या बंद करो। कोई शरीर के जश्न खिलाफ बात की थी
सच्चा प्यार .. ppl कि यह कैसे .. Ranjhna भी है कि फिल्म में प्रस्तुत किया है खिलाफ बात की थी
आवेशपूर्ण प्यार का प्रदर्शन किया .. कोई शरीर है कि खिलाफ बात की थी ... Libaris"&amp;"m सबसे है
समाज के अपरिहार्य आगामी परिवर्तन .. कोसने और होने के अलावा
इसके बारे में निराश इसे स्वीकार करने की कोशिश ...")</f>
        <v>Plz सार्वजनिक प्रतिक्रिया की गलत व्याख्या बंद करो। कोई शरीर के जश्न खिलाफ बात की थी
सच्चा प्यार .. ppl कि यह कैसे .. Ranjhna भी है कि फिल्म में प्रस्तुत किया है खिलाफ बात की थी
आवेशपूर्ण प्यार का प्रदर्शन किया .. कोई शरीर है कि खिलाफ बात की थी ... Libarism सबसे है
समाज के अपरिहार्य आगामी परिवर्तन .. कोसने और होने के अलावा
इसके बारे में निराश इसे स्वीकार करने की कोशिश ...</v>
      </c>
      <c r="C1997" s="1" t="s">
        <v>13</v>
      </c>
      <c r="D1997" s="1" t="s">
        <v>5</v>
      </c>
    </row>
    <row r="1998" spans="1:4" ht="13.2" x14ac:dyDescent="0.25">
      <c r="A1998" s="1" t="s">
        <v>2004</v>
      </c>
      <c r="B1998" t="str">
        <f ca="1">IFERROR(__xludf.DUMMYFUNCTION("GOOGLETRANSLATE(B1998,""en"",""hi"")"),"भिनभिनाना महिलाओं ...")</f>
        <v>भिनभिनाना महिलाओं ...</v>
      </c>
      <c r="C1998" s="1" t="s">
        <v>36</v>
      </c>
      <c r="D1998" s="1" t="s">
        <v>5</v>
      </c>
    </row>
    <row r="1999" spans="1:4" ht="13.2" x14ac:dyDescent="0.25">
      <c r="A1999" s="1" t="s">
        <v>2005</v>
      </c>
      <c r="B1999" t="str">
        <f ca="1">IFERROR(__xludf.DUMMYFUNCTION("GOOGLETRANSLATE(B1999,""en"",""hi"")"),"महोदय, जब आपकी पुस्तक बाहर आ रहा है?")</f>
        <v>महोदय, जब आपकी पुस्तक बाहर आ रहा है?</v>
      </c>
      <c r="C1999" s="1" t="s">
        <v>4</v>
      </c>
      <c r="D1999" s="1" t="s">
        <v>5</v>
      </c>
    </row>
    <row r="2000" spans="1:4" ht="13.2" x14ac:dyDescent="0.25">
      <c r="A2000" s="1" t="s">
        <v>2006</v>
      </c>
      <c r="B2000" t="str">
        <f ca="1">IFERROR(__xludf.DUMMYFUNCTION("GOOGLETRANSLATE(B2000,""en"",""hi"")"),"1889229032")</f>
        <v>1889229032</v>
      </c>
      <c r="C2000" s="1" t="s">
        <v>4</v>
      </c>
      <c r="D2000" s="1" t="s">
        <v>5</v>
      </c>
    </row>
    <row r="2001" spans="1:4" ht="13.2" x14ac:dyDescent="0.25">
      <c r="A2001" s="1" t="s">
        <v>2007</v>
      </c>
      <c r="B2001" t="str">
        <f ca="1">IFERROR(__xludf.DUMMYFUNCTION("GOOGLETRANSLATE(B2001,""en"",""hi"")"),"दक्षिण ... kabhir सिंह से iam रास्ता अर्जुन रेड्डी से बेहतर है")</f>
        <v>दक्षिण ... kabhir सिंह से iam रास्ता अर्जुन रेड्डी से बेहतर है</v>
      </c>
      <c r="C2001" s="1" t="s">
        <v>4</v>
      </c>
      <c r="D2001" s="1" t="s">
        <v>5</v>
      </c>
    </row>
    <row r="2002" spans="1:4" ht="13.2" x14ac:dyDescent="0.25">
      <c r="A2002" s="1" t="s">
        <v>2008</v>
      </c>
      <c r="B2002" t="str">
        <f ca="1">IFERROR(__xludf.DUMMYFUNCTION("GOOGLETRANSLATE(B2002,""en"",""hi"")"),"@Be सकारात्मक आप एक आदमी को नापसंद करने वाला अपने आप को कर रहे हैं। यह आत्म स्पष्ट है। पर मैं दया
अपने चारों ओर पुरुषों।")</f>
        <v>@Be सकारात्मक आप एक आदमी को नापसंद करने वाला अपने आप को कर रहे हैं। यह आत्म स्पष्ट है। पर मैं दया
अपने चारों ओर पुरुषों।</v>
      </c>
      <c r="C2002" s="1" t="s">
        <v>36</v>
      </c>
      <c r="D2002" s="1" t="s">
        <v>5</v>
      </c>
    </row>
    <row r="2003" spans="1:4" ht="13.2" x14ac:dyDescent="0.25">
      <c r="A2003" s="1" t="s">
        <v>2009</v>
      </c>
      <c r="B2003" t="str">
        <f ca="1">IFERROR(__xludf.DUMMYFUNCTION("GOOGLETRANSLATE(B2003,""en"",""hi"")"),"समीक्षा कहां था भाई ISME पूरे वीडियो बस के तर्क को के बारे में था
नारीवाद ...
मैं फिल्म की समीक्षा के अपने नियमित रूप से तरह उम्मीद कर रहा था ... और आप कर
इस तरह के विचार-विमर्श के लिए अलग से वीडियो।
शुरू करने के बाद से नहीं मिलता है मुझे अपने अनुयायी हूं"&amp;" wrong..I लेकिन इसकी मेरे अनुरोध कर
समीक्षा के लिए अलग वीडियो और राय अन्य मुद्दों के बारे में ..")</f>
        <v>समीक्षा कहां था भाई ISME पूरे वीडियो बस के तर्क को के बारे में था
नारीवाद ...
मैं फिल्म की समीक्षा के अपने नियमित रूप से तरह उम्मीद कर रहा था ... और आप कर
इस तरह के विचार-विमर्श के लिए अलग से वीडियो।
शुरू करने के बाद से नहीं मिलता है मुझे अपने अनुयायी हूं wrong..I लेकिन इसकी मेरे अनुरोध कर
समीक्षा के लिए अलग वीडियो और राय अन्य मुद्दों के बारे में ..</v>
      </c>
      <c r="C2003" s="1" t="s">
        <v>13</v>
      </c>
      <c r="D2003" s="1" t="s">
        <v>5</v>
      </c>
    </row>
    <row r="2004" spans="1:4" ht="13.2" x14ac:dyDescent="0.25">
      <c r="A2004" s="1" t="s">
        <v>2010</v>
      </c>
      <c r="B2004" t="str">
        <f ca="1">IFERROR(__xludf.DUMMYFUNCTION("GOOGLETRANSLATE(B2004,""en"",""hi"")"),"मेरे बुरा मैं गलत था")</f>
        <v>मेरे बुरा मैं गलत था</v>
      </c>
      <c r="C2004" s="1" t="s">
        <v>4</v>
      </c>
      <c r="D2004" s="1" t="s">
        <v>5</v>
      </c>
    </row>
    <row r="2005" spans="1:4" ht="13.2" x14ac:dyDescent="0.25">
      <c r="A2005" s="1" t="s">
        <v>2011</v>
      </c>
      <c r="B2005" t="str">
        <f ca="1">IFERROR(__xludf.DUMMYFUNCTION("GOOGLETRANSLATE(B2005,""en"",""hi"")"),"मैं साधारण लड़कियों r लगता है कि उनकी कब्र खोद कर, coz कोई भी dem😟 पसंद करती है")</f>
        <v>मैं साधारण लड़कियों r लगता है कि उनकी कब्र खोद कर, coz कोई भी dem😟 पसंद करती है</v>
      </c>
      <c r="C2005" s="1" t="s">
        <v>13</v>
      </c>
      <c r="D2005" s="1" t="s">
        <v>28</v>
      </c>
    </row>
    <row r="2006" spans="1:4" ht="13.2" x14ac:dyDescent="0.25">
      <c r="A2006" s="1" t="s">
        <v>2012</v>
      </c>
      <c r="B2006" t="str">
        <f ca="1">IFERROR(__xludf.DUMMYFUNCTION("GOOGLETRANSLATE(B2006,""en"",""hi"")"),"वह लालची महिलाओं है।")</f>
        <v>वह लालची महिलाओं है।</v>
      </c>
      <c r="C2006" s="1" t="s">
        <v>36</v>
      </c>
      <c r="D2006" s="1" t="s">
        <v>5</v>
      </c>
    </row>
    <row r="2007" spans="1:4" ht="13.2" x14ac:dyDescent="0.25">
      <c r="A2007" s="1" t="s">
        <v>2013</v>
      </c>
      <c r="B2007" t="str">
        <f ca="1">IFERROR(__xludf.DUMMYFUNCTION("GOOGLETRANSLATE(B2007,""en"",""hi"")"),"वेरे अच्छा वीडियो श्रीमान")</f>
        <v>वेरे अच्छा वीडियो श्रीमान</v>
      </c>
      <c r="C2007" s="1" t="s">
        <v>4</v>
      </c>
      <c r="D2007" s="1" t="s">
        <v>5</v>
      </c>
    </row>
    <row r="2008" spans="1:4" ht="13.2" x14ac:dyDescent="0.25">
      <c r="A2008" s="1" t="s">
        <v>2014</v>
      </c>
      <c r="B2008" t="str">
        <f ca="1">IFERROR(__xludf.DUMMYFUNCTION("GOOGLETRANSLATE(B2008,""en"",""hi"")"),"नारीवादियों और उदारवादी मानवता के लिए अभिशाप हैं")</f>
        <v>नारीवादियों और उदारवादी मानवता के लिए अभिशाप हैं</v>
      </c>
      <c r="C2008" s="1" t="s">
        <v>36</v>
      </c>
      <c r="D2008" s="1" t="s">
        <v>5</v>
      </c>
    </row>
    <row r="2009" spans="1:4" ht="13.2" x14ac:dyDescent="0.25">
      <c r="A2009" s="1" t="s">
        <v>2015</v>
      </c>
      <c r="B2009" t="str">
        <f ca="1">IFERROR(__xludf.DUMMYFUNCTION("GOOGLETRANSLATE(B2009,""en"",""hi"")"),"मैं CAA समर्थन करते हैं और मैं उनके प्रयासों के लिए सराहना अर्नाब .... लेकिन भगवान के लिए,
इस नूपुर शर्मा एक शर्मिंदगी है। पर टिप्पणी करने की जरूरत नहीं है
किसी के उच्चारण और चीज के बारे में पर तोता कि संबंधित नहीं है। आईटी इस
मूल रूप से अन्य पैनलिस्ट hec"&amp;"kling। भाजपा अलग में खाली हो रही है
राज्यों, किसी एक कारण से की तरह मूर्खों द्वारा यह रवैया जिम्मेदार ठहराया जा सकता
उसके।
हम इन अनपढ़ बेवकूफों जो CAA नहीं पढ़ा है दिल जीत जाएगा। राहुल
bhakts सिर्फ अपने गुरु की तरह हैं। उन्हें बताएं। सीएए हमारे लिए की "&amp;"जरूरत है।")</f>
        <v>मैं CAA समर्थन करते हैं और मैं उनके प्रयासों के लिए सराहना अर्नाब .... लेकिन भगवान के लिए,
इस नूपुर शर्मा एक शर्मिंदगी है। पर टिप्पणी करने की जरूरत नहीं है
किसी के उच्चारण और चीज के बारे में पर तोता कि संबंधित नहीं है। आईटी इस
मूल रूप से अन्य पैनलिस्ट heckling। भाजपा अलग में खाली हो रही है
राज्यों, किसी एक कारण से की तरह मूर्खों द्वारा यह रवैया जिम्मेदार ठहराया जा सकता
उसके।
हम इन अनपढ़ बेवकूफों जो CAA नहीं पढ़ा है दिल जीत जाएगा। राहुल
bhakts सिर्फ अपने गुरु की तरह हैं। उन्हें बताएं। सीएए हमारे लिए की जरूरत है।</v>
      </c>
      <c r="C2009" s="1" t="s">
        <v>4</v>
      </c>
      <c r="D2009" s="1" t="s">
        <v>5</v>
      </c>
    </row>
    <row r="2010" spans="1:4" ht="13.2" x14ac:dyDescent="0.25">
      <c r="A2010" s="1" t="s">
        <v>2016</v>
      </c>
      <c r="B2010" t="str">
        <f ca="1">IFERROR(__xludf.DUMMYFUNCTION("GOOGLETRANSLATE(B2010,""en"",""hi"")"),"कुत्ते कुत्ते")</f>
        <v>कुत्ते कुत्ते</v>
      </c>
      <c r="C2010" s="1" t="s">
        <v>4</v>
      </c>
      <c r="D2010" s="1" t="s">
        <v>5</v>
      </c>
    </row>
    <row r="2011" spans="1:4" ht="13.2" x14ac:dyDescent="0.25">
      <c r="A2011" s="1" t="s">
        <v>2017</v>
      </c>
      <c r="B2011" t="str">
        <f ca="1">IFERROR(__xludf.DUMMYFUNCTION("GOOGLETRANSLATE(B2011,""en"",""hi"")"),"@Feminism कैंसर की 😋superb")</f>
        <v>@Feminism कैंसर की 😋superb</v>
      </c>
      <c r="C2011" s="1" t="s">
        <v>4</v>
      </c>
      <c r="D2011" s="1" t="s">
        <v>5</v>
      </c>
    </row>
    <row r="2012" spans="1:4" ht="13.2" x14ac:dyDescent="0.25">
      <c r="A2012" s="1" t="s">
        <v>2018</v>
      </c>
      <c r="B2012" t="str">
        <f ca="1">IFERROR(__xludf.DUMMYFUNCTION("GOOGLETRANSLATE(B2012,""en"",""hi"")"),"आप कमाल है भाई")</f>
        <v>आप कमाल है भाई</v>
      </c>
      <c r="C2012" s="1" t="s">
        <v>4</v>
      </c>
      <c r="D2012" s="1" t="s">
        <v>5</v>
      </c>
    </row>
    <row r="2013" spans="1:4" ht="13.2" x14ac:dyDescent="0.25">
      <c r="A2013" s="1" t="s">
        <v>2019</v>
      </c>
      <c r="B2013" t="str">
        <f ca="1">IFERROR(__xludf.DUMMYFUNCTION("GOOGLETRANSLATE(B2013,""en"",""hi"")"),"भाई Baldeep एक है। इसके अलावा एक सबसे बड़ी नकली व्यक्ति! उसे भी nwatch!")</f>
        <v>भाई Baldeep एक है। इसके अलावा एक सबसे बड़ी नकली व्यक्ति! उसे भी nwatch!</v>
      </c>
      <c r="C2013" s="1" t="s">
        <v>4</v>
      </c>
      <c r="D2013" s="1" t="s">
        <v>5</v>
      </c>
    </row>
    <row r="2014" spans="1:4" ht="13.2" x14ac:dyDescent="0.25">
      <c r="A2014" s="1" t="s">
        <v>2020</v>
      </c>
      <c r="B2014" t="str">
        <f ca="1">IFERROR(__xludf.DUMMYFUNCTION("GOOGLETRANSLATE(B2014,""en"",""hi"")"),"@Parcheta प्रचेता कोई आप विदेशी नहीं हैं, हर किसी को एक तरह से अलग है या
अन्य।")</f>
        <v>@Parcheta प्रचेता कोई आप विदेशी नहीं हैं, हर किसी को एक तरह से अलग है या
अन्य।</v>
      </c>
      <c r="C2014" s="1" t="s">
        <v>13</v>
      </c>
      <c r="D2014" s="1" t="s">
        <v>5</v>
      </c>
    </row>
    <row r="2015" spans="1:4" ht="13.2" x14ac:dyDescent="0.25">
      <c r="A2015" s="1" t="s">
        <v>2021</v>
      </c>
      <c r="B2015" t="str">
        <f ca="1">IFERROR(__xludf.DUMMYFUNCTION("GOOGLETRANSLATE(B2015,""en"",""hi"")"),"हे भगवान!!! डिजाइनर उदारवादी और feminazis से 2k नापसंद 🤣🤣")</f>
        <v>हे भगवान!!! डिजाइनर उदारवादी और feminazis से 2k नापसंद 🤣🤣</v>
      </c>
      <c r="C2015" s="1" t="s">
        <v>13</v>
      </c>
      <c r="D2015" s="1" t="s">
        <v>5</v>
      </c>
    </row>
    <row r="2016" spans="1:4" ht="13.2" x14ac:dyDescent="0.25">
      <c r="A2016" s="1" t="s">
        <v>2022</v>
      </c>
      <c r="B2016" t="str">
        <f ca="1">IFERROR(__xludf.DUMMYFUNCTION("GOOGLETRANSLATE(B2016,""en"",""hi"")"),"मुझे लगता है कि संजू दूर दूर दूर shitty कबीर सिंह से बेहतर था।")</f>
        <v>मुझे लगता है कि संजू दूर दूर दूर shitty कबीर सिंह से बेहतर था।</v>
      </c>
      <c r="C2016" s="1" t="s">
        <v>4</v>
      </c>
      <c r="D2016" s="1" t="s">
        <v>5</v>
      </c>
    </row>
    <row r="2017" spans="1:4" ht="13.2" x14ac:dyDescent="0.25">
      <c r="A2017" s="1" t="s">
        <v>2023</v>
      </c>
      <c r="B2017" t="str">
        <f ca="1">IFERROR(__xludf.DUMMYFUNCTION("GOOGLETRANSLATE(B2017,""en"",""hi"")"),"@Debadutta Khandayatray Lol आप उन लोगों को जो के साथ तंग आ चुके हैं में से एक हैं
अपने असुविधा के बावजूद नरेंद्र मोदी की सफलता की पूरी आबादी अपने
तरह तो अज्ञानी और पाखंडी है। आप संतुष्टि है कि हो सकता है आपके
टिप्पणी कुछ पसंद, कुछ भी नहीं है कि अधिक से अध"&amp;"िक मिला है। कुछ भी नहीं बदलने के लिए जा रहा है। आप
चिल्लाओ रो कर सकते हैं चिल्लाना 😂 लेकिन आप अंदर गहरे पता है कि तुम सबसे बड़ी हारे हुए हैं।")</f>
        <v>@Debadutta Khandayatray Lol आप उन लोगों को जो के साथ तंग आ चुके हैं में से एक हैं
अपने असुविधा के बावजूद नरेंद्र मोदी की सफलता की पूरी आबादी अपने
तरह तो अज्ञानी और पाखंडी है। आप संतुष्टि है कि हो सकता है आपके
टिप्पणी कुछ पसंद, कुछ भी नहीं है कि अधिक से अधिक मिला है। कुछ भी नहीं बदलने के लिए जा रहा है। आप
चिल्लाओ रो कर सकते हैं चिल्लाना 😂 लेकिन आप अंदर गहरे पता है कि तुम सबसे बड़ी हारे हुए हैं।</v>
      </c>
      <c r="C2017" s="1" t="s">
        <v>36</v>
      </c>
      <c r="D2017" s="1" t="s">
        <v>5</v>
      </c>
    </row>
    <row r="2018" spans="1:4" ht="13.2" x14ac:dyDescent="0.25">
      <c r="A2018" s="1" t="s">
        <v>2024</v>
      </c>
      <c r="B2018" t="str">
        <f ca="1">IFERROR(__xludf.DUMMYFUNCTION("GOOGLETRANSLATE(B2018,""en"",""hi"")"),"अच्छा, ठीक है समलैंगिकता को वैध है, लेकिन जनता के द्वारा में में प्रदर्शन नहीं करते हैं, हो सकता है
हर दूसरे इंसान की तरह सामान्य, आपको बस इतना करना है, एक कमरे में एक साथ चलते हैं।
लेकिन despo की तरह काम नहीं करते। सार्वजनिक रूप से यह अजीब और बदसूरत लग र"&amp;"हा है")</f>
        <v>अच्छा, ठीक है समलैंगिकता को वैध है, लेकिन जनता के द्वारा में में प्रदर्शन नहीं करते हैं, हो सकता है
हर दूसरे इंसान की तरह सामान्य, आपको बस इतना करना है, एक कमरे में एक साथ चलते हैं।
लेकिन despo की तरह काम नहीं करते। सार्वजनिक रूप से यह अजीब और बदसूरत लग रहा है</v>
      </c>
      <c r="C2018" s="1" t="s">
        <v>13</v>
      </c>
      <c r="D2018" s="1" t="s">
        <v>28</v>
      </c>
    </row>
    <row r="2019" spans="1:4" ht="13.2" x14ac:dyDescent="0.25">
      <c r="A2019" s="1" t="s">
        <v>2025</v>
      </c>
      <c r="B2019" t="str">
        <f ca="1">IFERROR(__xludf.DUMMYFUNCTION("GOOGLETRANSLATE(B2019,""en"",""hi"")"),"Arnan हम आप के बड़े प्रशंसक हैं। तुम बस विस्फोट इन bigots, antinationals, कुछ
4 या 5 लोगों और अब और फिर कस्तूरी (इस्लाम मानसिकता के साथ एक हिंदू नाम) या
कुछ अन्य लोगों के जो कर जवाब नहीं है जब हिंदुओं या सिख लड़कियों पीटा जा रहा है
पाकिस्तान में। पाकिस्ता"&amp;"न कस्तूरी या durgandh में हिन्दूओं को आप पहली बार बात करते हैं")</f>
        <v>Arnan हम आप के बड़े प्रशंसक हैं। तुम बस विस्फोट इन bigots, antinationals, कुछ
4 या 5 लोगों और अब और फिर कस्तूरी (इस्लाम मानसिकता के साथ एक हिंदू नाम) या
कुछ अन्य लोगों के जो कर जवाब नहीं है जब हिंदुओं या सिख लड़कियों पीटा जा रहा है
पाकिस्तान में। पाकिस्तान कस्तूरी या durgandh में हिन्दूओं को आप पहली बार बात करते हैं</v>
      </c>
      <c r="C2019" s="1" t="s">
        <v>4</v>
      </c>
      <c r="D2019" s="1" t="s">
        <v>5</v>
      </c>
    </row>
    <row r="2020" spans="1:4" ht="13.2" x14ac:dyDescent="0.25">
      <c r="A2020" s="1" t="s">
        <v>2026</v>
      </c>
      <c r="B2020" t="str">
        <f ca="1">IFERROR(__xludf.DUMMYFUNCTION("GOOGLETRANSLATE(B2020,""en"",""hi"")"),"मेरा नंबर 8103751745")</f>
        <v>मेरा नंबर 8103751745</v>
      </c>
      <c r="C2020" s="1" t="s">
        <v>4</v>
      </c>
      <c r="D2020" s="1" t="s">
        <v>5</v>
      </c>
    </row>
    <row r="2021" spans="1:4" ht="13.2" x14ac:dyDescent="0.25">
      <c r="A2021" s="1" t="s">
        <v>2027</v>
      </c>
      <c r="B2021" t="str">
        <f ca="1">IFERROR(__xludf.DUMMYFUNCTION("GOOGLETRANSLATE(B2021,""en"",""hi"")"),"@Inspiration प्वाइंट धन्यवाद")</f>
        <v>@Inspiration प्वाइंट धन्यवाद</v>
      </c>
      <c r="C2021" s="1" t="s">
        <v>4</v>
      </c>
      <c r="D2021" s="1" t="s">
        <v>5</v>
      </c>
    </row>
    <row r="2022" spans="1:4" ht="13.2" x14ac:dyDescent="0.25">
      <c r="A2022" s="1" t="s">
        <v>2028</v>
      </c>
      <c r="B2022" t="str">
        <f ca="1">IFERROR(__xludf.DUMMYFUNCTION("GOOGLETRANSLATE(B2022,""en"",""hi"")"),"@Hasan सरदार
नमस्ते")</f>
        <v>@Hasan सरदार
नमस्ते</v>
      </c>
      <c r="C2022" s="1" t="s">
        <v>4</v>
      </c>
      <c r="D2022" s="1" t="s">
        <v>5</v>
      </c>
    </row>
    <row r="2023" spans="1:4" ht="13.2" x14ac:dyDescent="0.25">
      <c r="A2023" s="1" t="s">
        <v>2029</v>
      </c>
      <c r="B2023" t="str">
        <f ca="1">IFERROR(__xludf.DUMMYFUNCTION("GOOGLETRANSLATE(B2023,""en"",""hi"")"),"आदमी ने अच्छा काम किया")</f>
        <v>आदमी ने अच्छा काम किया</v>
      </c>
      <c r="C2023" s="1" t="s">
        <v>4</v>
      </c>
      <c r="D2023" s="1" t="s">
        <v>5</v>
      </c>
    </row>
    <row r="2024" spans="1:4" ht="13.2" x14ac:dyDescent="0.25">
      <c r="A2024" s="1" t="s">
        <v>2030</v>
      </c>
      <c r="B2024" t="str">
        <f ca="1">IFERROR(__xludf.DUMMYFUNCTION("GOOGLETRANSLATE(B2024,""en"",""hi"")"),"हम्म हाहाहाहा right😃😃")</f>
        <v>हम्म हाहाहाहा right😃😃</v>
      </c>
      <c r="C2024" s="1" t="s">
        <v>4</v>
      </c>
      <c r="D2024" s="1" t="s">
        <v>5</v>
      </c>
    </row>
    <row r="2025" spans="1:4" ht="13.2" x14ac:dyDescent="0.25">
      <c r="A2025" s="1" t="s">
        <v>2031</v>
      </c>
      <c r="B2025" t="str">
        <f ca="1">IFERROR(__xludf.DUMMYFUNCTION("GOOGLETRANSLATE(B2025,""en"",""hi"")"),"[05:28] (https://www.youtube.com/watch?v=HQ3P2n5q6d8&amp;t=5m28s)")</f>
        <v>[05:28] (https://www.youtube.com/watch?v=HQ3P2n5q6d8&amp;t=5m28s)</v>
      </c>
      <c r="C2025" s="1" t="s">
        <v>4</v>
      </c>
      <c r="D2025" s="1" t="s">
        <v>5</v>
      </c>
    </row>
    <row r="2026" spans="1:4" ht="13.2" x14ac:dyDescent="0.25">
      <c r="A2026" s="1" t="s">
        <v>2032</v>
      </c>
      <c r="B2026" t="str">
        <f ca="1">IFERROR(__xludf.DUMMYFUNCTION("GOOGLETRANSLATE(B2026,""en"",""hi"")"),"बहुत बहुत बहुत अच्छा भाई 💕💕")</f>
        <v>बहुत बहुत बहुत अच्छा भाई 💕💕</v>
      </c>
      <c r="C2026" s="1" t="s">
        <v>4</v>
      </c>
      <c r="D2026" s="1" t="s">
        <v>5</v>
      </c>
    </row>
    <row r="2027" spans="1:4" ht="13.2" x14ac:dyDescent="0.25">
      <c r="A2027" s="1" t="s">
        <v>2033</v>
      </c>
      <c r="B2027" t="str">
        <f ca="1">IFERROR(__xludf.DUMMYFUNCTION("GOOGLETRANSLATE(B2027,""en"",""hi"")"),"हाँ उनका लाइसेंस पांच साल के लिए रद्द कर दिया है, लेकिन सभी के लिए है कि पर्याप्त है उसकी
लापरवाही")</f>
        <v>हाँ उनका लाइसेंस पांच साल के लिए रद्द कर दिया है, लेकिन सभी के लिए है कि पर्याप्त है उसकी
लापरवाही</v>
      </c>
      <c r="C2027" s="1" t="s">
        <v>13</v>
      </c>
      <c r="D2027" s="1" t="s">
        <v>5</v>
      </c>
    </row>
    <row r="2028" spans="1:4" ht="13.2" x14ac:dyDescent="0.25">
      <c r="A2028" s="1" t="s">
        <v>2034</v>
      </c>
      <c r="B2028" t="str">
        <f ca="1">IFERROR(__xludf.DUMMYFUNCTION("GOOGLETRANSLATE(B2028,""en"",""hi"")"),"फिल्म के लिए एक शब्द ""tatti""")</f>
        <v>फिल्म के लिए एक शब्द "tatti"</v>
      </c>
      <c r="C2028" s="1" t="s">
        <v>36</v>
      </c>
      <c r="D2028" s="1" t="s">
        <v>5</v>
      </c>
    </row>
    <row r="2029" spans="1:4" ht="13.2" x14ac:dyDescent="0.25">
      <c r="A2029" s="1" t="s">
        <v>2035</v>
      </c>
      <c r="B2029" t="str">
        <f ca="1">IFERROR(__xludf.DUMMYFUNCTION("GOOGLETRANSLATE(B2029,""en"",""hi"")"),"भाई का प्यार")</f>
        <v>भाई का प्यार</v>
      </c>
      <c r="C2029" s="1" t="s">
        <v>4</v>
      </c>
      <c r="D2029" s="1" t="s">
        <v>5</v>
      </c>
    </row>
    <row r="2030" spans="1:4" ht="13.2" x14ac:dyDescent="0.25">
      <c r="A2030" s="1" t="s">
        <v>2036</v>
      </c>
      <c r="B2030" t="str">
        <f ca="1">IFERROR(__xludf.DUMMYFUNCTION("GOOGLETRANSLATE(B2030,""en"",""hi"")"),"Right🙏🙏🙏🙏😁😁😁😁😁😁😁")</f>
        <v>Right🙏🙏🙏🙏😁😁😁😁😁😁😁</v>
      </c>
      <c r="C2030" s="1" t="s">
        <v>4</v>
      </c>
      <c r="D2030" s="1" t="s">
        <v>5</v>
      </c>
    </row>
    <row r="2031" spans="1:4" ht="13.2" x14ac:dyDescent="0.25">
      <c r="A2031" s="1" t="s">
        <v>2037</v>
      </c>
      <c r="B2031" t="str">
        <f ca="1">IFERROR(__xludf.DUMMYFUNCTION("GOOGLETRANSLATE(B2031,""en"",""hi"")"),"हम कबीर सिंह फिल्म समीक्षा स्वसंपूर्ण जरूरत")</f>
        <v>हम कबीर सिंह फिल्म समीक्षा स्वसंपूर्ण जरूरत</v>
      </c>
      <c r="C2031" s="1" t="s">
        <v>4</v>
      </c>
      <c r="D2031" s="1" t="s">
        <v>5</v>
      </c>
    </row>
    <row r="2032" spans="1:4" ht="13.2" x14ac:dyDescent="0.25">
      <c r="A2032" s="1" t="s">
        <v>2038</v>
      </c>
      <c r="B2032" t="str">
        <f ca="1">IFERROR(__xludf.DUMMYFUNCTION("GOOGLETRANSLATE(B2032,""en"",""hi"")"),"फिल्म का मुख्य बिंदु क्रोध मुद्दों के साथ एक आदमी है जो करने में असमर्थ है के बारे में था
किसी को जिसे वह सही मायने में प्यार करता था से आगे बढ़ने। वे की वजह से अलग होती है
लकीर के फकीर प्रचलित। संदीप रेड्डी Vanga मनोविज्ञान खुद का अध्ययन किया है,
और वह ख"&amp;"ूबसूरती से एक शानदार और बुद्धिमान बारे में एक कहानी प्रस्तुत
सर्जन के पतन और उसके पुनरुत्थान। दृश्य जहां वह नहीं चाहता है
दोषी नहीं वकालत क्योंकि उसकी व्यावसायिकता केवल एक चीज अपने पिता है
उसके बारे में सम्मान बहुत भावुक है और का अच्छा प्रकृति लाता है
कबी"&amp;"र / अर्जुन।
लेकिन उदारवादी ko तु नही dikhega। हम एक देश में रहते हैं जहां छात्र जीवन में
कॉलेज सभी साथ, महंगी कारों, आकर्षक डांस नंबर में दिखाया गया है
वे की तरह लग रही छात्रों सिर्फ FHM या मैक्सिम फोटोशूट लेकिन घृणा एक समाप्त हो गया
एक सच्चे और वास्तव"&amp;"िक प्रेम कहानी के बारे में फिल्म!")</f>
        <v>फिल्म का मुख्य बिंदु क्रोध मुद्दों के साथ एक आदमी है जो करने में असमर्थ है के बारे में था
किसी को जिसे वह सही मायने में प्यार करता था से आगे बढ़ने। वे की वजह से अलग होती है
लकीर के फकीर प्रचलित। संदीप रेड्डी Vanga मनोविज्ञान खुद का अध्ययन किया है,
और वह खूबसूरती से एक शानदार और बुद्धिमान बारे में एक कहानी प्रस्तुत
सर्जन के पतन और उसके पुनरुत्थान। दृश्य जहां वह नहीं चाहता है
दोषी नहीं वकालत क्योंकि उसकी व्यावसायिकता केवल एक चीज अपने पिता है
उसके बारे में सम्मान बहुत भावुक है और का अच्छा प्रकृति लाता है
कबीर / अर्जुन।
लेकिन उदारवादी ko तु नही dikhega। हम एक देश में रहते हैं जहां छात्र जीवन में
कॉलेज सभी साथ, महंगी कारों, आकर्षक डांस नंबर में दिखाया गया है
वे की तरह लग रही छात्रों सिर्फ FHM या मैक्सिम फोटोशूट लेकिन घृणा एक समाप्त हो गया
एक सच्चे और वास्तविक प्रेम कहानी के बारे में फिल्म!</v>
      </c>
      <c r="C2032" s="1" t="s">
        <v>13</v>
      </c>
      <c r="D2032" s="1" t="s">
        <v>5</v>
      </c>
    </row>
    <row r="2033" spans="1:4" ht="13.2" x14ac:dyDescent="0.25">
      <c r="A2033" s="1" t="s">
        <v>2039</v>
      </c>
      <c r="B2033" t="str">
        <f ca="1">IFERROR(__xludf.DUMMYFUNCTION("GOOGLETRANSLATE(B2033,""en"",""hi"")"),"अच्छा वीडियो ... अच्छी तरह से किया")</f>
        <v>अच्छा वीडियो ... अच्छी तरह से किया</v>
      </c>
      <c r="C2033" s="1" t="s">
        <v>4</v>
      </c>
      <c r="D2033" s="1" t="s">
        <v>5</v>
      </c>
    </row>
    <row r="2034" spans="1:4" ht="13.2" x14ac:dyDescent="0.25">
      <c r="A2034" s="1" t="s">
        <v>2040</v>
      </c>
      <c r="B2034" t="str">
        <f ca="1">IFERROR(__xludf.DUMMYFUNCTION("GOOGLETRANSLATE(B2034,""en"",""hi"")"),"निश्चित रूप से")</f>
        <v>निश्चित रूप से</v>
      </c>
      <c r="C2034" s="1" t="s">
        <v>4</v>
      </c>
      <c r="D2034" s="1" t="s">
        <v>5</v>
      </c>
    </row>
    <row r="2035" spans="1:4" ht="13.2" x14ac:dyDescent="0.25">
      <c r="A2035" s="1" t="s">
        <v>2041</v>
      </c>
      <c r="B2035" t="str">
        <f ca="1">IFERROR(__xludf.DUMMYFUNCTION("GOOGLETRANSLATE(B2035,""en"",""hi"")"),"इस फिल्म में कुछ भी नहीं है कि महिला इस बात के लिए विशेष रूप से किसी भी लड़के को विस्मित कर सकते है
फिल्म अच्छा हो सकता है ..coz इतने सारे एक्स करने के बाद वे अंत में कुछ एक है कि चाहते हैं
नई आया और उन्हें अपने अंधेरे रहस्य कि y महिलाओं सबसे पसंद कर रहे "&amp;"हैं के साथ स्वीकार करते हैं
गंदगी ..और एक महिला डॉ के संबंध के इस pethetic pies एक से गायब
आम आदमी दृश्य! इतना ही !")</f>
        <v>इस फिल्म में कुछ भी नहीं है कि महिला इस बात के लिए विशेष रूप से किसी भी लड़के को विस्मित कर सकते है
फिल्म अच्छा हो सकता है ..coz इतने सारे एक्स करने के बाद वे अंत में कुछ एक है कि चाहते हैं
नई आया और उन्हें अपने अंधेरे रहस्य कि y महिलाओं सबसे पसंद कर रहे हैं के साथ स्वीकार करते हैं
गंदगी ..और एक महिला डॉ के संबंध के इस pethetic pies एक से गायब
आम आदमी दृश्य! इतना ही !</v>
      </c>
      <c r="C2035" s="1" t="s">
        <v>13</v>
      </c>
      <c r="D2035" s="1" t="s">
        <v>28</v>
      </c>
    </row>
    <row r="2036" spans="1:4" ht="13.2" x14ac:dyDescent="0.25">
      <c r="A2036" s="1" t="s">
        <v>2042</v>
      </c>
      <c r="B2036" t="str">
        <f ca="1">IFERROR(__xludf.DUMMYFUNCTION("GOOGLETRANSLATE(B2036,""en"",""hi"")"),"@THE एवेंजर्स जोकर अद्भुत था। एंडगेम बकवास था।")</f>
        <v>@THE एवेंजर्स जोकर अद्भुत था। एंडगेम बकवास था।</v>
      </c>
      <c r="C2036" s="1" t="s">
        <v>4</v>
      </c>
      <c r="D2036" s="1" t="s">
        <v>5</v>
      </c>
    </row>
    <row r="2037" spans="1:4" ht="13.2" x14ac:dyDescent="0.25">
      <c r="A2037" s="1" t="s">
        <v>2043</v>
      </c>
      <c r="B2037" t="str">
        <f ca="1">IFERROR(__xludf.DUMMYFUNCTION("GOOGLETRANSLATE(B2037,""en"",""hi"")"),"पर इस महिला शर्म की बात है .... उसके तुरंत हमारे देश के बाहर निकाल 🤬😡😡😡😡😡😡😡😡😡😡😡")</f>
        <v>पर इस महिला शर्म की बात है .... उसके तुरंत हमारे देश के बाहर निकाल 🤬😡😡😡😡😡😡😡😡😡😡😡</v>
      </c>
      <c r="C2037" s="1" t="s">
        <v>4</v>
      </c>
      <c r="D2037" s="1" t="s">
        <v>5</v>
      </c>
    </row>
    <row r="2038" spans="1:4" ht="13.2" x14ac:dyDescent="0.25">
      <c r="A2038" s="1" t="s">
        <v>2044</v>
      </c>
      <c r="B2038" t="str">
        <f ca="1">IFERROR(__xludf.DUMMYFUNCTION("GOOGLETRANSLATE(B2038,""en"",""hi"")"),"भारतीय लोग आसानी से अनुकूलन क्या bollywoood या किसी अन्य फिल्मों में दिखाया गया है
वे चीजें हैं जो फिल्में इसकी सिर्फ एक में दिखाया गया है उस प्रकार के कर शुरू
फिल्म मेरा मतलब क्या इन लोगों को अपनी हास्यास्पद साथ कुछ गड़बड़ है।")</f>
        <v>भारतीय लोग आसानी से अनुकूलन क्या bollywoood या किसी अन्य फिल्मों में दिखाया गया है
वे चीजें हैं जो फिल्में इसकी सिर्फ एक में दिखाया गया है उस प्रकार के कर शुरू
फिल्म मेरा मतलब क्या इन लोगों को अपनी हास्यास्पद साथ कुछ गड़बड़ है।</v>
      </c>
      <c r="C2038" s="1" t="s">
        <v>36</v>
      </c>
      <c r="D2038" s="1" t="s">
        <v>5</v>
      </c>
    </row>
    <row r="2039" spans="1:4" ht="13.2" x14ac:dyDescent="0.25">
      <c r="A2039" s="1" t="s">
        <v>2045</v>
      </c>
      <c r="B2039" t="str">
        <f ca="1">IFERROR(__xludf.DUMMYFUNCTION("GOOGLETRANSLATE(B2039,""en"",""hi"")"),"आपकी राय मन blowing..No पक्षपात, कि अच्छा thing..👍👍 है")</f>
        <v>आपकी राय मन blowing..No पक्षपात, कि अच्छा thing..👍👍 है</v>
      </c>
      <c r="C2039" s="1" t="s">
        <v>4</v>
      </c>
      <c r="D2039" s="1" t="s">
        <v>5</v>
      </c>
    </row>
    <row r="2040" spans="1:4" ht="13.2" x14ac:dyDescent="0.25">
      <c r="A2040" s="1" t="s">
        <v>2046</v>
      </c>
      <c r="B2040" t="str">
        <f ca="1">IFERROR(__xludf.DUMMYFUNCTION("GOOGLETRANSLATE(B2040,""en"",""hi"")"),"कोई भी शारीरिक रूप से समलैंगिक है। वे मानसिक रूप से पश्चिमी द्वारा बनाई गई हैं")</f>
        <v>कोई भी शारीरिक रूप से समलैंगिक है। वे मानसिक रूप से पश्चिमी द्वारा बनाई गई हैं</v>
      </c>
      <c r="C2040" s="1" t="s">
        <v>4</v>
      </c>
      <c r="D2040" s="1" t="s">
        <v>28</v>
      </c>
    </row>
    <row r="2041" spans="1:4" ht="13.2" x14ac:dyDescent="0.25">
      <c r="A2041" s="1" t="s">
        <v>2047</v>
      </c>
      <c r="B2041" t="str">
        <f ca="1">IFERROR(__xludf.DUMMYFUNCTION("GOOGLETRANSLATE(B2041,""en"",""hi"")"),"गोड विडियो!")</f>
        <v>गोड विडियो!</v>
      </c>
      <c r="C2041" s="1" t="s">
        <v>4</v>
      </c>
      <c r="D2041" s="1" t="s">
        <v>5</v>
      </c>
    </row>
    <row r="2042" spans="1:4" ht="13.2" x14ac:dyDescent="0.25">
      <c r="A2042" s="1" t="s">
        <v>2048</v>
      </c>
      <c r="B2042" t="str">
        <f ca="1">IFERROR(__xludf.DUMMYFUNCTION("GOOGLETRANSLATE(B2042,""en"",""hi"")"),"वह एक कम्युनिस्ट एफएम kerala.she यमन या Afganistan और में काम किया जाना चाहिए
नहीं में India.She मीडिया भारत में रहने के लिए appearance.she प्यार प्यार करता है क्योंकि
हिंदुओं बहुत सहिष्णु लोग हैं।")</f>
        <v>वह एक कम्युनिस्ट एफएम kerala.she यमन या Afganistan और में काम किया जाना चाहिए
नहीं में India.She मीडिया भारत में रहने के लिए appearance.she प्यार प्यार करता है क्योंकि
हिंदुओं बहुत सहिष्णु लोग हैं।</v>
      </c>
      <c r="C2042" s="1" t="s">
        <v>4</v>
      </c>
      <c r="D2042" s="1" t="s">
        <v>5</v>
      </c>
    </row>
    <row r="2043" spans="1:4" ht="13.2" x14ac:dyDescent="0.25">
      <c r="A2043" s="1" t="s">
        <v>2049</v>
      </c>
      <c r="B2043" t="str">
        <f ca="1">IFERROR(__xludf.DUMMYFUNCTION("GOOGLETRANSLATE(B2043,""en"",""hi"")"),"imo namber मुझे 008801850322634 फोन")</f>
        <v>imo namber मुझे 008801850322634 फोन</v>
      </c>
      <c r="C2043" s="1" t="s">
        <v>4</v>
      </c>
      <c r="D2043" s="1" t="s">
        <v>5</v>
      </c>
    </row>
    <row r="2044" spans="1:4" ht="13.2" x14ac:dyDescent="0.25">
      <c r="A2044" s="1" t="s">
        <v>2050</v>
      </c>
      <c r="B2044" t="str">
        <f ca="1">IFERROR(__xludf.DUMMYFUNCTION("GOOGLETRANSLATE(B2044,""en"",""hi"")"),"वहाँ के लिए एक समलैंगिक या समलैंगिक अभियोग हो रही के कई रंगों हैं
सेना जो अपने शासन और आचरण और वे भी के बारे में अत्यधिक लालायित हैं
बनाए रखने के लिए जो देश के पक्ष के लिए है यह आवश्यकता होती है। सच कहूं, तो बोल
संबंधित व्यक्ति सेना के लिए समर्पण है और वह"&amp;" अपने आग्रह को नियंत्रित कर सकते
उसके आचरण नहीं बहस करना है तो यह संभव हो सकता है, लेकिन संभावना है कि के बाद से पतले होते हैं
यह बहुत आसान लिंग के साथ जाने के लिए है कि वह माना जाता है नहीं है
बहुत आकर्षित किया।")</f>
        <v>वहाँ के लिए एक समलैंगिक या समलैंगिक अभियोग हो रही के कई रंगों हैं
सेना जो अपने शासन और आचरण और वे भी के बारे में अत्यधिक लालायित हैं
बनाए रखने के लिए जो देश के पक्ष के लिए है यह आवश्यकता होती है। सच कहूं, तो बोल
संबंधित व्यक्ति सेना के लिए समर्पण है और वह अपने आग्रह को नियंत्रित कर सकते
उसके आचरण नहीं बहस करना है तो यह संभव हो सकता है, लेकिन संभावना है कि के बाद से पतले होते हैं
यह बहुत आसान लिंग के साथ जाने के लिए है कि वह माना जाता है नहीं है
बहुत आकर्षित किया।</v>
      </c>
      <c r="C2044" s="1" t="s">
        <v>4</v>
      </c>
      <c r="D2044" s="1" t="s">
        <v>28</v>
      </c>
    </row>
    <row r="2045" spans="1:4" ht="13.2" x14ac:dyDescent="0.25">
      <c r="A2045" s="1" t="s">
        <v>2051</v>
      </c>
      <c r="B2045" t="str">
        <f ca="1">IFERROR(__xludf.DUMMYFUNCTION("GOOGLETRANSLATE(B2045,""en"",""hi"")"),"👨❤️💋👨377👨❤️💋👨 प्यार u👨❤️💋👨")</f>
        <v>👨❤️💋👨377👨❤️💋👨 प्यार u👨❤️💋👨</v>
      </c>
      <c r="C2045" s="1" t="s">
        <v>4</v>
      </c>
      <c r="D2045" s="1" t="s">
        <v>5</v>
      </c>
    </row>
    <row r="2046" spans="1:4" ht="13.2" x14ac:dyDescent="0.25">
      <c r="A2046" s="1" t="s">
        <v>2052</v>
      </c>
      <c r="B2046" t="str">
        <f ca="1">IFERROR(__xludf.DUMMYFUNCTION("GOOGLETRANSLATE(B2046,""en"",""hi"")"),"मुझे रोना आ रहा था*")</f>
        <v>मुझे रोना आ रहा था*</v>
      </c>
      <c r="C2046" s="1" t="s">
        <v>4</v>
      </c>
      <c r="D2046" s="1" t="s">
        <v>5</v>
      </c>
    </row>
    <row r="2047" spans="1:4" ht="13.2" x14ac:dyDescent="0.25">
      <c r="A2047" s="1" t="s">
        <v>2053</v>
      </c>
      <c r="B2047" t="str">
        <f ca="1">IFERROR(__xludf.DUMMYFUNCTION("GOOGLETRANSLATE(B2047,""en"",""hi"")"),"कौन इस गंभीर बहस करने के लिए है कि अज्ञानी Kasthuri कहा जाता है ?? के रूप में कुल अपमान
वह एक वकील है।")</f>
        <v>कौन इस गंभीर बहस करने के लिए है कि अज्ञानी Kasthuri कहा जाता है ?? के रूप में कुल अपमान
वह एक वकील है।</v>
      </c>
      <c r="C2047" s="1" t="s">
        <v>4</v>
      </c>
      <c r="D2047" s="1" t="s">
        <v>5</v>
      </c>
    </row>
    <row r="2048" spans="1:4" ht="13.2" x14ac:dyDescent="0.25">
      <c r="A2048" s="1" t="s">
        <v>2054</v>
      </c>
      <c r="B2048" t="str">
        <f ca="1">IFERROR(__xludf.DUMMYFUNCTION("GOOGLETRANSLATE(B2048,""en"",""hi"")"),"आप 9/10 reated
वाह 😍
मैं reated 10/10")</f>
        <v>आप 9/10 reated
वाह 😍
मैं reated 10/10</v>
      </c>
      <c r="C2048" s="1" t="s">
        <v>4</v>
      </c>
      <c r="D2048" s="1" t="s">
        <v>5</v>
      </c>
    </row>
    <row r="2049" spans="1:4" ht="13.2" x14ac:dyDescent="0.25">
      <c r="A2049" s="1" t="s">
        <v>2055</v>
      </c>
      <c r="B2049" t="str">
        <f ca="1">IFERROR(__xludf.DUMMYFUNCTION("GOOGLETRANSLATE(B2049,""en"",""hi"")"),"अच्छी तरह से किया जहांगीर, बिच यह हकदार !! आप को छोड़ कर अच्छा काम किया है
जिंदा कुतिया, वह पता होना चाहिए कि माता-पिता खो के लिए दर्द है। वाहवाही!!!")</f>
        <v>अच्छी तरह से किया जहांगीर, बिच यह हकदार !! आप को छोड़ कर अच्छा काम किया है
जिंदा कुतिया, वह पता होना चाहिए कि माता-पिता खो के लिए दर्द है। वाहवाही!!!</v>
      </c>
      <c r="C2049" s="1" t="s">
        <v>36</v>
      </c>
      <c r="D2049" s="1" t="s">
        <v>28</v>
      </c>
    </row>
    <row r="2050" spans="1:4" ht="13.2" x14ac:dyDescent="0.25">
      <c r="A2050" s="1" t="s">
        <v>2056</v>
      </c>
      <c r="B2050" t="str">
        <f ca="1">IFERROR(__xludf.DUMMYFUNCTION("GOOGLETRANSLATE(B2050,""en"",""hi"")"),"मैं 💯 हूँ गंदगी का बॉलीवुड Is कचरा टुकड़ा आपसे सहमत हूँ।")</f>
        <v>मैं 💯 हूँ गंदगी का बॉलीवुड Is कचरा टुकड़ा आपसे सहमत हूँ।</v>
      </c>
      <c r="C2050" s="1" t="s">
        <v>4</v>
      </c>
      <c r="D2050" s="1" t="s">
        <v>5</v>
      </c>
    </row>
    <row r="2051" spans="1:4" ht="13.2" x14ac:dyDescent="0.25">
      <c r="A2051" s="1" t="s">
        <v>2057</v>
      </c>
      <c r="B2051" t="str">
        <f ca="1">IFERROR(__xludf.DUMMYFUNCTION("GOOGLETRANSLATE(B2051,""en"",""hi"")"),"नारीवाद सबसे अच्छा है")</f>
        <v>नारीवाद सबसे अच्छा है</v>
      </c>
      <c r="C2051" s="1" t="s">
        <v>4</v>
      </c>
      <c r="D2051" s="1" t="s">
        <v>5</v>
      </c>
    </row>
    <row r="2052" spans="1:4" ht="13.2" x14ac:dyDescent="0.25">
      <c r="A2052" s="1" t="s">
        <v>2058</v>
      </c>
      <c r="B2052" t="str">
        <f ca="1">IFERROR(__xludf.DUMMYFUNCTION("GOOGLETRANSLATE(B2052,""en"",""hi"")"),"अच्छा काम...")</f>
        <v>अच्छा काम...</v>
      </c>
      <c r="C2052" s="1" t="s">
        <v>4</v>
      </c>
      <c r="D2052" s="1" t="s">
        <v>5</v>
      </c>
    </row>
    <row r="2053" spans="1:4" ht="13.2" x14ac:dyDescent="0.25">
      <c r="A2053" s="1" t="s">
        <v>2059</v>
      </c>
      <c r="B2053" t="str">
        <f ca="1">IFERROR(__xludf.DUMMYFUNCTION("GOOGLETRANSLATE(B2053,""en"",""hi"")"),"तुम मेरे मन बहुत बहादुर और निष्पक्ष राय, कई तरह बॉलीवुड टी * tti बात की थी
मसाला Parata ... और वे इन बेवकूफों देवता मानना, साकार इन कि बिना
अभिनेताओं पैसे और प्रसिद्धि के लिए Oly भेड़ भीड़ का उपयोग कर रहे")</f>
        <v>तुम मेरे मन बहुत बहादुर और निष्पक्ष राय, कई तरह बॉलीवुड टी * tti बात की थी
मसाला Parata ... और वे इन बेवकूफों देवता मानना, साकार इन कि बिना
अभिनेताओं पैसे और प्रसिद्धि के लिए Oly भेड़ भीड़ का उपयोग कर रहे</v>
      </c>
      <c r="C2053" s="1" t="s">
        <v>13</v>
      </c>
      <c r="D2053" s="1" t="s">
        <v>5</v>
      </c>
    </row>
    <row r="2054" spans="1:4" ht="13.2" x14ac:dyDescent="0.25">
      <c r="A2054" s="1" t="s">
        <v>2060</v>
      </c>
      <c r="B2054" t="str">
        <f ca="1">IFERROR(__xludf.DUMMYFUNCTION("GOOGLETRANSLATE(B2054,""en"",""hi"")"),"लिखना")</f>
        <v>लिखना</v>
      </c>
      <c r="C2054" s="1" t="s">
        <v>4</v>
      </c>
      <c r="D2054" s="1" t="s">
        <v>5</v>
      </c>
    </row>
    <row r="2055" spans="1:4" ht="13.2" x14ac:dyDescent="0.25">
      <c r="A2055" s="1" t="s">
        <v>2061</v>
      </c>
      <c r="B2055" t="str">
        <f ca="1">IFERROR(__xludf.DUMMYFUNCTION("GOOGLETRANSLATE(B2055,""en"",""hi"")"),"द्वारा महान समीक्षा
[#PrtikBrarode] (http://www.youtube.com/results?search_query=%23prtikBrarode)
भाई
आप सकारात्मक तरह से कबीर सिंह बताया")</f>
        <v>द्वारा महान समीक्षा
[#PrtikBrarode] (http://www.youtube.com/results?search_query=%23prtikBrarode)
भाई
आप सकारात्मक तरह से कबीर सिंह बताया</v>
      </c>
      <c r="C2055" s="1" t="s">
        <v>4</v>
      </c>
      <c r="D2055" s="1" t="s">
        <v>5</v>
      </c>
    </row>
    <row r="2056" spans="1:4" ht="13.2" x14ac:dyDescent="0.25">
      <c r="A2056" s="1" t="s">
        <v>2062</v>
      </c>
      <c r="B2056" t="str">
        <f ca="1">IFERROR(__xludf.DUMMYFUNCTION("GOOGLETRANSLATE(B2056,""en"",""hi"")"),"@Ankit दास यह विवाद भी जरूरत नहीं है। यह एक के बारे में एक कहानी है
काल्पनिक चरित्र और चलो बस मेहनत वे सराहना करते हैं
इसे में डाल दिया। चरित्र एक समुचित विकास की प्रक्रिया से गुजरता है और यह आकार का है
अच्छी तरह से और शाहिद कपूर से शानदार डाल दिया गया है"&amp;"। यह एक मनुष्य का एक यात्रा है
खोया हुआ प्यार के परिणामों से निपटने। यह वास्तव में 'को बढ़ावा देने' नहीं है
कुछ भी। यह बस एक कथा के रूप में एक कथा को देखने के लिए एक कहानी है और इसके बेहतर। मैं
व्यक्तिगत रूप से अपने और सुचरिता के दोनों समीक्षा प्यार लेकिन"&amp;" जैसे मैं प्यार करता था सुचरिता की
मर्द ko पर समीक्षा नही होता दर्द और मैं केदारनाथ के बारे में अपनी समीक्षा नफरत करते थे।
वहाँ हमेशा परिप्रेक्ष्य में एक अंतर है। इस फिल्म के लायक नहीं है
विवाद यह में डाल दिया गया है।")</f>
        <v>@Ankit दास यह विवाद भी जरूरत नहीं है। यह एक के बारे में एक कहानी है
काल्पनिक चरित्र और चलो बस मेहनत वे सराहना करते हैं
इसे में डाल दिया। चरित्र एक समुचित विकास की प्रक्रिया से गुजरता है और यह आकार का है
अच्छी तरह से और शाहिद कपूर से शानदार डाल दिया गया है। यह एक मनुष्य का एक यात्रा है
खोया हुआ प्यार के परिणामों से निपटने। यह वास्तव में 'को बढ़ावा देने' नहीं है
कुछ भी। यह बस एक कथा के रूप में एक कथा को देखने के लिए एक कहानी है और इसके बेहतर। मैं
व्यक्तिगत रूप से अपने और सुचरिता के दोनों समीक्षा प्यार लेकिन जैसे मैं प्यार करता था सुचरिता की
मर्द ko पर समीक्षा नही होता दर्द और मैं केदारनाथ के बारे में अपनी समीक्षा नफरत करते थे।
वहाँ हमेशा परिप्रेक्ष्य में एक अंतर है। इस फिल्म के लायक नहीं है
विवाद यह में डाल दिया गया है।</v>
      </c>
      <c r="C2056" s="1" t="s">
        <v>4</v>
      </c>
      <c r="D2056" s="1" t="s">
        <v>5</v>
      </c>
    </row>
    <row r="2057" spans="1:4" ht="13.2" x14ac:dyDescent="0.25">
      <c r="A2057" s="1" t="s">
        <v>2063</v>
      </c>
      <c r="B2057" t="str">
        <f ca="1">IFERROR(__xludf.DUMMYFUNCTION("GOOGLETRANSLATE(B2057,""en"",""hi"")"),"वहाँ एक कारण है कि अभिनेता ""नायकों"" भारत में के रूप में बुलाया जाता है। Idk क्या लोग
इस तरह के एक भयानक चरित्र से सीखने के लिए जा रहे हैं।")</f>
        <v>वहाँ एक कारण है कि अभिनेता "नायकों" भारत में के रूप में बुलाया जाता है। Idk क्या लोग
इस तरह के एक भयानक चरित्र से सीखने के लिए जा रहे हैं।</v>
      </c>
      <c r="C2057" s="1" t="s">
        <v>13</v>
      </c>
      <c r="D2057" s="1" t="s">
        <v>5</v>
      </c>
    </row>
    <row r="2058" spans="1:4" ht="13.2" x14ac:dyDescent="0.25">
      <c r="A2058" s="1" t="s">
        <v>2064</v>
      </c>
      <c r="B2058" t="str">
        <f ca="1">IFERROR(__xludf.DUMMYFUNCTION("GOOGLETRANSLATE(B2058,""en"",""hi"")"),"यहां तक ​​कि अपनी लंबे सत्र दिलचस्प हैं 👌")</f>
        <v>यहां तक ​​कि अपनी लंबे सत्र दिलचस्प हैं 👌</v>
      </c>
      <c r="C2058" s="1" t="s">
        <v>4</v>
      </c>
      <c r="D2058" s="1" t="s">
        <v>5</v>
      </c>
    </row>
    <row r="2059" spans="1:4" ht="13.2" x14ac:dyDescent="0.25">
      <c r="A2059" s="1" t="s">
        <v>2065</v>
      </c>
      <c r="B2059" t="str">
        <f ca="1">IFERROR(__xludf.DUMMYFUNCTION("GOOGLETRANSLATE(B2059,""en"",""hi"")"),"अच्छा वीडियो पुरुषों")</f>
        <v>अच्छा वीडियो पुरुषों</v>
      </c>
      <c r="C2059" s="1" t="s">
        <v>4</v>
      </c>
      <c r="D2059" s="1" t="s">
        <v>5</v>
      </c>
    </row>
    <row r="2060" spans="1:4" ht="13.2" x14ac:dyDescent="0.25">
      <c r="A2060" s="1" t="s">
        <v>2066</v>
      </c>
      <c r="B2060" t="str">
        <f ca="1">IFERROR(__xludf.DUMMYFUNCTION("GOOGLETRANSLATE(B2060,""en"",""hi"")"),"अर्नाब गोस्वामी एक बंगाली पता के रूप में आप श्रीमान क्या आजादी के दौरान बंगाल था
संघर्ष और कैसे बंगाल कम्युनिस्टों के उन गौरवशाली साल बाद आज है और
Trinamools।")</f>
        <v>अर्नाब गोस्वामी एक बंगाली पता के रूप में आप श्रीमान क्या आजादी के दौरान बंगाल था
संघर्ष और कैसे बंगाल कम्युनिस्टों के उन गौरवशाली साल बाद आज है और
Trinamools।</v>
      </c>
      <c r="C2060" s="1" t="s">
        <v>4</v>
      </c>
      <c r="D2060" s="1" t="s">
        <v>5</v>
      </c>
    </row>
    <row r="2061" spans="1:4" ht="13.2" x14ac:dyDescent="0.25">
      <c r="A2061" s="1" t="s">
        <v>2067</v>
      </c>
      <c r="B2061" t="str">
        <f ca="1">IFERROR(__xludf.DUMMYFUNCTION("GOOGLETRANSLATE(B2061,""en"",""hi"")"),"क्या Hogya bhaiko..where अपने attention..brother है ☺☺☺")</f>
        <v>क्या Hogya bhaiko..where अपने attention..brother है ☺☺☺</v>
      </c>
      <c r="C2061" s="1" t="s">
        <v>4</v>
      </c>
      <c r="D2061" s="1" t="s">
        <v>5</v>
      </c>
    </row>
    <row r="2062" spans="1:4" ht="13.2" x14ac:dyDescent="0.25">
      <c r="A2062" s="1" t="s">
        <v>2068</v>
      </c>
      <c r="B2062" t="str">
        <f ca="1">IFERROR(__xludf.DUMMYFUNCTION("GOOGLETRANSLATE(B2062,""en"",""hi"")"),"खैर said👍👏")</f>
        <v>खैर said👍👏</v>
      </c>
      <c r="C2062" s="1" t="s">
        <v>4</v>
      </c>
      <c r="D2062" s="1" t="s">
        <v>5</v>
      </c>
    </row>
    <row r="2063" spans="1:4" ht="13.2" x14ac:dyDescent="0.25">
      <c r="A2063" s="1" t="s">
        <v>2069</v>
      </c>
      <c r="B2063" t="str">
        <f ca="1">IFERROR(__xludf.DUMMYFUNCTION("GOOGLETRANSLATE(B2063,""en"",""hi"")"),"मैं भी उस फिल्म से नफरत के रूप में मैं जा रहा एमबीबीएस चिकित्सा के जीवन नहीं std.that
एसटीडी, मेरे expection 100% थी वे 0% मिलते हैं। मैं लोगों को कह रही है कि फिल्म थी सुना
अच्छा है.मैं नहीं पता कि वे क्या अच्छा है कि फिल्म से मिला है। अगली बार जब मैं उन"&amp;"से पूछता हूँ wil।")</f>
        <v>मैं भी उस फिल्म से नफरत के रूप में मैं जा रहा एमबीबीएस चिकित्सा के जीवन नहीं std.that
एसटीडी, मेरे expection 100% थी वे 0% मिलते हैं। मैं लोगों को कह रही है कि फिल्म थी सुना
अच्छा है.मैं नहीं पता कि वे क्या अच्छा है कि फिल्म से मिला है। अगली बार जब मैं उनसे पूछता हूँ wil।</v>
      </c>
      <c r="C2063" s="1" t="s">
        <v>4</v>
      </c>
      <c r="D2063" s="1" t="s">
        <v>5</v>
      </c>
    </row>
    <row r="2064" spans="1:4" ht="13.2" x14ac:dyDescent="0.25">
      <c r="A2064" s="1" t="s">
        <v>2070</v>
      </c>
      <c r="B2064" t="str">
        <f ca="1">IFERROR(__xludf.DUMMYFUNCTION("GOOGLETRANSLATE(B2064,""en"",""hi"")"),"बहुत बिस्तर")</f>
        <v>बहुत बिस्तर</v>
      </c>
      <c r="C2064" s="1" t="s">
        <v>4</v>
      </c>
      <c r="D2064" s="1" t="s">
        <v>5</v>
      </c>
    </row>
    <row r="2065" spans="1:4" ht="13.2" x14ac:dyDescent="0.25">
      <c r="A2065" s="1" t="s">
        <v>2071</v>
      </c>
      <c r="B2065" t="str">
        <f ca="1">IFERROR(__xludf.DUMMYFUNCTION("GOOGLETRANSLATE(B2065,""en"",""hi"")"),"जबरदस्त हंसी")</f>
        <v>जबरदस्त हंसी</v>
      </c>
      <c r="C2065" s="1" t="s">
        <v>4</v>
      </c>
      <c r="D2065" s="1" t="s">
        <v>5</v>
      </c>
    </row>
    <row r="2066" spans="1:4" ht="13.2" x14ac:dyDescent="0.25">
      <c r="A2066" s="1" t="s">
        <v>2072</v>
      </c>
      <c r="B2066" t="str">
        <f ca="1">IFERROR(__xludf.DUMMYFUNCTION("GOOGLETRANSLATE(B2066,""en"",""hi"")"),"अति उत्कृष्ट")</f>
        <v>अति उत्कृष्ट</v>
      </c>
      <c r="C2066" s="1" t="s">
        <v>4</v>
      </c>
      <c r="D2066" s="1" t="s">
        <v>5</v>
      </c>
    </row>
    <row r="2067" spans="1:4" ht="13.2" x14ac:dyDescent="0.25">
      <c r="A2067" s="1" t="s">
        <v>2073</v>
      </c>
      <c r="B2067" t="str">
        <f ca="1">IFERROR(__xludf.DUMMYFUNCTION("GOOGLETRANSLATE(B2067,""en"",""hi"")"),"यही कारण है कि ranus गलती नहीं है कि उसकी शिक्षा गलती है")</f>
        <v>यही कारण है कि ranus गलती नहीं है कि उसकी शिक्षा गलती है</v>
      </c>
      <c r="C2067" s="1" t="s">
        <v>13</v>
      </c>
      <c r="D2067" s="1" t="s">
        <v>5</v>
      </c>
    </row>
    <row r="2068" spans="1:4" ht="13.2" x14ac:dyDescent="0.25">
      <c r="A2068" s="1" t="s">
        <v>2074</v>
      </c>
      <c r="B2068" t="str">
        <f ca="1">IFERROR(__xludf.DUMMYFUNCTION("GOOGLETRANSLATE(B2068,""en"",""hi"")"),"सर सबसे अच्छा उदाहरण दीक्षा शर्मा, फिल्मी भारतीय है - उदार")</f>
        <v>सर सबसे अच्छा उदाहरण दीक्षा शर्मा, फिल्मी भारतीय है - उदार</v>
      </c>
      <c r="C2068" s="1" t="s">
        <v>4</v>
      </c>
      <c r="D2068" s="1" t="s">
        <v>5</v>
      </c>
    </row>
    <row r="2069" spans="1:4" ht="13.2" x14ac:dyDescent="0.25">
      <c r="A2069" s="1" t="s">
        <v>2075</v>
      </c>
      <c r="B2069" t="str">
        <f ca="1">IFERROR(__xludf.DUMMYFUNCTION("GOOGLETRANSLATE(B2069,""en"",""hi"")"),"आप सही कर रहे हैं। मैं बॉलीवुड से अधिक हॉलीवुड पसंद करते हैं")</f>
        <v>आप सही कर रहे हैं। मैं बॉलीवुड से अधिक हॉलीवुड पसंद करते हैं</v>
      </c>
      <c r="C2069" s="1" t="s">
        <v>4</v>
      </c>
      <c r="D2069" s="1" t="s">
        <v>5</v>
      </c>
    </row>
    <row r="2070" spans="1:4" ht="13.2" x14ac:dyDescent="0.25">
      <c r="A2070" s="1" t="s">
        <v>2076</v>
      </c>
      <c r="B2070" t="str">
        <f ca="1">IFERROR(__xludf.DUMMYFUNCTION("GOOGLETRANSLATE(B2070,""en"",""hi"")"),"हम Arundati का समर्थन")</f>
        <v>हम Arundati का समर्थन</v>
      </c>
      <c r="C2070" s="1" t="s">
        <v>4</v>
      </c>
      <c r="D2070" s="1" t="s">
        <v>5</v>
      </c>
    </row>
    <row r="2071" spans="1:4" ht="13.2" x14ac:dyDescent="0.25">
      <c r="A2071" s="1" t="s">
        <v>2077</v>
      </c>
      <c r="B2071" t="str">
        <f ca="1">IFERROR(__xludf.DUMMYFUNCTION("GOOGLETRANSLATE(B2071,""en"",""hi"")"),"की धारा 375 फिल्म विश्लेषण करें।")</f>
        <v>की धारा 375 फिल्म विश्लेषण करें।</v>
      </c>
      <c r="C2071" s="1" t="s">
        <v>4</v>
      </c>
      <c r="D2071" s="1" t="s">
        <v>5</v>
      </c>
    </row>
    <row r="2072" spans="1:4" ht="13.2" x14ac:dyDescent="0.25">
      <c r="A2072" s="1" t="s">
        <v>2078</v>
      </c>
      <c r="B2072" t="str">
        <f ca="1">IFERROR(__xludf.DUMMYFUNCTION("GOOGLETRANSLATE(B2072,""en"",""hi"")"),"आप बहुत ही अच्छे हैं......")</f>
        <v>आप बहुत ही अच्छे हैं......</v>
      </c>
      <c r="C2072" s="1" t="s">
        <v>4</v>
      </c>
      <c r="D2072" s="1" t="s">
        <v>5</v>
      </c>
    </row>
    <row r="2073" spans="1:4" ht="13.2" x14ac:dyDescent="0.25">
      <c r="A2073" s="1" t="s">
        <v>2079</v>
      </c>
      <c r="B2073" t="str">
        <f ca="1">IFERROR(__xludf.DUMMYFUNCTION("GOOGLETRANSLATE(B2073,""en"",""hi"")"),"ब्रावो जहांगीर भाई ... बहुत अच्छा काम ... चलो कानून, पुलिस और इन खूनी नारीवादियों
सबक सीखने ... पुरुषों पुरुषों हो जाएगा ... मैं अपने क्रोध के साथ किसी भी समस्या नहीं दिख रहा है ... वह
किया सही है ... बधाई ...")</f>
        <v>ब्रावो जहांगीर भाई ... बहुत अच्छा काम ... चलो कानून, पुलिस और इन खूनी नारीवादियों
सबक सीखने ... पुरुषों पुरुषों हो जाएगा ... मैं अपने क्रोध के साथ किसी भी समस्या नहीं दिख रहा है ... वह
किया सही है ... बधाई ...</v>
      </c>
      <c r="C2073" s="1" t="s">
        <v>13</v>
      </c>
      <c r="D2073" s="1" t="s">
        <v>5</v>
      </c>
    </row>
    <row r="2074" spans="1:4" ht="13.2" x14ac:dyDescent="0.25">
      <c r="A2074" s="1" t="s">
        <v>2080</v>
      </c>
      <c r="B2074" t="str">
        <f ca="1">IFERROR(__xludf.DUMMYFUNCTION("GOOGLETRANSLATE(B2074,""en"",""hi"")"),"अच्छा काम जहांगीर द्वारा किया ....")</f>
        <v>अच्छा काम जहांगीर द्वारा किया ....</v>
      </c>
      <c r="C2074" s="1" t="s">
        <v>4</v>
      </c>
      <c r="D2074" s="1" t="s">
        <v>5</v>
      </c>
    </row>
    <row r="2075" spans="1:4" ht="13.2" x14ac:dyDescent="0.25">
      <c r="A2075" s="1" t="s">
        <v>2081</v>
      </c>
      <c r="B2075" t="str">
        <f ca="1">IFERROR(__xludf.DUMMYFUNCTION("GOOGLETRANSLATE(B2075,""en"",""hi"")"),"हे भगवान, फिल्म समीक्षा कभी इतना ईमानदार और अद्भुत थे 😉😉😉😉")</f>
        <v>हे भगवान, फिल्म समीक्षा कभी इतना ईमानदार और अद्भुत थे 😉😉😉😉</v>
      </c>
      <c r="C2075" s="1" t="s">
        <v>4</v>
      </c>
      <c r="D2075" s="1" t="s">
        <v>5</v>
      </c>
    </row>
    <row r="2076" spans="1:4" ht="13.2" x14ac:dyDescent="0.25">
      <c r="A2076" s="1" t="s">
        <v>2082</v>
      </c>
      <c r="B2076" t="str">
        <f ca="1">IFERROR(__xludf.DUMMYFUNCTION("GOOGLETRANSLATE(B2076,""en"",""hi"")"),"क्या आप जानते हैं प्रतीक साहब फिल्म awassom था, लेकिन कहीं न कहीं यह बन गया है कर
bluckbuster librels विरोध और नकारात्मक समीक्षा बस क्योंकि।")</f>
        <v>क्या आप जानते हैं प्रतीक साहब फिल्म awassom था, लेकिन कहीं न कहीं यह बन गया है कर
bluckbuster librels विरोध और नकारात्मक समीक्षा बस क्योंकि।</v>
      </c>
      <c r="C2076" s="1" t="s">
        <v>4</v>
      </c>
      <c r="D2076" s="1" t="s">
        <v>5</v>
      </c>
    </row>
    <row r="2077" spans="1:4" ht="13.2" x14ac:dyDescent="0.25">
      <c r="A2077" s="1" t="s">
        <v>2083</v>
      </c>
      <c r="B2077" t="str">
        <f ca="1">IFERROR(__xludf.DUMMYFUNCTION("GOOGLETRANSLATE(B2077,""en"",""hi"")"),"बहुत अच्छा काम मेरे भाई Jahangeer ..... Salut तक आपके")</f>
        <v>बहुत अच्छा काम मेरे भाई Jahangeer ..... Salut तक आपके</v>
      </c>
      <c r="C2077" s="1" t="s">
        <v>4</v>
      </c>
      <c r="D2077" s="1" t="s">
        <v>5</v>
      </c>
    </row>
    <row r="2078" spans="1:4" ht="13.2" x14ac:dyDescent="0.25">
      <c r="A2078" s="1" t="s">
        <v>2084</v>
      </c>
      <c r="B2078" t="str">
        <f ca="1">IFERROR(__xludf.DUMMYFUNCTION("GOOGLETRANSLATE(B2078,""en"",""hi"")"),"फेसबुक mensutra में 😊 अपने मेकअप मुझे लगता है मेरी पोस्ट का अनुमोदन करने के लिए भैया धन्यवाद
अच्छा मैं आपके वीडियो पसंद यह मेरे पिछले वर्ष से निम्नलिखित में मदद की ...")</f>
        <v>फेसबुक mensutra में 😊 अपने मेकअप मुझे लगता है मेरी पोस्ट का अनुमोदन करने के लिए भैया धन्यवाद
अच्छा मैं आपके वीडियो पसंद यह मेरे पिछले वर्ष से निम्नलिखित में मदद की ...</v>
      </c>
      <c r="C2078" s="1" t="s">
        <v>4</v>
      </c>
      <c r="D2078" s="1" t="s">
        <v>5</v>
      </c>
    </row>
    <row r="2079" spans="1:4" ht="13.2" x14ac:dyDescent="0.25">
      <c r="A2079" s="1" t="s">
        <v>2085</v>
      </c>
      <c r="B2079" t="str">
        <f ca="1">IFERROR(__xludf.DUMMYFUNCTION("GOOGLETRANSLATE(B2079,""en"",""hi"")"),"विषय पढ़ना, मैं सिर्फ वीडियो को पसंद करने यहाँ आया")</f>
        <v>विषय पढ़ना, मैं सिर्फ वीडियो को पसंद करने यहाँ आया</v>
      </c>
      <c r="C2079" s="1" t="s">
        <v>4</v>
      </c>
      <c r="D2079" s="1" t="s">
        <v>5</v>
      </c>
    </row>
    <row r="2080" spans="1:4" ht="13.2" x14ac:dyDescent="0.25">
      <c r="A2080" s="1" t="s">
        <v>2086</v>
      </c>
      <c r="B2080" t="str">
        <f ca="1">IFERROR(__xludf.DUMMYFUNCTION("GOOGLETRANSLATE(B2080,""en"",""hi"")"),"समाज के लिए मजबूत संदेश")</f>
        <v>समाज के लिए मजबूत संदेश</v>
      </c>
      <c r="C2080" s="1" t="s">
        <v>4</v>
      </c>
      <c r="D2080" s="1" t="s">
        <v>5</v>
      </c>
    </row>
    <row r="2081" spans="1:4" ht="13.2" x14ac:dyDescent="0.25">
      <c r="A2081" s="1" t="s">
        <v>2087</v>
      </c>
      <c r="B2081" t="str">
        <f ca="1">IFERROR(__xludf.DUMMYFUNCTION("GOOGLETRANSLATE(B2081,""en"",""hi"")"),"यह महिलाओं को इस पत्नी महिलाओं बनाम के बारे में है के बारे में नहीं है")</f>
        <v>यह महिलाओं को इस पत्नी महिलाओं बनाम के बारे में है के बारे में नहीं है</v>
      </c>
      <c r="C2081" s="1" t="s">
        <v>4</v>
      </c>
      <c r="D2081" s="1" t="s">
        <v>5</v>
      </c>
    </row>
    <row r="2082" spans="1:4" ht="13.2" x14ac:dyDescent="0.25">
      <c r="A2082" s="1" t="s">
        <v>2088</v>
      </c>
      <c r="B2082" t="str">
        <f ca="1">IFERROR(__xludf.DUMMYFUNCTION("GOOGLETRANSLATE(B2082,""en"",""hi"")"),"आप illitrate लोग हैं। Hahah सर्वोच्च न्यायालय एक ही लिंग के अनुमोदन नहीं किया था
शादी। यह सिर्फ गोपनीयता में सेक्स की अनुमति दी है और आप खुशी से सड़क पर चल सकता है
तुम्हारे पार्टनर के साथ।")</f>
        <v>आप illitrate लोग हैं। Hahah सर्वोच्च न्यायालय एक ही लिंग के अनुमोदन नहीं किया था
शादी। यह सिर्फ गोपनीयता में सेक्स की अनुमति दी है और आप खुशी से सड़क पर चल सकता है
तुम्हारे पार्टनर के साथ।</v>
      </c>
      <c r="C2082" s="1" t="s">
        <v>13</v>
      </c>
      <c r="D2082" s="1" t="s">
        <v>5</v>
      </c>
    </row>
    <row r="2083" spans="1:4" ht="13.2" x14ac:dyDescent="0.25">
      <c r="A2083" s="1" t="s">
        <v>2089</v>
      </c>
      <c r="B2083" t="str">
        <f ca="1">IFERROR(__xludf.DUMMYFUNCTION("GOOGLETRANSLATE(B2083,""en"",""hi"")"),"खैर 👌👌 ♥ ️ बीसी कहा")</f>
        <v>खैर 👌👌 ♥ ️ बीसी कहा</v>
      </c>
      <c r="C2083" s="1" t="s">
        <v>4</v>
      </c>
      <c r="D2083" s="1" t="s">
        <v>28</v>
      </c>
    </row>
    <row r="2084" spans="1:4" ht="13.2" x14ac:dyDescent="0.25">
      <c r="A2084" s="1" t="s">
        <v>2090</v>
      </c>
      <c r="B2084" t="str">
        <f ca="1">IFERROR(__xludf.DUMMYFUNCTION("GOOGLETRANSLATE(B2084,""en"",""hi"")"),"इस महिला के आतंक किसी भी देश 🤔 के लिए वह भारत में होने के योग्य नहीं है")</f>
        <v>इस महिला के आतंक किसी भी देश 🤔 के लिए वह भारत में होने के योग्य नहीं है</v>
      </c>
      <c r="C2084" s="1" t="s">
        <v>4</v>
      </c>
      <c r="D2084" s="1" t="s">
        <v>5</v>
      </c>
    </row>
    <row r="2085" spans="1:4" ht="13.2" x14ac:dyDescent="0.25">
      <c r="A2085" s="1" t="s">
        <v>2091</v>
      </c>
      <c r="B2085" t="str">
        <f ca="1">IFERROR(__xludf.DUMMYFUNCTION("GOOGLETRANSLATE(B2085,""en"",""hi"")"),"रावत साहब बिपिन अच्छा निर्णय ....
समलैंगिक पुरुष सेना की नौकरी झटका होगा ...")</f>
        <v>रावत साहब बिपिन अच्छा निर्णय ....
समलैंगिक पुरुष सेना की नौकरी झटका होगा ...</v>
      </c>
      <c r="C2085" s="1" t="s">
        <v>4</v>
      </c>
      <c r="D2085" s="1" t="s">
        <v>28</v>
      </c>
    </row>
    <row r="2086" spans="1:4" ht="13.2" x14ac:dyDescent="0.25">
      <c r="A2086" s="1" t="s">
        <v>2092</v>
      </c>
      <c r="B2086" t="str">
        <f ca="1">IFERROR(__xludf.DUMMYFUNCTION("GOOGLETRANSLATE(B2086,""en"",""hi"")"),"हाँ")</f>
        <v>हाँ</v>
      </c>
      <c r="C2086" s="1" t="s">
        <v>4</v>
      </c>
      <c r="D2086" s="1" t="s">
        <v>5</v>
      </c>
    </row>
    <row r="2087" spans="1:4" ht="13.2" x14ac:dyDescent="0.25">
      <c r="A2087" s="1" t="s">
        <v>2093</v>
      </c>
      <c r="B2087" t="str">
        <f ca="1">IFERROR(__xludf.DUMMYFUNCTION("GOOGLETRANSLATE(B2087,""en"",""hi"")"),"यहां तक ​​कि इन बातों को भ्रम हैं।")</f>
        <v>यहां तक ​​कि इन बातों को भ्रम हैं।</v>
      </c>
      <c r="C2087" s="1" t="s">
        <v>4</v>
      </c>
      <c r="D2087" s="1" t="s">
        <v>5</v>
      </c>
    </row>
    <row r="2088" spans="1:4" ht="13.2" x14ac:dyDescent="0.25">
      <c r="A2088" s="1" t="s">
        <v>2094</v>
      </c>
      <c r="B2088" t="str">
        <f ca="1">IFERROR(__xludf.DUMMYFUNCTION("GOOGLETRANSLATE(B2088,""en"",""hi"")"),"आदमी सेक्स के किसी भी भागीदारी के बिना सोचता है कि अगर दुनिया अलग होगा")</f>
        <v>आदमी सेक्स के किसी भी भागीदारी के बिना सोचता है कि अगर दुनिया अलग होगा</v>
      </c>
      <c r="C2088" s="1" t="s">
        <v>13</v>
      </c>
      <c r="D2088" s="1" t="s">
        <v>5</v>
      </c>
    </row>
    <row r="2089" spans="1:4" ht="13.2" x14ac:dyDescent="0.25">
      <c r="A2089" s="1" t="s">
        <v>2095</v>
      </c>
      <c r="B2089" t="str">
        <f ca="1">IFERROR(__xludf.DUMMYFUNCTION("GOOGLETRANSLATE(B2089,""en"",""hi"")"),"tnx")</f>
        <v>tnx</v>
      </c>
      <c r="C2089" s="1" t="s">
        <v>4</v>
      </c>
      <c r="D2089" s="1" t="s">
        <v>5</v>
      </c>
    </row>
    <row r="2090" spans="1:4" ht="13.2" x14ac:dyDescent="0.25">
      <c r="A2090" s="1" t="s">
        <v>2096</v>
      </c>
      <c r="B2090" t="str">
        <f ca="1">IFERROR(__xludf.DUMMYFUNCTION("GOOGLETRANSLATE(B2090,""en"",""hi"")"),"अरुंधति रॉय मंडल ओह नक्सली पाकिस्तानी टीवी चैनलों की पसंदीदा कह सकते हैं
रंगा बिल्ला के रूप में वह उसकी राय (हमारे भारत में), लेकिन व्यक्त करने के लिए नि: शुल्क है
पता? राजदीप आसानी से इसे नजरअंदाज! क्यों ? बेन lagte hai क्या !!!
खूनी शहरी नक्सली।")</f>
        <v>अरुंधति रॉय मंडल ओह नक्सली पाकिस्तानी टीवी चैनलों की पसंदीदा कह सकते हैं
रंगा बिल्ला के रूप में वह उसकी राय (हमारे भारत में), लेकिन व्यक्त करने के लिए नि: शुल्क है
पता? राजदीप आसानी से इसे नजरअंदाज! क्यों ? बेन lagte hai क्या !!!
खूनी शहरी नक्सली।</v>
      </c>
      <c r="C2090" s="1" t="s">
        <v>36</v>
      </c>
      <c r="D2090" s="1" t="s">
        <v>5</v>
      </c>
    </row>
    <row r="2091" spans="1:4" ht="13.2" x14ac:dyDescent="0.25">
      <c r="A2091" s="1" t="s">
        <v>2097</v>
      </c>
      <c r="B2091" t="str">
        <f ca="1">IFERROR(__xludf.DUMMYFUNCTION("GOOGLETRANSLATE(B2091,""en"",""hi"")"),"सर .... उर विचारों और लक्ष्य चौधरी के विचारों
मिलान किया ..... बहुत बढ़िया ... सर ....... मैं भी उर समीक्षा और फिल्म प्यार करता था")</f>
        <v>सर .... उर विचारों और लक्ष्य चौधरी के विचारों
मिलान किया ..... बहुत बढ़िया ... सर ....... मैं भी उर समीक्षा और फिल्म प्यार करता था</v>
      </c>
      <c r="C2091" s="1" t="s">
        <v>4</v>
      </c>
      <c r="D2091" s="1" t="s">
        <v>5</v>
      </c>
    </row>
    <row r="2092" spans="1:4" ht="13.2" x14ac:dyDescent="0.25">
      <c r="A2092" s="1" t="s">
        <v>2098</v>
      </c>
      <c r="B2092" t="str">
        <f ca="1">IFERROR(__xludf.DUMMYFUNCTION("GOOGLETRANSLATE(B2092,""en"",""hi"")"),"इस समीक्षा अधिक कच्चे और फिल्म itself😂😂 से ज्यादा मनोरंजक है। काश
हाँ की समीक्षा 3 Ghante का होता")</f>
        <v>इस समीक्षा अधिक कच्चे और फिल्म itself😂😂 से ज्यादा मनोरंजक है। काश
हाँ की समीक्षा 3 Ghante का होता</v>
      </c>
      <c r="C2092" s="1" t="s">
        <v>4</v>
      </c>
      <c r="D2092" s="1" t="s">
        <v>5</v>
      </c>
    </row>
    <row r="2093" spans="1:4" ht="13.2" x14ac:dyDescent="0.25">
      <c r="A2093" s="1" t="s">
        <v>2099</v>
      </c>
      <c r="B2093" t="str">
        <f ca="1">IFERROR(__xludf.DUMMYFUNCTION("GOOGLETRANSLATE(B2093,""en"",""hi"")"),"मैं आपसे सहमत हूँ bro.💪")</f>
        <v>मैं आपसे सहमत हूँ bro.💪</v>
      </c>
      <c r="C2093" s="1" t="s">
        <v>4</v>
      </c>
      <c r="D2093" s="1" t="s">
        <v>5</v>
      </c>
    </row>
    <row r="2094" spans="1:4" ht="13.2" x14ac:dyDescent="0.25">
      <c r="A2094" s="1" t="s">
        <v>2100</v>
      </c>
      <c r="B2094" t="str">
        <f ca="1">IFERROR(__xludf.DUMMYFUNCTION("GOOGLETRANSLATE(B2094,""en"",""hi"")"),"सब कुछ अच्छा है, लेकिन भाई आप कैसे लेते हैं कबीर सिंह एक मुस्लिम था होगा ??
सिर्फ पूछ रहे। यह एक फिल्म मैं इसे स्वीकार की मणि है")</f>
        <v>सब कुछ अच्छा है, लेकिन भाई आप कैसे लेते हैं कबीर सिंह एक मुस्लिम था होगा ??
सिर्फ पूछ रहे। यह एक फिल्म मैं इसे स्वीकार की मणि है</v>
      </c>
      <c r="C2094" s="1" t="s">
        <v>4</v>
      </c>
      <c r="D2094" s="1" t="s">
        <v>5</v>
      </c>
    </row>
    <row r="2095" spans="1:4" ht="13.2" x14ac:dyDescent="0.25">
      <c r="A2095" s="1" t="s">
        <v>2101</v>
      </c>
      <c r="B2095" t="str">
        <f ca="1">IFERROR(__xludf.DUMMYFUNCTION("GOOGLETRANSLATE(B2095,""en"",""hi"")"),"OMG 😅😅🤣")</f>
        <v>OMG 😅😅🤣</v>
      </c>
      <c r="C2095" s="1" t="s">
        <v>4</v>
      </c>
      <c r="D2095" s="1" t="s">
        <v>5</v>
      </c>
    </row>
    <row r="2096" spans="1:4" ht="13.2" x14ac:dyDescent="0.25">
      <c r="A2096" s="1" t="s">
        <v>2102</v>
      </c>
      <c r="B2096" t="str">
        <f ca="1">IFERROR(__xludf.DUMMYFUNCTION("GOOGLETRANSLATE(B2096,""en"",""hi"")"),"मैं जिस तरह से के बारे में बहुत उत्सुक इतना प्रसिद्ध इस फिल्म बन गई तो के बारे में सोचा था
देख जब यह टीवी में प्रीमियर हुआ।
मैं अंतराल से ऊब गया।
मैं वास्तव में हैरान हूँ कैसे इस फिल्म इतने सारे लोगों को पसंद आई।
मैं आपसे सहमत हूँ इस फिल्म वास्तविकता से द"&amp;"ूर है और इस नारीवादी तर्क
भी बेहोश हैं।
मैं फ्लॉप जैसे कि यह एक फिर गंभीरता से काटा।")</f>
        <v>मैं जिस तरह से के बारे में बहुत उत्सुक इतना प्रसिद्ध इस फिल्म बन गई तो के बारे में सोचा था
देख जब यह टीवी में प्रीमियर हुआ।
मैं अंतराल से ऊब गया।
मैं वास्तव में हैरान हूँ कैसे इस फिल्म इतने सारे लोगों को पसंद आई।
मैं आपसे सहमत हूँ इस फिल्म वास्तविकता से दूर है और इस नारीवादी तर्क
भी बेहोश हैं।
मैं फ्लॉप जैसे कि यह एक फिर गंभीरता से काटा।</v>
      </c>
      <c r="C2096" s="1" t="s">
        <v>13</v>
      </c>
      <c r="D2096" s="1" t="s">
        <v>5</v>
      </c>
    </row>
    <row r="2097" spans="1:4" ht="13.2" x14ac:dyDescent="0.25">
      <c r="A2097" s="1" t="s">
        <v>2103</v>
      </c>
      <c r="B2097" t="str">
        <f ca="1">IFERROR(__xludf.DUMMYFUNCTION("GOOGLETRANSLATE(B2097,""en"",""hi"")"),"बिल्कुल सही आदमी ... बॉलीवुड पीढ़ी मूर्ख बनाया गया है ... हम फंस जाते हैं
और एहसास है कि बॉलीवुड पुरुषों के एक प्रमुख वस्तु है नहीं करना चाहती और
विशेष रूप से महिलाओं .... और वहाँ chutiya Launde, जो कुछ भी नहीं है के लिए अच्छे हैं लेकिन
कबीर सिंह के रूप म"&amp;"ें, एक फिल्म टिकट खरीदने सपना देख खुद को और चाहते हैं कि करने के लिए सक्षम
समाज में अपने कार्यों को दोहराने ....
मैं कल्पना नहीं कर सकता कि क्या होगा जब सभी युवाओं कबीर सिंह होने के लिए बदल गया
यह क्या फिल्में दिखाना चाहते है के रूप में ..
अंत में, आप इ"&amp;"स वीडियो को बनाने के लिए एक टन धन्यवाद देता हूँ और मैं वास्तव में अपने सराहना
प्रयासों unguided युवाओं को कुछ बोध कराने के लिए .... अपने सबसे अच्छे जारी रखना
काम ... मैं यह देखने के लिए एक अरब / 💯 करोड़ सदस्यता mensutra के लिए .... मैं कर रहा हूँ चाहता ह"&amp;"ूँ
अत्यधिक सभी अपने दोस्तों n परिवार और करने के लिए अपने चैनल की सिफारिश
युवा .... भाग्य का सबसे अच्छा और बहुत सारा प्यार ...")</f>
        <v>बिल्कुल सही आदमी ... बॉलीवुड पीढ़ी मूर्ख बनाया गया है ... हम फंस जाते हैं
और एहसास है कि बॉलीवुड पुरुषों के एक प्रमुख वस्तु है नहीं करना चाहती और
विशेष रूप से महिलाओं .... और वहाँ chutiya Launde, जो कुछ भी नहीं है के लिए अच्छे हैं लेकिन
कबीर सिंह के रूप में, एक फिल्म टिकट खरीदने सपना देख खुद को और चाहते हैं कि करने के लिए सक्षम
समाज में अपने कार्यों को दोहराने ....
मैं कल्पना नहीं कर सकता कि क्या होगा जब सभी युवाओं कबीर सिंह होने के लिए बदल गया
यह क्या फिल्में दिखाना चाहते है के रूप में ..
अंत में, आप इस वीडियो को बनाने के लिए एक टन धन्यवाद देता हूँ और मैं वास्तव में अपने सराहना
प्रयासों unguided युवाओं को कुछ बोध कराने के लिए .... अपने सबसे अच्छे जारी रखना
काम ... मैं यह देखने के लिए एक अरब / 💯 करोड़ सदस्यता mensutra के लिए .... मैं कर रहा हूँ चाहता हूँ
अत्यधिक सभी अपने दोस्तों n परिवार और करने के लिए अपने चैनल की सिफारिश
युवा .... भाग्य का सबसे अच्छा और बहुत सारा प्यार ...</v>
      </c>
      <c r="C2097" s="1" t="s">
        <v>13</v>
      </c>
      <c r="D2097" s="1" t="s">
        <v>5</v>
      </c>
    </row>
    <row r="2098" spans="1:4" ht="13.2" x14ac:dyDescent="0.25">
      <c r="A2098" s="1" t="s">
        <v>2104</v>
      </c>
      <c r="B2098" t="str">
        <f ca="1">IFERROR(__xludf.DUMMYFUNCTION("GOOGLETRANSLATE(B2098,""en"",""hi"")"),"लेकिन 99% उदारवादी इस फिल्म की तारीफ कर रहे हैं। केवल तथाकथित नारीवादियों समस्याओं hv
इस फिल्म के साथ। उर एजेंडे आदमी के लिए ppl भ्रमित न हों।")</f>
        <v>लेकिन 99% उदारवादी इस फिल्म की तारीफ कर रहे हैं। केवल तथाकथित नारीवादियों समस्याओं hv
इस फिल्म के साथ। उर एजेंडे आदमी के लिए ppl भ्रमित न हों।</v>
      </c>
      <c r="C2098" s="1" t="s">
        <v>4</v>
      </c>
      <c r="D2098" s="1" t="s">
        <v>5</v>
      </c>
    </row>
    <row r="2099" spans="1:4" ht="13.2" x14ac:dyDescent="0.25">
      <c r="A2099" s="1" t="s">
        <v>2105</v>
      </c>
      <c r="B2099" t="str">
        <f ca="1">IFERROR(__xludf.DUMMYFUNCTION("GOOGLETRANSLATE(B2099,""en"",""hi"")"),"मुझे आशा है कि यू पूरे वीडियो देखा नहीं था")</f>
        <v>मुझे आशा है कि यू पूरे वीडियो देखा नहीं था</v>
      </c>
      <c r="C2099" s="1" t="s">
        <v>4</v>
      </c>
      <c r="D2099" s="1" t="s">
        <v>5</v>
      </c>
    </row>
    <row r="2100" spans="1:4" ht="13.2" x14ac:dyDescent="0.25">
      <c r="A2100" s="1" t="s">
        <v>2106</v>
      </c>
      <c r="B2100" t="str">
        <f ca="1">IFERROR(__xludf.DUMMYFUNCTION("GOOGLETRANSLATE(B2100,""en"",""hi"")"),"Thankyuuu 😊")</f>
        <v>Thankyuuu 😊</v>
      </c>
      <c r="C2100" s="1" t="s">
        <v>4</v>
      </c>
      <c r="D2100" s="1" t="s">
        <v>5</v>
      </c>
    </row>
    <row r="2101" spans="1:4" ht="13.2" x14ac:dyDescent="0.25">
      <c r="A2101" s="1" t="s">
        <v>2107</v>
      </c>
      <c r="B2101" t="str">
        <f ca="1">IFERROR(__xludf.DUMMYFUNCTION("GOOGLETRANSLATE(B2101,""en"",""hi"")"),"नहीं एक अच्छा संदेश")</f>
        <v>नहीं एक अच्छा संदेश</v>
      </c>
      <c r="C2101" s="1" t="s">
        <v>4</v>
      </c>
      <c r="D2101" s="1" t="s">
        <v>5</v>
      </c>
    </row>
    <row r="2102" spans="1:4" ht="13.2" x14ac:dyDescent="0.25">
      <c r="A2102" s="1" t="s">
        <v>2108</v>
      </c>
      <c r="B2102" t="str">
        <f ca="1">IFERROR(__xludf.DUMMYFUNCTION("GOOGLETRANSLATE(B2102,""en"",""hi"")"),"म
।")</f>
        <v>म
।</v>
      </c>
      <c r="C2102" s="1" t="s">
        <v>4</v>
      </c>
      <c r="D2102" s="1" t="s">
        <v>5</v>
      </c>
    </row>
    <row r="2103" spans="1:4" ht="13.2" x14ac:dyDescent="0.25">
      <c r="A2103" s="1" t="s">
        <v>2109</v>
      </c>
      <c r="B2103" t="str">
        <f ca="1">IFERROR(__xludf.DUMMYFUNCTION("GOOGLETRANSLATE(B2103,""en"",""hi"")"),"वही")</f>
        <v>वही</v>
      </c>
      <c r="C2103" s="1" t="s">
        <v>4</v>
      </c>
      <c r="D2103" s="1" t="s">
        <v>5</v>
      </c>
    </row>
    <row r="2104" spans="1:4" ht="13.2" x14ac:dyDescent="0.25">
      <c r="A2104" s="1" t="s">
        <v>2110</v>
      </c>
      <c r="B2104" t="str">
        <f ca="1">IFERROR(__xludf.DUMMYFUNCTION("GOOGLETRANSLATE(B2104,""en"",""hi"")"),"यू क्या महान सर जी")</f>
        <v>यू क्या महान सर जी</v>
      </c>
      <c r="C2104" s="1" t="s">
        <v>4</v>
      </c>
      <c r="D2104" s="1" t="s">
        <v>5</v>
      </c>
    </row>
    <row r="2105" spans="1:4" ht="13.2" x14ac:dyDescent="0.25">
      <c r="A2105" s="1" t="s">
        <v>2111</v>
      </c>
      <c r="B2105" t="str">
        <f ca="1">IFERROR(__xludf.DUMMYFUNCTION("GOOGLETRANSLATE(B2105,""en"",""hi"")"),"यह नियंत्रण आबादी के लिए एक अच्छा विचार है। लोग सेक्स क्योंकि छोटे से कर रहे हैं
खुशी यह से जुड़ा हुआ है। एक ही समय में खुशी के लिए कुछ अलग करना
समय consiosly जनसंख्या नियंत्रण। शादी मत करो, जीवन का आनंद आप यह चाहते
कि सभी मामलों है।")</f>
        <v>यह नियंत्रण आबादी के लिए एक अच्छा विचार है। लोग सेक्स क्योंकि छोटे से कर रहे हैं
खुशी यह से जुड़ा हुआ है। एक ही समय में खुशी के लिए कुछ अलग करना
समय consiosly जनसंख्या नियंत्रण। शादी मत करो, जीवन का आनंद आप यह चाहते
कि सभी मामलों है।</v>
      </c>
      <c r="C2105" s="1" t="s">
        <v>4</v>
      </c>
      <c r="D2105" s="1" t="s">
        <v>5</v>
      </c>
    </row>
    <row r="2106" spans="1:4" ht="13.2" x14ac:dyDescent="0.25">
      <c r="A2106" s="1" t="s">
        <v>2112</v>
      </c>
      <c r="B2106" t="str">
        <f ca="1">IFERROR(__xludf.DUMMYFUNCTION("GOOGLETRANSLATE(B2106,""en"",""hi"")"),"[14:01] (https://www.youtube.com/watch?v=N_ZMfQMZos0&amp;t=14m01s) गा ** घ marao
bhosdike सच भाई लानत 😂😂😂😂😂😂😀👍👍👍")</f>
        <v>[14:01] (https://www.youtube.com/watch?v=N_ZMfQMZos0&amp;t=14m01s) गा ** घ marao
bhosdike सच भाई लानत 😂😂😂😂😂😂😀👍👍👍</v>
      </c>
      <c r="C2106" s="1" t="s">
        <v>4</v>
      </c>
      <c r="D2106" s="1" t="s">
        <v>28</v>
      </c>
    </row>
    <row r="2107" spans="1:4" ht="13.2" x14ac:dyDescent="0.25">
      <c r="A2107" s="1" t="s">
        <v>2113</v>
      </c>
      <c r="B2107" t="str">
        <f ca="1">IFERROR(__xludf.DUMMYFUNCTION("GOOGLETRANSLATE(B2107,""en"",""hi"")"),"@MAHBUL आलम धन्यवाद")</f>
        <v>@MAHBUL आलम धन्यवाद</v>
      </c>
      <c r="C2107" s="1" t="s">
        <v>4</v>
      </c>
      <c r="D2107" s="1" t="s">
        <v>5</v>
      </c>
    </row>
    <row r="2108" spans="1:4" ht="13.2" x14ac:dyDescent="0.25">
      <c r="A2108" s="1" t="s">
        <v>2114</v>
      </c>
      <c r="B2108" t="str">
        <f ca="1">IFERROR(__xludf.DUMMYFUNCTION("GOOGLETRANSLATE(B2108,""en"",""hi"")"),"वीडियो के लिए धन्यवाद भाई, मैं वास्तव में इसे प्यार करता हूँ ..")</f>
        <v>वीडियो के लिए धन्यवाद भाई, मैं वास्तव में इसे प्यार करता हूँ ..</v>
      </c>
      <c r="C2108" s="1" t="s">
        <v>4</v>
      </c>
      <c r="D2108" s="1" t="s">
        <v>5</v>
      </c>
    </row>
    <row r="2109" spans="1:4" ht="13.2" x14ac:dyDescent="0.25">
      <c r="A2109" s="1" t="s">
        <v>2115</v>
      </c>
      <c r="B2109" t="str">
        <f ca="1">IFERROR(__xludf.DUMMYFUNCTION("GOOGLETRANSLATE(B2109,""en"",""hi"")"),"अधिक हम इस औरत Arundhiti, Am आश्वस्त को देखो, वह पुनर्जन्म है
रावण की बहन Supernkha की ..")</f>
        <v>अधिक हम इस औरत Arundhiti, Am आश्वस्त को देखो, वह पुनर्जन्म है
रावण की बहन Supernkha की ..</v>
      </c>
      <c r="C2109" s="1" t="s">
        <v>13</v>
      </c>
      <c r="D2109" s="1" t="s">
        <v>5</v>
      </c>
    </row>
    <row r="2110" spans="1:4" ht="13.2" x14ac:dyDescent="0.25">
      <c r="A2110" s="1" t="s">
        <v>2116</v>
      </c>
      <c r="B2110" t="str">
        <f ca="1">IFERROR(__xludf.DUMMYFUNCTION("GOOGLETRANSLATE(B2110,""en"",""hi"")"),"फिल्म में, कबीर सिंह एक महिला को थप्पड़ मार दिया गया है। वास्तविक जीवन में, कबीर सिंह है
नारीवादियों का थप्पड़ सैकड़ों बस शर्तों के साथ संबंध में सक्षम नहीं हैं जो अपने
मर्दानगी।")</f>
        <v>फिल्म में, कबीर सिंह एक महिला को थप्पड़ मार दिया गया है। वास्तविक जीवन में, कबीर सिंह है
नारीवादियों का थप्पड़ सैकड़ों बस शर्तों के साथ संबंध में सक्षम नहीं हैं जो अपने
मर्दानगी।</v>
      </c>
      <c r="C2110" s="1" t="s">
        <v>13</v>
      </c>
      <c r="D2110" s="1" t="s">
        <v>28</v>
      </c>
    </row>
    <row r="2111" spans="1:4" ht="13.2" x14ac:dyDescent="0.25">
      <c r="A2111" s="1" t="s">
        <v>2117</v>
      </c>
      <c r="B2111" t="str">
        <f ca="1">IFERROR(__xludf.DUMMYFUNCTION("GOOGLETRANSLATE(B2111,""en"",""hi"")"),"उर पत्नी छोड़ दो")</f>
        <v>उर पत्नी छोड़ दो</v>
      </c>
      <c r="C2111" s="1" t="s">
        <v>36</v>
      </c>
      <c r="D2111" s="1" t="s">
        <v>5</v>
      </c>
    </row>
    <row r="2112" spans="1:4" ht="13.2" x14ac:dyDescent="0.25">
      <c r="A2112" s="1" t="s">
        <v>2118</v>
      </c>
      <c r="B2112" t="str">
        <f ca="1">IFERROR(__xludf.DUMMYFUNCTION("GOOGLETRANSLATE(B2112,""en"",""hi"")"),"हम फिल्मों का न्याय नहीं करना चाहिए और हम काल्पनिक पालन करने की आवश्यकता नहीं है
पात्र")</f>
        <v>हम फिल्मों का न्याय नहीं करना चाहिए और हम काल्पनिक पालन करने की आवश्यकता नहीं है
पात्र</v>
      </c>
      <c r="C2112" s="1" t="s">
        <v>4</v>
      </c>
      <c r="D2112" s="1" t="s">
        <v>5</v>
      </c>
    </row>
    <row r="2113" spans="1:4" ht="13.2" x14ac:dyDescent="0.25">
      <c r="A2113" s="1" t="s">
        <v>2119</v>
      </c>
      <c r="B2113" t="str">
        <f ca="1">IFERROR(__xludf.DUMMYFUNCTION("GOOGLETRANSLATE(B2113,""en"",""hi"")"),"सबसे ईमानदार शब्द ... 👍")</f>
        <v>सबसे ईमानदार शब्द ... 👍</v>
      </c>
      <c r="C2113" s="1" t="s">
        <v>4</v>
      </c>
      <c r="D2113" s="1" t="s">
        <v>5</v>
      </c>
    </row>
    <row r="2114" spans="1:4" ht="13.2" x14ac:dyDescent="0.25">
      <c r="A2114" s="1" t="s">
        <v>2120</v>
      </c>
      <c r="B2114" t="str">
        <f ca="1">IFERROR(__xludf.DUMMYFUNCTION("GOOGLETRANSLATE(B2114,""en"",""hi"")"),"&lt;Https://youtu.be/C-lRyevxevA&gt;")</f>
        <v>&lt;Https://youtu.be/C-lRyevxevA&gt;</v>
      </c>
      <c r="C2114" s="1" t="s">
        <v>4</v>
      </c>
      <c r="D2114" s="1" t="s">
        <v>5</v>
      </c>
    </row>
    <row r="2115" spans="1:4" ht="13.2" x14ac:dyDescent="0.25">
      <c r="A2115" s="1" t="s">
        <v>2121</v>
      </c>
      <c r="B2115" t="str">
        <f ca="1">IFERROR(__xludf.DUMMYFUNCTION("GOOGLETRANSLATE(B2115,""en"",""hi"")"),"जोकर plz🙂 के लिए एक समीक्षा")</f>
        <v>जोकर plz🙂 के लिए एक समीक्षा</v>
      </c>
      <c r="C2115" s="1" t="s">
        <v>4</v>
      </c>
      <c r="D2115" s="1" t="s">
        <v>5</v>
      </c>
    </row>
    <row r="2116" spans="1:4" ht="13.2" x14ac:dyDescent="0.25">
      <c r="A2116" s="1" t="s">
        <v>2122</v>
      </c>
      <c r="B2116" t="str">
        <f ca="1">IFERROR(__xludf.DUMMYFUNCTION("GOOGLETRANSLATE(B2116,""en"",""hi"")"),"प्यार आप भाई .... ❤️ आप हम में से बाहर एक असली पुरुषों पैदा कर रहे ....")</f>
        <v>प्यार आप भाई .... ❤️ आप हम में से बाहर एक असली पुरुषों पैदा कर रहे ....</v>
      </c>
      <c r="C2116" s="1" t="s">
        <v>4</v>
      </c>
      <c r="D2116" s="1" t="s">
        <v>5</v>
      </c>
    </row>
    <row r="2117" spans="1:4" ht="13.2" x14ac:dyDescent="0.25">
      <c r="A2117" s="1" t="s">
        <v>2123</v>
      </c>
      <c r="B2117" t="str">
        <f ca="1">IFERROR(__xludf.DUMMYFUNCTION("GOOGLETRANSLATE(B2117,""en"",""hi"")"),"क्यों बकवास वह अभी तक जेल में नहीं है? भारत की संप्रभुता के खिलाफ बात कर रहे
सार्वजनिक रूप से कानून के तहत दंडनीय अपराध है।")</f>
        <v>क्यों बकवास वह अभी तक जेल में नहीं है? भारत की संप्रभुता के खिलाफ बात कर रहे
सार्वजनिक रूप से कानून के तहत दंडनीय अपराध है।</v>
      </c>
      <c r="C2117" s="1" t="s">
        <v>4</v>
      </c>
      <c r="D2117" s="1" t="s">
        <v>5</v>
      </c>
    </row>
    <row r="2118" spans="1:4" ht="13.2" x14ac:dyDescent="0.25">
      <c r="A2118" s="1" t="s">
        <v>2124</v>
      </c>
      <c r="B2118" t="str">
        <f ca="1">IFERROR(__xludf.DUMMYFUNCTION("GOOGLETRANSLATE(B2118,""en"",""hi"")"),"1 दिन पवित्र बकवास में 2videos!")</f>
        <v>1 दिन पवित्र बकवास में 2videos!</v>
      </c>
      <c r="C2118" s="1" t="s">
        <v>4</v>
      </c>
      <c r="D2118" s="1" t="s">
        <v>5</v>
      </c>
    </row>
    <row r="2119" spans="1:4" ht="13.2" x14ac:dyDescent="0.25">
      <c r="A2119" s="1" t="s">
        <v>2125</v>
      </c>
      <c r="B2119" t="str">
        <f ca="1">IFERROR(__xludf.DUMMYFUNCTION("GOOGLETRANSLATE(B2119,""en"",""hi"")"),"Ranu madafukker")</f>
        <v>Ranu madafukker</v>
      </c>
      <c r="C2119" s="1" t="s">
        <v>36</v>
      </c>
      <c r="D2119" s="1" t="s">
        <v>28</v>
      </c>
    </row>
    <row r="2120" spans="1:4" ht="13.2" x14ac:dyDescent="0.25">
      <c r="A2120" s="1" t="s">
        <v>2126</v>
      </c>
      <c r="B2120" t="str">
        <f ca="1">IFERROR(__xludf.DUMMYFUNCTION("GOOGLETRANSLATE(B2120,""en"",""hi"")"),"इस फिल्म के लिए 15 या 16 के माध्यम से किसी भी भाग 1 ??? ...")</f>
        <v>इस फिल्म के लिए 15 या 16 के माध्यम से किसी भी भाग 1 ??? ...</v>
      </c>
      <c r="C2120" s="1" t="s">
        <v>4</v>
      </c>
      <c r="D2120" s="1" t="s">
        <v>5</v>
      </c>
    </row>
    <row r="2121" spans="1:4" ht="13.2" x14ac:dyDescent="0.25">
      <c r="A2121" s="1" t="s">
        <v>2127</v>
      </c>
      <c r="B2121" t="str">
        <f ca="1">IFERROR(__xludf.DUMMYFUNCTION("GOOGLETRANSLATE(B2121,""en"",""hi"")"),"मुझे हिन्दी आती है")</f>
        <v>मुझे हिन्दी आती है</v>
      </c>
      <c r="C2121" s="1" t="s">
        <v>4</v>
      </c>
      <c r="D2121" s="1" t="s">
        <v>5</v>
      </c>
    </row>
    <row r="2122" spans="1:4" ht="13.2" x14ac:dyDescent="0.25">
      <c r="A2122" s="1" t="s">
        <v>2128</v>
      </c>
      <c r="B2122" t="str">
        <f ca="1">IFERROR(__xludf.DUMMYFUNCTION("GOOGLETRANSLATE(B2122,""en"",""hi"")"),"जोकर भारत में काफी सफल रहा")</f>
        <v>जोकर भारत में काफी सफल रहा</v>
      </c>
      <c r="C2122" s="1" t="s">
        <v>4</v>
      </c>
      <c r="D2122" s="1" t="s">
        <v>5</v>
      </c>
    </row>
    <row r="2123" spans="1:4" ht="13.2" x14ac:dyDescent="0.25">
      <c r="A2123" s="1" t="s">
        <v>2129</v>
      </c>
      <c r="B2123" t="str">
        <f ca="1">IFERROR(__xludf.DUMMYFUNCTION("GOOGLETRANSLATE(B2123,""en"",""hi"")"),"सबसे पहले राजदीप उसे बचाने की कोशिश की लेकिन वह ऐसा करने में विफल।")</f>
        <v>सबसे पहले राजदीप उसे बचाने की कोशिश की लेकिन वह ऐसा करने में विफल।</v>
      </c>
      <c r="C2123" s="1" t="s">
        <v>4</v>
      </c>
      <c r="D2123" s="1" t="s">
        <v>5</v>
      </c>
    </row>
    <row r="2124" spans="1:4" ht="13.2" x14ac:dyDescent="0.25">
      <c r="A2124" s="1" t="s">
        <v>2130</v>
      </c>
      <c r="B2124" t="str">
        <f ca="1">IFERROR(__xludf.DUMMYFUNCTION("GOOGLETRANSLATE(B2124,""en"",""hi"")"),"OMG यू एक पाखंडी हैं। फिल्म गलत है और पुरुषों की तरह यू समर्थन कर रहे हैं। तुम हो
एक चाचा, कि केवल की तरह सोचा है।")</f>
        <v>OMG यू एक पाखंडी हैं। फिल्म गलत है और पुरुषों की तरह यू समर्थन कर रहे हैं। तुम हो
एक चाचा, कि केवल की तरह सोचा है।</v>
      </c>
      <c r="C2124" s="1" t="s">
        <v>36</v>
      </c>
      <c r="D2124" s="1" t="s">
        <v>5</v>
      </c>
    </row>
    <row r="2125" spans="1:4" ht="13.2" x14ac:dyDescent="0.25">
      <c r="A2125" s="1" t="s">
        <v>2131</v>
      </c>
      <c r="B2125" t="str">
        <f ca="1">IFERROR(__xludf.DUMMYFUNCTION("GOOGLETRANSLATE(B2125,""en"",""hi"")"),"एनवाईसी")</f>
        <v>एनवाईसी</v>
      </c>
      <c r="C2125" s="1" t="s">
        <v>4</v>
      </c>
      <c r="D2125" s="1" t="s">
        <v>5</v>
      </c>
    </row>
    <row r="2126" spans="1:4" ht="13.2" x14ac:dyDescent="0.25">
      <c r="A2126" s="1" t="s">
        <v>2132</v>
      </c>
      <c r="B2126" t="str">
        <f ca="1">IFERROR(__xludf.DUMMYFUNCTION("GOOGLETRANSLATE(B2126,""en"",""hi"")"),"ये उदारवादी और वामपंथी विपरीतलिंगी से भी बदतर हैं क्योंकि जब तक
विपरीतलिंगी कुछ उनकी नैतिकता लेकिन वामपंथी है और उदारवादी नहीं है।
वे विपरीतलिंगी के साथ जीना है और उनमें से कुछ सबक सीखना चाहिए।")</f>
        <v>ये उदारवादी और वामपंथी विपरीतलिंगी से भी बदतर हैं क्योंकि जब तक
विपरीतलिंगी कुछ उनकी नैतिकता लेकिन वामपंथी है और उदारवादी नहीं है।
वे विपरीतलिंगी के साथ जीना है और उनमें से कुछ सबक सीखना चाहिए।</v>
      </c>
      <c r="C2126" s="1" t="s">
        <v>13</v>
      </c>
      <c r="D2126" s="1" t="s">
        <v>28</v>
      </c>
    </row>
    <row r="2127" spans="1:4" ht="13.2" x14ac:dyDescent="0.25">
      <c r="A2127" s="1" t="s">
        <v>2133</v>
      </c>
      <c r="B2127" t="str">
        <f ca="1">IFERROR(__xludf.DUMMYFUNCTION("GOOGLETRANSLATE(B2127,""en"",""hi"")"),"सर आप everymovie के बारे में भयानक हैं।
सर आप फिल्म का हिस्सा औचित्य साबित
धन्यवाद")</f>
        <v>सर आप everymovie के बारे में भयानक हैं।
सर आप फिल्म का हिस्सा औचित्य साबित
धन्यवाद</v>
      </c>
      <c r="C2127" s="1" t="s">
        <v>4</v>
      </c>
      <c r="D2127" s="1" t="s">
        <v>5</v>
      </c>
    </row>
    <row r="2128" spans="1:4" ht="13.2" x14ac:dyDescent="0.25">
      <c r="A2128" s="1" t="s">
        <v>2134</v>
      </c>
      <c r="B2128" t="str">
        <f ca="1">IFERROR(__xludf.DUMMYFUNCTION("GOOGLETRANSLATE(B2128,""en"",""hi"")"),"अरुंधति रॉय ओसामा के खिलाफ Amercian लड़ाई का विरोध किया ..... वह के लिए खतरा है
भारत ... वह आईएसआई के पेरोल एन आई एस आई एस जो जेहादी का समर्थन करता है पर है ...")</f>
        <v>अरुंधति रॉय ओसामा के खिलाफ Amercian लड़ाई का विरोध किया ..... वह के लिए खतरा है
भारत ... वह आईएसआई के पेरोल एन आई एस आई एस जो जेहादी का समर्थन करता है पर है ...</v>
      </c>
      <c r="C2128" s="1" t="s">
        <v>36</v>
      </c>
      <c r="D2128" s="1" t="s">
        <v>5</v>
      </c>
    </row>
    <row r="2129" spans="1:4" ht="13.2" x14ac:dyDescent="0.25">
      <c r="A2129" s="1" t="s">
        <v>2135</v>
      </c>
      <c r="B2129" t="str">
        <f ca="1">IFERROR(__xludf.DUMMYFUNCTION("GOOGLETRANSLATE(B2129,""en"",""hi"")"),"सही")</f>
        <v>सही</v>
      </c>
      <c r="C2129" s="1" t="s">
        <v>4</v>
      </c>
      <c r="D2129" s="1" t="s">
        <v>5</v>
      </c>
    </row>
    <row r="2130" spans="1:4" ht="13.2" x14ac:dyDescent="0.25">
      <c r="A2130" s="1" t="s">
        <v>2136</v>
      </c>
      <c r="B2130" t="str">
        <f ca="1">IFERROR(__xludf.DUMMYFUNCTION("GOOGLETRANSLATE(B2130,""en"",""hi"")"),"वाह भाई, यू सभी बिंदु स्पष्ट रूप से वर्णन, उर vedios आलोचकों ने Blam देखना चाहिए
कबीर सिंह।
महान समीक्षा 👌👍")</f>
        <v>वाह भाई, यू सभी बिंदु स्पष्ट रूप से वर्णन, उर vedios आलोचकों ने Blam देखना चाहिए
कबीर सिंह।
महान समीक्षा 👌👍</v>
      </c>
      <c r="C2130" s="1" t="s">
        <v>4</v>
      </c>
      <c r="D2130" s="1" t="s">
        <v>5</v>
      </c>
    </row>
    <row r="2131" spans="1:4" ht="13.2" x14ac:dyDescent="0.25">
      <c r="A2131" s="1" t="s">
        <v>2137</v>
      </c>
      <c r="B2131" t="str">
        <f ca="1">IFERROR(__xludf.DUMMYFUNCTION("GOOGLETRANSLATE(B2131,""en"",""hi"")"),"कोई अध्ययन लोगों के खिलाफ घरेलू हिंसा के अध्ययन के लिए किया गया है हालांकि,
अभी तक वर्ष के लिए आत्महत्या डेटा के विश्लेषण में राष्ट्रीय अपराध रिकार्ड ब्यूरो
2008 और 1998 दशक - 2008 कुछ दिल के साथ आ गया है - प्रतिपादन
खुलासे। यह प्रकाशित किया है कि आत्महत्"&amp;"या का लगभग 24% सीधे वजह से कर रहे हैं
घरेलू विवाद, पारिवारिक समस्याओं और संबंधित तनाव। साल 2008 57639 में
विवाहित पुरुषों ने आत्महत्या कर ली 24% जिनमें से काम करता है clo")</f>
        <v>कोई अध्ययन लोगों के खिलाफ घरेलू हिंसा के अध्ययन के लिए किया गया है हालांकि,
अभी तक वर्ष के लिए आत्महत्या डेटा के विश्लेषण में राष्ट्रीय अपराध रिकार्ड ब्यूरो
2008 और 1998 दशक - 2008 कुछ दिल के साथ आ गया है - प्रतिपादन
खुलासे। यह प्रकाशित किया है कि आत्महत्या का लगभग 24% सीधे वजह से कर रहे हैं
घरेलू विवाद, पारिवारिक समस्याओं और संबंधित तनाव। साल 2008 57639 में
विवाहित पुरुषों ने आत्महत्या कर ली 24% जिनमें से काम करता है clo</v>
      </c>
      <c r="C2131" s="1" t="s">
        <v>4</v>
      </c>
      <c r="D2131" s="1" t="s">
        <v>5</v>
      </c>
    </row>
    <row r="2132" spans="1:4" ht="13.2" x14ac:dyDescent="0.25">
      <c r="A2132" s="1" t="s">
        <v>2138</v>
      </c>
      <c r="B2132" t="str">
        <f ca="1">IFERROR(__xludf.DUMMYFUNCTION("GOOGLETRANSLATE(B2132,""en"",""hi"")"),"आप इतने सारे लोग कबीर सिंह पर Tiktok वीडियो किया गौर किया होगा
हिंसक चरित्र के रूप में वे बहुत ही उनके masculanity के बारे में insecured कर रहे हैं")</f>
        <v>आप इतने सारे लोग कबीर सिंह पर Tiktok वीडियो किया गौर किया होगा
हिंसक चरित्र के रूप में वे बहुत ही उनके masculanity के बारे में insecured कर रहे हैं</v>
      </c>
      <c r="C2132" s="1" t="s">
        <v>4</v>
      </c>
      <c r="D2132" s="1" t="s">
        <v>28</v>
      </c>
    </row>
    <row r="2133" spans="1:4" ht="13.2" x14ac:dyDescent="0.25">
      <c r="A2133" s="1" t="s">
        <v>2139</v>
      </c>
      <c r="B2133" t="str">
        <f ca="1">IFERROR(__xludf.DUMMYFUNCTION("GOOGLETRANSLATE(B2133,""en"",""hi"")"),"खैर कहा सर")</f>
        <v>खैर कहा सर</v>
      </c>
      <c r="C2133" s="1" t="s">
        <v>4</v>
      </c>
      <c r="D2133" s="1" t="s">
        <v>5</v>
      </c>
    </row>
    <row r="2134" spans="1:4" ht="13.2" x14ac:dyDescent="0.25">
      <c r="A2134" s="1" t="s">
        <v>2140</v>
      </c>
      <c r="B2134" t="str">
        <f ca="1">IFERROR(__xludf.DUMMYFUNCTION("GOOGLETRANSLATE(B2134,""en"",""hi"")"),"पहली नजर में प्यार हो मूल रूप से मतलब है कि आप कर रहे हैं एक बहुत सींग का बना हुआ और
उथले व्यक्ति।")</f>
        <v>पहली नजर में प्यार हो मूल रूप से मतलब है कि आप कर रहे हैं एक बहुत सींग का बना हुआ और
उथले व्यक्ति।</v>
      </c>
      <c r="C2134" s="1" t="s">
        <v>13</v>
      </c>
      <c r="D2134" s="1" t="s">
        <v>5</v>
      </c>
    </row>
    <row r="2135" spans="1:4" ht="13.2" x14ac:dyDescent="0.25">
      <c r="A2135" s="1" t="s">
        <v>2141</v>
      </c>
      <c r="B2135" t="str">
        <f ca="1">IFERROR(__xludf.DUMMYFUNCTION("GOOGLETRANSLATE(B2135,""en"",""hi"")"),"Awsm acting👌👌nd फिल्म")</f>
        <v>Awsm acting👌👌nd फिल्म</v>
      </c>
      <c r="C2135" s="1" t="s">
        <v>4</v>
      </c>
      <c r="D2135" s="1" t="s">
        <v>5</v>
      </c>
    </row>
    <row r="2136" spans="1:4" ht="13.2" x14ac:dyDescent="0.25">
      <c r="A2136" s="1" t="s">
        <v>2142</v>
      </c>
      <c r="B2136" t="str">
        <f ca="1">IFERROR(__xludf.DUMMYFUNCTION("GOOGLETRANSLATE(B2136,""en"",""hi"")"),"यह करने के लिए सलामी सही बात man..did")</f>
        <v>यह करने के लिए सलामी सही बात man..did</v>
      </c>
      <c r="C2136" s="1" t="s">
        <v>4</v>
      </c>
      <c r="D2136" s="1" t="s">
        <v>5</v>
      </c>
    </row>
    <row r="2137" spans="1:4" ht="13.2" x14ac:dyDescent="0.25">
      <c r="A2137" s="1" t="s">
        <v>2143</v>
      </c>
      <c r="B2137" t="str">
        <f ca="1">IFERROR(__xludf.DUMMYFUNCTION("GOOGLETRANSLATE(B2137,""en"",""hi"")"),"मैं जानता हूँ कि Shwetabh इन टिप्पणियों को पढ़ने के लिए नहीं जा रहा है। लेकिन मैं सिर्फ शेयर करना चाहते हैं
मेरा दृष्टिकोण।")</f>
        <v>मैं जानता हूँ कि Shwetabh इन टिप्पणियों को पढ़ने के लिए नहीं जा रहा है। लेकिन मैं सिर्फ शेयर करना चाहते हैं
मेरा दृष्टिकोण।</v>
      </c>
      <c r="C2137" s="1" t="s">
        <v>4</v>
      </c>
      <c r="D2137" s="1" t="s">
        <v>5</v>
      </c>
    </row>
    <row r="2138" spans="1:4" ht="13.2" x14ac:dyDescent="0.25">
      <c r="A2138" s="1" t="s">
        <v>2144</v>
      </c>
      <c r="B2138" t="str">
        <f ca="1">IFERROR(__xludf.DUMMYFUNCTION("GOOGLETRANSLATE(B2138,""en"",""hi"")"),"डेविड वार्नर")</f>
        <v>डेविड वार्नर</v>
      </c>
      <c r="C2138" s="1" t="s">
        <v>4</v>
      </c>
      <c r="D2138" s="1" t="s">
        <v>5</v>
      </c>
    </row>
    <row r="2139" spans="1:4" ht="13.2" x14ac:dyDescent="0.25">
      <c r="A2139" s="1" t="s">
        <v>2145</v>
      </c>
      <c r="B2139" t="str">
        <f ca="1">IFERROR(__xludf.DUMMYFUNCTION("GOOGLETRANSLATE(B2139,""en"",""hi"")"),"सिवाय राजनीतिक पक्षपाती, मैं उसकी हर समीक्षा की तरह")</f>
        <v>सिवाय राजनीतिक पक्षपाती, मैं उसकी हर समीक्षा की तरह</v>
      </c>
      <c r="C2139" s="1" t="s">
        <v>4</v>
      </c>
      <c r="D2139" s="1" t="s">
        <v>5</v>
      </c>
    </row>
    <row r="2140" spans="1:4" ht="13.2" x14ac:dyDescent="0.25">
      <c r="A2140" s="1" t="s">
        <v>2146</v>
      </c>
      <c r="B2140" t="str">
        <f ca="1">IFERROR(__xludf.DUMMYFUNCTION("GOOGLETRANSLATE(B2140,""en"",""hi"")"),"मैं पूरी तरह से सहमत यू")</f>
        <v>मैं पूरी तरह से सहमत यू</v>
      </c>
      <c r="C2140" s="1" t="s">
        <v>4</v>
      </c>
      <c r="D2140" s="1" t="s">
        <v>5</v>
      </c>
    </row>
    <row r="2141" spans="1:4" ht="13.2" x14ac:dyDescent="0.25">
      <c r="A2141" s="1" t="s">
        <v>2147</v>
      </c>
      <c r="B2141" t="str">
        <f ca="1">IFERROR(__xludf.DUMMYFUNCTION("GOOGLETRANSLATE(B2141,""en"",""hi"")"),"मैं सचमुच कौन थे इंस्टा पर बहुत से लोगों को के साथ एक विस्तारित बहस था
फिल्म और चरित्र, कबीर सिंह का बचाव। हम अक्सर भूल जाते हैं कि
फिल्में बहुत प्रभावशाली हैं। यह एक परेशान पर एक फिल्म बनाने के लिए ठीक है,
शराबी और abuser आदमी लेकिन रक्षा और सहानुभूति के"&amp;" साथ चरित्र है
गलत। इसके अलावा, बहुत से लोगों को विषाक्त मर्दानगी से प्रेरित हो गया और मैं नहीं कर रहा हूँ
सिर्फ लड़कों लेकिन लड़कियों के रूप में अच्छी तरह से बचाव किया जो लगातार फिल्में आरोप लगा और
यह कैसे नकारात्मक प्रभाव डाल सकता है के साथ कोई समस्या न"&amp;"हीं thess और देखा जैसे पात्रों हमारे
मन")</f>
        <v>मैं सचमुच कौन थे इंस्टा पर बहुत से लोगों को के साथ एक विस्तारित बहस था
फिल्म और चरित्र, कबीर सिंह का बचाव। हम अक्सर भूल जाते हैं कि
फिल्में बहुत प्रभावशाली हैं। यह एक परेशान पर एक फिल्म बनाने के लिए ठीक है,
शराबी और abuser आदमी लेकिन रक्षा और सहानुभूति के साथ चरित्र है
गलत। इसके अलावा, बहुत से लोगों को विषाक्त मर्दानगी से प्रेरित हो गया और मैं नहीं कर रहा हूँ
सिर्फ लड़कों लेकिन लड़कियों के रूप में अच्छी तरह से बचाव किया जो लगातार फिल्में आरोप लगा और
यह कैसे नकारात्मक प्रभाव डाल सकता है के साथ कोई समस्या नहीं thess और देखा जैसे पात्रों हमारे
मन</v>
      </c>
      <c r="C2141" s="1" t="s">
        <v>4</v>
      </c>
      <c r="D2141" s="1" t="s">
        <v>5</v>
      </c>
    </row>
    <row r="2142" spans="1:4" ht="13.2" x14ac:dyDescent="0.25">
      <c r="A2142" s="1" t="s">
        <v>2148</v>
      </c>
      <c r="B2142" t="str">
        <f ca="1">IFERROR(__xludf.DUMMYFUNCTION("GOOGLETRANSLATE(B2142,""en"",""hi"")"),"शानदार समीक्षा # $ hwetabh भाई ...... 👌👌👌👌👌👌")</f>
        <v>शानदार समीक्षा # $ hwetabh भाई ...... 👌👌👌👌👌👌</v>
      </c>
      <c r="C2142" s="1" t="s">
        <v>4</v>
      </c>
      <c r="D2142" s="1" t="s">
        <v>5</v>
      </c>
    </row>
    <row r="2143" spans="1:4" ht="13.2" x14ac:dyDescent="0.25">
      <c r="A2143" s="1" t="s">
        <v>2149</v>
      </c>
      <c r="B2143" t="str">
        <f ca="1">IFERROR(__xludf.DUMMYFUNCTION("GOOGLETRANSLATE(B2143,""en"",""hi"")"),"और बेहतर ...... इन लोगों यदि भाग नहीं लेता में जनसंख्या COUNT
2021 इतना है कि वे खुद को गैर नागरिक बन जाएगा।")</f>
        <v>और बेहतर ...... इन लोगों यदि भाग नहीं लेता में जनसंख्या COUNT
2021 इतना है कि वे खुद को गैर नागरिक बन जाएगा।</v>
      </c>
      <c r="C2143" s="1" t="s">
        <v>4</v>
      </c>
      <c r="D2143" s="1" t="s">
        <v>5</v>
      </c>
    </row>
    <row r="2144" spans="1:4" ht="13.2" x14ac:dyDescent="0.25">
      <c r="A2144" s="1" t="s">
        <v>2150</v>
      </c>
      <c r="B2144" t="str">
        <f ca="1">IFERROR(__xludf.DUMMYFUNCTION("GOOGLETRANSLATE(B2144,""en"",""hi"")"),"MIW")</f>
        <v>MIW</v>
      </c>
      <c r="C2144" s="1" t="s">
        <v>4</v>
      </c>
      <c r="D2144" s="1" t="s">
        <v>5</v>
      </c>
    </row>
    <row r="2145" spans="1:4" ht="13.2" x14ac:dyDescent="0.25">
      <c r="A2145" s="1" t="s">
        <v>2151</v>
      </c>
      <c r="B2145" t="str">
        <f ca="1">IFERROR(__xludf.DUMMYFUNCTION("GOOGLETRANSLATE(B2145,""en"",""hi"")"),"क्यों लोगों फिल्मों को इतनी गंभीरता से लेते हैं ?? Haha .... बस हड़पने पॉपकॉर्न, घड़ी
फिल्म, आनंद और कि भाड़ में।")</f>
        <v>क्यों लोगों फिल्मों को इतनी गंभीरता से लेते हैं ?? Haha .... बस हड़पने पॉपकॉर्न, घड़ी
फिल्म, आनंद और कि भाड़ में।</v>
      </c>
      <c r="C2145" s="1" t="s">
        <v>13</v>
      </c>
      <c r="D2145" s="1" t="s">
        <v>5</v>
      </c>
    </row>
    <row r="2146" spans="1:4" ht="13.2" x14ac:dyDescent="0.25">
      <c r="A2146" s="1" t="s">
        <v>2152</v>
      </c>
      <c r="B2146" t="str">
        <f ca="1">IFERROR(__xludf.DUMMYFUNCTION("GOOGLETRANSLATE(B2146,""en"",""hi"")"),"नकली नारीवादी r नेपोलियन की पत्नी के अनुयायियों कि वे वास्तव में चूसना
नारीत्व को नष्ट")</f>
        <v>नकली नारीवादी r नेपोलियन की पत्नी के अनुयायियों कि वे वास्तव में चूसना
नारीत्व को नष्ट</v>
      </c>
      <c r="C2146" s="1" t="s">
        <v>36</v>
      </c>
      <c r="D2146" s="1" t="s">
        <v>5</v>
      </c>
    </row>
    <row r="2147" spans="1:4" ht="13.2" x14ac:dyDescent="0.25">
      <c r="A2147" s="1" t="s">
        <v>2153</v>
      </c>
      <c r="B2147" t="str">
        <f ca="1">IFERROR(__xludf.DUMMYFUNCTION("GOOGLETRANSLATE(B2147,""en"",""hi"")"),"राजदीप इस तरह के एक शर्म की बात है .... इस तरह के एक अति दुर्बल व्यक्ति है ...")</f>
        <v>राजदीप इस तरह के एक शर्म की बात है .... इस तरह के एक अति दुर्बल व्यक्ति है ...</v>
      </c>
      <c r="C2147" s="1" t="s">
        <v>36</v>
      </c>
      <c r="D2147" s="1" t="s">
        <v>5</v>
      </c>
    </row>
    <row r="2148" spans="1:4" ht="13.2" x14ac:dyDescent="0.25">
      <c r="A2148" s="1" t="s">
        <v>2154</v>
      </c>
      <c r="B2148" t="str">
        <f ca="1">IFERROR(__xludf.DUMMYFUNCTION("GOOGLETRANSLATE(B2148,""en"",""hi"")"),"बहुत अच्छा काम अच्छी तरह से किया")</f>
        <v>बहुत अच्छा काम अच्छी तरह से किया</v>
      </c>
      <c r="C2148" s="1" t="s">
        <v>4</v>
      </c>
      <c r="D2148" s="1" t="s">
        <v>5</v>
      </c>
    </row>
    <row r="2149" spans="1:4" ht="13.2" x14ac:dyDescent="0.25">
      <c r="A2149" s="1" t="s">
        <v>2155</v>
      </c>
      <c r="B2149" t="str">
        <f ca="1">IFERROR(__xludf.DUMMYFUNCTION("GOOGLETRANSLATE(B2149,""en"",""hi"")"),"हाँ साकार सब के सब man.vogoban है।")</f>
        <v>हाँ साकार सब के सब man.vogoban है।</v>
      </c>
      <c r="C2149" s="1" t="s">
        <v>4</v>
      </c>
      <c r="D2149" s="1" t="s">
        <v>5</v>
      </c>
    </row>
    <row r="2150" spans="1:4" ht="13.2" x14ac:dyDescent="0.25">
      <c r="A2150" s="1" t="s">
        <v>2156</v>
      </c>
      <c r="B2150" t="str">
        <f ca="1">IFERROR(__xludf.DUMMYFUNCTION("GOOGLETRANSLATE(B2150,""en"",""hi"")"),"इतने लंबे समय के बाद। अंत में यह बकवास फिल्म के विश्लेषण से संतुष्ट। सब
इस समय इन सभी विचारों को मेरे सिर में चिल्ला रहे थे।
दो पक्षों के दोनों कट्टरपंथी पुरुष और महिला नारीवादियों इस विषय पर बकवास था
इतना लेकिन किसी भी स्पष्ट चित्र और प्रभाव नहीं दिया।
त"&amp;"ुम मेरे सम्मान भाई अर्जित")</f>
        <v>इतने लंबे समय के बाद। अंत में यह बकवास फिल्म के विश्लेषण से संतुष्ट। सब
इस समय इन सभी विचारों को मेरे सिर में चिल्ला रहे थे।
दो पक्षों के दोनों कट्टरपंथी पुरुष और महिला नारीवादियों इस विषय पर बकवास था
इतना लेकिन किसी भी स्पष्ट चित्र और प्रभाव नहीं दिया।
तुम मेरे सम्मान भाई अर्जित</v>
      </c>
      <c r="C2150" s="1" t="s">
        <v>4</v>
      </c>
      <c r="D2150" s="1" t="s">
        <v>5</v>
      </c>
    </row>
    <row r="2151" spans="1:4" ht="13.2" x14ac:dyDescent="0.25">
      <c r="A2151" s="1" t="s">
        <v>2157</v>
      </c>
      <c r="B2151" t="str">
        <f ca="1">IFERROR(__xludf.DUMMYFUNCTION("GOOGLETRANSLATE(B2151,""en"",""hi"")"),"अंत में, इस फिल्म के बारे में चर्चा की।")</f>
        <v>अंत में, इस फिल्म के बारे में चर्चा की।</v>
      </c>
      <c r="C2151" s="1" t="s">
        <v>4</v>
      </c>
      <c r="D2151" s="1" t="s">
        <v>5</v>
      </c>
    </row>
    <row r="2152" spans="1:4" ht="13.2" x14ac:dyDescent="0.25">
      <c r="A2152" s="1" t="s">
        <v>2158</v>
      </c>
      <c r="B2152" t="str">
        <f ca="1">IFERROR(__xludf.DUMMYFUNCTION("GOOGLETRANSLATE(B2152,""en"",""hi"")"),"बहुत अच्छा बॉस 🤩")</f>
        <v>बहुत अच्छा बॉस 🤩</v>
      </c>
      <c r="C2152" s="1" t="s">
        <v>4</v>
      </c>
      <c r="D2152" s="1" t="s">
        <v>5</v>
      </c>
    </row>
    <row r="2153" spans="1:4" ht="13.2" x14ac:dyDescent="0.25">
      <c r="A2153" s="1" t="s">
        <v>2159</v>
      </c>
      <c r="B2153" t="str">
        <f ca="1">IFERROR(__xludf.DUMMYFUNCTION("GOOGLETRANSLATE(B2153,""en"",""hi"")"),"अनुच्छेद 15
ताशकंद फ़ाइल
मुल्क
सुपर 30
उरी
कुछ सभ्य फिल्में ...")</f>
        <v>अनुच्छेद 15
ताशकंद फ़ाइल
मुल्क
सुपर 30
उरी
कुछ सभ्य फिल्में ...</v>
      </c>
      <c r="C2153" s="1" t="s">
        <v>4</v>
      </c>
      <c r="D2153" s="1" t="s">
        <v>5</v>
      </c>
    </row>
    <row r="2154" spans="1:4" ht="13.2" x14ac:dyDescent="0.25">
      <c r="A2154" s="1" t="s">
        <v>2160</v>
      </c>
      <c r="B2154" t="str">
        <f ca="1">IFERROR(__xludf.DUMMYFUNCTION("GOOGLETRANSLATE(B2154,""en"",""hi"")"),"शुरू में वह हिन्दू और अन्य विषयों के बारे में बात करती है ......
क्या पृष्ठभूमि संगीत, छायांकन, संगीत, चरित्र के बारे में ....")</f>
        <v>शुरू में वह हिन्दू और अन्य विषयों के बारे में बात करती है ......
क्या पृष्ठभूमि संगीत, छायांकन, संगीत, चरित्र के बारे में ....</v>
      </c>
      <c r="C2154" s="1" t="s">
        <v>13</v>
      </c>
      <c r="D2154" s="1" t="s">
        <v>5</v>
      </c>
    </row>
    <row r="2155" spans="1:4" ht="13.2" x14ac:dyDescent="0.25">
      <c r="A2155" s="1" t="s">
        <v>2161</v>
      </c>
      <c r="B2155" t="str">
        <f ca="1">IFERROR(__xludf.DUMMYFUNCTION("GOOGLETRANSLATE(B2155,""en"",""hi"")"),"बेरहमी से पुरुषों पर उन्हें छोड़ने के अपने दम पर खुद के लिए बचाव के लिए। और भी
पुरुषों और एक कदम - - अदालतों एक विरोधी है क्या के साथ पुरुषों की ओर मातृत्व रवैया
माननीय दिल्ली उच्च न्यायालय को देख, ""हालांकि पुरुषों, हिंसा के शिकार होते हैं
ऐसी घटनाओं कुछ"&amp;" और दूर के बीच हैं, इस प्रकार की संभावना को खारिज
संसद से ""सुरक्षा, चुनौतीपूर्ण है, जबकि एक याचिका खारिज
घरेलू हिंसा कानून की संवैधानिकता के रूप में यह के अनुच्छेद 14 का उल्लंघन करती है
भारतीय संविधान")</f>
        <v>बेरहमी से पुरुषों पर उन्हें छोड़ने के अपने दम पर खुद के लिए बचाव के लिए। और भी
पुरुषों और एक कदम - - अदालतों एक विरोधी है क्या के साथ पुरुषों की ओर मातृत्व रवैया
माननीय दिल्ली उच्च न्यायालय को देख, "हालांकि पुरुषों, हिंसा के शिकार होते हैं
ऐसी घटनाओं कुछ और दूर के बीच हैं, इस प्रकार की संभावना को खारिज
संसद से "सुरक्षा, चुनौतीपूर्ण है, जबकि एक याचिका खारिज
घरेलू हिंसा कानून की संवैधानिकता के रूप में यह के अनुच्छेद 14 का उल्लंघन करती है
भारतीय संविधान</v>
      </c>
      <c r="C2155" s="1" t="s">
        <v>4</v>
      </c>
      <c r="D2155" s="1" t="s">
        <v>5</v>
      </c>
    </row>
    <row r="2156" spans="1:4" ht="13.2" x14ac:dyDescent="0.25">
      <c r="A2156" s="1" t="s">
        <v>2162</v>
      </c>
      <c r="B2156" t="str">
        <f ca="1">IFERROR(__xludf.DUMMYFUNCTION("GOOGLETRANSLATE(B2156,""en"",""hi"")"),"कम से कम यूआरआई सच राष्ट्रवादी फिल्म थी")</f>
        <v>कम से कम यूआरआई सच राष्ट्रवादी फिल्म थी</v>
      </c>
      <c r="C2156" s="1" t="s">
        <v>4</v>
      </c>
      <c r="D2156" s="1" t="s">
        <v>5</v>
      </c>
    </row>
    <row r="2157" spans="1:4" ht="13.2" x14ac:dyDescent="0.25">
      <c r="A2157" s="1" t="s">
        <v>2163</v>
      </c>
      <c r="B2157" t="str">
        <f ca="1">IFERROR(__xludf.DUMMYFUNCTION("GOOGLETRANSLATE(B2157,""en"",""hi"")"),"वह ममता की बहन है")</f>
        <v>वह ममता की बहन है</v>
      </c>
      <c r="C2157" s="1" t="s">
        <v>13</v>
      </c>
      <c r="D2157" s="1" t="s">
        <v>5</v>
      </c>
    </row>
    <row r="2158" spans="1:4" ht="13.2" x14ac:dyDescent="0.25">
      <c r="A2158" s="1" t="s">
        <v>2164</v>
      </c>
      <c r="B2158" t="str">
        <f ca="1">IFERROR(__xludf.DUMMYFUNCTION("GOOGLETRANSLATE(B2158,""en"",""hi"")"),"आपमें से कितने लोगों बॉलीवुड फिल्म के निर्देशक के रूप में Shwetabh भाई देखना चाहता है?")</f>
        <v>आपमें से कितने लोगों बॉलीवुड फिल्म के निर्देशक के रूप में Shwetabh भाई देखना चाहता है?</v>
      </c>
      <c r="C2158" s="1" t="s">
        <v>4</v>
      </c>
      <c r="D2158" s="1" t="s">
        <v>5</v>
      </c>
    </row>
    <row r="2159" spans="1:4" ht="13.2" x14ac:dyDescent="0.25">
      <c r="A2159" s="1" t="s">
        <v>2165</v>
      </c>
      <c r="B2159" t="str">
        <f ca="1">IFERROR(__xludf.DUMMYFUNCTION("GOOGLETRANSLATE(B2159,""en"",""hi"")"),"अणि अल ध्वनि आदमी बहुत अजीब। &lt;Https://youtu.be/gzx1AmIkZbc&gt;")</f>
        <v>अणि अल ध्वनि आदमी बहुत अजीब। &lt;Https://youtu.be/gzx1AmIkZbc&gt;</v>
      </c>
      <c r="C2159" s="1" t="s">
        <v>4</v>
      </c>
      <c r="D2159" s="1" t="s">
        <v>5</v>
      </c>
    </row>
    <row r="2160" spans="1:4" ht="13.2" x14ac:dyDescent="0.25">
      <c r="A2160" s="1" t="s">
        <v>2166</v>
      </c>
      <c r="B2160" t="str">
        <f ca="1">IFERROR(__xludf.DUMMYFUNCTION("GOOGLETRANSLATE(B2160,""en"",""hi"")"),"कृपया vaiya शादी मुख्य jaroor aana पर एक वीडियो बना ..
यह सब कुछ के साथ संबंधित है कि आपने कहा bt इसमें कुछ भागों एक सा कर रहे हैं
अवास्तविक ...
प्यार आप vaiya❤❤")</f>
        <v>कृपया vaiya शादी मुख्य jaroor aana पर एक वीडियो बना ..
यह सब कुछ के साथ संबंधित है कि आपने कहा bt इसमें कुछ भागों एक सा कर रहे हैं
अवास्तविक ...
प्यार आप vaiya❤❤</v>
      </c>
      <c r="C2160" s="1" t="s">
        <v>4</v>
      </c>
      <c r="D2160" s="1" t="s">
        <v>5</v>
      </c>
    </row>
    <row r="2161" spans="1:4" ht="13.2" x14ac:dyDescent="0.25">
      <c r="A2161" s="1" t="s">
        <v>2167</v>
      </c>
      <c r="B2161" t="str">
        <f ca="1">IFERROR(__xludf.DUMMYFUNCTION("GOOGLETRANSLATE(B2161,""en"",""hi"")"),"@Avinash शुक्ला हिंदू देवताओं 5000 साल पहले के रूप में अच्छी पैदा हुए थे .. इसलिए कोई है
देवताओं के बारे में बहस कर में इशारा करते हैं। लेकिन मैं करने के लिए ज्ञान की हिंदू धर्म मिला है बहुत से सहमति व्यक्त करते हैं
प्रदान करें। आप देवताओं की तुलना में है"&amp;" कि को महत्व देना चाहिए।")</f>
        <v>@Avinash शुक्ला हिंदू देवताओं 5000 साल पहले के रूप में अच्छी पैदा हुए थे .. इसलिए कोई है
देवताओं के बारे में बहस कर में इशारा करते हैं। लेकिन मैं करने के लिए ज्ञान की हिंदू धर्म मिला है बहुत से सहमति व्यक्त करते हैं
प्रदान करें। आप देवताओं की तुलना में है कि को महत्व देना चाहिए।</v>
      </c>
      <c r="C2161" s="1" t="s">
        <v>4</v>
      </c>
      <c r="D2161" s="1" t="s">
        <v>5</v>
      </c>
    </row>
    <row r="2162" spans="1:4" ht="13.2" x14ac:dyDescent="0.25">
      <c r="A2162" s="1" t="s">
        <v>2168</v>
      </c>
      <c r="B2162" t="str">
        <f ca="1">IFERROR(__xludf.DUMMYFUNCTION("GOOGLETRANSLATE(B2162,""en"",""hi"")"),"पसन्द आया")</f>
        <v>पसन्द आया</v>
      </c>
      <c r="C2162" s="1" t="s">
        <v>4</v>
      </c>
      <c r="D2162" s="1" t="s">
        <v>5</v>
      </c>
    </row>
    <row r="2163" spans="1:4" ht="13.2" x14ac:dyDescent="0.25">
      <c r="A2163" s="1" t="s">
        <v>2169</v>
      </c>
      <c r="B2163" t="str">
        <f ca="1">IFERROR(__xludf.DUMMYFUNCTION("GOOGLETRANSLATE(B2163,""en"",""hi"")"),"क्यों ,, इस लेडी मुक्त उसे जेल भेज है ..। लोकप्रिय नहीं उसे करते हैं।")</f>
        <v>क्यों ,, इस लेडी मुक्त उसे जेल भेज है ..। लोकप्रिय नहीं उसे करते हैं।</v>
      </c>
      <c r="C2163" s="1" t="s">
        <v>4</v>
      </c>
      <c r="D2163" s="1" t="s">
        <v>5</v>
      </c>
    </row>
    <row r="2164" spans="1:4" ht="13.2" x14ac:dyDescent="0.25">
      <c r="A2164" s="1" t="s">
        <v>2170</v>
      </c>
      <c r="B2164" t="str">
        <f ca="1">IFERROR(__xludf.DUMMYFUNCTION("GOOGLETRANSLATE(B2164,""en"",""hi"")"),"पूरी तरह से आपके साथ सहमत analysis..👍")</f>
        <v>पूरी तरह से आपके साथ सहमत analysis..👍</v>
      </c>
      <c r="C2164" s="1" t="s">
        <v>4</v>
      </c>
      <c r="D2164" s="1" t="s">
        <v>5</v>
      </c>
    </row>
    <row r="2165" spans="1:4" ht="13.2" x14ac:dyDescent="0.25">
      <c r="A2165" s="1" t="s">
        <v>2171</v>
      </c>
      <c r="B2165" t="str">
        <f ca="1">IFERROR(__xludf.DUMMYFUNCTION("GOOGLETRANSLATE(B2165,""en"",""hi"")"),"उन्होंने कहा कि सही काम किया ... वहाँ कानून के तहत मदद पुरुषों विरोध का कोई विकल्प नहीं है, इसलिए
अपराध ही एकमात्र विकल्प है जो उसे करने के लिए छोड़ दिया गया था ... या तो धारा 498A चाहिए
रद्द किया जा या इस तरह के अपराधों समाज में जारी रहेगा ..")</f>
        <v>उन्होंने कहा कि सही काम किया ... वहाँ कानून के तहत मदद पुरुषों विरोध का कोई विकल्प नहीं है, इसलिए
अपराध ही एकमात्र विकल्प है जो उसे करने के लिए छोड़ दिया गया था ... या तो धारा 498A चाहिए
रद्द किया जा या इस तरह के अपराधों समाज में जारी रहेगा ..</v>
      </c>
      <c r="C2165" s="1" t="s">
        <v>4</v>
      </c>
      <c r="D2165" s="1" t="s">
        <v>5</v>
      </c>
    </row>
    <row r="2166" spans="1:4" ht="13.2" x14ac:dyDescent="0.25">
      <c r="A2166" s="1" t="s">
        <v>2172</v>
      </c>
      <c r="B2166" t="str">
        <f ca="1">IFERROR(__xludf.DUMMYFUNCTION("GOOGLETRANSLATE(B2166,""en"",""hi"")"),"मैं समलैंगिक है और इसका गर्व कर रहा हूँ।")</f>
        <v>मैं समलैंगिक है और इसका गर्व कर रहा हूँ।</v>
      </c>
      <c r="C2166" s="1" t="s">
        <v>4</v>
      </c>
      <c r="D2166" s="1" t="s">
        <v>5</v>
      </c>
    </row>
    <row r="2167" spans="1:4" ht="13.2" x14ac:dyDescent="0.25">
      <c r="A2167" s="1" t="s">
        <v>2173</v>
      </c>
      <c r="B2167" t="str">
        <f ca="1">IFERROR(__xludf.DUMMYFUNCTION("GOOGLETRANSLATE(B2167,""en"",""hi"")"),"इस अध्याय को बंद कर दें .. बहुत महिला घृणित ..")</f>
        <v>इस अध्याय को बंद कर दें .. बहुत महिला घृणित ..</v>
      </c>
      <c r="C2167" s="1" t="s">
        <v>36</v>
      </c>
      <c r="D2167" s="1" t="s">
        <v>5</v>
      </c>
    </row>
    <row r="2168" spans="1:4" ht="13.2" x14ac:dyDescent="0.25">
      <c r="A2168" s="1" t="s">
        <v>2174</v>
      </c>
      <c r="B2168" t="str">
        <f ca="1">IFERROR(__xludf.DUMMYFUNCTION("GOOGLETRANSLATE(B2168,""en"",""hi"")"),"सभ्य")</f>
        <v>सभ्य</v>
      </c>
      <c r="C2168" s="1" t="s">
        <v>4</v>
      </c>
      <c r="D2168" s="1" t="s">
        <v>5</v>
      </c>
    </row>
    <row r="2169" spans="1:4" ht="13.2" x14ac:dyDescent="0.25">
      <c r="A2169" s="1" t="s">
        <v>2175</v>
      </c>
      <c r="B2169" t="str">
        <f ca="1">IFERROR(__xludf.DUMMYFUNCTION("GOOGLETRANSLATE(B2169,""en"",""hi"")"),"बॉलीवुड कबीर सिंह
Swetabh गंगवार bhosdike
यूट्यूब पर सबसे वास्तविक चैनल")</f>
        <v>बॉलीवुड कबीर सिंह
Swetabh गंगवार bhosdike
यूट्यूब पर सबसे वास्तविक चैनल</v>
      </c>
      <c r="C2169" s="1" t="s">
        <v>13</v>
      </c>
      <c r="D2169" s="1" t="s">
        <v>28</v>
      </c>
    </row>
    <row r="2170" spans="1:4" ht="13.2" x14ac:dyDescent="0.25">
      <c r="A2170" s="1" t="s">
        <v>2176</v>
      </c>
      <c r="B2170" t="str">
        <f ca="1">IFERROR(__xludf.DUMMYFUNCTION("GOOGLETRANSLATE(B2170,""en"",""hi"")"),"त्रिपुरा से M .. आप सही कर रहे हैं ....")</f>
        <v>त्रिपुरा से M .. आप सही कर रहे हैं ....</v>
      </c>
      <c r="C2170" s="1" t="s">
        <v>4</v>
      </c>
      <c r="D2170" s="1" t="s">
        <v>5</v>
      </c>
    </row>
    <row r="2171" spans="1:4" ht="13.2" x14ac:dyDescent="0.25">
      <c r="A2171" s="1" t="s">
        <v>2177</v>
      </c>
      <c r="B2171" t="str">
        <f ca="1">IFERROR(__xludf.DUMMYFUNCTION("GOOGLETRANSLATE(B2171,""en"",""hi"")"),"""हम महिलाओं द्वारा उठाए गए पुरुषों की एक पीढ़ी कर रहे हैं, मुझे नहीं लगता है एक औरत है
का जवाब हमें जरूरत ""\ - ब्रैड पिट (लड़ाई क्लब)
नारीवादियों की तरह 'वह कैसे कहना है कि हिम्मत हो सकता है, महिलाओं की lifesource हैं
पुरुषों और इसके
अनुचित .... [#metoo"&amp;"] (http://www.youtube.com/results?search_query=%23metoo)
[#DestroyManhood] (http://www.youtube.com/results?search_query=%23destroyManhood)")</f>
        <v>"हम महिलाओं द्वारा उठाए गए पुरुषों की एक पीढ़ी कर रहे हैं, मुझे नहीं लगता है एक औरत है
का जवाब हमें जरूरत "\ - ब्रैड पिट (लड़ाई क्लब)
नारीवादियों की तरह 'वह कैसे कहना है कि हिम्मत हो सकता है, महिलाओं की lifesource हैं
पुरुषों और इसके
अनुचित .... [#metoo] (http://www.youtube.com/results?search_query=%23metoo)
[#DestroyManhood] (http://www.youtube.com/results?search_query=%23destroyManhood)</v>
      </c>
      <c r="C2171" s="1" t="s">
        <v>13</v>
      </c>
      <c r="D2171" s="1" t="s">
        <v>5</v>
      </c>
    </row>
    <row r="2172" spans="1:4" ht="13.2" x14ac:dyDescent="0.25">
      <c r="A2172" s="1" t="s">
        <v>2178</v>
      </c>
      <c r="B2172" t="str">
        <f ca="1">IFERROR(__xludf.DUMMYFUNCTION("GOOGLETRANSLATE(B2172,""en"",""hi"")"),"उसके लिए सलामी")</f>
        <v>उसके लिए सलामी</v>
      </c>
      <c r="C2172" s="1" t="s">
        <v>4</v>
      </c>
      <c r="D2172" s="1" t="s">
        <v>5</v>
      </c>
    </row>
    <row r="2173" spans="1:4" ht="13.2" x14ac:dyDescent="0.25">
      <c r="A2173" s="1" t="s">
        <v>2179</v>
      </c>
      <c r="B2173" t="str">
        <f ca="1">IFERROR(__xludf.DUMMYFUNCTION("GOOGLETRANSLATE(B2173,""en"",""hi"")"),"बहुत ही हास्यास्पद")</f>
        <v>बहुत ही हास्यास्पद</v>
      </c>
      <c r="C2173" s="1" t="s">
        <v>4</v>
      </c>
      <c r="D2173" s="1" t="s">
        <v>5</v>
      </c>
    </row>
    <row r="2174" spans="1:4" ht="13.2" x14ac:dyDescent="0.25">
      <c r="A2174" s="1" t="s">
        <v>2180</v>
      </c>
      <c r="B2174" t="str">
        <f ca="1">IFERROR(__xludf.DUMMYFUNCTION("GOOGLETRANSLATE(B2174,""en"",""hi"")"),"Plz समीक्षा श्रीमान
तारे के बीच का
बूढ़ा लड़का
wassepur गैंग्स
पुराने पुरुषों के लिए कोई काउंटी
गॉडफादर 1.2
फाइट क्लब
मेमनों जैसी चुप्पी
स्मृति चिन्ह
बंधनमुक्त जैंगो
स्लमडॉग करोड़पति
लज्जाजनक Basterds
Se7en
स्वर्गवासी
भूत
आरंभ")</f>
        <v>Plz समीक्षा श्रीमान
तारे के बीच का
बूढ़ा लड़का
wassepur गैंग्स
पुराने पुरुषों के लिए कोई काउंटी
गॉडफादर 1.2
फाइट क्लब
मेमनों जैसी चुप्पी
स्मृति चिन्ह
बंधनमुक्त जैंगो
स्लमडॉग करोड़पति
लज्जाजनक Basterds
Se7en
स्वर्गवासी
भूत
आरंभ</v>
      </c>
      <c r="C2174" s="1" t="s">
        <v>4</v>
      </c>
      <c r="D2174" s="1" t="s">
        <v>5</v>
      </c>
    </row>
    <row r="2175" spans="1:4" ht="13.2" x14ac:dyDescent="0.25">
      <c r="A2175" s="1" t="s">
        <v>2181</v>
      </c>
      <c r="B2175" t="str">
        <f ca="1">IFERROR(__xludf.DUMMYFUNCTION("GOOGLETRANSLATE(B2175,""en"",""hi"")"),"Wao भाई ...")</f>
        <v>Wao भाई ...</v>
      </c>
      <c r="C2175" s="1" t="s">
        <v>4</v>
      </c>
      <c r="D2175" s="1" t="s">
        <v>5</v>
      </c>
    </row>
    <row r="2176" spans="1:4" ht="13.2" x14ac:dyDescent="0.25">
      <c r="A2176" s="1" t="s">
        <v>2182</v>
      </c>
      <c r="B2176" t="str">
        <f ca="1">IFERROR(__xludf.DUMMYFUNCTION("GOOGLETRANSLATE(B2176,""en"",""hi"")"),"अगर लोगों को लगता है अदालत और पुलिस थाने आपके पास तो अपनी समस्या को हल कर सकते हैं
चरम धैर्य विकसित करने के लिए .. वरना, इस तरह की घटनाओं को आम हो जाएगा। कोई लड़का नहीं
एक झूठी 498 ए के दर्द को सहन कर सकते हैं .., 52,000 पुरुषों के अनुसार प्रतिबद्ध Sucide"&amp;" है
आंकड़े। इसका इस तरह के क्रूर। सुप्रीम कोर्ट में ही कहा गया है कि 498 एक कानूनी है
आतंकवाद .. मुझे लगता है कि यह एक तरह से बहादुर पुरुष FAUGHT आतंकवाद के खिलाफ है")</f>
        <v>अगर लोगों को लगता है अदालत और पुलिस थाने आपके पास तो अपनी समस्या को हल कर सकते हैं
चरम धैर्य विकसित करने के लिए .. वरना, इस तरह की घटनाओं को आम हो जाएगा। कोई लड़का नहीं
एक झूठी 498 ए के दर्द को सहन कर सकते हैं .., 52,000 पुरुषों के अनुसार प्रतिबद्ध Sucide है
आंकड़े। इसका इस तरह के क्रूर। सुप्रीम कोर्ट में ही कहा गया है कि 498 एक कानूनी है
आतंकवाद .. मुझे लगता है कि यह एक तरह से बहादुर पुरुष FAUGHT आतंकवाद के खिलाफ है</v>
      </c>
      <c r="C2176" s="1" t="s">
        <v>4</v>
      </c>
      <c r="D2176" s="1" t="s">
        <v>5</v>
      </c>
    </row>
    <row r="2177" spans="1:4" ht="13.2" x14ac:dyDescent="0.25">
      <c r="A2177" s="1" t="s">
        <v>2183</v>
      </c>
      <c r="B2177" t="str">
        <f ca="1">IFERROR(__xludf.DUMMYFUNCTION("GOOGLETRANSLATE(B2177,""en"",""hi"")"),"इसे प्यार करना")</f>
        <v>इसे प्यार करना</v>
      </c>
      <c r="C2177" s="1" t="s">
        <v>4</v>
      </c>
      <c r="D2177" s="1" t="s">
        <v>5</v>
      </c>
    </row>
    <row r="2178" spans="1:4" ht="13.2" x14ac:dyDescent="0.25">
      <c r="A2178" s="1" t="s">
        <v>2184</v>
      </c>
      <c r="B2178" t="str">
        <f ca="1">IFERROR(__xludf.DUMMYFUNCTION("GOOGLETRANSLATE(B2178,""en"",""hi"")"),"भाई फिल्म RX 100 की समीक्षा
Bahut यथार्थवादी फिल्म hai।")</f>
        <v>भाई फिल्म RX 100 की समीक्षा
Bahut यथार्थवादी फिल्म hai।</v>
      </c>
      <c r="C2178" s="1" t="s">
        <v>4</v>
      </c>
      <c r="D2178" s="1" t="s">
        <v>5</v>
      </c>
    </row>
    <row r="2179" spans="1:4" ht="13.2" x14ac:dyDescent="0.25">
      <c r="A2179" s="1" t="s">
        <v>2185</v>
      </c>
      <c r="B2179" t="str">
        <f ca="1">IFERROR(__xludf.DUMMYFUNCTION("GOOGLETRANSLATE(B2179,""en"",""hi"")"),"इसकी नहीं फिल्म अपने मेरे जीवन है यही कारण है कि मैं हिम्मत यह देखने के लिए नहीं है और
यहाँ अपनी कहानी देख रहे हैं।")</f>
        <v>इसकी नहीं फिल्म अपने मेरे जीवन है यही कारण है कि मैं हिम्मत यह देखने के लिए नहीं है और
यहाँ अपनी कहानी देख रहे हैं।</v>
      </c>
      <c r="C2179" s="1" t="s">
        <v>4</v>
      </c>
      <c r="D2179" s="1" t="s">
        <v>5</v>
      </c>
    </row>
    <row r="2180" spans="1:4" ht="13.2" x14ac:dyDescent="0.25">
      <c r="A2180" s="1" t="s">
        <v>2186</v>
      </c>
      <c r="B2180" t="str">
        <f ca="1">IFERROR(__xludf.DUMMYFUNCTION("GOOGLETRANSLATE(B2180,""en"",""hi"")"),"यह सच है शब्द ❤👍")</f>
        <v>यह सच है शब्द ❤👍</v>
      </c>
      <c r="C2180" s="1" t="s">
        <v>4</v>
      </c>
      <c r="D2180" s="1" t="s">
        <v>5</v>
      </c>
    </row>
    <row r="2181" spans="1:4" ht="13.2" x14ac:dyDescent="0.25">
      <c r="A2181" s="1" t="s">
        <v>2187</v>
      </c>
      <c r="B2181" t="str">
        <f ca="1">IFERROR(__xludf.DUMMYFUNCTION("GOOGLETRANSLATE(B2181,""en"",""hi"")"),"अरे भाई ... [07:42] (https://www.youtube.com/watch?v=N_ZMfQMZos0&amp;t=7m42s)
वीडियो की सबसे मजेदार लाइन
😂😂
सही मायने में अपने कच्चे विश्लेषण सराहना करते हैं।")</f>
        <v>अरे भाई ... [07:42] (https://www.youtube.com/watch?v=N_ZMfQMZos0&amp;t=7m42s)
वीडियो की सबसे मजेदार लाइन
😂😂
सही मायने में अपने कच्चे विश्लेषण सराहना करते हैं।</v>
      </c>
      <c r="C2181" s="1" t="s">
        <v>4</v>
      </c>
      <c r="D2181" s="1" t="s">
        <v>5</v>
      </c>
    </row>
    <row r="2182" spans="1:4" ht="13.2" x14ac:dyDescent="0.25">
      <c r="A2182" s="1" t="s">
        <v>2188</v>
      </c>
      <c r="B2182" t="str">
        <f ca="1">IFERROR(__xludf.DUMMYFUNCTION("GOOGLETRANSLATE(B2182,""en"",""hi"")"),"वह दुनिया में एक बहुत अच्छा bager है।")</f>
        <v>वह दुनिया में एक बहुत अच्छा bager है।</v>
      </c>
      <c r="C2182" s="1" t="s">
        <v>4</v>
      </c>
      <c r="D2182" s="1" t="s">
        <v>5</v>
      </c>
    </row>
    <row r="2183" spans="1:4" ht="13.2" x14ac:dyDescent="0.25">
      <c r="A2183" s="1" t="s">
        <v>2189</v>
      </c>
      <c r="B2183" t="str">
        <f ca="1">IFERROR(__xludf.DUMMYFUNCTION("GOOGLETRANSLATE(B2183,""en"",""hi"")"),"ठनक आपके समर्थन और बहुमूल्य टिप्पणी और प्यार के लिए बहुत बहुत")</f>
        <v>ठनक आपके समर्थन और बहुमूल्य टिप्पणी और प्यार के लिए बहुत बहुत</v>
      </c>
      <c r="C2183" s="1" t="s">
        <v>4</v>
      </c>
      <c r="D2183" s="1" t="s">
        <v>5</v>
      </c>
    </row>
    <row r="2184" spans="1:4" ht="13.2" x14ac:dyDescent="0.25">
      <c r="A2184" s="1" t="s">
        <v>2190</v>
      </c>
      <c r="B2184" t="str">
        <f ca="1">IFERROR(__xludf.DUMMYFUNCTION("GOOGLETRANSLATE(B2184,""en"",""hi"")"),"मैं भी झूठी 498A मामले की शिकार हूँ। बहुत अच्छा काम आदमी। भगवान आपका भला करे। तुम मेरे
नायक।")</f>
        <v>मैं भी झूठी 498A मामले की शिकार हूँ। बहुत अच्छा काम आदमी। भगवान आपका भला करे। तुम मेरे
नायक।</v>
      </c>
      <c r="C2184" s="1" t="s">
        <v>4</v>
      </c>
      <c r="D2184" s="1" t="s">
        <v>5</v>
      </c>
    </row>
    <row r="2185" spans="1:4" ht="13.2" x14ac:dyDescent="0.25">
      <c r="A2185" s="1" t="s">
        <v>2191</v>
      </c>
      <c r="B2185" t="str">
        <f ca="1">IFERROR(__xludf.DUMMYFUNCTION("GOOGLETRANSLATE(B2185,""en"",""hi"")"),"मेरे लिए सेमी प्रिय, im एक sexxi BOTM लड़का है, मैं दे देंगे यू मेरे बिस्तर में भी पीने sexxi
प्रिय ... Mumb में, 7045495339 पर मुझे फोन im ...")</f>
        <v>मेरे लिए सेमी प्रिय, im एक sexxi BOTM लड़का है, मैं दे देंगे यू मेरे बिस्तर में भी पीने sexxi
प्रिय ... Mumb में, 7045495339 पर मुझे फोन im ...</v>
      </c>
      <c r="C2185" s="1" t="s">
        <v>4</v>
      </c>
      <c r="D2185" s="1" t="s">
        <v>5</v>
      </c>
    </row>
    <row r="2186" spans="1:4" ht="13.2" x14ac:dyDescent="0.25">
      <c r="A2186" s="1" t="s">
        <v>2192</v>
      </c>
      <c r="B2186" t="str">
        <f ca="1">IFERROR(__xludf.DUMMYFUNCTION("GOOGLETRANSLATE(B2186,""en"",""hi"")"),"बॉलीवुड मूल रूप से 10 प्रतिशत लोगों ro इस की एक कथा सेट करना चाहते है
राष्ट्र एक मस्तिष्क के साथ कोई भी नहीं चाहता है कि")</f>
        <v>बॉलीवुड मूल रूप से 10 प्रतिशत लोगों ro इस की एक कथा सेट करना चाहते है
राष्ट्र एक मस्तिष्क के साथ कोई भी नहीं चाहता है कि</v>
      </c>
      <c r="C2186" s="1" t="s">
        <v>13</v>
      </c>
      <c r="D2186" s="1" t="s">
        <v>5</v>
      </c>
    </row>
    <row r="2187" spans="1:4" ht="13.2" x14ac:dyDescent="0.25">
      <c r="A2187" s="1" t="s">
        <v>2193</v>
      </c>
      <c r="B2187" t="str">
        <f ca="1">IFERROR(__xludf.DUMMYFUNCTION("GOOGLETRANSLATE(B2187,""en"",""hi"")"),"Nich भाई।")</f>
        <v>Nich भाई।</v>
      </c>
      <c r="C2187" s="1" t="s">
        <v>4</v>
      </c>
      <c r="D2187" s="1" t="s">
        <v>5</v>
      </c>
    </row>
    <row r="2188" spans="1:4" ht="13.2" x14ac:dyDescent="0.25">
      <c r="A2188" s="1" t="s">
        <v>2194</v>
      </c>
      <c r="B2188" t="str">
        <f ca="1">IFERROR(__xludf.DUMMYFUNCTION("GOOGLETRANSLATE(B2188,""en"",""hi"")"),"क्या एक मजाक, इस महिला यकीन है कि वह कौन बार के पीछे होना चाहिए नहीं।")</f>
        <v>क्या एक मजाक, इस महिला यकीन है कि वह कौन बार के पीछे होना चाहिए नहीं।</v>
      </c>
      <c r="C2188" s="1" t="s">
        <v>4</v>
      </c>
      <c r="D2188" s="1" t="s">
        <v>5</v>
      </c>
    </row>
    <row r="2189" spans="1:4" ht="13.2" x14ac:dyDescent="0.25">
      <c r="A2189" s="1" t="s">
        <v>2195</v>
      </c>
      <c r="B2189" t="str">
        <f ca="1">IFERROR(__xludf.DUMMYFUNCTION("GOOGLETRANSLATE(B2189,""en"",""hi"")"),"अच्छा दादा")</f>
        <v>अच्छा दादा</v>
      </c>
      <c r="C2189" s="1" t="s">
        <v>4</v>
      </c>
      <c r="D2189" s="1" t="s">
        <v>5</v>
      </c>
    </row>
    <row r="2190" spans="1:4" ht="13.2" x14ac:dyDescent="0.25">
      <c r="A2190" s="1" t="s">
        <v>2196</v>
      </c>
      <c r="B2190" t="str">
        <f ca="1">IFERROR(__xludf.DUMMYFUNCTION("GOOGLETRANSLATE(B2190,""en"",""hi"")"),"प्रीति और कबीर सिंह का संबंध काफी अपमानजनक dominative अपमानजनक है
संबंध")</f>
        <v>प्रीति और कबीर सिंह का संबंध काफी अपमानजनक dominative अपमानजनक है
संबंध</v>
      </c>
      <c r="C2190" s="1" t="s">
        <v>36</v>
      </c>
      <c r="D2190" s="1" t="s">
        <v>5</v>
      </c>
    </row>
    <row r="2191" spans="1:4" ht="13.2" x14ac:dyDescent="0.25">
      <c r="A2191" s="1" t="s">
        <v>2197</v>
      </c>
      <c r="B2191" t="str">
        <f ca="1">IFERROR(__xludf.DUMMYFUNCTION("GOOGLETRANSLATE(B2191,""en"",""hi"")"),"@daisy कपूर गुड मॉर्निंग")</f>
        <v>@daisy कपूर गुड मॉर्निंग</v>
      </c>
      <c r="C2191" s="1" t="s">
        <v>4</v>
      </c>
      <c r="D2191" s="1" t="s">
        <v>5</v>
      </c>
    </row>
    <row r="2192" spans="1:4" ht="13.2" x14ac:dyDescent="0.25">
      <c r="A2192" s="1" t="s">
        <v>2198</v>
      </c>
      <c r="B2192" t="str">
        <f ca="1">IFERROR(__xludf.DUMMYFUNCTION("GOOGLETRANSLATE(B2192,""en"",""hi"")"),"कपिल इस तरह के एक अज्ञानी व्यक्ति है।")</f>
        <v>कपिल इस तरह के एक अज्ञानी व्यक्ति है।</v>
      </c>
      <c r="C2192" s="1" t="s">
        <v>4</v>
      </c>
      <c r="D2192" s="1" t="s">
        <v>5</v>
      </c>
    </row>
    <row r="2193" spans="1:4" ht="13.2" x14ac:dyDescent="0.25">
      <c r="A2193" s="1" t="s">
        <v>2199</v>
      </c>
      <c r="B2193" t="str">
        <f ca="1">IFERROR(__xludf.DUMMYFUNCTION("GOOGLETRANSLATE(B2193,""en"",""hi"")"),"स्कोरर मुझे गोल किया लेकिन तो कृपया एक लिंग परिवर्तन मिल सब पर लोगों में कोई दिलचस्पी नहीं
ऑपरेशन या खुद ट्रांस महिला की टैग प्राप्त फिर हम बात करेंगे अलविदा")</f>
        <v>स्कोरर मुझे गोल किया लेकिन तो कृपया एक लिंग परिवर्तन मिल सब पर लोगों में कोई दिलचस्पी नहीं
ऑपरेशन या खुद ट्रांस महिला की टैग प्राप्त फिर हम बात करेंगे अलविदा</v>
      </c>
      <c r="C2193" s="1" t="s">
        <v>4</v>
      </c>
      <c r="D2193" s="1" t="s">
        <v>28</v>
      </c>
    </row>
    <row r="2194" spans="1:4" ht="13.2" x14ac:dyDescent="0.25">
      <c r="A2194" s="1" t="s">
        <v>2200</v>
      </c>
      <c r="B2194" t="str">
        <f ca="1">IFERROR(__xludf.DUMMYFUNCTION("GOOGLETRANSLATE(B2194,""en"",""hi"")"),"अवलोकन और आलोचना का स्तर !! 10000 !!")</f>
        <v>अवलोकन और आलोचना का स्तर !! 10000 !!</v>
      </c>
      <c r="C2194" s="1" t="s">
        <v>4</v>
      </c>
      <c r="D2194" s="1" t="s">
        <v>5</v>
      </c>
    </row>
    <row r="2195" spans="1:4" ht="13.2" x14ac:dyDescent="0.25">
      <c r="A2195" s="1" t="s">
        <v>2201</v>
      </c>
      <c r="B2195" t="str">
        <f ca="1">IFERROR(__xludf.DUMMYFUNCTION("GOOGLETRANSLATE(B2195,""en"",""hi"")"),"good👍👍👍👍👍👍")</f>
        <v>good👍👍👍👍👍👍</v>
      </c>
      <c r="C2195" s="1" t="s">
        <v>4</v>
      </c>
      <c r="D2195" s="1" t="s">
        <v>5</v>
      </c>
    </row>
    <row r="2196" spans="1:4" ht="13.2" x14ac:dyDescent="0.25">
      <c r="A2196" s="1" t="s">
        <v>2202</v>
      </c>
      <c r="B2196" t="str">
        <f ca="1">IFERROR(__xludf.DUMMYFUNCTION("GOOGLETRANSLATE(B2196,""en"",""hi"")"),"मुझे लगता है कि उसकी मानसिकता रंगा बिड़ला रूप में ही है")</f>
        <v>मुझे लगता है कि उसकी मानसिकता रंगा बिड़ला रूप में ही है</v>
      </c>
      <c r="C2196" s="1" t="s">
        <v>4</v>
      </c>
      <c r="D2196" s="1" t="s">
        <v>5</v>
      </c>
    </row>
    <row r="2197" spans="1:4" ht="13.2" x14ac:dyDescent="0.25">
      <c r="A2197" s="1" t="s">
        <v>2203</v>
      </c>
      <c r="B2197" t="str">
        <f ca="1">IFERROR(__xludf.DUMMYFUNCTION("GOOGLETRANSLATE(B2197,""en"",""hi"")"),"आपका सही श्रीमान")</f>
        <v>आपका सही श्रीमान</v>
      </c>
      <c r="C2197" s="1" t="s">
        <v>4</v>
      </c>
      <c r="D2197" s="1" t="s">
        <v>5</v>
      </c>
    </row>
    <row r="2198" spans="1:4" ht="13.2" x14ac:dyDescent="0.25">
      <c r="A2198" s="1" t="s">
        <v>2204</v>
      </c>
      <c r="B2198" t="str">
        <f ca="1">IFERROR(__xludf.DUMMYFUNCTION("GOOGLETRANSLATE(B2198,""en"",""hi"")"),"मुझे लगता है कि केवल समलैंगिकों और समलैंगिक कानूनी रहे हैं। अब यू एन मैं वी ई आर एस ई के नियम किया गया गया है
बदला हुआ। अब पुरुष और महिला संबंध गैर कानूनी है। अब यू एन मैं वी ई आर एस ई
कहते हैं। ""ऑन इस ग्रह इस नई प्रणाली शुरू किया गया है"" ... कोई यौन अप"&amp;"राध
की तरह बलात्कार हो जाएगा में इस नई प्रणाली ... हर गे और लेस्बियन हर इच्छा
उनके सेक्स जीवन ... की तरह चुंबन का आनंद लें।")</f>
        <v>मुझे लगता है कि केवल समलैंगिकों और समलैंगिक कानूनी रहे हैं। अब यू एन मैं वी ई आर एस ई के नियम किया गया गया है
बदला हुआ। अब पुरुष और महिला संबंध गैर कानूनी है। अब यू एन मैं वी ई आर एस ई
कहते हैं। "ऑन इस ग्रह इस नई प्रणाली शुरू किया गया है" ... कोई यौन अपराध
की तरह बलात्कार हो जाएगा में इस नई प्रणाली ... हर गे और लेस्बियन हर इच्छा
उनके सेक्स जीवन ... की तरह चुंबन का आनंद लें।</v>
      </c>
      <c r="C2198" s="1" t="s">
        <v>4</v>
      </c>
      <c r="D2198" s="1" t="s">
        <v>28</v>
      </c>
    </row>
    <row r="2199" spans="1:4" ht="13.2" x14ac:dyDescent="0.25">
      <c r="A2199" s="1" t="s">
        <v>2205</v>
      </c>
      <c r="B2199" t="str">
        <f ca="1">IFERROR(__xludf.DUMMYFUNCTION("GOOGLETRANSLATE(B2199,""en"",""hi"")"),"बहार जाओ..")</f>
        <v>बहार जाओ..</v>
      </c>
      <c r="C2199" s="1" t="s">
        <v>36</v>
      </c>
      <c r="D2199" s="1" t="s">
        <v>5</v>
      </c>
    </row>
    <row r="2200" spans="1:4" ht="13.2" x14ac:dyDescent="0.25">
      <c r="A2200" s="1" t="s">
        <v>2206</v>
      </c>
      <c r="B2200" t="str">
        <f ca="1">IFERROR(__xludf.DUMMYFUNCTION("GOOGLETRANSLATE(B2200,""en"",""hi"")"),"शर्म की बात है आप tv🤮 R पर .. आप निर्दोष नागरिकों को गुमराह करना बंद करो")</f>
        <v>शर्म की बात है आप tv🤮 R पर .. आप निर्दोष नागरिकों को गुमराह करना बंद करो</v>
      </c>
      <c r="C2200" s="1" t="s">
        <v>4</v>
      </c>
      <c r="D2200" s="1" t="s">
        <v>5</v>
      </c>
    </row>
    <row r="2201" spans="1:4" ht="13.2" x14ac:dyDescent="0.25">
      <c r="A2201" s="1" t="s">
        <v>2207</v>
      </c>
      <c r="B2201" t="str">
        <f ca="1">IFERROR(__xludf.DUMMYFUNCTION("GOOGLETRANSLATE(B2201,""en"",""hi"")"),"Tht चाचा जो दिखाया गया है
[00:52] (https://www.youtube.com/watch?v=ZzsAuDkXq1M&amp;t=0m52s) उन की तरह दिखता है
चाचा pedo अपने परिवार से लड़कों लील fucks जो है।")</f>
        <v>Tht चाचा जो दिखाया गया है
[00:52] (https://www.youtube.com/watch?v=ZzsAuDkXq1M&amp;t=0m52s) उन की तरह दिखता है
चाचा pedo अपने परिवार से लड़कों लील fucks जो है।</v>
      </c>
      <c r="C2201" s="1" t="s">
        <v>13</v>
      </c>
      <c r="D2201" s="1" t="s">
        <v>28</v>
      </c>
    </row>
    <row r="2202" spans="1:4" ht="13.2" x14ac:dyDescent="0.25">
      <c r="A2202" s="1" t="s">
        <v>2208</v>
      </c>
      <c r="B2202" t="str">
        <f ca="1">IFERROR(__xludf.DUMMYFUNCTION("GOOGLETRANSLATE(B2202,""en"",""hi"")"),"अरे सच 👏👏")</f>
        <v>अरे सच 👏👏</v>
      </c>
      <c r="C2202" s="1" t="s">
        <v>4</v>
      </c>
      <c r="D2202" s="1" t="s">
        <v>5</v>
      </c>
    </row>
    <row r="2203" spans="1:4" ht="13.2" x14ac:dyDescent="0.25">
      <c r="A2203" s="1" t="s">
        <v>2209</v>
      </c>
      <c r="B2203" t="str">
        <f ca="1">IFERROR(__xludf.DUMMYFUNCTION("GOOGLETRANSLATE(B2203,""en"",""hi"")"),"मुझे लगता है कि लगता है कि करने के लिए इस्तेमाल iam एक chutiya जो फिल्म को नापसंद ..... अब तक")</f>
        <v>मुझे लगता है कि लगता है कि करने के लिए इस्तेमाल iam एक chutiya जो फिल्म को नापसंद ..... अब तक</v>
      </c>
      <c r="C2203" s="1" t="s">
        <v>4</v>
      </c>
      <c r="D2203" s="1" t="s">
        <v>5</v>
      </c>
    </row>
    <row r="2204" spans="1:4" ht="13.2" x14ac:dyDescent="0.25">
      <c r="A2204" s="1" t="s">
        <v>2210</v>
      </c>
      <c r="B2204" t="str">
        <f ca="1">IFERROR(__xludf.DUMMYFUNCTION("GOOGLETRANSLATE(B2204,""en"",""hi"")"),"देवियों आपराधिक ग्रस्त हैं।")</f>
        <v>देवियों आपराधिक ग्रस्त हैं।</v>
      </c>
      <c r="C2204" s="1" t="s">
        <v>36</v>
      </c>
      <c r="D2204" s="1" t="s">
        <v>5</v>
      </c>
    </row>
    <row r="2205" spans="1:4" ht="13.2" x14ac:dyDescent="0.25">
      <c r="A2205" s="1" t="s">
        <v>2211</v>
      </c>
      <c r="B2205" t="str">
        <f ca="1">IFERROR(__xludf.DUMMYFUNCTION("GOOGLETRANSLATE(B2205,""en"",""hi"")"),"@Vijay शर्मा 😅😅👍")</f>
        <v>@Vijay शर्मा 😅😅👍</v>
      </c>
      <c r="C2205" s="1" t="s">
        <v>4</v>
      </c>
      <c r="D2205" s="1" t="s">
        <v>5</v>
      </c>
    </row>
    <row r="2206" spans="1:4" ht="13.2" x14ac:dyDescent="0.25">
      <c r="A2206" s="1" t="s">
        <v>2212</v>
      </c>
      <c r="B2206" t="str">
        <f ca="1">IFERROR(__xludf.DUMMYFUNCTION("GOOGLETRANSLATE(B2206,""en"",""hi"")"),"विषाक्त मर्दानगी और छद्म नारीवाद सब इस समाज में कचरा है हम कर रहे हैं
बस प्रत्येक लिंग की हत्या")</f>
        <v>विषाक्त मर्दानगी और छद्म नारीवाद सब इस समाज में कचरा है हम कर रहे हैं
बस प्रत्येक लिंग की हत्या</v>
      </c>
      <c r="C2206" s="1" t="s">
        <v>36</v>
      </c>
      <c r="D2206" s="1" t="s">
        <v>5</v>
      </c>
    </row>
    <row r="2207" spans="1:4" ht="13.2" x14ac:dyDescent="0.25">
      <c r="A2207" s="1" t="s">
        <v>2213</v>
      </c>
      <c r="B2207" t="str">
        <f ca="1">IFERROR(__xludf.DUMMYFUNCTION("GOOGLETRANSLATE(B2207,""en"",""hi"")"),"सर आप Mukkabaz समीक्षा करने के लिए हो गया है !!")</f>
        <v>सर आप Mukkabaz समीक्षा करने के लिए हो गया है !!</v>
      </c>
      <c r="C2207" s="1" t="s">
        <v>4</v>
      </c>
      <c r="D2207" s="1" t="s">
        <v>5</v>
      </c>
    </row>
    <row r="2208" spans="1:4" ht="13.2" x14ac:dyDescent="0.25">
      <c r="A2208" s="1" t="s">
        <v>2214</v>
      </c>
      <c r="B2208" t="str">
        <f ca="1">IFERROR(__xludf.DUMMYFUNCTION("GOOGLETRANSLATE(B2208,""en"",""hi"")"),"यदि आप ऐसा कुछ महिला को समझने में ज्यादा कॉल लड़कों जीवन के लिए मजबूर नहीं धन्यवाद
साथी")</f>
        <v>यदि आप ऐसा कुछ महिला को समझने में ज्यादा कॉल लड़कों जीवन के लिए मजबूर नहीं धन्यवाद
साथी</v>
      </c>
      <c r="C2208" s="1" t="s">
        <v>4</v>
      </c>
      <c r="D2208" s="1" t="s">
        <v>5</v>
      </c>
    </row>
    <row r="2209" spans="1:4" ht="13.2" x14ac:dyDescent="0.25">
      <c r="A2209" s="1" t="s">
        <v>2215</v>
      </c>
      <c r="B2209" t="str">
        <f ca="1">IFERROR(__xludf.DUMMYFUNCTION("GOOGLETRANSLATE(B2209,""en"",""hi"")"),"तो, वे क्या चाहते हो ?! हर टॉम डिक और हैरी दुनिया में कहीं से
हमारे देश की नागरिकता दी जानी चाहिए? ऐसे kaise banenge विकसित
राष्ट्र कुछ दिन? बेशक सरकार का ट्रैक रखने की जरूरत है
जनसंख्या aur कहां से हाँ hain। किसी भी उचित व्यक्ति इस बात को समझ जाएगा।
अरुं"&amp;"धति कुल कुतिया है। वह मानसिक रूप से अस्थिर लगता है। और जो इन कर रहे हैं
बेवकूफ उसके लिए जयकार ?! परे घृणित")</f>
        <v>तो, वे क्या चाहते हो ?! हर टॉम डिक और हैरी दुनिया में कहीं से
हमारे देश की नागरिकता दी जानी चाहिए? ऐसे kaise banenge विकसित
राष्ट्र कुछ दिन? बेशक सरकार का ट्रैक रखने की जरूरत है
जनसंख्या aur कहां से हाँ hain। किसी भी उचित व्यक्ति इस बात को समझ जाएगा।
अरुंधति कुल कुतिया है। वह मानसिक रूप से अस्थिर लगता है। और जो इन कर रहे हैं
बेवकूफ उसके लिए जयकार ?! परे घृणित</v>
      </c>
      <c r="C2209" s="1" t="s">
        <v>36</v>
      </c>
      <c r="D2209" s="1" t="s">
        <v>5</v>
      </c>
    </row>
    <row r="2210" spans="1:4" ht="13.2" x14ac:dyDescent="0.25">
      <c r="A2210" s="1" t="s">
        <v>2216</v>
      </c>
      <c r="B2210" t="str">
        <f ca="1">IFERROR(__xludf.DUMMYFUNCTION("GOOGLETRANSLATE(B2210,""en"",""hi"")"),"वाह! वह एक विक्षिप्त बेघर व्यक्ति की तरह लग रहा है!")</f>
        <v>वाह! वह एक विक्षिप्त बेघर व्यक्ति की तरह लग रहा है!</v>
      </c>
      <c r="C2210" s="1" t="s">
        <v>13</v>
      </c>
      <c r="D2210" s="1" t="s">
        <v>5</v>
      </c>
    </row>
    <row r="2211" spans="1:4" ht="13.2" x14ac:dyDescent="0.25">
      <c r="A2211" s="1" t="s">
        <v>2217</v>
      </c>
      <c r="B2211" t="str">
        <f ca="1">IFERROR(__xludf.DUMMYFUNCTION("GOOGLETRANSLATE(B2211,""en"",""hi"")"),"आप एक बच्चे की तरह बात करते हैं।")</f>
        <v>आप एक बच्चे की तरह बात करते हैं।</v>
      </c>
      <c r="C2211" s="1" t="s">
        <v>4</v>
      </c>
      <c r="D2211" s="1" t="s">
        <v>5</v>
      </c>
    </row>
    <row r="2212" spans="1:4" ht="13.2" x14ac:dyDescent="0.25">
      <c r="A2212" s="1" t="s">
        <v>2218</v>
      </c>
      <c r="B2212" t="str">
        <f ca="1">IFERROR(__xludf.DUMMYFUNCTION("GOOGLETRANSLATE(B2212,""en"",""hi"")"),"3 idoits ❤
तारे ज़मीन paar❤
ये भी फिल्म मेरी favourite❤❤ है")</f>
        <v>3 idoits ❤
तारे ज़मीन paar❤
ये भी फिल्म मेरी favourite❤❤ है</v>
      </c>
      <c r="C2212" s="1" t="s">
        <v>4</v>
      </c>
      <c r="D2212" s="1" t="s">
        <v>5</v>
      </c>
    </row>
    <row r="2213" spans="1:4" ht="13.2" x14ac:dyDescent="0.25">
      <c r="A2213" s="1" t="s">
        <v>2219</v>
      </c>
      <c r="B2213" t="str">
        <f ca="1">IFERROR(__xludf.DUMMYFUNCTION("GOOGLETRANSLATE(B2213,""en"",""hi"")"),"पाकिस्तान के लिए द्वार खोलने भेजें")</f>
        <v>पाकिस्तान के लिए द्वार खोलने भेजें</v>
      </c>
      <c r="C2213" s="1" t="s">
        <v>4</v>
      </c>
      <c r="D2213" s="1" t="s">
        <v>5</v>
      </c>
    </row>
    <row r="2214" spans="1:4" ht="13.2" x14ac:dyDescent="0.25">
      <c r="A2214" s="1" t="s">
        <v>2220</v>
      </c>
      <c r="B2214" t="str">
        <f ca="1">IFERROR(__xludf.DUMMYFUNCTION("GOOGLETRANSLATE(B2214,""en"",""hi"")"),"बदबूदार विचारों सभी गंध फैल साथ रॉय अरुंधति सड़ा हुआ चेहरा देखें
चारों तरफ। यहां तक ​​कि सुअर इस आयु वर्ग के बोना से सुंदर लग रहे।")</f>
        <v>बदबूदार विचारों सभी गंध फैल साथ रॉय अरुंधति सड़ा हुआ चेहरा देखें
चारों तरफ। यहां तक ​​कि सुअर इस आयु वर्ग के बोना से सुंदर लग रहे।</v>
      </c>
      <c r="C2214" s="1" t="s">
        <v>4</v>
      </c>
      <c r="D2214" s="1" t="s">
        <v>28</v>
      </c>
    </row>
    <row r="2215" spans="1:4" ht="13.2" x14ac:dyDescent="0.25">
      <c r="A2215" s="1" t="s">
        <v>2221</v>
      </c>
      <c r="B2215" t="str">
        <f ca="1">IFERROR(__xludf.DUMMYFUNCTION("GOOGLETRANSLATE(B2215,""en"",""hi"")"),"हम इस तरह अच्छा विकल्प बनाने के लिए Sohum शाह पर गर्व है और है कि अभिनेता मुझे याद दिलाता है
आप में से।")</f>
        <v>हम इस तरह अच्छा विकल्प बनाने के लिए Sohum शाह पर गर्व है और है कि अभिनेता मुझे याद दिलाता है
आप में से।</v>
      </c>
      <c r="C2215" s="1" t="s">
        <v>4</v>
      </c>
      <c r="D2215" s="1" t="s">
        <v>5</v>
      </c>
    </row>
    <row r="2216" spans="1:4" ht="13.2" x14ac:dyDescent="0.25">
      <c r="A2216" s="1" t="s">
        <v>2222</v>
      </c>
      <c r="B2216" t="str">
        <f ca="1">IFERROR(__xludf.DUMMYFUNCTION("GOOGLETRANSLATE(B2216,""en"",""hi"")"),"100℅right")</f>
        <v>100℅right</v>
      </c>
      <c r="C2216" s="1" t="s">
        <v>4</v>
      </c>
      <c r="D2216" s="1" t="s">
        <v>5</v>
      </c>
    </row>
    <row r="2217" spans="1:4" ht="13.2" x14ac:dyDescent="0.25">
      <c r="A2217" s="1" t="s">
        <v>2223</v>
      </c>
      <c r="B2217" t="str">
        <f ca="1">IFERROR(__xludf.DUMMYFUNCTION("GOOGLETRANSLATE(B2217,""en"",""hi"")"),"यह दो Chutiyass और एक सच्चे दोस्त है जो हमेशा आप का समर्थन करता है की एक प्रेम कहानी है,
भी अपने जीवन का सबसे बुरा दौर में भी आप एक कुल गधे हैं।")</f>
        <v>यह दो Chutiyass और एक सच्चे दोस्त है जो हमेशा आप का समर्थन करता है की एक प्रेम कहानी है,
भी अपने जीवन का सबसे बुरा दौर में भी आप एक कुल गधे हैं।</v>
      </c>
      <c r="C2217" s="1" t="s">
        <v>13</v>
      </c>
      <c r="D2217" s="1" t="s">
        <v>5</v>
      </c>
    </row>
    <row r="2218" spans="1:4" ht="13.2" x14ac:dyDescent="0.25">
      <c r="A2218" s="1" t="s">
        <v>2224</v>
      </c>
      <c r="B2218" t="str">
        <f ca="1">IFERROR(__xludf.DUMMYFUNCTION("GOOGLETRANSLATE(B2218,""en"",""hi"")"),"अर्नाब अपने अच्छे pseudos बेनकाब करने के लिए। हालांकि, एनआरसी के रूप में एक बड़ी फ्लॉप शो हो जाएगा
नौकरशाही भ्रष्ट है, और वे पूरी कवायद मूर्ख हूँ। मैं फिर भी
लोग हैं, जो धार्मिक की वजह से भारत में शरण ले ली के रूप में समर्थन CAA
उत्पीड़न वापस नहीं जा सकते"&amp;", खासकर हिंदुओं।")</f>
        <v>अर्नाब अपने अच्छे pseudos बेनकाब करने के लिए। हालांकि, एनआरसी के रूप में एक बड़ी फ्लॉप शो हो जाएगा
नौकरशाही भ्रष्ट है, और वे पूरी कवायद मूर्ख हूँ। मैं फिर भी
लोग हैं, जो धार्मिक की वजह से भारत में शरण ले ली के रूप में समर्थन CAA
उत्पीड़न वापस नहीं जा सकते, खासकर हिंदुओं।</v>
      </c>
      <c r="C2218" s="1" t="s">
        <v>4</v>
      </c>
      <c r="D2218" s="1" t="s">
        <v>5</v>
      </c>
    </row>
    <row r="2219" spans="1:4" ht="13.2" x14ac:dyDescent="0.25">
      <c r="A2219" s="1" t="s">
        <v>2225</v>
      </c>
      <c r="B2219" t="str">
        <f ca="1">IFERROR(__xludf.DUMMYFUNCTION("GOOGLETRANSLATE(B2219,""en"",""hi"")"),"आप के बारे में भगवान भेंट की लोग भूल गया")</f>
        <v>आप के बारे में भगवान भेंट की लोग भूल गया</v>
      </c>
      <c r="C2219" s="1" t="s">
        <v>4</v>
      </c>
      <c r="D2219" s="1" t="s">
        <v>5</v>
      </c>
    </row>
    <row r="2220" spans="1:4" ht="13.2" x14ac:dyDescent="0.25">
      <c r="A2220" s="1" t="s">
        <v>2226</v>
      </c>
      <c r="B2220" t="str">
        <f ca="1">IFERROR(__xludf.DUMMYFUNCTION("GOOGLETRANSLATE(B2220,""en"",""hi"")"),"बहुत बहुत बधाई!! कुछ सोया दूध बीटा पुरुष libtard पियो।")</f>
        <v>बहुत बहुत बधाई!! कुछ सोया दूध बीटा पुरुष libtard पियो।</v>
      </c>
      <c r="C2220" s="1" t="s">
        <v>13</v>
      </c>
      <c r="D2220" s="1" t="s">
        <v>5</v>
      </c>
    </row>
    <row r="2221" spans="1:4" ht="13.2" x14ac:dyDescent="0.25">
      <c r="A2221" s="1" t="s">
        <v>2227</v>
      </c>
      <c r="B2221" t="str">
        <f ca="1">IFERROR(__xludf.DUMMYFUNCTION("GOOGLETRANSLATE(B2221,""en"",""hi"")"),"भारत की नागरिकता के बारे में बहस चल रही है कुछ भी नहीं है लेकिन समय की बर्बादी है कि यह केवल है
अल्पसंख्यक समुदाय की भावनाओं को उकसाया और अरब गोस्वामी से एक है करने के लिए
सोच में प्रमुख खिलाड़ियों के अपने विचार वास्तविक बजाय दे रही हैं कि
विपक्ष आप अपने "&amp;"चैनल को बंद कर देना चाहिए बात करने के लायक नहीं है
बेवकूफ बहस के साथ देख रहा है")</f>
        <v>भारत की नागरिकता के बारे में बहस चल रही है कुछ भी नहीं है लेकिन समय की बर्बादी है कि यह केवल है
अल्पसंख्यक समुदाय की भावनाओं को उकसाया और अरब गोस्वामी से एक है करने के लिए
सोच में प्रमुख खिलाड़ियों के अपने विचार वास्तविक बजाय दे रही हैं कि
विपक्ष आप अपने चैनल को बंद कर देना चाहिए बात करने के लायक नहीं है
बेवकूफ बहस के साथ देख रहा है</v>
      </c>
      <c r="C2221" s="1" t="s">
        <v>4</v>
      </c>
      <c r="D2221" s="1" t="s">
        <v>5</v>
      </c>
    </row>
    <row r="2222" spans="1:4" ht="13.2" x14ac:dyDescent="0.25">
      <c r="A2222" s="1" t="s">
        <v>2228</v>
      </c>
      <c r="B2222" t="str">
        <f ca="1">IFERROR(__xludf.DUMMYFUNCTION("GOOGLETRANSLATE(B2222,""en"",""hi"")"),"मैं वास्तव में नहीं जानता कि लोग बहुत गरीब विकल्प नहीं है")</f>
        <v>मैं वास्तव में नहीं जानता कि लोग बहुत गरीब विकल्प नहीं है</v>
      </c>
      <c r="C2222" s="1" t="s">
        <v>13</v>
      </c>
      <c r="D2222" s="1" t="s">
        <v>5</v>
      </c>
    </row>
    <row r="2223" spans="1:4" ht="13.2" x14ac:dyDescent="0.25">
      <c r="A2223" s="1" t="s">
        <v>2229</v>
      </c>
      <c r="B2223" t="str">
        <f ca="1">IFERROR(__xludf.DUMMYFUNCTION("GOOGLETRANSLATE(B2223,""en"",""hi"")"),"मूवी सब बकवास है !! .... लेकिन शाहिद के अभिनय उस में की तरह सभी मैं है !!! .... Raddi
कहानी...")</f>
        <v>मूवी सब बकवास है !! .... लेकिन शाहिद के अभिनय उस में की तरह सभी मैं है !!! .... Raddi
कहानी...</v>
      </c>
      <c r="C2223" s="1" t="s">
        <v>13</v>
      </c>
      <c r="D2223" s="1" t="s">
        <v>5</v>
      </c>
    </row>
    <row r="2224" spans="1:4" ht="13.2" x14ac:dyDescent="0.25">
      <c r="A2224" s="1" t="s">
        <v>2230</v>
      </c>
      <c r="B2224" t="str">
        <f ca="1">IFERROR(__xludf.DUMMYFUNCTION("GOOGLETRANSLATE(B2224,""en"",""hi"")"),"सही बात")</f>
        <v>सही बात</v>
      </c>
      <c r="C2224" s="1" t="s">
        <v>4</v>
      </c>
      <c r="D2224" s="1" t="s">
        <v>5</v>
      </c>
    </row>
    <row r="2225" spans="1:4" ht="13.2" x14ac:dyDescent="0.25">
      <c r="A2225" s="1" t="s">
        <v>2231</v>
      </c>
      <c r="B2225" t="str">
        <f ca="1">IFERROR(__xludf.DUMMYFUNCTION("GOOGLETRANSLATE(B2225,""en"",""hi"")"),"Osam vodeo guyz😍")</f>
        <v>Osam vodeo guyz😍</v>
      </c>
      <c r="C2225" s="1" t="s">
        <v>4</v>
      </c>
      <c r="D2225" s="1" t="s">
        <v>5</v>
      </c>
    </row>
    <row r="2226" spans="1:4" ht="13.2" x14ac:dyDescent="0.25">
      <c r="A2226" s="1" t="s">
        <v>2232</v>
      </c>
      <c r="B2226" t="str">
        <f ca="1">IFERROR(__xludf.DUMMYFUNCTION("GOOGLETRANSLATE(B2226,""en"",""hi"")"),"फिल्म साथी से सुचरिता")</f>
        <v>फिल्म साथी से सुचरिता</v>
      </c>
      <c r="C2226" s="1" t="s">
        <v>4</v>
      </c>
      <c r="D2226" s="1" t="s">
        <v>5</v>
      </c>
    </row>
    <row r="2227" spans="1:4" ht="13.2" x14ac:dyDescent="0.25">
      <c r="A2227" s="1" t="s">
        <v>2233</v>
      </c>
      <c r="B2227" t="str">
        <f ca="1">IFERROR(__xludf.DUMMYFUNCTION("GOOGLETRANSLATE(B2227,""en"",""hi"")"),"प्रतिलिपि")</f>
        <v>प्रतिलिपि</v>
      </c>
      <c r="C2227" s="1" t="s">
        <v>4</v>
      </c>
      <c r="D2227" s="1" t="s">
        <v>5</v>
      </c>
    </row>
    <row r="2228" spans="1:4" ht="13.2" x14ac:dyDescent="0.25">
      <c r="A2228" s="1" t="s">
        <v>2234</v>
      </c>
      <c r="B2228" t="str">
        <f ca="1">IFERROR(__xludf.DUMMYFUNCTION("GOOGLETRANSLATE(B2228,""en"",""hi"")"),"Coz यह सबसे खराब कहानी कभी नहीं है")</f>
        <v>Coz यह सबसे खराब कहानी कभी नहीं है</v>
      </c>
      <c r="C2228" s="1" t="s">
        <v>4</v>
      </c>
      <c r="D2228" s="1" t="s">
        <v>5</v>
      </c>
    </row>
    <row r="2229" spans="1:4" ht="13.2" x14ac:dyDescent="0.25">
      <c r="A2229" s="1" t="s">
        <v>2235</v>
      </c>
      <c r="B2229" t="str">
        <f ca="1">IFERROR(__xludf.DUMMYFUNCTION("GOOGLETRANSLATE(B2229,""en"",""hi"")"),"यह एक वास्तविक व्यक्ति और देखने की अपनी बात है")</f>
        <v>यह एक वास्तविक व्यक्ति और देखने की अपनी बात है</v>
      </c>
      <c r="C2229" s="1" t="s">
        <v>4</v>
      </c>
      <c r="D2229" s="1" t="s">
        <v>5</v>
      </c>
    </row>
    <row r="2230" spans="1:4" ht="13.2" x14ac:dyDescent="0.25">
      <c r="A2230" s="1" t="s">
        <v>2236</v>
      </c>
      <c r="B2230" t="str">
        <f ca="1">IFERROR(__xludf.DUMMYFUNCTION("GOOGLETRANSLATE(B2230,""en"",""hi"")"),"अरुंधति रॉय को शर्म की बात है। वह जेल में या घर में नजरबंद रखा जाना चाहिए।
अन्यथा वह हमारे अखंडता को गंभीरता से नुकसान होगा!")</f>
        <v>अरुंधति रॉय को शर्म की बात है। वह जेल में या घर में नजरबंद रखा जाना चाहिए।
अन्यथा वह हमारे अखंडता को गंभीरता से नुकसान होगा!</v>
      </c>
      <c r="C2230" s="1" t="s">
        <v>4</v>
      </c>
      <c r="D2230" s="1" t="s">
        <v>5</v>
      </c>
    </row>
    <row r="2231" spans="1:4" ht="13.2" x14ac:dyDescent="0.25">
      <c r="A2231" s="1" t="s">
        <v>2237</v>
      </c>
      <c r="B2231" t="str">
        <f ca="1">IFERROR(__xludf.DUMMYFUNCTION("GOOGLETRANSLATE(B2231,""en"",""hi"")"),"1 टिप्पणी भाई")</f>
        <v>1 टिप्पणी भाई</v>
      </c>
      <c r="C2231" s="1" t="s">
        <v>4</v>
      </c>
      <c r="D2231" s="1" t="s">
        <v>5</v>
      </c>
    </row>
    <row r="2232" spans="1:4" ht="13.2" x14ac:dyDescent="0.25">
      <c r="A2232" s="1" t="s">
        <v>2238</v>
      </c>
      <c r="B2232" t="str">
        <f ca="1">IFERROR(__xludf.DUMMYFUNCTION("GOOGLETRANSLATE(B2232,""en"",""hi"")"),"नारीवाद एक कैंसर है")</f>
        <v>नारीवाद एक कैंसर है</v>
      </c>
      <c r="C2232" s="1" t="s">
        <v>36</v>
      </c>
      <c r="D2232" s="1" t="s">
        <v>5</v>
      </c>
    </row>
    <row r="2233" spans="1:4" ht="13.2" x14ac:dyDescent="0.25">
      <c r="A2233" s="1" t="s">
        <v>2239</v>
      </c>
      <c r="B2233" t="str">
        <f ca="1">IFERROR(__xludf.DUMMYFUNCTION("GOOGLETRANSLATE(B2233,""en"",""hi"")"),"कोई दृश्य नहीं ??")</f>
        <v>कोई दृश्य नहीं ??</v>
      </c>
      <c r="C2233" s="1" t="s">
        <v>4</v>
      </c>
      <c r="D2233" s="1" t="s">
        <v>5</v>
      </c>
    </row>
    <row r="2234" spans="1:4" ht="13.2" x14ac:dyDescent="0.25">
      <c r="A2234" s="1" t="s">
        <v>2240</v>
      </c>
      <c r="B2234" t="str">
        <f ca="1">IFERROR(__xludf.DUMMYFUNCTION("GOOGLETRANSLATE(B2234,""en"",""hi"")"),"एमएलसी")</f>
        <v>एमएलसी</v>
      </c>
      <c r="C2234" s="1" t="s">
        <v>4</v>
      </c>
      <c r="D2234" s="1" t="s">
        <v>5</v>
      </c>
    </row>
    <row r="2235" spans="1:4" ht="13.2" x14ac:dyDescent="0.25">
      <c r="A2235" s="1" t="s">
        <v>2241</v>
      </c>
      <c r="B2235" t="str">
        <f ca="1">IFERROR(__xludf.DUMMYFUNCTION("GOOGLETRANSLATE(B2235,""en"",""hi"")"),"सर ... यू सही r! ...
पूरी तरह से प्रत्येक nd हर बिंदु से सहमत थे! ... 👍👍👍")</f>
        <v>सर ... यू सही r! ...
पूरी तरह से प्रत्येक nd हर बिंदु से सहमत थे! ... 👍👍👍</v>
      </c>
      <c r="C2235" s="1" t="s">
        <v>4</v>
      </c>
      <c r="D2235" s="1" t="s">
        <v>5</v>
      </c>
    </row>
    <row r="2236" spans="1:4" ht="13.2" x14ac:dyDescent="0.25">
      <c r="A2236" s="1" t="s">
        <v>2242</v>
      </c>
      <c r="B2236" t="str">
        <f ca="1">IFERROR(__xludf.DUMMYFUNCTION("GOOGLETRANSLATE(B2236,""en"",""hi"")"),"आप एक hipocrit हैं। वहाँ नारीवाद और feminizi बीच एक अंतर है।
उन्हें और फिर बात करते हैं के बीच अंतर पता करें। आप कुछ है
howa औरत की मानसिकता होना चाहिए और सभी, मैं सिर्फ यू की तरह पुरुषों के लिए कहना चाहता हूँ, यदि u
आर NT सीता के लिए न देखो राम। प्रत्येक"&amp;" व्यक्ति को जीवन जीने का अधिकार है कि वे अभ्यस्त bt है
वे NT अपमानजनक होना चाहिए और सिर्फ चाहता हूँ कश्मीर कहते हैं Othi नियंत्रित करने की कोशिश
- [#metoo] (http://www.youtube.com/results?search_query=%23metoo) आंदोलन था
न केवल bt पीड़ितों सभी के लिए पुरु"&amp;"षों या किसी अपराधी के खिलाफ महिलाओं महिलाओं के लिए।
वीरा di शादी जैसी फिल्मों अभद्र और बेतुका, सभी फिल्मों है जो
पुरुष पितृसत्ता, abusiveness की महिमा, और दवाओं भी निंदा की जानी चाहिए।
कुछ भी जो कर रही है और इस तरह के नीच व्यवहार कर रहे हैं को बढ़ावा देने"&amp;" के गलत महिमा होती है
अभद्र coz वे भी बदतर हैं और युवाओं कि किया जा रहा करने के लिए गलत धारणा दे
अपमानजनक और किसी पर नियंत्रण को बढ़ावा देने का अधिकार है।
रियल पुरुषों अद्भुत हैं, वे सस्ते प्रचार के लिए औरत का दुरुपयोग कभी नहीं। मैं सम्मान करता हूँ
उन्हें"&amp;", की उन्हें भी महिलाओं अवसर और सम्मान मिल रहा है truly.coz लेकिन
hipocrit पुरुषों असली पुरुषों के साथ नहीं कर सकते competee coz उनमें से मज़ा बनाने")</f>
        <v>आप एक hipocrit हैं। वहाँ नारीवाद और feminizi बीच एक अंतर है।
उन्हें और फिर बात करते हैं के बीच अंतर पता करें। आप कुछ है
howa औरत की मानसिकता होना चाहिए और सभी, मैं सिर्फ यू की तरह पुरुषों के लिए कहना चाहता हूँ, यदि u
आर NT सीता के लिए न देखो राम। प्रत्येक व्यक्ति को जीवन जीने का अधिकार है कि वे अभ्यस्त bt है
वे NT अपमानजनक होना चाहिए और सिर्फ चाहता हूँ कश्मीर कहते हैं Othi नियंत्रित करने की कोशिश
- [#metoo] (http://www.youtube.com/results?search_query=%23metoo) आंदोलन था
न केवल bt पीड़ितों सभी के लिए पुरुषों या किसी अपराधी के खिलाफ महिलाओं महिलाओं के लिए।
वीरा di शादी जैसी फिल्मों अभद्र और बेतुका, सभी फिल्मों है जो
पुरुष पितृसत्ता, abusiveness की महिमा, और दवाओं भी निंदा की जानी चाहिए।
कुछ भी जो कर रही है और इस तरह के नीच व्यवहार कर रहे हैं को बढ़ावा देने के गलत महिमा होती है
अभद्र coz वे भी बदतर हैं और युवाओं कि किया जा रहा करने के लिए गलत धारणा दे
अपमानजनक और किसी पर नियंत्रण को बढ़ावा देने का अधिकार है।
रियल पुरुषों अद्भुत हैं, वे सस्ते प्रचार के लिए औरत का दुरुपयोग कभी नहीं। मैं सम्मान करता हूँ
उन्हें, की उन्हें भी महिलाओं अवसर और सम्मान मिल रहा है truly.coz लेकिन
hipocrit पुरुषों असली पुरुषों के साथ नहीं कर सकते competee coz उनमें से मज़ा बनाने</v>
      </c>
      <c r="C2236" s="1" t="s">
        <v>36</v>
      </c>
      <c r="D2236" s="1" t="s">
        <v>5</v>
      </c>
    </row>
    <row r="2237" spans="1:4" ht="13.2" x14ac:dyDescent="0.25">
      <c r="A2237" s="1" t="s">
        <v>2243</v>
      </c>
      <c r="B2237" t="str">
        <f ca="1">IFERROR(__xludf.DUMMYFUNCTION("GOOGLETRANSLATE(B2237,""en"",""hi"")"),"Arundati रॉय, सभी प्रदर्शनकारियों बलात्कारी कॉल")</f>
        <v>Arundati रॉय, सभी प्रदर्शनकारियों बलात्कारी कॉल</v>
      </c>
      <c r="C2237" s="1" t="s">
        <v>4</v>
      </c>
      <c r="D2237" s="1" t="s">
        <v>5</v>
      </c>
    </row>
    <row r="2238" spans="1:4" ht="13.2" x14ac:dyDescent="0.25">
      <c r="A2238" s="1" t="s">
        <v>2244</v>
      </c>
      <c r="B2238" t="str">
        <f ca="1">IFERROR(__xludf.DUMMYFUNCTION("GOOGLETRANSLATE(B2238,""en"",""hi"")"),"भाई phod राहा हूं subeh se .. 7 ko जिम फिर कॉलेज, कार्डियो, ध्यान और
अब गहन अध्ययन 🔥")</f>
        <v>भाई phod राहा हूं subeh se .. 7 ko जिम फिर कॉलेज, कार्डियो, ध्यान और
अब गहन अध्ययन 🔥</v>
      </c>
      <c r="C2238" s="1" t="s">
        <v>4</v>
      </c>
      <c r="D2238" s="1" t="s">
        <v>5</v>
      </c>
    </row>
    <row r="2239" spans="1:4" ht="13.2" x14ac:dyDescent="0.25">
      <c r="A2239" s="1" t="s">
        <v>2245</v>
      </c>
      <c r="B2239" t="str">
        <f ca="1">IFERROR(__xludf.DUMMYFUNCTION("GOOGLETRANSLATE(B2239,""en"",""hi"")"),"सबसे पहले व्यक्ति को एक shit😛 लंघन बिना पूरी वीडियो देखने के लिए")</f>
        <v>सबसे पहले व्यक्ति को एक shit😛 लंघन बिना पूरी वीडियो देखने के लिए</v>
      </c>
      <c r="C2239" s="1" t="s">
        <v>4</v>
      </c>
      <c r="D2239" s="1" t="s">
        <v>5</v>
      </c>
    </row>
    <row r="2240" spans="1:4" ht="13.2" x14ac:dyDescent="0.25">
      <c r="A2240" s="1" t="s">
        <v>2246</v>
      </c>
      <c r="B2240" t="str">
        <f ca="1">IFERROR(__xludf.DUMMYFUNCTION("GOOGLETRANSLATE(B2240,""en"",""hi"")"),"मैं फिल्म कबीर सिंह लेकिन कहने के लिए केवल भारतीयों नकल पर आपसे सहमत हूँ क्या
वे फिल्मों में देख सकते हैं और आरोप लगा बॉलीवुड wrong.Movies और शो के एक है
समाज पर बड़ा प्रभाव चारों ओर world.When 'ओझा' में जारी किया गया
1973, यह इस तरह के एक सांस्कृतिक impa"&amp;"ct.There एक वृत्तचित्र it.People पर किया जाता है था
उस फिल्म को देखने के लिए सिनेमाघरों में आते रहे केवल क्योंकि यह मुंह के वचन मिला
इसके बारे में सबसे डरावने फिल्म होने के लिए प्रचार [time.It] है (http://time.it/) था
कई स्थानों लेकिन लोगों में प्रतिबंध ल"&amp;"गा दिया अभी भी में फिल्म देखने बसों ले लिया
अगले town.The शो 'सिंहासन के खेल', 'ब्रेकिंग बैड' और 'डेक्सटर' का एक बहुत था
people.They पर प्रभाव प्रशंसक क्लबों के लिए लोगों के सुपर हीरो movies.A बहुत थे
देखने के बाद हत्याएं 'डेक्सटर' series.'Gone गर्ल 'एक ब"&amp;"हुत प्रेरित
लोगों प्रतिबद्ध करने के लिए इसी तरह की crimes.'Titanic की 'लोगों पर है कि एक ही प्रभाव नहीं पड़ा
जो 'जैक और गुलाब' romance.K-पॉप और कश्मीर नाटक खत्म gushing गया एक बहुत मजबूर कर दिया है
दुनिया भर में महिलाओं की कहानी रोमांस में विश्वास करने के"&amp;" लिए और वे सभी कर रहे हैं
कोरिया के लिए यात्रा एक कोरियाई BF के खोजने के लिए / husband.Japanese मंगा और एनिमी एक है
लोगों पर भारी सांस्कृतिक प्रभाव चारों ओर [world.So] (http://world.so/), मैं
व्यक्तिगत रूप से लगता है कि आप एक छोटे से भी प्यार करने के लिए "&amp;"भारतीयों पर कठोर किया जा रहा है
Bollywood.Most भारतीयों मध्यम वर्ग हैं या मध्यम वर्ग जो लोग कर रहे हैं कम
अपने दैनिक life.Sometimes वास्तविकता में संघर्ष बहुत कठोर इसलिए वे घड़ी है
इन शीर्ष फिल्मों पर उनकी हकीकत ये है कि इस बात से सहमत कर से बचने के लिए
घ"&amp;"िसा-पिटा रोमांस फिल्में बहुत भ्रमित कर रहे हैं और पुरुषों और महिलाओं के लिए दोनों गिर
इन नकली कहानियों।")</f>
        <v>मैं फिल्म कबीर सिंह लेकिन कहने के लिए केवल भारतीयों नकल पर आपसे सहमत हूँ क्या
वे फिल्मों में देख सकते हैं और आरोप लगा बॉलीवुड wrong.Movies और शो के एक है
समाज पर बड़ा प्रभाव चारों ओर world.When 'ओझा' में जारी किया गया
1973, यह इस तरह के एक सांस्कृतिक impact.There एक वृत्तचित्र it.People पर किया जाता है था
उस फिल्म को देखने के लिए सिनेमाघरों में आते रहे केवल क्योंकि यह मुंह के वचन मिला
इसके बारे में सबसे डरावने फिल्म होने के लिए प्रचार [time.It] है (http://time.it/) था
कई स्थानों लेकिन लोगों में प्रतिबंध लगा दिया अभी भी में फिल्म देखने बसों ले लिया
अगले town.The शो 'सिंहासन के खेल', 'ब्रेकिंग बैड' और 'डेक्सटर' का एक बहुत था
people.They पर प्रभाव प्रशंसक क्लबों के लिए लोगों के सुपर हीरो movies.A बहुत थे
देखने के बाद हत्याएं 'डेक्सटर' series.'Gone गर्ल 'एक बहुत प्रेरित
लोगों प्रतिबद्ध करने के लिए इसी तरह की crimes.'Titanic की 'लोगों पर है कि एक ही प्रभाव नहीं पड़ा
जो 'जैक और गुलाब' romance.K-पॉप और कश्मीर नाटक खत्म gushing गया एक बहुत मजबूर कर दिया है
दुनिया भर में महिलाओं की कहानी रोमांस में विश्वास करने के लिए और वे सभी कर रहे हैं
कोरिया के लिए यात्रा एक कोरियाई BF के खोजने के लिए / husband.Japanese मंगा और एनिमी एक है
लोगों पर भारी सांस्कृतिक प्रभाव चारों ओर [world.So] (http://world.so/), मैं
व्यक्तिगत रूप से लगता है कि आप एक छोटे से भी प्यार करने के लिए भारतीयों पर कठोर किया जा रहा है
Bollywood.Most भारतीयों मध्यम वर्ग हैं या मध्यम वर्ग जो लोग कर रहे हैं कम
अपने दैनिक life.Sometimes वास्तविकता में संघर्ष बहुत कठोर इसलिए वे घड़ी है
इन शीर्ष फिल्मों पर उनकी हकीकत ये है कि इस बात से सहमत कर से बचने के लिए
घिसा-पिटा रोमांस फिल्में बहुत भ्रमित कर रहे हैं और पुरुषों और महिलाओं के लिए दोनों गिर
इन नकली कहानियों।</v>
      </c>
      <c r="C2240" s="1" t="s">
        <v>4</v>
      </c>
      <c r="D2240" s="1" t="s">
        <v>5</v>
      </c>
    </row>
    <row r="2241" spans="1:4" ht="13.2" x14ac:dyDescent="0.25">
      <c r="A2241" s="1" t="s">
        <v>2247</v>
      </c>
      <c r="B2241" t="str">
        <f ca="1">IFERROR(__xludf.DUMMYFUNCTION("GOOGLETRANSLATE(B2241,""en"",""hi"")"),"मैं रोया जब मैं फिल्में देखा")</f>
        <v>मैं रोया जब मैं फिल्में देखा</v>
      </c>
      <c r="C2241" s="1" t="s">
        <v>4</v>
      </c>
      <c r="D2241" s="1" t="s">
        <v>5</v>
      </c>
    </row>
    <row r="2242" spans="1:4" ht="13.2" x14ac:dyDescent="0.25">
      <c r="A2242" s="1" t="s">
        <v>2248</v>
      </c>
      <c r="B2242" t="str">
        <f ca="1">IFERROR(__xludf.DUMMYFUNCTION("GOOGLETRANSLATE(B2242,""en"",""hi"")"),"नारीवादी 👎👎")</f>
        <v>नारीवादी 👎👎</v>
      </c>
      <c r="C2242" s="1" t="s">
        <v>4</v>
      </c>
      <c r="D2242" s="1" t="s">
        <v>5</v>
      </c>
    </row>
    <row r="2243" spans="1:4" ht="13.2" x14ac:dyDescent="0.25">
      <c r="A2243" s="1" t="s">
        <v>2249</v>
      </c>
      <c r="B2243" t="str">
        <f ca="1">IFERROR(__xludf.DUMMYFUNCTION("GOOGLETRANSLATE(B2243,""en"",""hi"")"),"@Puneet बेनीवाल से यू")</f>
        <v>@Puneet बेनीवाल से यू</v>
      </c>
      <c r="C2243" s="1" t="s">
        <v>4</v>
      </c>
      <c r="D2243" s="1" t="s">
        <v>5</v>
      </c>
    </row>
    <row r="2244" spans="1:4" ht="13.2" x14ac:dyDescent="0.25">
      <c r="A2244" s="1" t="s">
        <v>2250</v>
      </c>
      <c r="B2244" t="str">
        <f ca="1">IFERROR(__xludf.DUMMYFUNCTION("GOOGLETRANSLATE(B2244,""en"",""hi"")"),"धन्यवाद")</f>
        <v>धन्यवाद</v>
      </c>
      <c r="C2244" s="1" t="s">
        <v>4</v>
      </c>
      <c r="D2244" s="1" t="s">
        <v>5</v>
      </c>
    </row>
    <row r="2245" spans="1:4" ht="13.2" x14ac:dyDescent="0.25">
      <c r="A2245" s="1" t="s">
        <v>2251</v>
      </c>
      <c r="B2245" t="str">
        <f ca="1">IFERROR(__xludf.DUMMYFUNCTION("GOOGLETRANSLATE(B2245,""en"",""hi"")"),"लगता है आप अवैध bangldeshi हैं")</f>
        <v>लगता है आप अवैध bangldeshi हैं</v>
      </c>
      <c r="C2245" s="1" t="s">
        <v>36</v>
      </c>
      <c r="D2245" s="1" t="s">
        <v>5</v>
      </c>
    </row>
    <row r="2246" spans="1:4" ht="13.2" x14ac:dyDescent="0.25">
      <c r="A2246" s="1" t="s">
        <v>2252</v>
      </c>
      <c r="B2246" t="str">
        <f ca="1">IFERROR(__xludf.DUMMYFUNCTION("GOOGLETRANSLATE(B2246,""en"",""hi"")"),"कस्तूरी पागल एआर कह रेंज और बिल्ला रजनीकांत के सुपर होने के लिए समर्थन कर रहा है
हिट फिल्में। यह रेंज बारे में नहीं है और बिल्ला यह गुमराह करने के बारे में है और
टिप्पणी अपराधों के लिए लोगों को गुमराह। 😑")</f>
        <v>कस्तूरी पागल एआर कह रेंज और बिल्ला रजनीकांत के सुपर होने के लिए समर्थन कर रहा है
हिट फिल्में। यह रेंज बारे में नहीं है और बिल्ला यह गुमराह करने के बारे में है और
टिप्पणी अपराधों के लिए लोगों को गुमराह। 😑</v>
      </c>
      <c r="C2246" s="1" t="s">
        <v>4</v>
      </c>
      <c r="D2246" s="1" t="s">
        <v>5</v>
      </c>
    </row>
    <row r="2247" spans="1:4" ht="13.2" x14ac:dyDescent="0.25">
      <c r="A2247" s="1" t="s">
        <v>2253</v>
      </c>
      <c r="B2247" t="str">
        <f ca="1">IFERROR(__xludf.DUMMYFUNCTION("GOOGLETRANSLATE(B2247,""en"",""hi"")"),"Jghk")</f>
        <v>Jghk</v>
      </c>
      <c r="C2247" s="1" t="s">
        <v>4</v>
      </c>
      <c r="D2247" s="1" t="s">
        <v>5</v>
      </c>
    </row>
    <row r="2248" spans="1:4" ht="13.2" x14ac:dyDescent="0.25">
      <c r="A2248" s="1" t="s">
        <v>2254</v>
      </c>
      <c r="B2248" t="str">
        <f ca="1">IFERROR(__xludf.DUMMYFUNCTION("GOOGLETRANSLATE(B2248,""en"",""hi"")"),"यही कारण है कि मैं बॉलीवुड फिल्म देखने कभी नहीं")</f>
        <v>यही कारण है कि मैं बॉलीवुड फिल्म देखने कभी नहीं</v>
      </c>
      <c r="C2248" s="1" t="s">
        <v>4</v>
      </c>
      <c r="D2248" s="1" t="s">
        <v>5</v>
      </c>
    </row>
    <row r="2249" spans="1:4" ht="13.2" x14ac:dyDescent="0.25">
      <c r="A2249" s="1" t="s">
        <v>2255</v>
      </c>
      <c r="B2249" t="str">
        <f ca="1">IFERROR(__xludf.DUMMYFUNCTION("GOOGLETRANSLATE(B2249,""en"",""hi"")"),"यह राष्ट्र गंदगी के गड्ढे में है। भारतीय दुनिया के उपकर गड्ढे कैपिटल है।
यह दृश्य न केवल मेरी है लेकिन अधिकांश लोगों का मानना ​​है कि स्टैंड को देखते है
भारत के बाहर और देखो क्या भारत वास्तव में है। भारतीय महिला बनना चाहती है
पश्चिमी औरत लेकिन मौका नहीं क"&amp;"र सकते स्वतंत्रता दी संभाल दी की तरह जो
तो स्थिति इस तरह का में समाप्त। भगवान मदद आदमी। सबसे बड़े लोकतंत्र
दुनिया मेरे गधे। मैं भारतीय महिला शर्त लोकतंत्र का अर्थ पता नहीं है।")</f>
        <v>यह राष्ट्र गंदगी के गड्ढे में है। भारतीय दुनिया के उपकर गड्ढे कैपिटल है।
यह दृश्य न केवल मेरी है लेकिन अधिकांश लोगों का मानना ​​है कि स्टैंड को देखते है
भारत के बाहर और देखो क्या भारत वास्तव में है। भारतीय महिला बनना चाहती है
पश्चिमी औरत लेकिन मौका नहीं कर सकते स्वतंत्रता दी संभाल दी की तरह जो
तो स्थिति इस तरह का में समाप्त। भगवान मदद आदमी। सबसे बड़े लोकतंत्र
दुनिया मेरे गधे। मैं भारतीय महिला शर्त लोकतंत्र का अर्थ पता नहीं है।</v>
      </c>
      <c r="C2249" s="1" t="s">
        <v>4</v>
      </c>
      <c r="D2249" s="1" t="s">
        <v>5</v>
      </c>
    </row>
    <row r="2250" spans="1:4" ht="13.2" x14ac:dyDescent="0.25">
      <c r="A2250" s="1" t="s">
        <v>2256</v>
      </c>
      <c r="B2250" t="str">
        <f ca="1">IFERROR(__xludf.DUMMYFUNCTION("GOOGLETRANSLATE(B2250,""en"",""hi"")"),"आप एक पूरी तरह से नकारात्मक तरीके से फिल्म देख रहे हैं। मैं समझ गया कि यह करता है
एक नकारात्मक प्रभाव पड़ता है, लेकिन आप एक संतुलित विश्लेषण दे रही है नहीं कर रहे हैं।")</f>
        <v>आप एक पूरी तरह से नकारात्मक तरीके से फिल्म देख रहे हैं। मैं समझ गया कि यह करता है
एक नकारात्मक प्रभाव पड़ता है, लेकिन आप एक संतुलित विश्लेषण दे रही है नहीं कर रहे हैं।</v>
      </c>
      <c r="C2250" s="1" t="s">
        <v>13</v>
      </c>
      <c r="D2250" s="1" t="s">
        <v>5</v>
      </c>
    </row>
    <row r="2251" spans="1:4" ht="13.2" x14ac:dyDescent="0.25">
      <c r="A2251" s="1" t="s">
        <v>2257</v>
      </c>
      <c r="B2251" t="str">
        <f ca="1">IFERROR(__xludf.DUMMYFUNCTION("GOOGLETRANSLATE(B2251,""en"",""hi"")"),"सर एक पंच आदमी की समीक्षा करें")</f>
        <v>सर एक पंच आदमी की समीक्षा करें</v>
      </c>
      <c r="C2251" s="1" t="s">
        <v>4</v>
      </c>
      <c r="D2251" s="1" t="s">
        <v>5</v>
      </c>
    </row>
    <row r="2252" spans="1:4" ht="13.2" x14ac:dyDescent="0.25">
      <c r="A2252" s="1" t="s">
        <v>2258</v>
      </c>
      <c r="B2252" t="str">
        <f ca="1">IFERROR(__xludf.DUMMYFUNCTION("GOOGLETRANSLATE(B2252,""en"",""hi"")"),"Awsome अंतर्दृष्टि भाई .... लेकिन plz स्पॉइलर चेतावनी देना")</f>
        <v>Awsome अंतर्दृष्टि भाई .... लेकिन plz स्पॉइलर चेतावनी देना</v>
      </c>
      <c r="C2252" s="1" t="s">
        <v>4</v>
      </c>
      <c r="D2252" s="1" t="s">
        <v>5</v>
      </c>
    </row>
    <row r="2253" spans="1:4" ht="13.2" x14ac:dyDescent="0.25">
      <c r="A2253" s="1" t="s">
        <v>2259</v>
      </c>
      <c r="B2253" t="str">
        <f ca="1">IFERROR(__xludf.DUMMYFUNCTION("GOOGLETRANSLATE(B2253,""en"",""hi"")"),"अच्छे लड़के ... 😍😍😍")</f>
        <v>अच्छे लड़के ... 😍😍😍</v>
      </c>
      <c r="C2253" s="1" t="s">
        <v>4</v>
      </c>
      <c r="D2253" s="1" t="s">
        <v>5</v>
      </c>
    </row>
    <row r="2254" spans="1:4" ht="13.2" x14ac:dyDescent="0.25">
      <c r="A2254" s="1" t="s">
        <v>2260</v>
      </c>
      <c r="B2254" t="str">
        <f ca="1">IFERROR(__xludf.DUMMYFUNCTION("GOOGLETRANSLATE(B2254,""en"",""hi"")"),"मैं तु बाँदा apne hai deta badhane कश्मीर liye ऐसे समीक्षा विचार लगता है .. मैं सब मतलब
बार वह हिंदुत्व और नारीवाद के लिए सब कुछ लिंक")</f>
        <v>मैं तु बाँदा apne hai deta badhane कश्मीर liye ऐसे समीक्षा विचार लगता है .. मैं सब मतलब
बार वह हिंदुत्व और नारीवाद के लिए सब कुछ लिंक</v>
      </c>
      <c r="C2254" s="1" t="s">
        <v>13</v>
      </c>
      <c r="D2254" s="1" t="s">
        <v>5</v>
      </c>
    </row>
    <row r="2255" spans="1:4" ht="13.2" x14ac:dyDescent="0.25">
      <c r="A2255" s="1" t="s">
        <v>2261</v>
      </c>
      <c r="B2255" t="str">
        <f ca="1">IFERROR(__xludf.DUMMYFUNCTION("GOOGLETRANSLATE(B2255,""en"",""hi"")"),"प्रिय प्रतीक, जब मैं अर्जुन रेड्डी पर अपनी फिल्म समीक्षा देखा था, मेरे और मेरी पत्नी देखा
अर्जुन रेड्डी। अब तक हमारे fav की अपनी एक। चलचित्र। तदनुसार हम देख चुके कबीर
सिंह और फिल्म के हर बिट प्यार करता था। हम बुरा लगा जब सुचित्रा त्यागी और
राजीव मसंद फिल्"&amp;"म के लिए बुरा समीक्षा दे दी है। दुख की बात हिस्सा वे फ्लॉप था
कबीर सिंह या अर्जुन के रेड्डी charecter को समझते हैं। आप अंक
समीक्षा में बताया गया पूरी तरह से charecter की मंशा का औचित्य साबित। अच्छी तरह से
का विश्लेषण किया।")</f>
        <v>प्रिय प्रतीक, जब मैं अर्जुन रेड्डी पर अपनी फिल्म समीक्षा देखा था, मेरे और मेरी पत्नी देखा
अर्जुन रेड्डी। अब तक हमारे fav की अपनी एक। चलचित्र। तदनुसार हम देख चुके कबीर
सिंह और फिल्म के हर बिट प्यार करता था। हम बुरा लगा जब सुचित्रा त्यागी और
राजीव मसंद फिल्म के लिए बुरा समीक्षा दे दी है। दुख की बात हिस्सा वे फ्लॉप था
कबीर सिंह या अर्जुन के रेड्डी charecter को समझते हैं। आप अंक
समीक्षा में बताया गया पूरी तरह से charecter की मंशा का औचित्य साबित। अच्छी तरह से
का विश्लेषण किया।</v>
      </c>
      <c r="C2255" s="1" t="s">
        <v>4</v>
      </c>
      <c r="D2255" s="1" t="s">
        <v>5</v>
      </c>
    </row>
    <row r="2256" spans="1:4" ht="13.2" x14ac:dyDescent="0.25">
      <c r="A2256" s="1" t="s">
        <v>2262</v>
      </c>
      <c r="B2256" t="str">
        <f ca="1">IFERROR(__xludf.DUMMYFUNCTION("GOOGLETRANSLATE(B2256,""en"",""hi"")"),"Sutapa मंडल (बांग्लादेश) ranu मंडल से सबसे अच्छा है")</f>
        <v>Sutapa मंडल (बांग्लादेश) ranu मंडल से सबसे अच्छा है</v>
      </c>
      <c r="C2256" s="1" t="s">
        <v>4</v>
      </c>
      <c r="D2256" s="1" t="s">
        <v>5</v>
      </c>
    </row>
    <row r="2257" spans="1:4" ht="13.2" x14ac:dyDescent="0.25">
      <c r="A2257" s="1" t="s">
        <v>2263</v>
      </c>
      <c r="B2257" t="str">
        <f ca="1">IFERROR(__xludf.DUMMYFUNCTION("GOOGLETRANSLATE(B2257,""en"",""hi"")"),"भाई हिस्सा वीडियो के आगे")</f>
        <v>भाई हिस्सा वीडियो के आगे</v>
      </c>
      <c r="C2257" s="1" t="s">
        <v>4</v>
      </c>
      <c r="D2257" s="1" t="s">
        <v>5</v>
      </c>
    </row>
    <row r="2258" spans="1:4" ht="13.2" x14ac:dyDescent="0.25">
      <c r="A2258" s="1" t="s">
        <v>2264</v>
      </c>
      <c r="B2258" t="str">
        <f ca="1">IFERROR(__xludf.DUMMYFUNCTION("GOOGLETRANSLATE(B2258,""en"",""hi"")"),"&lt;Https://youtu.be/vlKH91yXuaM&gt;")</f>
        <v>&lt;Https://youtu.be/vlKH91yXuaM&gt;</v>
      </c>
      <c r="C2258" s="1" t="s">
        <v>4</v>
      </c>
      <c r="D2258" s="1" t="s">
        <v>5</v>
      </c>
    </row>
    <row r="2259" spans="1:4" ht="13.2" x14ac:dyDescent="0.25">
      <c r="A2259" s="1" t="s">
        <v>2265</v>
      </c>
      <c r="B2259" t="str">
        <f ca="1">IFERROR(__xludf.DUMMYFUNCTION("GOOGLETRANSLATE(B2259,""en"",""hi"")"),"यू मेरी तरफ से बहुत बड़ा सम्मान खो दिया है ...
आप के साथ सहमत नहीं हो सकते खेद .... बस लगता है कि इस व्यक्ति के साथ अपनी बेटी व्यवहार करता है
एक ही अनुचित व्यवहार उसकी मर्दानगी दिखाने के और madness..it नहीं है करने के लिए
औचित्य साबित किसी के विसंगत अशिष्"&amp;"टता और जबरदस्ती वह bczz संबंध बनाने
कि girl..woww चाहता है ... और यू कह r यह वास्तव में अच्छा है ?? यू का औचित्य साबित नहीं कर सकते
इस चरित्र dear..bcz अगर यू की तरह ""KABUR सिंह"" वर्ण तो यू भी ख सकता है
समर्थन प्रेमी / पति जो करता है घरेलू हिंसा infct अ"&amp;"ब यू आर ख सकता है
लोग हैं, जो जबरदस्ती लड़कियों के साथ संबंध बनाने का समर्थन शुरू
bcz वह her..really पसंद करती है ??? आज reaalllly उर thoughts..U wr देखने के लिए हैरान
किसी भी महिला मेरी पसंदीदा reviewer..but आज यू मुझ से सम्मान खो दिया है में हो जाएगा
कॉ"&amp;"लेज में वास्तविक जीवन में एक ही स्थिति तो कबीर सिंह हो जाएगा कि
जेल में ..
बॉलीवुड में सबसे बुरे movie..WORST वर्ण - कबीर SINGH.👎👎👎👎")</f>
        <v>यू मेरी तरफ से बहुत बड़ा सम्मान खो दिया है ...
आप के साथ सहमत नहीं हो सकते खेद .... बस लगता है कि इस व्यक्ति के साथ अपनी बेटी व्यवहार करता है
एक ही अनुचित व्यवहार उसकी मर्दानगी दिखाने के और madness..it नहीं है करने के लिए
औचित्य साबित किसी के विसंगत अशिष्टता और जबरदस्ती वह bczz संबंध बनाने
कि girl..woww चाहता है ... और यू कह r यह वास्तव में अच्छा है ?? यू का औचित्य साबित नहीं कर सकते
इस चरित्र dear..bcz अगर यू की तरह "KABUR सिंह" वर्ण तो यू भी ख सकता है
समर्थन प्रेमी / पति जो करता है घरेलू हिंसा infct अब यू आर ख सकता है
लोग हैं, जो जबरदस्ती लड़कियों के साथ संबंध बनाने का समर्थन शुरू
bcz वह her..really पसंद करती है ??? आज reaalllly उर thoughts..U wr देखने के लिए हैरान
किसी भी महिला मेरी पसंदीदा reviewer..but आज यू मुझ से सम्मान खो दिया है में हो जाएगा
कॉलेज में वास्तविक जीवन में एक ही स्थिति तो कबीर सिंह हो जाएगा कि
जेल में ..
बॉलीवुड में सबसे बुरे movie..WORST वर्ण - कबीर SINGH.👎👎👎👎</v>
      </c>
      <c r="C2259" s="1" t="s">
        <v>36</v>
      </c>
      <c r="D2259" s="1" t="s">
        <v>5</v>
      </c>
    </row>
    <row r="2260" spans="1:4" ht="13.2" x14ac:dyDescent="0.25">
      <c r="A2260" s="1" t="s">
        <v>2266</v>
      </c>
      <c r="B2260" t="str">
        <f ca="1">IFERROR(__xludf.DUMMYFUNCTION("GOOGLETRANSLATE(B2260,""en"",""hi"")"),"सुचरिता त्यागी इस ले प्यार करेंगे!")</f>
        <v>सुचरिता त्यागी इस ले प्यार करेंगे!</v>
      </c>
      <c r="C2260" s="1" t="s">
        <v>4</v>
      </c>
      <c r="D2260" s="1" t="s">
        <v>5</v>
      </c>
    </row>
    <row r="2261" spans="1:4" ht="13.2" x14ac:dyDescent="0.25">
      <c r="A2261" s="1" t="s">
        <v>2267</v>
      </c>
      <c r="B2261" t="str">
        <f ca="1">IFERROR(__xludf.DUMMYFUNCTION("GOOGLETRANSLATE(B2261,""en"",""hi"")"),"आर्यन दुबे hii")</f>
        <v>आर्यन दुबे hii</v>
      </c>
      <c r="C2261" s="1" t="s">
        <v>4</v>
      </c>
      <c r="D2261" s="1" t="s">
        <v>5</v>
      </c>
    </row>
    <row r="2262" spans="1:4" ht="13.2" x14ac:dyDescent="0.25">
      <c r="A2262" s="1" t="s">
        <v>2268</v>
      </c>
      <c r="B2262" t="str">
        <f ca="1">IFERROR(__xludf.DUMMYFUNCTION("GOOGLETRANSLATE(B2262,""en"",""hi"")"),"lol वीडियो")</f>
        <v>lol वीडियो</v>
      </c>
      <c r="C2262" s="1" t="s">
        <v>4</v>
      </c>
      <c r="D2262" s="1" t="s">
        <v>5</v>
      </c>
    </row>
    <row r="2263" spans="1:4" ht="13.2" x14ac:dyDescent="0.25">
      <c r="A2263" s="1" t="s">
        <v>2269</v>
      </c>
      <c r="B2263" t="str">
        <f ca="1">IFERROR(__xludf.DUMMYFUNCTION("GOOGLETRANSLATE(B2263,""en"",""hi"")"),"नाइस समर्थक")</f>
        <v>नाइस समर्थक</v>
      </c>
      <c r="C2263" s="1" t="s">
        <v>4</v>
      </c>
      <c r="D2263" s="1" t="s">
        <v>5</v>
      </c>
    </row>
    <row r="2264" spans="1:4" ht="13.2" x14ac:dyDescent="0.25">
      <c r="A2264" s="1" t="s">
        <v>2270</v>
      </c>
      <c r="B2264" t="str">
        <f ca="1">IFERROR(__xludf.DUMMYFUNCTION("GOOGLETRANSLATE(B2264,""en"",""hi"")"),"भारत का नागरिक के रूप में ...
Tr यहाँ ख खुश करने के लिए कुछ भी नहीं है
गलत छेद करने के लिए अपने बात लाना
और कुछ लोगों को अपने छेद करने के लिए गलत बात डाल 🤣🤣
सिर्फ मजाक कर रहा .... मैं न्यायाधीश को कोई अधिकार या परेशान अन्य स्वतंत्रता नहीं है ...
यह सिर्"&amp;"फ मुझे गलत पीढ़ी में पैदा हुआ 😭🤣🤣")</f>
        <v>भारत का नागरिक के रूप में ...
Tr यहाँ ख खुश करने के लिए कुछ भी नहीं है
गलत छेद करने के लिए अपने बात लाना
और कुछ लोगों को अपने छेद करने के लिए गलत बात डाल 🤣🤣
सिर्फ मजाक कर रहा .... मैं न्यायाधीश को कोई अधिकार या परेशान अन्य स्वतंत्रता नहीं है ...
यह सिर्फ मुझे गलत पीढ़ी में पैदा हुआ 😭🤣🤣</v>
      </c>
      <c r="C2264" s="1" t="s">
        <v>4</v>
      </c>
      <c r="D2264" s="1" t="s">
        <v>28</v>
      </c>
    </row>
    <row r="2265" spans="1:4" ht="13.2" x14ac:dyDescent="0.25">
      <c r="A2265" s="1" t="s">
        <v>2271</v>
      </c>
      <c r="B2265" t="str">
        <f ca="1">IFERROR(__xludf.DUMMYFUNCTION("GOOGLETRANSLATE(B2265,""en"",""hi"")"),"@Sampa पॉल, तुम मुझे अपना IMO या whatsapp नंबर दे खुश हैं? में चाहता हूं
आपसे बात।")</f>
        <v>@Sampa पॉल, तुम मुझे अपना IMO या whatsapp नंबर दे खुश हैं? में चाहता हूं
आपसे बात।</v>
      </c>
      <c r="C2265" s="1" t="s">
        <v>4</v>
      </c>
      <c r="D2265" s="1" t="s">
        <v>5</v>
      </c>
    </row>
    <row r="2266" spans="1:4" ht="13.2" x14ac:dyDescent="0.25">
      <c r="A2266" s="1" t="s">
        <v>2272</v>
      </c>
      <c r="B2266" t="str">
        <f ca="1">IFERROR(__xludf.DUMMYFUNCTION("GOOGLETRANSLATE(B2266,""en"",""hi"")"),"बस तुम क्या जरूरत है ... जब आप एक प्रचार फिल्म देखने और आप केवल एक ही व्यक्ति हैं
जो सुराग के पात्रों में पूर्ण बकवास देखें ... और आप बोलते हैं जब
यह आसपास के लोगों के लिए एक ही शाहिद की फिल्म थी .. पूर्ण बारे में सब है
बकवास विचारों फिल्मों के माध्यम से "&amp;"समाज में प्रस्तुत किया जा रहा ....")</f>
        <v>बस तुम क्या जरूरत है ... जब आप एक प्रचार फिल्म देखने और आप केवल एक ही व्यक्ति हैं
जो सुराग के पात्रों में पूर्ण बकवास देखें ... और आप बोलते हैं जब
यह आसपास के लोगों के लिए एक ही शाहिद की फिल्म थी .. पूर्ण बारे में सब है
बकवास विचारों फिल्मों के माध्यम से समाज में प्रस्तुत किया जा रहा ....</v>
      </c>
      <c r="C2266" s="1" t="s">
        <v>13</v>
      </c>
      <c r="D2266" s="1" t="s">
        <v>5</v>
      </c>
    </row>
    <row r="2267" spans="1:4" ht="13.2" x14ac:dyDescent="0.25">
      <c r="A2267" s="1" t="s">
        <v>2273</v>
      </c>
      <c r="B2267" t="str">
        <f ca="1">IFERROR(__xludf.DUMMYFUNCTION("GOOGLETRANSLATE(B2267,""en"",""hi"")"),"मैं इस आदमी को 24 × 7 सुन सकते हैं 😂😂 वाह आदमी सिर्फ इस प्यार करता था
आप इस तरह हर फिल्म की समीक्षा करनी चाहिए")</f>
        <v>मैं इस आदमी को 24 × 7 सुन सकते हैं 😂😂 वाह आदमी सिर्फ इस प्यार करता था
आप इस तरह हर फिल्म की समीक्षा करनी चाहिए</v>
      </c>
      <c r="C2267" s="1" t="s">
        <v>4</v>
      </c>
      <c r="D2267" s="1" t="s">
        <v>5</v>
      </c>
    </row>
    <row r="2268" spans="1:4" ht="13.2" x14ac:dyDescent="0.25">
      <c r="A2268" s="1" t="s">
        <v>2274</v>
      </c>
      <c r="B2268" t="str">
        <f ca="1">IFERROR(__xludf.DUMMYFUNCTION("GOOGLETRANSLATE(B2268,""en"",""hi"")"),"सुचरिता त्यागी नकली नारीवादी करने के लिए सर्वश्रेष्ठ जबाब")</f>
        <v>सुचरिता त्यागी नकली नारीवादी करने के लिए सर्वश्रेष्ठ जबाब</v>
      </c>
      <c r="C2268" s="1" t="s">
        <v>13</v>
      </c>
      <c r="D2268" s="1" t="s">
        <v>5</v>
      </c>
    </row>
    <row r="2269" spans="1:4" ht="13.2" x14ac:dyDescent="0.25">
      <c r="A2269" s="1" t="s">
        <v>2275</v>
      </c>
      <c r="B2269" t="str">
        <f ca="1">IFERROR(__xludf.DUMMYFUNCTION("GOOGLETRANSLATE(B2269,""en"",""hi"")"),"अधिक एक सुनता अधिक क्यों वह lndia लिए आ गया है आश्चर्य करने के लिए एक शुरू होता है ...... करने के लिए
अपमान। वह उन्हें से संबंधित था ... ????")</f>
        <v>अधिक एक सुनता अधिक क्यों वह lndia लिए आ गया है आश्चर्य करने के लिए एक शुरू होता है ...... करने के लिए
अपमान। वह उन्हें से संबंधित था ... ????</v>
      </c>
      <c r="C2269" s="1" t="s">
        <v>4</v>
      </c>
      <c r="D2269" s="1" t="s">
        <v>5</v>
      </c>
    </row>
    <row r="2270" spans="1:4" ht="13.2" x14ac:dyDescent="0.25">
      <c r="A2270" s="1" t="s">
        <v>2276</v>
      </c>
      <c r="B2270" t="str">
        <f ca="1">IFERROR(__xludf.DUMMYFUNCTION("GOOGLETRANSLATE(B2270,""en"",""hi"")"),"सभी क्या एक धार्मिक पर बहुमत के साथ अब संसद के भीतर क्या हो रहा है
लाइनों असंवैधानिक है और जो कुछ भी तरह से बंद कर दिया जाना चाहिए। में
और धर्मनिरपेक्ष constitutuon के साथ देश आप ऐसा नहीं कर सकते हैं एक ही रास्ता आप
Modhi, अमित नीचे ला सकता है और स्वामी क"&amp;"बीले सविनय अवज्ञा कर रहा है।")</f>
        <v>सभी क्या एक धार्मिक पर बहुमत के साथ अब संसद के भीतर क्या हो रहा है
लाइनों असंवैधानिक है और जो कुछ भी तरह से बंद कर दिया जाना चाहिए। में
और धर्मनिरपेक्ष constitutuon के साथ देश आप ऐसा नहीं कर सकते हैं एक ही रास्ता आप
Modhi, अमित नीचे ला सकता है और स्वामी कबीले सविनय अवज्ञा कर रहा है।</v>
      </c>
      <c r="C2270" s="1" t="s">
        <v>4</v>
      </c>
      <c r="D2270" s="1" t="s">
        <v>5</v>
      </c>
    </row>
    <row r="2271" spans="1:4" ht="13.2" x14ac:dyDescent="0.25">
      <c r="A2271" s="1" t="s">
        <v>2277</v>
      </c>
      <c r="B2271" t="str">
        <f ca="1">IFERROR(__xludf.DUMMYFUNCTION("GOOGLETRANSLATE(B2271,""en"",""hi"")"),"Osm समीक्षा भाई .. punjab❤ से बहुत सारा प्यार")</f>
        <v>Osm समीक्षा भाई .. punjab❤ से बहुत सारा प्यार</v>
      </c>
      <c r="C2271" s="1" t="s">
        <v>4</v>
      </c>
      <c r="D2271" s="1" t="s">
        <v>5</v>
      </c>
    </row>
    <row r="2272" spans="1:4" ht="13.2" x14ac:dyDescent="0.25">
      <c r="A2272" s="1" t="s">
        <v>2278</v>
      </c>
      <c r="B2272" t="str">
        <f ca="1">IFERROR(__xludf.DUMMYFUNCTION("GOOGLETRANSLATE(B2272,""en"",""hi"")"),"नाम रंगा
नाम बिल्ला
पता बजे Nivas😂😂😂😂😂")</f>
        <v>नाम रंगा
नाम बिल्ला
पता बजे Nivas😂😂😂😂😂</v>
      </c>
      <c r="C2272" s="1" t="s">
        <v>4</v>
      </c>
      <c r="D2272" s="1" t="s">
        <v>5</v>
      </c>
    </row>
    <row r="2273" spans="1:4" ht="13.2" x14ac:dyDescent="0.25">
      <c r="A2273" s="1" t="s">
        <v>2279</v>
      </c>
      <c r="B2273" t="str">
        <f ca="1">IFERROR(__xludf.DUMMYFUNCTION("GOOGLETRANSLATE(B2273,""en"",""hi"")"),"वाह अच्छा वीडियो !!")</f>
        <v>वाह अच्छा वीडियो !!</v>
      </c>
      <c r="C2273" s="1" t="s">
        <v>4</v>
      </c>
      <c r="D2273" s="1" t="s">
        <v>5</v>
      </c>
    </row>
    <row r="2274" spans="1:4" ht="13.2" x14ac:dyDescent="0.25">
      <c r="A2274" s="1" t="s">
        <v>2280</v>
      </c>
      <c r="B2274" t="str">
        <f ca="1">IFERROR(__xludf.DUMMYFUNCTION("GOOGLETRANSLATE(B2274,""en"",""hi"")"),"समस्या यह है कि भारतीय महिला पता है कितनी देर के रूप में एक अच्छा महिलाओं / पत्नी के रूप में कार्य करने के लिए है
के रूप में अपनी उसके उद्देश्य में कार्य करता है तो बाद उसे मिले हैं की जरूरत है वह उसकी असली दिखाएगा
रंग की। एक असली शैतान बाहर आ जाएगा।")</f>
        <v>समस्या यह है कि भारतीय महिला पता है कितनी देर के रूप में एक अच्छा महिलाओं / पत्नी के रूप में कार्य करने के लिए है
के रूप में अपनी उसके उद्देश्य में कार्य करता है तो बाद उसे मिले हैं की जरूरत है वह उसकी असली दिखाएगा
रंग की। एक असली शैतान बाहर आ जाएगा।</v>
      </c>
      <c r="C2274" s="1" t="s">
        <v>4</v>
      </c>
      <c r="D2274" s="1" t="s">
        <v>5</v>
      </c>
    </row>
    <row r="2275" spans="1:4" ht="13.2" x14ac:dyDescent="0.25">
      <c r="A2275" s="1" t="s">
        <v>2281</v>
      </c>
      <c r="B2275" t="str">
        <f ca="1">IFERROR(__xludf.DUMMYFUNCTION("GOOGLETRANSLATE(B2275,""en"",""hi"")"),"आप animes abt क्या सोचते हैं?
मैं केवल एक श्रृंखला deathnote नामित देखा और मैं सच है कि कृपया समीक्षा lile
उस!")</f>
        <v>आप animes abt क्या सोचते हैं?
मैं केवल एक श्रृंखला deathnote नामित देखा और मैं सच है कि कृपया समीक्षा lile
उस!</v>
      </c>
      <c r="C2275" s="1" t="s">
        <v>4</v>
      </c>
      <c r="D2275" s="1" t="s">
        <v>5</v>
      </c>
    </row>
    <row r="2276" spans="1:4" ht="13.2" x14ac:dyDescent="0.25">
      <c r="A2276" s="1" t="s">
        <v>2282</v>
      </c>
      <c r="B2276" t="str">
        <f ca="1">IFERROR(__xludf.DUMMYFUNCTION("GOOGLETRANSLATE(B2276,""en"",""hi"")"),"मै भी")</f>
        <v>मै भी</v>
      </c>
      <c r="C2276" s="1" t="s">
        <v>4</v>
      </c>
      <c r="D2276" s="1" t="s">
        <v>5</v>
      </c>
    </row>
    <row r="2277" spans="1:4" ht="13.2" x14ac:dyDescent="0.25">
      <c r="A2277" s="1" t="s">
        <v>2283</v>
      </c>
      <c r="B2277" t="str">
        <f ca="1">IFERROR(__xludf.DUMMYFUNCTION("GOOGLETRANSLATE(B2277,""en"",""hi"")"),"lallantop विकसित करने के लिए है, यह राजदीप जाने है ..")</f>
        <v>lallantop विकसित करने के लिए है, यह राजदीप जाने है ..</v>
      </c>
      <c r="C2277" s="1" t="s">
        <v>4</v>
      </c>
      <c r="D2277" s="1" t="s">
        <v>5</v>
      </c>
    </row>
    <row r="2278" spans="1:4" ht="13.2" x14ac:dyDescent="0.25">
      <c r="A2278" s="1" t="s">
        <v>2284</v>
      </c>
      <c r="B2278" t="str">
        <f ca="1">IFERROR(__xludf.DUMMYFUNCTION("GOOGLETRANSLATE(B2278,""en"",""hi"")"),"@Truthshallsetyoufree मुझे")</f>
        <v>@Truthshallsetyoufree मुझे</v>
      </c>
      <c r="C2278" s="1" t="s">
        <v>4</v>
      </c>
      <c r="D2278" s="1" t="s">
        <v>5</v>
      </c>
    </row>
    <row r="2279" spans="1:4" ht="13.2" x14ac:dyDescent="0.25">
      <c r="A2279" s="1" t="s">
        <v>2285</v>
      </c>
      <c r="B2279" t="str">
        <f ca="1">IFERROR(__xludf.DUMMYFUNCTION("GOOGLETRANSLATE(B2279,""en"",""hi"")"),"Vvvvvvvvnice")</f>
        <v>Vvvvvvvvnice</v>
      </c>
      <c r="C2279" s="1" t="s">
        <v>4</v>
      </c>
      <c r="D2279" s="1" t="s">
        <v>5</v>
      </c>
    </row>
    <row r="2280" spans="1:4" ht="13.2" x14ac:dyDescent="0.25">
      <c r="A2280" s="1" t="s">
        <v>2286</v>
      </c>
      <c r="B2280" t="str">
        <f ca="1">IFERROR(__xludf.DUMMYFUNCTION("GOOGLETRANSLATE(B2280,""en"",""hi"")"),"यह कानूनी रूप से करने के लिए महिला को एक हथियार औरत में हो रही बिना एक आदमी का दुरुपयोग है
दुरुपयोग के लिए कानून के साथ मुसीबत। राजनेताओं तो निर्माण के बारे में हताश है
औरत को प्यार करता हूँ कि वे कानून के इस प्रकार के साथ रखा जाएगा?")</f>
        <v>यह कानूनी रूप से करने के लिए महिला को एक हथियार औरत में हो रही बिना एक आदमी का दुरुपयोग है
दुरुपयोग के लिए कानून के साथ मुसीबत। राजनेताओं तो निर्माण के बारे में हताश है
औरत को प्यार करता हूँ कि वे कानून के इस प्रकार के साथ रखा जाएगा?</v>
      </c>
      <c r="C2280" s="1" t="s">
        <v>13</v>
      </c>
      <c r="D2280" s="1" t="s">
        <v>5</v>
      </c>
    </row>
    <row r="2281" spans="1:4" ht="13.2" x14ac:dyDescent="0.25">
      <c r="A2281" s="1" t="s">
        <v>2287</v>
      </c>
      <c r="B2281" t="str">
        <f ca="1">IFERROR(__xludf.DUMMYFUNCTION("GOOGLETRANSLATE(B2281,""en"",""hi"")"),"फिल्मी दीवाने मैं पूरी तरह सहमत")</f>
        <v>फिल्मी दीवाने मैं पूरी तरह सहमत</v>
      </c>
      <c r="C2281" s="1" t="s">
        <v>4</v>
      </c>
      <c r="D2281" s="1" t="s">
        <v>5</v>
      </c>
    </row>
    <row r="2282" spans="1:4" ht="13.2" x14ac:dyDescent="0.25">
      <c r="A2282" s="1" t="s">
        <v>2288</v>
      </c>
      <c r="B2282" t="str">
        <f ca="1">IFERROR(__xludf.DUMMYFUNCTION("GOOGLETRANSLATE(B2282,""en"",""hi"")"),"jezus ..😂😂😂😂😂😂 चावल बैग का शेक के लिए है कि गंदगी के नाम परिवर्तित
हिन्दू .. और $$ &amp;&amp; # &amp; $")</f>
        <v>jezus ..😂😂😂😂😂😂 चावल बैग का शेक के लिए है कि गंदगी के नाम परिवर्तित
हिन्दू .. और $$ &amp;&amp; # &amp; $</v>
      </c>
      <c r="C2282" s="1" t="s">
        <v>4</v>
      </c>
      <c r="D2282" s="1" t="s">
        <v>5</v>
      </c>
    </row>
    <row r="2283" spans="1:4" ht="13.2" x14ac:dyDescent="0.25">
      <c r="A2283" s="1" t="s">
        <v>2289</v>
      </c>
      <c r="B2283" t="str">
        <f ca="1">IFERROR(__xludf.DUMMYFUNCTION("GOOGLETRANSLATE(B2283,""en"",""hi"")"),"बेस्ट समीक्षा कभी ... इसे रखने के ऊपर ..")</f>
        <v>बेस्ट समीक्षा कभी ... इसे रखने के ऊपर ..</v>
      </c>
      <c r="C2283" s="1" t="s">
        <v>4</v>
      </c>
      <c r="D2283" s="1" t="s">
        <v>5</v>
      </c>
    </row>
    <row r="2284" spans="1:4" ht="13.2" x14ac:dyDescent="0.25">
      <c r="A2284" s="1" t="s">
        <v>2290</v>
      </c>
      <c r="B2284" t="str">
        <f ca="1">IFERROR(__xludf.DUMMYFUNCTION("GOOGLETRANSLATE(B2284,""en"",""hi"")"),"अच्छा काम आदमी मैं तुम्हारे साथ हूँ")</f>
        <v>अच्छा काम आदमी मैं तुम्हारे साथ हूँ</v>
      </c>
      <c r="C2284" s="1" t="s">
        <v>4</v>
      </c>
      <c r="D2284" s="1" t="s">
        <v>5</v>
      </c>
    </row>
    <row r="2285" spans="1:4" ht="13.2" x14ac:dyDescent="0.25">
      <c r="A2285" s="1" t="s">
        <v>2291</v>
      </c>
      <c r="B2285" t="str">
        <f ca="1">IFERROR(__xludf.DUMMYFUNCTION("GOOGLETRANSLATE(B2285,""en"",""hi"")"),"रवीश कुमार पत्रकारिता के एबीसी पता नहीं है")</f>
        <v>रवीश कुमार पत्रकारिता के एबीसी पता नहीं है</v>
      </c>
      <c r="C2285" s="1" t="s">
        <v>13</v>
      </c>
      <c r="D2285" s="1" t="s">
        <v>5</v>
      </c>
    </row>
    <row r="2286" spans="1:4" ht="13.2" x14ac:dyDescent="0.25">
      <c r="A2286" s="1" t="s">
        <v>2292</v>
      </c>
      <c r="B2286" t="str">
        <f ca="1">IFERROR(__xludf.DUMMYFUNCTION("GOOGLETRANSLATE(B2286,""en"",""hi"")"),"प्रतीक Borade मैं उनसे पूछा गया कि कबीर सिंह मुस्लिम कैसे वह नहीं है आप कैसे ले जाएगा
जाना होगा 😂😂")</f>
        <v>प्रतीक Borade मैं उनसे पूछा गया कि कबीर सिंह मुस्लिम कैसे वह नहीं है आप कैसे ले जाएगा
जाना होगा 😂😂</v>
      </c>
      <c r="C2286" s="1" t="s">
        <v>4</v>
      </c>
      <c r="D2286" s="1" t="s">
        <v>5</v>
      </c>
    </row>
    <row r="2287" spans="1:4" ht="13.2" x14ac:dyDescent="0.25">
      <c r="A2287" s="1" t="s">
        <v>2293</v>
      </c>
      <c r="B2287" t="str">
        <f ca="1">IFERROR(__xludf.DUMMYFUNCTION("GOOGLETRANSLATE(B2287,""en"",""hi"")"),"भाई ..... मुझे आश्चर्य है कि कैसे बेशर्म उन लोगों को कर रहे हैं .... उनकी हर प्रयास
विफल हो रहा है ....
की तरह, uri फिल्म के बावजूद वे अस्वीकार कर दिया ..
केसरी, एक हिट है फिर कबीर सिंह सुपरहिट जो वे कर रहे हैं के लिए जा रहा
बदनाम करने ...
ये librandus बु"&amp;"री तरह असफल रहे हैं ...
धन्यवाद भगवान भाजपा सत्ता 2 बार के लिए आया था ...")</f>
        <v>भाई ..... मुझे आश्चर्य है कि कैसे बेशर्म उन लोगों को कर रहे हैं .... उनकी हर प्रयास
विफल हो रहा है ....
की तरह, uri फिल्म के बावजूद वे अस्वीकार कर दिया ..
केसरी, एक हिट है फिर कबीर सिंह सुपरहिट जो वे कर रहे हैं के लिए जा रहा
बदनाम करने ...
ये librandus बुरी तरह असफल रहे हैं ...
धन्यवाद भगवान भाजपा सत्ता 2 बार के लिए आया था ...</v>
      </c>
      <c r="C2287" s="1" t="s">
        <v>36</v>
      </c>
      <c r="D2287" s="1" t="s">
        <v>5</v>
      </c>
    </row>
    <row r="2288" spans="1:4" ht="13.2" x14ac:dyDescent="0.25">
      <c r="A2288" s="1" t="s">
        <v>2294</v>
      </c>
      <c r="B2288" t="str">
        <f ca="1">IFERROR(__xludf.DUMMYFUNCTION("GOOGLETRANSLATE(B2288,""en"",""hi"")"),"** _ अरे true..every एकल word..Person जो बोलता है क्या बजाय सच्चाई यह है
लोग क्या सुनना चाहता है _ **")</f>
        <v>** _ अरे true..every एकल word..Person जो बोलता है क्या बजाय सच्चाई यह है
लोग क्या सुनना चाहता है _ **</v>
      </c>
      <c r="C2288" s="1" t="s">
        <v>4</v>
      </c>
      <c r="D2288" s="1" t="s">
        <v>5</v>
      </c>
    </row>
    <row r="2289" spans="1:4" ht="13.2" x14ac:dyDescent="0.25">
      <c r="A2289" s="1" t="s">
        <v>2295</v>
      </c>
      <c r="B2289" t="str">
        <f ca="1">IFERROR(__xludf.DUMMYFUNCTION("GOOGLETRANSLATE(B2289,""en"",""hi"")"),"कल्पना कीजिए लड़ने क्लब अब जारी की गई है। क्या नारीवादियों प्रतिक्रियाओं हो सकता है?")</f>
        <v>कल्पना कीजिए लड़ने क्लब अब जारी की गई है। क्या नारीवादियों प्रतिक्रियाओं हो सकता है?</v>
      </c>
      <c r="C2289" s="1" t="s">
        <v>13</v>
      </c>
      <c r="D2289" s="1" t="s">
        <v>5</v>
      </c>
    </row>
    <row r="2290" spans="1:4" ht="13.2" x14ac:dyDescent="0.25">
      <c r="A2290" s="1" t="s">
        <v>2296</v>
      </c>
      <c r="B2290" t="str">
        <f ca="1">IFERROR(__xludf.DUMMYFUNCTION("GOOGLETRANSLATE(B2290,""en"",""hi"")"),"वह की तरह, स्ट्रीट कुत्ता है। इन मूर्खों पर ध्यान न दें ...")</f>
        <v>वह की तरह, स्ट्रीट कुत्ता है। इन मूर्खों पर ध्यान न दें ...</v>
      </c>
      <c r="C2290" s="1" t="s">
        <v>4</v>
      </c>
      <c r="D2290" s="1" t="s">
        <v>5</v>
      </c>
    </row>
    <row r="2291" spans="1:4" ht="13.2" x14ac:dyDescent="0.25">
      <c r="A2291" s="1" t="s">
        <v>2297</v>
      </c>
      <c r="B2291" t="str">
        <f ca="1">IFERROR(__xludf.DUMMYFUNCTION("GOOGLETRANSLATE(B2291,""en"",""hi"")"),"नई अभिनव शांत")</f>
        <v>नई अभिनव शांत</v>
      </c>
      <c r="C2291" s="1" t="s">
        <v>4</v>
      </c>
      <c r="D2291" s="1" t="s">
        <v>5</v>
      </c>
    </row>
    <row r="2292" spans="1:4" ht="13.2" x14ac:dyDescent="0.25">
      <c r="A2292" s="1" t="s">
        <v>2298</v>
      </c>
      <c r="B2292" t="str">
        <f ca="1">IFERROR(__xludf.DUMMYFUNCTION("GOOGLETRANSLATE(B2292,""en"",""hi"")"),"सर मैं कहूंगा कि आप इसे कई में मदद मिलेगी इस विषयों पर कुछ फिल्में बनाना चाहिए
जो लोग इस सामान से पीड़ित हैं की। आप युवाओं को शिक्षित कर सकते
कि और बॉलीवुड से भी रूप में अच्छी तरह !!")</f>
        <v>सर मैं कहूंगा कि आप इसे कई में मदद मिलेगी इस विषयों पर कुछ फिल्में बनाना चाहिए
जो लोग इस सामान से पीड़ित हैं की। आप युवाओं को शिक्षित कर सकते
कि और बॉलीवुड से भी रूप में अच्छी तरह !!</v>
      </c>
      <c r="C2292" s="1" t="s">
        <v>4</v>
      </c>
      <c r="D2292" s="1" t="s">
        <v>5</v>
      </c>
    </row>
    <row r="2293" spans="1:4" ht="13.2" x14ac:dyDescent="0.25">
      <c r="A2293" s="1" t="s">
        <v>2299</v>
      </c>
      <c r="B2293" t="str">
        <f ca="1">IFERROR(__xludf.DUMMYFUNCTION("GOOGLETRANSLATE(B2293,""en"",""hi"")"),"सुपर साहब ....... क्या तुम सच में युवाओं के लिए सबसे अच्छा काम कर रही। बहुत बहुत धन्यवाद सर।")</f>
        <v>सुपर साहब ....... क्या तुम सच में युवाओं के लिए सबसे अच्छा काम कर रही। बहुत बहुत धन्यवाद सर।</v>
      </c>
      <c r="C2293" s="1" t="s">
        <v>4</v>
      </c>
      <c r="D2293" s="1" t="s">
        <v>5</v>
      </c>
    </row>
    <row r="2294" spans="1:4" ht="13.2" x14ac:dyDescent="0.25">
      <c r="A2294" s="1" t="s">
        <v>2300</v>
      </c>
      <c r="B2294" t="str">
        <f ca="1">IFERROR(__xludf.DUMMYFUNCTION("GOOGLETRANSLATE(B2294,""en"",""hi"")"),"गुरु यू सही r 👍😂😂😂")</f>
        <v>गुरु यू सही r 👍😂😂😂</v>
      </c>
      <c r="C2294" s="1" t="s">
        <v>4</v>
      </c>
      <c r="D2294" s="1" t="s">
        <v>5</v>
      </c>
    </row>
    <row r="2295" spans="1:4" ht="13.2" x14ac:dyDescent="0.25">
      <c r="A2295" s="1" t="s">
        <v>2301</v>
      </c>
      <c r="B2295" t="str">
        <f ca="1">IFERROR(__xludf.DUMMYFUNCTION("GOOGLETRANSLATE(B2295,""en"",""hi"")"),"osm भाई अच्छा काम")</f>
        <v>osm भाई अच्छा काम</v>
      </c>
      <c r="C2295" s="1" t="s">
        <v>4</v>
      </c>
      <c r="D2295" s="1" t="s">
        <v>5</v>
      </c>
    </row>
    <row r="2296" spans="1:4" ht="13.2" x14ac:dyDescent="0.25">
      <c r="A2296" s="1" t="s">
        <v>2302</v>
      </c>
      <c r="B2296" t="str">
        <f ca="1">IFERROR(__xludf.DUMMYFUNCTION("GOOGLETRANSLATE(B2296,""en"",""hi"")"),"कृपया समीक्षा एजेंट साई श्रीनिवास Athreya तेलुगू फिल्म")</f>
        <v>कृपया समीक्षा एजेंट साई श्रीनिवास Athreya तेलुगू फिल्म</v>
      </c>
      <c r="C2296" s="1" t="s">
        <v>4</v>
      </c>
      <c r="D2296" s="1" t="s">
        <v>5</v>
      </c>
    </row>
    <row r="2297" spans="1:4" ht="13.2" x14ac:dyDescent="0.25">
      <c r="A2297" s="1" t="s">
        <v>2303</v>
      </c>
      <c r="B2297" t="str">
        <f ca="1">IFERROR(__xludf.DUMMYFUNCTION("GOOGLETRANSLATE(B2297,""en"",""hi"")"),"उसे लॉक !!?")</f>
        <v>उसे लॉक !!?</v>
      </c>
      <c r="C2297" s="1" t="s">
        <v>4</v>
      </c>
      <c r="D2297" s="1" t="s">
        <v>5</v>
      </c>
    </row>
    <row r="2298" spans="1:4" ht="13.2" x14ac:dyDescent="0.25">
      <c r="A2298" s="1" t="s">
        <v>2304</v>
      </c>
      <c r="B2298" t="str">
        <f ca="1">IFERROR(__xludf.DUMMYFUNCTION("GOOGLETRANSLATE(B2298,""en"",""hi"")"),"शालीनता के साथ असंतोष। इस वकील शंकर एमएस की गलत तर्क ?? !!!")</f>
        <v>शालीनता के साथ असंतोष। इस वकील शंकर एमएस की गलत तर्क ?? !!!</v>
      </c>
      <c r="C2298" s="1" t="s">
        <v>4</v>
      </c>
      <c r="D2298" s="1" t="s">
        <v>5</v>
      </c>
    </row>
    <row r="2299" spans="1:4" ht="13.2" x14ac:dyDescent="0.25">
      <c r="A2299" s="1" t="s">
        <v>2305</v>
      </c>
      <c r="B2299" t="str">
        <f ca="1">IFERROR(__xludf.DUMMYFUNCTION("GOOGLETRANSLATE(B2299,""en"",""hi"")"),"मैं अपने प्यार के लिए एक transwoman होना चाहता हूँ 😘😘😘")</f>
        <v>मैं अपने प्यार के लिए एक transwoman होना चाहता हूँ 😘😘😘</v>
      </c>
      <c r="C2299" s="1" t="s">
        <v>4</v>
      </c>
      <c r="D2299" s="1" t="s">
        <v>5</v>
      </c>
    </row>
    <row r="2300" spans="1:4" ht="13.2" x14ac:dyDescent="0.25">
      <c r="A2300" s="1" t="s">
        <v>2306</v>
      </c>
      <c r="B2300" t="str">
        <f ca="1">IFERROR(__xludf.DUMMYFUNCTION("GOOGLETRANSLATE(B2300,""en"",""hi"")"),"Chutye संजू ke नंगा मुझे कुछ नही बोला यह सिर्फ एक फिल्म में यह और छुट्टी देखने होंगे
यह")</f>
        <v>Chutye संजू ke नंगा मुझे कुछ नही बोला यह सिर्फ एक फिल्म में यह और छुट्टी देखने होंगे
यह</v>
      </c>
      <c r="C2300" s="1" t="s">
        <v>36</v>
      </c>
      <c r="D2300" s="1" t="s">
        <v>5</v>
      </c>
    </row>
    <row r="2301" spans="1:4" ht="13.2" x14ac:dyDescent="0.25">
      <c r="A2301" s="1" t="s">
        <v>2307</v>
      </c>
      <c r="B2301" t="str">
        <f ca="1">IFERROR(__xludf.DUMMYFUNCTION("GOOGLETRANSLATE(B2301,""en"",""hi"")"),"समलैंगिकों ..then वे विभिन्न में theirselves लिप्त हो सकता है अनुमति दी जाती है
उनके साथी सैनिकों के साथ यौन गतिविधियों !!! मुख्य एजेंडा है और
सेना पुरुषों की एकाग्रता भटक प्राप्त कर सकते हैं !! मैं पूरी तरह से समर्थन करते हैं उनके
बयान")</f>
        <v>समलैंगिकों ..then वे विभिन्न में theirselves लिप्त हो सकता है अनुमति दी जाती है
उनके साथी सैनिकों के साथ यौन गतिविधियों !!! मुख्य एजेंडा है और
सेना पुरुषों की एकाग्रता भटक प्राप्त कर सकते हैं !! मैं पूरी तरह से समर्थन करते हैं उनके
बयान</v>
      </c>
      <c r="C2301" s="1" t="s">
        <v>4</v>
      </c>
      <c r="D2301" s="1" t="s">
        <v>28</v>
      </c>
    </row>
    <row r="2302" spans="1:4" ht="13.2" x14ac:dyDescent="0.25">
      <c r="A2302" s="1" t="s">
        <v>2308</v>
      </c>
      <c r="B2302" t="str">
        <f ca="1">IFERROR(__xludf.DUMMYFUNCTION("GOOGLETRANSLATE(B2302,""en"",""hi"")"),"आधुनिक नारीवाद कुत्ते बकवास है")</f>
        <v>आधुनिक नारीवाद कुत्ते बकवास है</v>
      </c>
      <c r="C2302" s="1" t="s">
        <v>36</v>
      </c>
      <c r="D2302" s="1" t="s">
        <v>5</v>
      </c>
    </row>
    <row r="2303" spans="1:4" ht="13.2" x14ac:dyDescent="0.25">
      <c r="A2303" s="1" t="s">
        <v>2309</v>
      </c>
      <c r="B2303" t="str">
        <f ca="1">IFERROR(__xludf.DUMMYFUNCTION("GOOGLETRANSLATE(B2303,""en"",""hi"")"),"विजय देवाराकोंदा तरह ....
मैं नहीं दे एक बकवास ... 🖕🖕😂😂😂")</f>
        <v>विजय देवाराकोंदा तरह ....
मैं नहीं दे एक बकवास ... 🖕🖕😂😂😂</v>
      </c>
      <c r="C2303" s="1" t="s">
        <v>4</v>
      </c>
      <c r="D2303" s="1" t="s">
        <v>5</v>
      </c>
    </row>
    <row r="2304" spans="1:4" ht="13.2" x14ac:dyDescent="0.25">
      <c r="A2304" s="1" t="s">
        <v>2310</v>
      </c>
      <c r="B2304" t="str">
        <f ca="1">IFERROR(__xludf.DUMMYFUNCTION("GOOGLETRANSLATE(B2304,""en"",""hi"")"),"वीडियो लानत बहुत ज्यादा फैला है ..
यह हो सकता है लगभग 2 मिनट में पूरा किया गया है")</f>
        <v>वीडियो लानत बहुत ज्यादा फैला है ..
यह हो सकता है लगभग 2 मिनट में पूरा किया गया है</v>
      </c>
      <c r="C2304" s="1" t="s">
        <v>4</v>
      </c>
      <c r="D2304" s="1" t="s">
        <v>5</v>
      </c>
    </row>
    <row r="2305" spans="1:4" ht="13.2" x14ac:dyDescent="0.25">
      <c r="A2305" s="1" t="s">
        <v>2311</v>
      </c>
      <c r="B2305" t="str">
        <f ca="1">IFERROR(__xludf.DUMMYFUNCTION("GOOGLETRANSLATE(B2305,""en"",""hi"")"),"ममता, Arundhuti आदि Surawardi शुक्राणु से पैदा होते हैं वह गर्भ को गिरा दिया
16 अगस्त-1946 कोलकाता में कई महिलाओं। सही मायने में वे वास्तव में कर रहे हैं कमीनों
/ बिच-जैविक रूप से वे एक ज्ञात पिता नहीं हो सकता। हम सभी जानते हैं
उसके साथ क्या हुआ और कल्पना"&amp;" क्या Mamaata और बिच अरुंधति को इंतजार है।")</f>
        <v>ममता, Arundhuti आदि Surawardi शुक्राणु से पैदा होते हैं वह गर्भ को गिरा दिया
16 अगस्त-1946 कोलकाता में कई महिलाओं। सही मायने में वे वास्तव में कर रहे हैं कमीनों
/ बिच-जैविक रूप से वे एक ज्ञात पिता नहीं हो सकता। हम सभी जानते हैं
उसके साथ क्या हुआ और कल्पना क्या Mamaata और बिच अरुंधति को इंतजार है।</v>
      </c>
      <c r="C2305" s="1" t="s">
        <v>36</v>
      </c>
      <c r="D2305" s="1" t="s">
        <v>28</v>
      </c>
    </row>
    <row r="2306" spans="1:4" ht="13.2" x14ac:dyDescent="0.25">
      <c r="A2306" s="1" t="s">
        <v>2312</v>
      </c>
      <c r="B2306" t="str">
        <f ca="1">IFERROR(__xludf.DUMMYFUNCTION("GOOGLETRANSLATE(B2306,""en"",""hi"")"),"नहीं। मुझे भी।")</f>
        <v>नहीं। मुझे भी।</v>
      </c>
      <c r="C2306" s="1" t="s">
        <v>4</v>
      </c>
      <c r="D2306" s="1" t="s">
        <v>5</v>
      </c>
    </row>
    <row r="2307" spans="1:4" ht="13.2" x14ac:dyDescent="0.25">
      <c r="A2307" s="1" t="s">
        <v>2313</v>
      </c>
      <c r="B2307" t="str">
        <f ca="1">IFERROR(__xludf.DUMMYFUNCTION("GOOGLETRANSLATE(B2307,""en"",""hi"")"),"Chandniee Toushare Aillengare क्योंकि वह केरल से है। यहाँ लोग हैं
मस्तिष्क और समय वे इसे प्रयोग के अधिकांश, आप नहीं समझ सकते हैं")</f>
        <v>Chandniee Toushare Aillengare क्योंकि वह केरल से है। यहाँ लोग हैं
मस्तिष्क और समय वे इसे प्रयोग के अधिकांश, आप नहीं समझ सकते हैं</v>
      </c>
      <c r="C2307" s="1" t="s">
        <v>4</v>
      </c>
      <c r="D2307" s="1" t="s">
        <v>5</v>
      </c>
    </row>
    <row r="2308" spans="1:4" ht="13.2" x14ac:dyDescent="0.25">
      <c r="A2308" s="1" t="s">
        <v>2314</v>
      </c>
      <c r="B2308" t="str">
        <f ca="1">IFERROR(__xludf.DUMMYFUNCTION("GOOGLETRANSLATE(B2308,""en"",""hi"")"),"समलैंगिक समूह के दायरे सभी रेजिमेंट फायदा हो सकता है ...")</f>
        <v>समलैंगिक समूह के दायरे सभी रेजिमेंट फायदा हो सकता है ...</v>
      </c>
      <c r="C2308" s="1" t="s">
        <v>4</v>
      </c>
      <c r="D2308" s="1" t="s">
        <v>28</v>
      </c>
    </row>
    <row r="2309" spans="1:4" ht="13.2" x14ac:dyDescent="0.25">
      <c r="A2309" s="1" t="s">
        <v>2315</v>
      </c>
      <c r="B2309" t="str">
        <f ca="1">IFERROR(__xludf.DUMMYFUNCTION("GOOGLETRANSLATE(B2309,""en"",""hi"")"),"Pls मुझे इस संगीत के नाम बता सकते हैं?")</f>
        <v>Pls मुझे इस संगीत के नाम बता सकते हैं?</v>
      </c>
      <c r="C2309" s="1" t="s">
        <v>4</v>
      </c>
      <c r="D2309" s="1" t="s">
        <v>5</v>
      </c>
    </row>
    <row r="2310" spans="1:4" ht="13.2" x14ac:dyDescent="0.25">
      <c r="A2310" s="1" t="s">
        <v>2316</v>
      </c>
      <c r="B2310" t="str">
        <f ca="1">IFERROR(__xludf.DUMMYFUNCTION("GOOGLETRANSLATE(B2310,""en"",""hi"")"),"हाय पिताजी 9679897440")</f>
        <v>हाय पिताजी 9679897440</v>
      </c>
      <c r="C2310" s="1" t="s">
        <v>4</v>
      </c>
      <c r="D2310" s="1" t="s">
        <v>5</v>
      </c>
    </row>
    <row r="2311" spans="1:4" ht="13.2" x14ac:dyDescent="0.25">
      <c r="A2311" s="1" t="s">
        <v>2317</v>
      </c>
      <c r="B2311" t="str">
        <f ca="1">IFERROR(__xludf.DUMMYFUNCTION("GOOGLETRANSLATE(B2311,""en"",""hi"")"),"मैं अपने बड़े प्रशंसक हूँ")</f>
        <v>मैं अपने बड़े प्रशंसक हूँ</v>
      </c>
      <c r="C2311" s="1" t="s">
        <v>4</v>
      </c>
      <c r="D2311" s="1" t="s">
        <v>5</v>
      </c>
    </row>
    <row r="2312" spans="1:4" ht="13.2" x14ac:dyDescent="0.25">
      <c r="A2312" s="1" t="s">
        <v>2318</v>
      </c>
      <c r="B2312" t="str">
        <f ca="1">IFERROR(__xludf.DUMMYFUNCTION("GOOGLETRANSLATE(B2312,""en"",""hi"")"),"77 बच्चे अर्नाब सर पर राजस्थान में डॉक्टर की लापरवाही के कारण मृत्यु हो गई
कोटा .... कृपया रिपोर्ट है कि n कांग्रेस सरकार को सवाल पूछने ... कृपया कृपया कृपया ...")</f>
        <v>77 बच्चे अर्नाब सर पर राजस्थान में डॉक्टर की लापरवाही के कारण मृत्यु हो गई
कोटा .... कृपया रिपोर्ट है कि n कांग्रेस सरकार को सवाल पूछने ... कृपया कृपया कृपया ...</v>
      </c>
      <c r="C2312" s="1" t="s">
        <v>4</v>
      </c>
      <c r="D2312" s="1" t="s">
        <v>5</v>
      </c>
    </row>
    <row r="2313" spans="1:4" ht="13.2" x14ac:dyDescent="0.25">
      <c r="A2313" s="1" t="s">
        <v>2319</v>
      </c>
      <c r="B2313" t="str">
        <f ca="1">IFERROR(__xludf.DUMMYFUNCTION("GOOGLETRANSLATE(B2313,""en"",""hi"")"),"क्यों अर्नाब एक बहस कर रहा है? यह एक बहस नहीं है। बल्कि वह पर होना चाहिए
पैनल के दाईं ओर और रवीश कुमार बहस का संचालन करते हैं।")</f>
        <v>क्यों अर्नाब एक बहस कर रहा है? यह एक बहस नहीं है। बल्कि वह पर होना चाहिए
पैनल के दाईं ओर और रवीश कुमार बहस का संचालन करते हैं।</v>
      </c>
      <c r="C2313" s="1" t="s">
        <v>4</v>
      </c>
      <c r="D2313" s="1" t="s">
        <v>5</v>
      </c>
    </row>
    <row r="2314" spans="1:4" ht="13.2" x14ac:dyDescent="0.25">
      <c r="A2314" s="1" t="s">
        <v>2320</v>
      </c>
      <c r="B2314" t="str">
        <f ca="1">IFERROR(__xludf.DUMMYFUNCTION("GOOGLETRANSLATE(B2314,""en"",""hi"")"),"वह बहुत चालाक LUKS।
भारत की अदा धोखेबाज")</f>
        <v>वह बहुत चालाक LUKS।
भारत की अदा धोखेबाज</v>
      </c>
      <c r="C2314" s="1" t="s">
        <v>36</v>
      </c>
      <c r="D2314" s="1" t="s">
        <v>5</v>
      </c>
    </row>
    <row r="2315" spans="1:4" ht="13.2" x14ac:dyDescent="0.25">
      <c r="A2315" s="1" t="s">
        <v>2321</v>
      </c>
      <c r="B2315" t="str">
        <f ca="1">IFERROR(__xludf.DUMMYFUNCTION("GOOGLETRANSLATE(B2315,""en"",""hi"")"),"कौनसी जगह")</f>
        <v>कौनसी जगह</v>
      </c>
      <c r="C2315" s="1" t="s">
        <v>4</v>
      </c>
      <c r="D2315" s="1" t="s">
        <v>5</v>
      </c>
    </row>
    <row r="2316" spans="1:4" ht="13.2" x14ac:dyDescent="0.25">
      <c r="A2316" s="1" t="s">
        <v>2322</v>
      </c>
      <c r="B2316" t="str">
        <f ca="1">IFERROR(__xludf.DUMMYFUNCTION("GOOGLETRANSLATE(B2316,""en"",""hi"")"),"यहाँ किसी और मुझे सिवाय जो देखने में नहीं आया
[#KABIRSINGH] (http://www.youtube.com/results?search_query=%23KABIRSINGH) फिल्म
कीसी भी की म त प र? ✋")</f>
        <v>यहाँ किसी और मुझे सिवाय जो देखने में नहीं आया
[#KABIRSINGH] (http://www.youtube.com/results?search_query=%23KABIRSINGH) फिल्म
कीसी भी की म त प र? ✋</v>
      </c>
      <c r="C2316" s="1" t="s">
        <v>4</v>
      </c>
      <c r="D2316" s="1" t="s">
        <v>5</v>
      </c>
    </row>
    <row r="2317" spans="1:4" ht="13.2" x14ac:dyDescent="0.25">
      <c r="A2317" s="1" t="s">
        <v>2323</v>
      </c>
      <c r="B2317" t="str">
        <f ca="1">IFERROR(__xludf.DUMMYFUNCTION("GOOGLETRANSLATE(B2317,""en"",""hi"")"),"जोकर 2019 पर एक समीक्षा कृपया")</f>
        <v>जोकर 2019 पर एक समीक्षा कृपया</v>
      </c>
      <c r="C2317" s="1" t="s">
        <v>4</v>
      </c>
      <c r="D2317" s="1" t="s">
        <v>5</v>
      </c>
    </row>
    <row r="2318" spans="1:4" ht="13.2" x14ac:dyDescent="0.25">
      <c r="A2318" s="1" t="s">
        <v>2324</v>
      </c>
      <c r="B2318" t="str">
        <f ca="1">IFERROR(__xludf.DUMMYFUNCTION("GOOGLETRANSLATE(B2318,""en"",""hi"")"),"सभी facts💯")</f>
        <v>सभी facts💯</v>
      </c>
      <c r="C2318" s="1" t="s">
        <v>4</v>
      </c>
      <c r="D2318" s="1" t="s">
        <v>5</v>
      </c>
    </row>
    <row r="2319" spans="1:4" ht="13.2" x14ac:dyDescent="0.25">
      <c r="A2319" s="1" t="s">
        <v>2325</v>
      </c>
      <c r="B2319" t="str">
        <f ca="1">IFERROR(__xludf.DUMMYFUNCTION("GOOGLETRANSLATE(B2319,""en"",""hi"")"),"और हाँ मुझे नफरत है नारीवादी किया जा रहा है आवारा उनके तथाकथित स्वतंत्रता है")</f>
        <v>और हाँ मुझे नफरत है नारीवादी किया जा रहा है आवारा उनके तथाकथित स्वतंत्रता है</v>
      </c>
      <c r="C2319" s="1" t="s">
        <v>36</v>
      </c>
      <c r="D2319" s="1" t="s">
        <v>5</v>
      </c>
    </row>
    <row r="2320" spans="1:4" ht="13.2" x14ac:dyDescent="0.25">
      <c r="A2320" s="1" t="s">
        <v>2326</v>
      </c>
      <c r="B2320" t="str">
        <f ca="1">IFERROR(__xludf.DUMMYFUNCTION("GOOGLETRANSLATE(B2320,""en"",""hi"")"),"मैं मानता हूँ भाई तुम ठीक कह रहे")</f>
        <v>मैं मानता हूँ भाई तुम ठीक कह रहे</v>
      </c>
      <c r="C2320" s="1" t="s">
        <v>4</v>
      </c>
      <c r="D2320" s="1" t="s">
        <v>5</v>
      </c>
    </row>
    <row r="2321" spans="1:4" ht="13.2" x14ac:dyDescent="0.25">
      <c r="A2321" s="1" t="s">
        <v>2327</v>
      </c>
      <c r="B2321" t="str">
        <f ca="1">IFERROR(__xludf.DUMMYFUNCTION("GOOGLETRANSLATE(B2321,""en"",""hi"")"),"नाइस video..i प्यार लोगों एलजीबीटी")</f>
        <v>नाइस video..i प्यार लोगों एलजीबीटी</v>
      </c>
      <c r="C2321" s="1" t="s">
        <v>4</v>
      </c>
      <c r="D2321" s="1" t="s">
        <v>5</v>
      </c>
    </row>
    <row r="2322" spans="1:4" ht="13.2" x14ac:dyDescent="0.25">
      <c r="A2322" s="1" t="s">
        <v>2328</v>
      </c>
      <c r="B2322" t="str">
        <f ca="1">IFERROR(__xludf.DUMMYFUNCTION("GOOGLETRANSLATE(B2322,""en"",""hi"")"),"जब कानून उन्हें इंसाफ नहीं करते ऐसा होता है।")</f>
        <v>जब कानून उन्हें इंसाफ नहीं करते ऐसा होता है।</v>
      </c>
      <c r="C2322" s="1" t="s">
        <v>4</v>
      </c>
      <c r="D2322" s="1" t="s">
        <v>5</v>
      </c>
    </row>
    <row r="2323" spans="1:4" ht="13.2" x14ac:dyDescent="0.25">
      <c r="A2323" s="1" t="s">
        <v>2329</v>
      </c>
      <c r="B2323" t="str">
        <f ca="1">IFERROR(__xludf.DUMMYFUNCTION("GOOGLETRANSLATE(B2323,""en"",""hi"")"),"जिस तरह से वह किया था कि यह एक बहुत मजेदार बना देता है")</f>
        <v>जिस तरह से वह किया था कि यह एक बहुत मजेदार बना देता है</v>
      </c>
      <c r="C2323" s="1" t="s">
        <v>4</v>
      </c>
      <c r="D2323" s="1" t="s">
        <v>5</v>
      </c>
    </row>
    <row r="2324" spans="1:4" ht="13.2" x14ac:dyDescent="0.25">
      <c r="A2324" s="1" t="s">
        <v>2330</v>
      </c>
      <c r="B2324" t="str">
        <f ca="1">IFERROR(__xludf.DUMMYFUNCTION("GOOGLETRANSLATE(B2324,""en"",""hi"")"),"मैं y पता नहीं है मुझे लगता है कि वह hw पता नहीं है गाने के लिए bt मैं गरीब लोगों n मैं सम्मान
रवैया पसंद नहीं")</f>
        <v>मैं y पता नहीं है मुझे लगता है कि वह hw पता नहीं है गाने के लिए bt मैं गरीब लोगों n मैं सम्मान
रवैया पसंद नहीं</v>
      </c>
      <c r="C2324" s="1" t="s">
        <v>13</v>
      </c>
      <c r="D2324" s="1" t="s">
        <v>5</v>
      </c>
    </row>
    <row r="2325" spans="1:4" ht="13.2" x14ac:dyDescent="0.25">
      <c r="A2325" s="1" t="s">
        <v>2331</v>
      </c>
      <c r="B2325" t="str">
        <f ca="1">IFERROR(__xludf.DUMMYFUNCTION("GOOGLETRANSLATE(B2325,""en"",""hi"")"),"वह रंगा और बिल्ला और उस Swara baskhar fingerring गया था के साथ सो रहा था
खुद her😂😂😂 देख")</f>
        <v>वह रंगा और बिल्ला और उस Swara baskhar fingerring गया था के साथ सो रहा था
खुद her😂😂😂 देख</v>
      </c>
      <c r="C2325" s="1" t="s">
        <v>13</v>
      </c>
      <c r="D2325" s="1" t="s">
        <v>28</v>
      </c>
    </row>
    <row r="2326" spans="1:4" ht="13.2" x14ac:dyDescent="0.25">
      <c r="A2326" s="1" t="s">
        <v>2332</v>
      </c>
      <c r="B2326" t="str">
        <f ca="1">IFERROR(__xludf.DUMMYFUNCTION("GOOGLETRANSLATE(B2326,""en"",""hi"")"),"कस्तूरी एक लाला भूमि में है। यीशु मसीह उसने कहा, इतने दुखी। केवल भगवान इच्छा मदद
उसके।")</f>
        <v>कस्तूरी एक लाला भूमि में है। यीशु मसीह उसने कहा, इतने दुखी। केवल भगवान इच्छा मदद
उसके।</v>
      </c>
      <c r="C2326" s="1" t="s">
        <v>4</v>
      </c>
      <c r="D2326" s="1" t="s">
        <v>5</v>
      </c>
    </row>
    <row r="2327" spans="1:4" ht="13.2" x14ac:dyDescent="0.25">
      <c r="A2327" s="1" t="s">
        <v>2333</v>
      </c>
      <c r="B2327" t="str">
        <f ca="1">IFERROR(__xludf.DUMMYFUNCTION("GOOGLETRANSLATE(B2327,""en"",""hi"")"),"यह गैर जिम्मेदार और त्रुटिपूर्ण है filmmaking..like राजू हिरानी है ...
समाप्त cherrypicked है।")</f>
        <v>यह गैर जिम्मेदार और त्रुटिपूर्ण है filmmaking..like राजू हिरानी है ...
समाप्त cherrypicked है।</v>
      </c>
      <c r="C2327" s="1" t="s">
        <v>4</v>
      </c>
      <c r="D2327" s="1" t="s">
        <v>5</v>
      </c>
    </row>
    <row r="2328" spans="1:4" ht="13.2" x14ac:dyDescent="0.25">
      <c r="A2328" s="1" t="s">
        <v>2334</v>
      </c>
      <c r="B2328" t="str">
        <f ca="1">IFERROR(__xludf.DUMMYFUNCTION("GOOGLETRANSLATE(B2328,""en"",""hi"")"),"शाहिद सर्वश्रेष्ठ अभिनेता है")</f>
        <v>शाहिद सर्वश्रेष्ठ अभिनेता है</v>
      </c>
      <c r="C2328" s="1" t="s">
        <v>4</v>
      </c>
      <c r="D2328" s="1" t="s">
        <v>5</v>
      </c>
    </row>
    <row r="2329" spans="1:4" ht="13.2" x14ac:dyDescent="0.25">
      <c r="A2329" s="1" t="s">
        <v>2335</v>
      </c>
      <c r="B2329" t="str">
        <f ca="1">IFERROR(__xludf.DUMMYFUNCTION("GOOGLETRANSLATE(B2329,""en"",""hi"")"),"आप गलत नहीं हैं, तो आप सिर्फ अज्ञानी हैं।")</f>
        <v>आप गलत नहीं हैं, तो आप सिर्फ अज्ञानी हैं।</v>
      </c>
      <c r="C2329" s="1" t="s">
        <v>13</v>
      </c>
      <c r="D2329" s="1" t="s">
        <v>5</v>
      </c>
    </row>
    <row r="2330" spans="1:4" ht="13.2" x14ac:dyDescent="0.25">
      <c r="A2330" s="1" t="s">
        <v>2336</v>
      </c>
      <c r="B2330" t="str">
        <f ca="1">IFERROR(__xludf.DUMMYFUNCTION("GOOGLETRANSLATE(B2330,""en"",""hi"")"),"Ranu मैं सिर्फ उसे नफरत मंडल")</f>
        <v>Ranu मैं सिर्फ उसे नफरत मंडल</v>
      </c>
      <c r="C2330" s="1" t="s">
        <v>36</v>
      </c>
      <c r="D2330" s="1" t="s">
        <v>5</v>
      </c>
    </row>
    <row r="2331" spans="1:4" ht="13.2" x14ac:dyDescent="0.25">
      <c r="A2331" s="1" t="s">
        <v>2337</v>
      </c>
      <c r="B2331" t="str">
        <f ca="1">IFERROR(__xludf.DUMMYFUNCTION("GOOGLETRANSLATE(B2331,""en"",""hi"")"),"पूरी तरह से अपने व्यावहारिकता के साथ सहमति व्यक्त की लेकिन कई सूक्ष्म चीजें हैं जो कर रहे हैं
वास्तव में पता चलता है कितना बुरा चरित्र है और वह कैसे उस के लिए भुगतना पड़ता है। आप
वास्तव में कोई बात बिगड़ का एक बहुत ने कहा:
1 \। वह समझता है कि कैसे गलत उनक"&amp;"े दृष्टिकोण है
2 \। उनका लाइसेंस भले ही वह झूठ बोला और मामला जीता जा सकता था खो देता है; यह
शो कैसे चरित्र परिपक्व शुरू होता है उसका रवैया पश्चाताप करने के लिए
3 \। उन्होंने कहा कि व्यक्ति का एक प्रकार है जो एक जटिल स्थिति से लेकिन कम से भाग जाता है है
अं"&amp;"त में वह लाने कि एक बहाने के रूप में कभी नहीं करना चाहता था (यह उसके दोस्त नहीं था,
महिला में जाना जाता है कभी नहीं होता)। उन्होंने कहा कि गलत किया था और उन्होंने महसूस किया।
4 \। पूरी तरह से गलत है जब आप कहते हैं कि वे अपने माता-पिता का दुरुपयोग करती है।"&amp;" समाप्त होने के कुछ हिस्सों
शो कैसे पिता के साथ उसके संबंध बदल दिया है।
5 \। पूरी तरह से गलत है जब आप कहते हैं कि वे गोलमाल के बाद भी कि महिला पीछा करने के लिए इस्तेमाल किया।
वह कभी करता है कि भले ही वह पर स्थानांतरित करने में असमर्थ है
6 \। यू फिल्म देखत"&amp;"े हैं, तो आप समझ जायेंगे कि कैसे वह खुद को नफरत शुरू कर दिया। ए
आदमी है जो स्वभाव से आत्मशक्ति है जब वह आप पर शर्म आनी शुरू होता है उसकी
व्यक्तित्व और दृष्टिकोण, इसकी एक बहुत बड़ी सकारात्मक बदलाव।
7 \। ठीक है मैं वह एक बहुत अवास्तविक तरह से महिला हो रही स"&amp;"माप्त होता है इस बात से सहमत है, लेकिन
दृश्य जहां वह बच्चे को स्वीकार करते हैं और उसके बिना एक पिता देने के लिए तैयार है
कुछ भी उसके प्यार में बोली जाने वाली शो पवित्रता (मैं इस बात से सहमत का पकने
संबंध बहुत ठेठ हालांकि बॉलीवुड गया था)
8 \। हाँ पर सहमत ह"&amp;"ुए कि वह स्वयं हानि पहुंचा रहा था लेकिन कहीं वह जाने की थी महिला पता
इसके बारे में और इसलिए उसके आधार पर कोई भी निर्णय लेने के लिए बाध्य करते हैं। व्यक्ति
नकली मर्दाना मैं सहमत हूँ लेकिन जोड़ तोड़ नहीं तो तुम नहीं कर सकते फोन यह अपमानजनक है
रिश्ते।
9 \। य"&amp;"ह आदमी चिंताओं महिला के बारे में इतना है कि वह बाद उसके कंधे की मालिश
उसे भारी बैग को हटाने।
10 \। लड़की के रूप में अच्छी तरह से उस पर बराबर वर्चस्व अधिकार था। वह उसे जब थप्पड़
वह किसी सार्वजनिक स्थान पर गुस्सा नियंत्रण से बाहर था और वह माफी माँगता हूँ शु"&amp;"रू होता है। मैं हूँ
खेद मैं परिपक्व की एक विशेषता और बहुत मानसिक रूप से अंतरंग संबंध देखते हैं
यहां।
1 1\। मैं मानता हूँ उनकी पृष्ठभूमि ठेठ बॉलीवुड था लेकिन फिर से के रूप में आप का उल्लेख किया
अगर वह इतना लाड़ प्यार नहीं किया गया था वह सभी भूलों नहीं किया"&amp;" होता (एक विनम्र
पृष्ठभूमि जेल में उसे देखकर हो जाएंगे और हो सकता है एक डॉन अंडरवर्ल्ड
जीवनी उसके बाद लिखा जा सकता है), इसलिए फिल्म देने के लिए सभी रंगों वह
साधन के एक परिवार से संबंधित था। कैसे एक उदाहरण के रूप ग्रे के 50 रंगों के बारे में
!
12 \। जाहिरा"&amp;" तौर पर वह (आप के अनुसार), लेकिन तथ्य यह है कि कैसे के बारे में कभी नहीं पढ़ता
वह उसे लिया और उसे एक गीत के दौरान बहुत कुछ सिखाया है और कभी नहीं लेने की कोशिश की
उसका लाभ (वह पहला कदम जो उसे समझौते से पता चलता है)। यह भी है
पता चला भले ही वह हो मर्दाना कर"&amp;"ने के लिए वह वास्तव में महिला का सामना कर सकता है कभी नहीं की कोशिश करता है
लंबे समय के लिए, वह सहमति महिला तक comfident नहीं किया गया।
13 \। आप सहमत हैं कि करने के लिए महिला चरित्र का आनंद लिया जरूरत है और इसलिए वह हो सकता है
क्या दर्शाया गया है। और कबीर"&amp;" (जो मैं पर विचार करते हैं इसलिए की तरह एक यथार्थवादी
त्रुटिपूर्ण व्यक्ति), प्रीति भी एक बहुत ही वास्तविक चरित्र, मूक लेकिन जोड़ तोड़ है।
14 \। कि सेक्स दृश्य के बारे में। बलात्कार का एक विशिष्ट उदाहरण Thats। कई बलात्कारी
वास्तव में बलात्कार किया जब वे मा"&amp;"नसिक रूप से शारीरिक जरूरतों को जोड़ने unstabled गया
(हार्मोन) उसके ऊपर। लेकिन वह कहते हैं कि वे खेद है और पत्तियों (वह गलत जिले
लेकिन वह यह जानता है, नहीं है कि अच्छा है? नहीं है क्या एक सामान्य व्यक्ति को क्या करना चाहिए कि?)
15 \। उन्होंने tharki है? हा"&amp;"ँ, वह ... अपने अपने दुख हार्मोन के साथ मिश्रित है, एक बहुत ही
किया जा रहा है बेताब की विशिष्ट स्थिति। लेकिन उसी व्यक्ति कभी नहीं जाना चाहती थी
एक नकली संबंध में, कि ईमानदारी और परिपक्वता नहीं है? वह कभी करना चाहता था
उसकी तरह चोट लगी है किसी का भावनाओं को"&amp;" चोट थे। सभी वह चाहता है सेक्स है! नहीं है कि क्या
जोड़ने का काम संस्कृति आधुनिक महानगरों में है? लोग किसी भी मानसिक बिना भी जोड़ने का काम
desparation, सिर्फ मनोरंजन के लिए। क्यों कि एक बहुत ही वास्तविक स्थिति तो नहीं है?
कृपया couter मुझे एक बहस के सा"&amp;"थ हमला कर सकते हैं। लेकिन तब आपकी समीक्षाओं तक
के रूप में त्रुटिपूर्ण और कबीर की charecter के रूप में पक्षपाती हैं।
Ps। मैं उर काम का एक बड़ा प्रशंसक है और एक narcissist हमदर्द हूँ। न चिंता आदमी
आज युवा गूंगा यौन सामग्री के लिए पर्याप्त खुराक हो जाता है। "&amp;"वे gullable हैं। तथा
सेक्स बेचता है, thats सच है, इसलिए बॉलीवुड द्वारा बेचा जाता है। कबीर सिंह सहारे बेचने गूंगा
सेक्स atlst और कौशल अभिनय के लिए एक उत्कृष्ट कृति है। हो सकता है कि विजया घड़ी
अर्जुन रेड्डी में dervakonda। उन लोगों में से जूते में पाने के "&amp;"लिए प्रयास का एक बहुत ले जाता है
खलनायक charecters, यह कचरा कॉल करने से पहले कि सराहना करनी चाहिए। रणवीर
उसकी charecter के बाद से महान अभिनेता पद्मावती में खो गया था लेकिन शाहिद बकवास है
क्योंकि उसके charecter अंत में प्यार हो जाता है? पूरी तरह से पाखंड")</f>
        <v>पूरी तरह से अपने व्यावहारिकता के साथ सहमति व्यक्त की लेकिन कई सूक्ष्म चीजें हैं जो कर रहे हैं
वास्तव में पता चलता है कितना बुरा चरित्र है और वह कैसे उस के लिए भुगतना पड़ता है। आप
वास्तव में कोई बात बिगड़ का एक बहुत ने कहा:
1 \। वह समझता है कि कैसे गलत उनके दृष्टिकोण है
2 \। उनका लाइसेंस भले ही वह झूठ बोला और मामला जीता जा सकता था खो देता है; यह
शो कैसे चरित्र परिपक्व शुरू होता है उसका रवैया पश्चाताप करने के लिए
3 \। उन्होंने कहा कि व्यक्ति का एक प्रकार है जो एक जटिल स्थिति से लेकिन कम से भाग जाता है है
अंत में वह लाने कि एक बहाने के रूप में कभी नहीं करना चाहता था (यह उसके दोस्त नहीं था,
महिला में जाना जाता है कभी नहीं होता)। उन्होंने कहा कि गलत किया था और उन्होंने महसूस किया।
4 \। पूरी तरह से गलत है जब आप कहते हैं कि वे अपने माता-पिता का दुरुपयोग करती है। समाप्त होने के कुछ हिस्सों
शो कैसे पिता के साथ उसके संबंध बदल दिया है।
5 \। पूरी तरह से गलत है जब आप कहते हैं कि वे गोलमाल के बाद भी कि महिला पीछा करने के लिए इस्तेमाल किया।
वह कभी करता है कि भले ही वह पर स्थानांतरित करने में असमर्थ है
6 \। यू फिल्म देखते हैं, तो आप समझ जायेंगे कि कैसे वह खुद को नफरत शुरू कर दिया। ए
आदमी है जो स्वभाव से आत्मशक्ति है जब वह आप पर शर्म आनी शुरू होता है उसकी
व्यक्तित्व और दृष्टिकोण, इसकी एक बहुत बड़ी सकारात्मक बदलाव।
7 \। ठीक है मैं वह एक बहुत अवास्तविक तरह से महिला हो रही समाप्त होता है इस बात से सहमत है, लेकिन
दृश्य जहां वह बच्चे को स्वीकार करते हैं और उसके बिना एक पिता देने के लिए तैयार है
कुछ भी उसके प्यार में बोली जाने वाली शो पवित्रता (मैं इस बात से सहमत का पकने
संबंध बहुत ठेठ हालांकि बॉलीवुड गया था)
8 \। हाँ पर सहमत हुए कि वह स्वयं हानि पहुंचा रहा था लेकिन कहीं वह जाने की थी महिला पता
इसके बारे में और इसलिए उसके आधार पर कोई भी निर्णय लेने के लिए बाध्य करते हैं। व्यक्ति
नकली मर्दाना मैं सहमत हूँ लेकिन जोड़ तोड़ नहीं तो तुम नहीं कर सकते फोन यह अपमानजनक है
रिश्ते।
9 \। यह आदमी चिंताओं महिला के बारे में इतना है कि वह बाद उसके कंधे की मालिश
उसे भारी बैग को हटाने।
10 \। लड़की के रूप में अच्छी तरह से उस पर बराबर वर्चस्व अधिकार था। वह उसे जब थप्पड़
वह किसी सार्वजनिक स्थान पर गुस्सा नियंत्रण से बाहर था और वह माफी माँगता हूँ शुरू होता है। मैं हूँ
खेद मैं परिपक्व की एक विशेषता और बहुत मानसिक रूप से अंतरंग संबंध देखते हैं
यहां।
1 1\। मैं मानता हूँ उनकी पृष्ठभूमि ठेठ बॉलीवुड था लेकिन फिर से के रूप में आप का उल्लेख किया
अगर वह इतना लाड़ प्यार नहीं किया गया था वह सभी भूलों नहीं किया होता (एक विनम्र
पृष्ठभूमि जेल में उसे देखकर हो जाएंगे और हो सकता है एक डॉन अंडरवर्ल्ड
जीवनी उसके बाद लिखा जा सकता है), इसलिए फिल्म देने के लिए सभी रंगों वह
साधन के एक परिवार से संबंधित था। कैसे एक उदाहरण के रूप ग्रे के 50 रंगों के बारे में
!
12 \। जाहिरा तौर पर वह (आप के अनुसार), लेकिन तथ्य यह है कि कैसे के बारे में कभी नहीं पढ़ता
वह उसे लिया और उसे एक गीत के दौरान बहुत कुछ सिखाया है और कभी नहीं लेने की कोशिश की
उसका लाभ (वह पहला कदम जो उसे समझौते से पता चलता है)। यह भी है
पता चला भले ही वह हो मर्दाना करने के लिए वह वास्तव में महिला का सामना कर सकता है कभी नहीं की कोशिश करता है
लंबे समय के लिए, वह सहमति महिला तक comfident नहीं किया गया।
13 \। आप सहमत हैं कि करने के लिए महिला चरित्र का आनंद लिया जरूरत है और इसलिए वह हो सकता है
क्या दर्शाया गया है। और कबीर (जो मैं पर विचार करते हैं इसलिए की तरह एक यथार्थवादी
त्रुटिपूर्ण व्यक्ति), प्रीति भी एक बहुत ही वास्तविक चरित्र, मूक लेकिन जोड़ तोड़ है।
14 \। कि सेक्स दृश्य के बारे में। बलात्कार का एक विशिष्ट उदाहरण Thats। कई बलात्कारी
वास्तव में बलात्कार किया जब वे मानसिक रूप से शारीरिक जरूरतों को जोड़ने unstabled गया
(हार्मोन) उसके ऊपर। लेकिन वह कहते हैं कि वे खेद है और पत्तियों (वह गलत जिले
लेकिन वह यह जानता है, नहीं है कि अच्छा है? नहीं है क्या एक सामान्य व्यक्ति को क्या करना चाहिए कि?)
15 \। उन्होंने tharki है? हाँ, वह ... अपने अपने दुख हार्मोन के साथ मिश्रित है, एक बहुत ही
किया जा रहा है बेताब की विशिष्ट स्थिति। लेकिन उसी व्यक्ति कभी नहीं जाना चाहती थी
एक नकली संबंध में, कि ईमानदारी और परिपक्वता नहीं है? वह कभी करना चाहता था
उसकी तरह चोट लगी है किसी का भावनाओं को चोट थे। सभी वह चाहता है सेक्स है! नहीं है कि क्या
जोड़ने का काम संस्कृति आधुनिक महानगरों में है? लोग किसी भी मानसिक बिना भी जोड़ने का काम
desparation, सिर्फ मनोरंजन के लिए। क्यों कि एक बहुत ही वास्तविक स्थिति तो नहीं है?
कृपया couter मुझे एक बहस के साथ हमला कर सकते हैं। लेकिन तब आपकी समीक्षाओं तक
के रूप में त्रुटिपूर्ण और कबीर की charecter के रूप में पक्षपाती हैं।
Ps। मैं उर काम का एक बड़ा प्रशंसक है और एक narcissist हमदर्द हूँ। न चिंता आदमी
आज युवा गूंगा यौन सामग्री के लिए पर्याप्त खुराक हो जाता है। वे gullable हैं। तथा
सेक्स बेचता है, thats सच है, इसलिए बॉलीवुड द्वारा बेचा जाता है। कबीर सिंह सहारे बेचने गूंगा
सेक्स atlst और कौशल अभिनय के लिए एक उत्कृष्ट कृति है। हो सकता है कि विजया घड़ी
अर्जुन रेड्डी में dervakonda। उन लोगों में से जूते में पाने के लिए प्रयास का एक बहुत ले जाता है
खलनायक charecters, यह कचरा कॉल करने से पहले कि सराहना करनी चाहिए। रणवीर
उसकी charecter के बाद से महान अभिनेता पद्मावती में खो गया था लेकिन शाहिद बकवास है
क्योंकि उसके charecter अंत में प्यार हो जाता है? पूरी तरह से पाखंड</v>
      </c>
      <c r="C2331" s="1" t="s">
        <v>4</v>
      </c>
      <c r="D2331" s="1" t="s">
        <v>5</v>
      </c>
    </row>
    <row r="2332" spans="1:4" ht="13.2" x14ac:dyDescent="0.25">
      <c r="A2332" s="1" t="s">
        <v>2338</v>
      </c>
      <c r="B2332" t="str">
        <f ca="1">IFERROR(__xludf.DUMMYFUNCTION("GOOGLETRANSLATE(B2332,""en"",""hi"")"),"इस अरुंधति रंगा और बिल्ला या के रूप में आर्थर नाम के रूप में एक पुस्तक इच्छा प्रादेश हैं
कुतिया कुत्ता किसी तरह का")</f>
        <v>इस अरुंधति रंगा और बिल्ला या के रूप में आर्थर नाम के रूप में एक पुस्तक इच्छा प्रादेश हैं
कुतिया कुत्ता किसी तरह का</v>
      </c>
      <c r="C2332" s="1" t="s">
        <v>4</v>
      </c>
      <c r="D2332" s="1" t="s">
        <v>5</v>
      </c>
    </row>
    <row r="2333" spans="1:4" ht="13.2" x14ac:dyDescent="0.25">
      <c r="A2333" s="1" t="s">
        <v>2339</v>
      </c>
      <c r="B2333" t="str">
        <f ca="1">IFERROR(__xludf.DUMMYFUNCTION("GOOGLETRANSLATE(B2333,""en"",""hi"")"),"कमाल 😍")</f>
        <v>कमाल 😍</v>
      </c>
      <c r="C2333" s="1" t="s">
        <v>4</v>
      </c>
      <c r="D2333" s="1" t="s">
        <v>5</v>
      </c>
    </row>
    <row r="2334" spans="1:4" ht="13.2" x14ac:dyDescent="0.25">
      <c r="A2334" s="1" t="s">
        <v>2340</v>
      </c>
      <c r="B2334" t="str">
        <f ca="1">IFERROR(__xludf.DUMMYFUNCTION("GOOGLETRANSLATE(B2334,""en"",""hi"")"),"अर्जुन एक बहुत छोटी उम्र से उनके मन को नियंत्रित किया। एक बार तीन vaishyaas में प्रवेश किया
कमरे में जहां अर्जुन आराम कर रहा था। लेकिन वह जल्दी से उन सभी को खो जाना बताया।")</f>
        <v>अर्जुन एक बहुत छोटी उम्र से उनके मन को नियंत्रित किया। एक बार तीन vaishyaas में प्रवेश किया
कमरे में जहां अर्जुन आराम कर रहा था। लेकिन वह जल्दी से उन सभी को खो जाना बताया।</v>
      </c>
      <c r="C2334" s="1" t="s">
        <v>4</v>
      </c>
      <c r="D2334" s="1" t="s">
        <v>5</v>
      </c>
    </row>
    <row r="2335" spans="1:4" ht="13.2" x14ac:dyDescent="0.25">
      <c r="A2335" s="1" t="s">
        <v>2341</v>
      </c>
      <c r="B2335" t="str">
        <f ca="1">IFERROR(__xludf.DUMMYFUNCTION("GOOGLETRANSLATE(B2335,""en"",""hi"")"),"इस महिला का उद्देश्य क्या है ???")</f>
        <v>इस महिला का उद्देश्य क्या है ???</v>
      </c>
      <c r="C2335" s="1" t="s">
        <v>4</v>
      </c>
      <c r="D2335" s="1" t="s">
        <v>5</v>
      </c>
    </row>
    <row r="2336" spans="1:4" ht="13.2" x14ac:dyDescent="0.25">
      <c r="A2336" s="1" t="s">
        <v>2342</v>
      </c>
      <c r="B2336" t="str">
        <f ca="1">IFERROR(__xludf.DUMMYFUNCTION("GOOGLETRANSLATE(B2336,""en"",""hi"")"),"यह राजीव mansad के लिए उत्तर है?")</f>
        <v>यह राजीव mansad के लिए उत्तर है?</v>
      </c>
      <c r="C2336" s="1" t="s">
        <v>4</v>
      </c>
      <c r="D2336" s="1" t="s">
        <v>5</v>
      </c>
    </row>
    <row r="2337" spans="1:4" ht="13.2" x14ac:dyDescent="0.25">
      <c r="A2337" s="1" t="s">
        <v>2343</v>
      </c>
      <c r="B2337" t="str">
        <f ca="1">IFERROR(__xludf.DUMMYFUNCTION("GOOGLETRANSLATE(B2337,""en"",""hi"")"),"मुझे वह पसंद है")</f>
        <v>मुझे वह पसंद है</v>
      </c>
      <c r="C2337" s="1" t="s">
        <v>4</v>
      </c>
      <c r="D2337" s="1" t="s">
        <v>5</v>
      </c>
    </row>
    <row r="2338" spans="1:4" ht="13.2" x14ac:dyDescent="0.25">
      <c r="A2338" s="1" t="s">
        <v>2344</v>
      </c>
      <c r="B2338" t="str">
        <f ca="1">IFERROR(__xludf.DUMMYFUNCTION("GOOGLETRANSLATE(B2338,""en"",""hi"")"),"मुझे नफरत है ranu मोंदोल")</f>
        <v>मुझे नफरत है ranu मोंदोल</v>
      </c>
      <c r="C2338" s="1" t="s">
        <v>36</v>
      </c>
      <c r="D2338" s="1" t="s">
        <v>5</v>
      </c>
    </row>
    <row r="2339" spans="1:4" ht="13.2" x14ac:dyDescent="0.25">
      <c r="A2339" s="1" t="s">
        <v>2345</v>
      </c>
      <c r="B2339" t="str">
        <f ca="1">IFERROR(__xludf.DUMMYFUNCTION("GOOGLETRANSLATE(B2339,""en"",""hi"")"),"यह सच है भाया सच .... बस सदस्यता ली ..... Baah मैं इस वीडियो प्यार करता था")</f>
        <v>यह सच है भाया सच .... बस सदस्यता ली ..... Baah मैं इस वीडियो प्यार करता था</v>
      </c>
      <c r="C2339" s="1" t="s">
        <v>4</v>
      </c>
      <c r="D2339" s="1" t="s">
        <v>5</v>
      </c>
    </row>
    <row r="2340" spans="1:4" ht="13.2" x14ac:dyDescent="0.25">
      <c r="A2340" s="1" t="s">
        <v>2346</v>
      </c>
      <c r="B2340" t="str">
        <f ca="1">IFERROR(__xludf.DUMMYFUNCTION("GOOGLETRANSLATE(B2340,""en"",""hi"")"),"इस फिल्म के भाई ए रेटेड है
मुझे नहीं लगता कि वयस्कों इतना किशोरों के विपरीत फिल्म से प्रभावित हो जाते हैं। का
पाठ्यक्रम चरित्र एक कायर है जो हमेशा उसकी समस्याओं लेकिन वह के से भाग गया था
ठीक .. नहीं सभी का किरदार निभा रही सही sanskari launda रहना होगा। दे"&amp;"खें
मनोरंजन के लिए फिल्म। वहाँ फिल्म से कोई ले घर संदेश है। देख ke Bhul जाओ।
इसके अलावा मैं शाहिद के अभिनय की सराहना करते हैं।
मैं भी अपनी बात में से एक है कि वह मेडिकल छात्र है और आप नहीं से असहमत
उसे अध्ययन कर देखते हैं। उन्होंने कहा कि चिकित्सा में स्न"&amp;"ातक है और वह के लिए अपने इंटर्नशिप कर रही है
1 छमाही। बाद में वह पीजी कॉलेज वहाँ में एडमिशन मिल तुम उसे अध्ययन कर जब देख
प्रीति आता है और उसे आश्चर्य।
मैं अपने अंक के बाकी की तरह। महान परिप्रेक्ष्य। मैं तुम्हारा प्रशंसक हूं")</f>
        <v>इस फिल्म के भाई ए रेटेड है
मुझे नहीं लगता कि वयस्कों इतना किशोरों के विपरीत फिल्म से प्रभावित हो जाते हैं। का
पाठ्यक्रम चरित्र एक कायर है जो हमेशा उसकी समस्याओं लेकिन वह के से भाग गया था
ठीक .. नहीं सभी का किरदार निभा रही सही sanskari launda रहना होगा। देखें
मनोरंजन के लिए फिल्म। वहाँ फिल्म से कोई ले घर संदेश है। देख ke Bhul जाओ।
इसके अलावा मैं शाहिद के अभिनय की सराहना करते हैं।
मैं भी अपनी बात में से एक है कि वह मेडिकल छात्र है और आप नहीं से असहमत
उसे अध्ययन कर देखते हैं। उन्होंने कहा कि चिकित्सा में स्नातक है और वह के लिए अपने इंटर्नशिप कर रही है
1 छमाही। बाद में वह पीजी कॉलेज वहाँ में एडमिशन मिल तुम उसे अध्ययन कर जब देख
प्रीति आता है और उसे आश्चर्य।
मैं अपने अंक के बाकी की तरह। महान परिप्रेक्ष्य। मैं तुम्हारा प्रशंसक हूं</v>
      </c>
      <c r="C2340" s="1" t="s">
        <v>4</v>
      </c>
      <c r="D2340" s="1" t="s">
        <v>5</v>
      </c>
    </row>
    <row r="2341" spans="1:4" ht="13.2" x14ac:dyDescent="0.25">
      <c r="A2341" s="1" t="s">
        <v>2347</v>
      </c>
      <c r="B2341" t="str">
        <f ca="1">IFERROR(__xludf.DUMMYFUNCTION("GOOGLETRANSLATE(B2341,""en"",""hi"")"),"कोयल Di संस्कार और बहुत अच्छा")</f>
        <v>कोयल Di संस्कार और बहुत अच्छा</v>
      </c>
      <c r="C2341" s="1" t="s">
        <v>4</v>
      </c>
      <c r="D2341" s="1" t="s">
        <v>5</v>
      </c>
    </row>
    <row r="2342" spans="1:4" ht="13.2" x14ac:dyDescent="0.25">
      <c r="A2342" s="1" t="s">
        <v>2348</v>
      </c>
      <c r="B2342" t="str">
        <f ca="1">IFERROR(__xludf.DUMMYFUNCTION("GOOGLETRANSLATE(B2342,""en"",""hi"")"),"नायक!!!!!!!!!!!!!!!!!!!!!!!!!!!!!!!!!!!!!!")</f>
        <v>नायक!!!!!!!!!!!!!!!!!!!!!!!!!!!!!!!!!!!!!!</v>
      </c>
      <c r="C2342" s="1" t="s">
        <v>4</v>
      </c>
      <c r="D2342" s="1" t="s">
        <v>5</v>
      </c>
    </row>
    <row r="2343" spans="1:4" ht="13.2" x14ac:dyDescent="0.25">
      <c r="A2343" s="1" t="s">
        <v>2349</v>
      </c>
      <c r="B2343" t="str">
        <f ca="1">IFERROR(__xludf.DUMMYFUNCTION("GOOGLETRANSLATE(B2343,""en"",""hi"")"),"वह है जोकर ranu मंडल")</f>
        <v>वह है जोकर ranu मंडल</v>
      </c>
      <c r="C2343" s="1" t="s">
        <v>36</v>
      </c>
      <c r="D2343" s="1" t="s">
        <v>5</v>
      </c>
    </row>
    <row r="2344" spans="1:4" ht="13.2" x14ac:dyDescent="0.25">
      <c r="A2344" s="1" t="s">
        <v>2350</v>
      </c>
      <c r="B2344" t="str">
        <f ca="1">IFERROR(__xludf.DUMMYFUNCTION("GOOGLETRANSLATE(B2344,""en"",""hi"")"),"नमस्ते, सर मैं जनसंचार और पत्रकारिता, मैं की एक 20 वर्षीय छात्र हूँ
बजे verry ज्यादा अपनी सोच और सलाम असली लाने में अपने काम को प्रेरित
सच तो यह है, सर मैं LGBTQ समुदाय पर एक वृत्तचित्र मैं करने के लिए आप चाहते हैं बना दिया है
कि वृत्तचित्र देख सकते हैं औ"&amp;"र इतना है कि मैं सुधार कर सकते हैं अपनी टिप्पणी छोड़ दें
अधिक, मैं 1000 की बहुत तंग बजट में documentry बना दिया है केवल इसलिए यह हो सकता है
नहीं अच्छा के रूप में हो सकता है लेकिन मैं अपने पूरे प्रयास दे दिया है।
&lt;Https://youtu.be/E2X-KT2F2mo&gt; इसे मेरा वृत"&amp;"्तचित्र plz साहब की कड़ी है
देखने और टिप्पणी है जिसके लिए मैं आप के लिए बहुत आभारी होंगे।")</f>
        <v>नमस्ते, सर मैं जनसंचार और पत्रकारिता, मैं की एक 20 वर्षीय छात्र हूँ
बजे verry ज्यादा अपनी सोच और सलाम असली लाने में अपने काम को प्रेरित
सच तो यह है, सर मैं LGBTQ समुदाय पर एक वृत्तचित्र मैं करने के लिए आप चाहते हैं बना दिया है
कि वृत्तचित्र देख सकते हैं और इतना है कि मैं सुधार कर सकते हैं अपनी टिप्पणी छोड़ दें
अधिक, मैं 1000 की बहुत तंग बजट में documentry बना दिया है केवल इसलिए यह हो सकता है
नहीं अच्छा के रूप में हो सकता है लेकिन मैं अपने पूरे प्रयास दे दिया है।
&lt;Https://youtu.be/E2X-KT2F2mo&gt; इसे मेरा वृत्तचित्र plz साहब की कड़ी है
देखने और टिप्पणी है जिसके लिए मैं आप के लिए बहुत आभारी होंगे।</v>
      </c>
      <c r="C2344" s="1" t="s">
        <v>4</v>
      </c>
      <c r="D2344" s="1" t="s">
        <v>5</v>
      </c>
    </row>
    <row r="2345" spans="1:4" ht="13.2" x14ac:dyDescent="0.25">
      <c r="A2345" s="1" t="s">
        <v>2351</v>
      </c>
      <c r="B2345" t="str">
        <f ca="1">IFERROR(__xludf.DUMMYFUNCTION("GOOGLETRANSLATE(B2345,""en"",""hi"")"),"सैन्य शासन होना चाहिए, शाबाश दिल्ली / उत्तर प्रदेश पुलिस शूट सभी कमीने
राष्ट्र विरोधी शहरी नक्सलियों, छात्रों, एनडीटीवी, The Wire और की तरह कांग्रेस की तरह मीडिया
चीन और पाकिस्तान में, इनोसेंट लोगों कमीने की bcoz मारे गए हैं एनडीटीवी,
वायर, स्क्रॉल")</f>
        <v>सैन्य शासन होना चाहिए, शाबाश दिल्ली / उत्तर प्रदेश पुलिस शूट सभी कमीने
राष्ट्र विरोधी शहरी नक्सलियों, छात्रों, एनडीटीवी, The Wire और की तरह कांग्रेस की तरह मीडिया
चीन और पाकिस्तान में, इनोसेंट लोगों कमीने की bcoz मारे गए हैं एनडीटीवी,
वायर, स्क्रॉल</v>
      </c>
      <c r="C2345" s="1" t="s">
        <v>36</v>
      </c>
      <c r="D2345" s="1" t="s">
        <v>28</v>
      </c>
    </row>
    <row r="2346" spans="1:4" ht="13.2" x14ac:dyDescent="0.25">
      <c r="A2346" s="1" t="s">
        <v>2352</v>
      </c>
      <c r="B2346" t="str">
        <f ca="1">IFERROR(__xludf.DUMMYFUNCTION("GOOGLETRANSLATE(B2346,""en"",""hi"")"),"[06:39] (https://www.youtube.com/watch?v=N_ZMfQMZos0&amp;t=6m39s) का असली सार
यह विडियो")</f>
        <v>[06:39] (https://www.youtube.com/watch?v=N_ZMfQMZos0&amp;t=6m39s) का असली सार
यह विडियो</v>
      </c>
      <c r="C2346" s="1" t="s">
        <v>4</v>
      </c>
      <c r="D2346" s="1" t="s">
        <v>5</v>
      </c>
    </row>
    <row r="2347" spans="1:4" ht="13.2" x14ac:dyDescent="0.25">
      <c r="A2347" s="1" t="s">
        <v>2353</v>
      </c>
      <c r="B2347" t="str">
        <f ca="1">IFERROR(__xludf.DUMMYFUNCTION("GOOGLETRANSLATE(B2347,""en"",""hi"")"),"[#Taaaliiii] (http://www.youtube.com/results?search_query=%23Taaaliiii) के लिए
[#Saaririk] (http://www.youtube.com/results?search_query=%23Saaririk)
[#Sambandhhh] (http://www.youtube.com/results?search_query=%23Sambandhhh) !!!!")</f>
        <v>[#Taaaliiii] (http://www.youtube.com/results?search_query=%23Taaaliiii) के लिए
[#Saaririk] (http://www.youtube.com/results?search_query=%23Saaririk)
[#Sambandhhh] (http://www.youtube.com/results?search_query=%23Sambandhhh) !!!!</v>
      </c>
      <c r="C2347" s="1" t="s">
        <v>4</v>
      </c>
      <c r="D2347" s="1" t="s">
        <v>5</v>
      </c>
    </row>
    <row r="2348" spans="1:4" ht="13.2" x14ac:dyDescent="0.25">
      <c r="A2348" s="1" t="s">
        <v>2354</v>
      </c>
      <c r="B2348" t="str">
        <f ca="1">IFERROR(__xludf.DUMMYFUNCTION("GOOGLETRANSLATE(B2348,""en"",""hi"")"),"हर एक कि Arunthathi रॉय को अस्थिर करने के पाक सेना से पैसा हो जाता है जानता है
भारत .. यहाँ आप वह क्या क्या देखा?")</f>
        <v>हर एक कि Arunthathi रॉय को अस्थिर करने के पाक सेना से पैसा हो जाता है जानता है
भारत .. यहाँ आप वह क्या क्या देखा?</v>
      </c>
      <c r="C2348" s="1" t="s">
        <v>4</v>
      </c>
      <c r="D2348" s="1" t="s">
        <v>5</v>
      </c>
    </row>
    <row r="2349" spans="1:4" ht="13.2" x14ac:dyDescent="0.25">
      <c r="A2349" s="1" t="s">
        <v>2355</v>
      </c>
      <c r="B2349" t="str">
        <f ca="1">IFERROR(__xludf.DUMMYFUNCTION("GOOGLETRANSLATE(B2349,""en"",""hi"")"),"KGF विश्लेषण plz")</f>
        <v>KGF विश्लेषण plz</v>
      </c>
      <c r="C2349" s="1" t="s">
        <v>4</v>
      </c>
      <c r="D2349" s="1" t="s">
        <v>5</v>
      </c>
    </row>
    <row r="2350" spans="1:4" ht="13.2" x14ac:dyDescent="0.25">
      <c r="A2350" s="1" t="s">
        <v>2356</v>
      </c>
      <c r="B2350" t="str">
        <f ca="1">IFERROR(__xludf.DUMMYFUNCTION("GOOGLETRANSLATE(B2350,""en"",""hi"")"),"ऐसा लगता है आप फ्लॉप समझ ""कबीर सिंह""। इसके अलावा, यह लगता है कि आप की कमी
बुनियादी ज्ञान एक फिल्म की समीक्षा करें। कबीर सिंह एक शक्तिशाली फिल्म है। मुझे यह पता है
अपने स्वयं के दोष लेकिन मिल गया है फिर भी एक बहुत ही कच्चे फिल्म। इसके अलावा कुछ अंक
उठाया"&amp;" आप मान्य हैं द्वारा जहां दूसरों के रूप में सिर्फ बकवास कर रहे हैं। हम भारतीयों के लिए की तरह
दूसरों की कहानियों, विशेष रूप से प्रेम कहानियां देखते हैं। आप वास्तविक देखना चाहते हैं
समाचार चैनलों, एनजीसी, खोज और वृत्तचित्रों के लिए कहानियों को बेहतर छड़ी
आ"&amp;"दि कबीर सिंह एक लीक से हटकर उन्मत्त प्रेम कहानी है जो आप समझ cudn't है।
फिल्म देखने एक बार फिर आप अपने प्रश्नों के उत्तर मिल जाएगा।")</f>
        <v>ऐसा लगता है आप फ्लॉप समझ "कबीर सिंह"। इसके अलावा, यह लगता है कि आप की कमी
बुनियादी ज्ञान एक फिल्म की समीक्षा करें। कबीर सिंह एक शक्तिशाली फिल्म है। मुझे यह पता है
अपने स्वयं के दोष लेकिन मिल गया है फिर भी एक बहुत ही कच्चे फिल्म। इसके अलावा कुछ अंक
उठाया आप मान्य हैं द्वारा जहां दूसरों के रूप में सिर्फ बकवास कर रहे हैं। हम भारतीयों के लिए की तरह
दूसरों की कहानियों, विशेष रूप से प्रेम कहानियां देखते हैं। आप वास्तविक देखना चाहते हैं
समाचार चैनलों, एनजीसी, खोज और वृत्तचित्रों के लिए कहानियों को बेहतर छड़ी
आदि कबीर सिंह एक लीक से हटकर उन्मत्त प्रेम कहानी है जो आप समझ cudn't है।
फिल्म देखने एक बार फिर आप अपने प्रश्नों के उत्तर मिल जाएगा।</v>
      </c>
      <c r="C2350" s="1" t="s">
        <v>13</v>
      </c>
      <c r="D2350" s="1" t="s">
        <v>5</v>
      </c>
    </row>
    <row r="2351" spans="1:4" ht="13.2" x14ac:dyDescent="0.25">
      <c r="A2351" s="1" t="s">
        <v>2357</v>
      </c>
      <c r="B2351" t="str">
        <f ca="1">IFERROR(__xludf.DUMMYFUNCTION("GOOGLETRANSLATE(B2351,""en"",""hi"")"),"आप दोस्त प्यार")</f>
        <v>आप दोस्त प्यार</v>
      </c>
      <c r="C2351" s="1" t="s">
        <v>4</v>
      </c>
      <c r="D2351" s="1" t="s">
        <v>5</v>
      </c>
    </row>
    <row r="2352" spans="1:4" ht="13.2" x14ac:dyDescent="0.25">
      <c r="A2352" s="1" t="s">
        <v>2358</v>
      </c>
      <c r="B2352" t="str">
        <f ca="1">IFERROR(__xludf.DUMMYFUNCTION("GOOGLETRANSLATE(B2352,""en"",""hi"")"),"उन 89 लोगों निर्माताओं और निर्देशकों हैं 😂😂😂")</f>
        <v>उन 89 लोगों निर्माताओं और निर्देशकों हैं 😂😂😂</v>
      </c>
      <c r="C2352" s="1" t="s">
        <v>4</v>
      </c>
      <c r="D2352" s="1" t="s">
        <v>5</v>
      </c>
    </row>
    <row r="2353" spans="1:4" ht="13.2" x14ac:dyDescent="0.25">
      <c r="A2353" s="1" t="s">
        <v>2359</v>
      </c>
      <c r="B2353" t="str">
        <f ca="1">IFERROR(__xludf.DUMMYFUNCTION("GOOGLETRANSLATE(B2353,""en"",""hi"")"),"Shwetabh भाई आप आप के साथ हाल ही में एनिमी फिल्म अपक्षय देखा है
जो भारत में जारी किया गया था?")</f>
        <v>Shwetabh भाई आप आप के साथ हाल ही में एनिमी फिल्म अपक्षय देखा है
जो भारत में जारी किया गया था?</v>
      </c>
      <c r="C2353" s="1" t="s">
        <v>4</v>
      </c>
      <c r="D2353" s="1" t="s">
        <v>5</v>
      </c>
    </row>
    <row r="2354" spans="1:4" ht="13.2" x14ac:dyDescent="0.25">
      <c r="A2354" s="1" t="s">
        <v>2360</v>
      </c>
      <c r="B2354" t="str">
        <f ca="1">IFERROR(__xludf.DUMMYFUNCTION("GOOGLETRANSLATE(B2354,""en"",""hi"")"),"निश्चित रूप से या तो वह विदेशी कोष प्राप्त करने या वह idot है")</f>
        <v>निश्चित रूप से या तो वह विदेशी कोष प्राप्त करने या वह idot है</v>
      </c>
      <c r="C2354" s="1" t="s">
        <v>4</v>
      </c>
      <c r="D2354" s="1" t="s">
        <v>5</v>
      </c>
    </row>
    <row r="2355" spans="1:4" ht="13.2" x14ac:dyDescent="0.25">
      <c r="A2355" s="1" t="s">
        <v>2361</v>
      </c>
      <c r="B2355" t="str">
        <f ca="1">IFERROR(__xludf.DUMMYFUNCTION("GOOGLETRANSLATE(B2355,""en"",""hi"")"),"आप अच्छी तरह से जल्द ही एक doctor..Get जरूरत है ..")</f>
        <v>आप अच्छी तरह से जल्द ही एक doctor..Get जरूरत है ..</v>
      </c>
      <c r="C2355" s="1" t="s">
        <v>4</v>
      </c>
      <c r="D2355" s="1" t="s">
        <v>5</v>
      </c>
    </row>
    <row r="2356" spans="1:4" ht="13.2" x14ac:dyDescent="0.25">
      <c r="A2356" s="1" t="s">
        <v>2362</v>
      </c>
      <c r="B2356" t="str">
        <f ca="1">IFERROR(__xludf.DUMMYFUNCTION("GOOGLETRANSLATE(B2356,""en"",""hi"")"),"वास्तव में क्या मैं फिल्म के बारे में महसूस किया !! 🔥")</f>
        <v>वास्तव में क्या मैं फिल्म के बारे में महसूस किया !! 🔥</v>
      </c>
      <c r="C2356" s="1" t="s">
        <v>4</v>
      </c>
      <c r="D2356" s="1" t="s">
        <v>5</v>
      </c>
    </row>
    <row r="2357" spans="1:4" ht="13.2" x14ac:dyDescent="0.25">
      <c r="A2357" s="1" t="s">
        <v>2363</v>
      </c>
      <c r="B2357" t="str">
        <f ca="1">IFERROR(__xludf.DUMMYFUNCTION("GOOGLETRANSLATE(B2357,""en"",""hi"")"),"Budhdhi रैंडी अच्छा भी हो सकता है")</f>
        <v>Budhdhi रैंडी अच्छा भी हो सकता है</v>
      </c>
      <c r="C2357" s="1" t="s">
        <v>4</v>
      </c>
      <c r="D2357" s="1" t="s">
        <v>28</v>
      </c>
    </row>
    <row r="2358" spans="1:4" ht="13.2" x14ac:dyDescent="0.25">
      <c r="A2358" s="1" t="s">
        <v>2364</v>
      </c>
      <c r="B2358" t="str">
        <f ca="1">IFERROR(__xludf.DUMMYFUNCTION("GOOGLETRANSLATE(B2358,""en"",""hi"")"),"मैं एक ny आधारित भारतीय फिल्म निर्माता हूँ, और मैं इस समीक्षा में पाया गया तो अपरिपक्व ,, तो, के साथ
सम्मान की वजह से, कृपया जाने के लिए और अध्ययन क्या फिल्म और फिल्म निर्माण है।
यह एक आलोचकों होने के लिए ... तो आसान नहीं है plsss ...")</f>
        <v>मैं एक ny आधारित भारतीय फिल्म निर्माता हूँ, और मैं इस समीक्षा में पाया गया तो अपरिपक्व ,, तो, के साथ
सम्मान की वजह से, कृपया जाने के लिए और अध्ययन क्या फिल्म और फिल्म निर्माण है।
यह एक आलोचकों होने के लिए ... तो आसान नहीं है plsss ...</v>
      </c>
      <c r="C2358" s="1" t="s">
        <v>4</v>
      </c>
      <c r="D2358" s="1" t="s">
        <v>5</v>
      </c>
    </row>
    <row r="2359" spans="1:4" ht="13.2" x14ac:dyDescent="0.25">
      <c r="A2359" s="1" t="s">
        <v>2365</v>
      </c>
      <c r="B2359" t="str">
        <f ca="1">IFERROR(__xludf.DUMMYFUNCTION("GOOGLETRANSLATE(B2359,""en"",""hi"")"),"मुचुअल फंड कह कबीर सिंह विषाक्त मर्दानगी है, जहां आप जब रांझणा थे
जारी किया गया था, कि सोनम थप्पड़ मारा धनुष अनावश्यक रूप से है कि विषाक्त नहीं है
स्त्रीत्व, उदाहरण के लिए जुदाई लेते हैं, पैसे के लिए पति बेचता है, कि नैतिक है
और एक आदमी के लिए अच्छा एक और"&amp;"त से आ रही")</f>
        <v>मुचुअल फंड कह कबीर सिंह विषाक्त मर्दानगी है, जहां आप जब रांझणा थे
जारी किया गया था, कि सोनम थप्पड़ मारा धनुष अनावश्यक रूप से है कि विषाक्त नहीं है
स्त्रीत्व, उदाहरण के लिए जुदाई लेते हैं, पैसे के लिए पति बेचता है, कि नैतिक है
और एक आदमी के लिए अच्छा एक औरत से आ रही</v>
      </c>
      <c r="C2359" s="1" t="s">
        <v>13</v>
      </c>
      <c r="D2359" s="1" t="s">
        <v>5</v>
      </c>
    </row>
    <row r="2360" spans="1:4" ht="13.2" x14ac:dyDescent="0.25">
      <c r="A2360" s="1" t="s">
        <v>2366</v>
      </c>
      <c r="B2360" t="str">
        <f ca="1">IFERROR(__xludf.DUMMYFUNCTION("GOOGLETRANSLATE(B2360,""en"",""hi"")"),"बॉलीवुड भी super30, chhichhore, युद्ध जैसे महान फिल्में बना दिया। करने के लिए बेहतर प्रयास
shitty housefull4 के बजाय अच्छा फिल्में देखने")</f>
        <v>बॉलीवुड भी super30, chhichhore, युद्ध जैसे महान फिल्में बना दिया। करने के लिए बेहतर प्रयास
shitty housefull4 के बजाय अच्छा फिल्में देखने</v>
      </c>
      <c r="C2360" s="1" t="s">
        <v>13</v>
      </c>
      <c r="D2360" s="1" t="s">
        <v>5</v>
      </c>
    </row>
    <row r="2361" spans="1:4" ht="13.2" x14ac:dyDescent="0.25">
      <c r="A2361" s="1" t="s">
        <v>2367</v>
      </c>
      <c r="B2361" t="str">
        <f ca="1">IFERROR(__xludf.DUMMYFUNCTION("GOOGLETRANSLATE(B2361,""en"",""hi"")"),"हम सब जानते थे कि फिल्म शीर्ष पर एक छोटा था। मुख्य मुद्दा था
नारीवादी ब्रिगेड से चयनात्मक आक्रोश। वे कुछ फ़िल्मों कि critise
प्रमुख और नीच के रूप में पुरुष मुख्य पात्रों potray। लेकिन एक ही समय में वे
फिल्मों में विषाक्त महिला व्यवहार प्रोत्साहित करते हैं"&amp;"। कौन उसके पुरुष समकक्षों व्यवहार करता है
बकवास बकवास के रूप में
हम किसी भी तरह कबीर सिंह का बचाव करने के लिए किया था
वहाँ कोई अन्य तरीका आसपास थी")</f>
        <v>हम सब जानते थे कि फिल्म शीर्ष पर एक छोटा था। मुख्य मुद्दा था
नारीवादी ब्रिगेड से चयनात्मक आक्रोश। वे कुछ फ़िल्मों कि critise
प्रमुख और नीच के रूप में पुरुष मुख्य पात्रों potray। लेकिन एक ही समय में वे
फिल्मों में विषाक्त महिला व्यवहार प्रोत्साहित करते हैं। कौन उसके पुरुष समकक्षों व्यवहार करता है
बकवास बकवास के रूप में
हम किसी भी तरह कबीर सिंह का बचाव करने के लिए किया था
वहाँ कोई अन्य तरीका आसपास थी</v>
      </c>
      <c r="C2361" s="1" t="s">
        <v>13</v>
      </c>
      <c r="D2361" s="1" t="s">
        <v>5</v>
      </c>
    </row>
    <row r="2362" spans="1:4" ht="13.2" x14ac:dyDescent="0.25">
      <c r="A2362" s="1" t="s">
        <v>2368</v>
      </c>
      <c r="B2362" t="str">
        <f ca="1">IFERROR(__xludf.DUMMYFUNCTION("GOOGLETRANSLATE(B2362,""en"",""hi"")"),"मैं इस तरह के बौद्धिक बातचीत के लिए लालसा। भगवान ने तुम्हें सर आशीर्वाद।")</f>
        <v>मैं इस तरह के बौद्धिक बातचीत के लिए लालसा। भगवान ने तुम्हें सर आशीर्वाद।</v>
      </c>
      <c r="C2362" s="1" t="s">
        <v>4</v>
      </c>
      <c r="D2362" s="1" t="s">
        <v>5</v>
      </c>
    </row>
    <row r="2363" spans="1:4" ht="13.2" x14ac:dyDescent="0.25">
      <c r="A2363" s="1" t="s">
        <v>2369</v>
      </c>
      <c r="B2363" t="str">
        <f ca="1">IFERROR(__xludf.DUMMYFUNCTION("GOOGLETRANSLATE(B2363,""en"",""hi"")"),"xxx
पी")</f>
        <v>xxx
पी</v>
      </c>
      <c r="C2363" s="1" t="s">
        <v>4</v>
      </c>
      <c r="D2363" s="1" t="s">
        <v>5</v>
      </c>
    </row>
    <row r="2364" spans="1:4" ht="13.2" x14ac:dyDescent="0.25">
      <c r="A2364" s="1" t="s">
        <v>2370</v>
      </c>
      <c r="B2364" t="str">
        <f ca="1">IFERROR(__xludf.DUMMYFUNCTION("GOOGLETRANSLATE(B2364,""en"",""hi"")"),"🤝Review बहुत NYC bhai❤❤❤")</f>
        <v>🤝Review बहुत NYC bhai❤❤❤</v>
      </c>
      <c r="C2364" s="1" t="s">
        <v>4</v>
      </c>
      <c r="D2364" s="1" t="s">
        <v>5</v>
      </c>
    </row>
    <row r="2365" spans="1:4" ht="13.2" x14ac:dyDescent="0.25">
      <c r="A2365" s="1" t="s">
        <v>2371</v>
      </c>
      <c r="B2365" t="str">
        <f ca="1">IFERROR(__xludf.DUMMYFUNCTION("GOOGLETRANSLATE(B2365,""en"",""hi"")"),"आप बिल्कुल सही भाई हैं। वह एक गायक नहीं है, लेकिन वह पूरी तरह से एक है
अच्छा भिखारी")</f>
        <v>आप बिल्कुल सही भाई हैं। वह एक गायक नहीं है, लेकिन वह पूरी तरह से एक है
अच्छा भिखारी</v>
      </c>
      <c r="C2365" s="1" t="s">
        <v>36</v>
      </c>
      <c r="D2365" s="1" t="s">
        <v>5</v>
      </c>
    </row>
    <row r="2366" spans="1:4" ht="13.2" x14ac:dyDescent="0.25">
      <c r="A2366" s="1" t="s">
        <v>2372</v>
      </c>
      <c r="B2366" t="str">
        <f ca="1">IFERROR(__xludf.DUMMYFUNCTION("GOOGLETRANSLATE(B2366,""en"",""hi"")"),"शानदार भाई .......")</f>
        <v>शानदार भाई .......</v>
      </c>
      <c r="C2366" s="1" t="s">
        <v>4</v>
      </c>
      <c r="D2366" s="1" t="s">
        <v>5</v>
      </c>
    </row>
    <row r="2367" spans="1:4" ht="13.2" x14ac:dyDescent="0.25">
      <c r="A2367" s="1" t="s">
        <v>2373</v>
      </c>
      <c r="B2367" t="str">
        <f ca="1">IFERROR(__xludf.DUMMYFUNCTION("GOOGLETRANSLATE(B2367,""en"",""hi"")"),"शानदार भाई")</f>
        <v>शानदार भाई</v>
      </c>
      <c r="C2367" s="1" t="s">
        <v>4</v>
      </c>
      <c r="D2367" s="1" t="s">
        <v>5</v>
      </c>
    </row>
    <row r="2368" spans="1:4" ht="13.2" x14ac:dyDescent="0.25">
      <c r="A2368" s="1" t="s">
        <v>2374</v>
      </c>
      <c r="B2368" t="str">
        <f ca="1">IFERROR(__xludf.DUMMYFUNCTION("GOOGLETRANSLATE(B2368,""en"",""hi"")"),"@Alijah हुसैन मिर्जा वह मेरा BF है ..")</f>
        <v>@Alijah हुसैन मिर्जा वह मेरा BF है ..</v>
      </c>
      <c r="C2368" s="1" t="s">
        <v>4</v>
      </c>
      <c r="D2368" s="1" t="s">
        <v>5</v>
      </c>
    </row>
    <row r="2369" spans="1:4" ht="13.2" x14ac:dyDescent="0.25">
      <c r="A2369" s="1" t="s">
        <v>2375</v>
      </c>
      <c r="B2369" t="str">
        <f ca="1">IFERROR(__xludf.DUMMYFUNCTION("GOOGLETRANSLATE(B2369,""en"",""hi"")"),"फिल्टर कॉपी और patakha पर tinder की बकवास विज्ञापन
और मुझे हर समय असुरक्षित बना रही है किसी के साथ एक तारीख है जो मैं नहीं है करने के लिए
प्राप्त")</f>
        <v>फिल्टर कॉपी और patakha पर tinder की बकवास विज्ञापन
और मुझे हर समय असुरक्षित बना रही है किसी के साथ एक तारीख है जो मैं नहीं है करने के लिए
प्राप्त</v>
      </c>
      <c r="C2369" s="1" t="s">
        <v>4</v>
      </c>
      <c r="D2369" s="1" t="s">
        <v>5</v>
      </c>
    </row>
    <row r="2370" spans="1:4" ht="13.2" x14ac:dyDescent="0.25">
      <c r="A2370" s="1" t="s">
        <v>2376</v>
      </c>
      <c r="B2370" t="str">
        <f ca="1">IFERROR(__xludf.DUMMYFUNCTION("GOOGLETRANSLATE(B2370,""en"",""hi"")"),"@Sahil पी वास्तव में")</f>
        <v>@Sahil पी वास्तव में</v>
      </c>
      <c r="C2370" s="1" t="s">
        <v>4</v>
      </c>
      <c r="D2370" s="1" t="s">
        <v>5</v>
      </c>
    </row>
    <row r="2371" spans="1:4" ht="13.2" x14ac:dyDescent="0.25">
      <c r="A2371" s="1" t="s">
        <v>2377</v>
      </c>
      <c r="B2371" t="str">
        <f ca="1">IFERROR(__xludf.DUMMYFUNCTION("GOOGLETRANSLATE(B2371,""en"",""hi"")"),"@tulasi दास कृपया मुझे इस संविधान की बात कर रहे पर प्रबुद्ध।
नहीं WhatsApp से आगे कृपया। एक प्रधानमंत्री पूरे राष्ट्र के लिए झूठ, यह लिया जाता है
एक मज़ाक के तौर पर। जब कोई एक व्यंग्यात्मक मज़ाक बना देता है, तो आप इसे गंभीरता से लेना चाहते हैं
और उन्हें क"&amp;"ैद। संविधान के आपके संस्करण के लिए इंतजार करेंगे।")</f>
        <v>@tulasi दास कृपया मुझे इस संविधान की बात कर रहे पर प्रबुद्ध।
नहीं WhatsApp से आगे कृपया। एक प्रधानमंत्री पूरे राष्ट्र के लिए झूठ, यह लिया जाता है
एक मज़ाक के तौर पर। जब कोई एक व्यंग्यात्मक मज़ाक बना देता है, तो आप इसे गंभीरता से लेना चाहते हैं
और उन्हें कैद। संविधान के आपके संस्करण के लिए इंतजार करेंगे।</v>
      </c>
      <c r="C2371" s="1" t="s">
        <v>4</v>
      </c>
      <c r="D2371" s="1" t="s">
        <v>5</v>
      </c>
    </row>
    <row r="2372" spans="1:4" ht="13.2" x14ac:dyDescent="0.25">
      <c r="A2372" s="1" t="s">
        <v>2378</v>
      </c>
      <c r="B2372" t="str">
        <f ca="1">IFERROR(__xludf.DUMMYFUNCTION("GOOGLETRANSLATE(B2372,""en"",""hi"")"),"मैं इस mvie को देखने के बाद एक ही बात की तरह सोच रहा था .... मैं DNT knw क्यों
कई लोगों को कबीर सिंह के इस चरित्र को प्यार आर .. उसे विचार 'असली
प्रेमी '.. हालांकि चरित्र वास्तव में कठोर और असत्य .... मानसिक रूप से बीमार है ...
पूरी तरह से mvie अहंकारी .."&amp;".")</f>
        <v>मैं इस mvie को देखने के बाद एक ही बात की तरह सोच रहा था .... मैं DNT knw क्यों
कई लोगों को कबीर सिंह के इस चरित्र को प्यार आर .. उसे विचार 'असली
प्रेमी '.. हालांकि चरित्र वास्तव में कठोर और असत्य .... मानसिक रूप से बीमार है ...
पूरी तरह से mvie अहंकारी ...</v>
      </c>
      <c r="C2372" s="1" t="s">
        <v>4</v>
      </c>
      <c r="D2372" s="1" t="s">
        <v>5</v>
      </c>
    </row>
    <row r="2373" spans="1:4" ht="13.2" x14ac:dyDescent="0.25">
      <c r="A2373" s="1" t="s">
        <v>2379</v>
      </c>
      <c r="B2373" t="str">
        <f ca="1">IFERROR(__xludf.DUMMYFUNCTION("GOOGLETRANSLATE(B2373,""en"",""hi"")"),"बहुत अच्छा भाई ... excellent..I इसे पसंद")</f>
        <v>बहुत अच्छा भाई ... excellent..I इसे पसंद</v>
      </c>
      <c r="C2373" s="1" t="s">
        <v>4</v>
      </c>
      <c r="D2373" s="1" t="s">
        <v>5</v>
      </c>
    </row>
    <row r="2374" spans="1:4" ht="13.2" x14ac:dyDescent="0.25">
      <c r="A2374" s="1" t="s">
        <v>2380</v>
      </c>
      <c r="B2374" t="str">
        <f ca="1">IFERROR(__xludf.DUMMYFUNCTION("GOOGLETRANSLATE(B2374,""en"",""hi"")"),"लीकू")</f>
        <v>लीकू</v>
      </c>
      <c r="C2374" s="1" t="s">
        <v>4</v>
      </c>
      <c r="D2374" s="1" t="s">
        <v>5</v>
      </c>
    </row>
    <row r="2375" spans="1:4" ht="13.2" x14ac:dyDescent="0.25">
      <c r="A2375" s="1" t="s">
        <v>2381</v>
      </c>
      <c r="B2375" t="str">
        <f ca="1">IFERROR(__xludf.DUMMYFUNCTION("GOOGLETRANSLATE(B2375,""en"",""hi"")"),"@Alijah हुसैन मिर्जा PLZ उत्तर")</f>
        <v>@Alijah हुसैन मिर्जा PLZ उत्तर</v>
      </c>
      <c r="C2375" s="1" t="s">
        <v>4</v>
      </c>
      <c r="D2375" s="1" t="s">
        <v>5</v>
      </c>
    </row>
    <row r="2376" spans="1:4" ht="13.2" x14ac:dyDescent="0.25">
      <c r="A2376" s="1" t="s">
        <v>2382</v>
      </c>
      <c r="B2376" t="str">
        <f ca="1">IFERROR(__xludf.DUMMYFUNCTION("GOOGLETRANSLATE(B2376,""en"",""hi"")"),"जब मैं पहले दिन इस फिल्म को देखा एक बुक हैदराबाद के लिए मेरे हवाई टिकट,
जब मैं यहाँ आया मैं कि कहा जाता है उसके दोस्त के साथ उसके बारे में एक तस्वीर पाया वह है मेरी
सबसे अच्छा दोस्त ही है और हम कुछ भी नहीं किया। मेरा जीवन fukcs मुझे दैनिक यहाँ और
घटना के "&amp;"3months बाद वह मेरे साथ टूट गया।")</f>
        <v>जब मैं पहले दिन इस फिल्म को देखा एक बुक हैदराबाद के लिए मेरे हवाई टिकट,
जब मैं यहाँ आया मैं कि कहा जाता है उसके दोस्त के साथ उसके बारे में एक तस्वीर पाया वह है मेरी
सबसे अच्छा दोस्त ही है और हम कुछ भी नहीं किया। मेरा जीवन fukcs मुझे दैनिक यहाँ और
घटना के 3months बाद वह मेरे साथ टूट गया।</v>
      </c>
      <c r="C2376" s="1" t="s">
        <v>13</v>
      </c>
      <c r="D2376" s="1" t="s">
        <v>5</v>
      </c>
    </row>
    <row r="2377" spans="1:4" ht="13.2" x14ac:dyDescent="0.25">
      <c r="A2377" s="1" t="s">
        <v>2383</v>
      </c>
      <c r="B2377" t="str">
        <f ca="1">IFERROR(__xludf.DUMMYFUNCTION("GOOGLETRANSLATE(B2377,""en"",""hi"")"),"भी मैं इसे पसंद")</f>
        <v>भी मैं इसे पसंद</v>
      </c>
      <c r="C2377" s="1" t="s">
        <v>4</v>
      </c>
      <c r="D2377" s="1" t="s">
        <v>5</v>
      </c>
    </row>
    <row r="2378" spans="1:4" ht="13.2" x14ac:dyDescent="0.25">
      <c r="A2378" s="1" t="s">
        <v>2384</v>
      </c>
      <c r="B2378" t="str">
        <f ca="1">IFERROR(__xludf.DUMMYFUNCTION("GOOGLETRANSLATE(B2378,""en"",""hi"")"),"नूपुर एक योद्धा है !! और अन्य अंग्रेजी भाषी लहजे वाली महोदया बेरहमी से मिला
लाइव टीवी पर हमला कर दिया। जबरदस्त हंसी।")</f>
        <v>नूपुर एक योद्धा है !! और अन्य अंग्रेजी भाषी लहजे वाली महोदया बेरहमी से मिला
लाइव टीवी पर हमला कर दिया। जबरदस्त हंसी।</v>
      </c>
      <c r="C2378" s="1" t="s">
        <v>4</v>
      </c>
      <c r="D2378" s="1" t="s">
        <v>28</v>
      </c>
    </row>
    <row r="2379" spans="1:4" ht="13.2" x14ac:dyDescent="0.25">
      <c r="A2379" s="1" t="s">
        <v>2385</v>
      </c>
      <c r="B2379" t="str">
        <f ca="1">IFERROR(__xludf.DUMMYFUNCTION("GOOGLETRANSLATE(B2379,""en"",""hi"")"),"मुझे लगता है कि पहली समस्या neglects नकारात्मक पहलुओं की तरह कबीर सिंह है
उनके चरित्र की और अंत में, उसे पूजनीय बनाया अगर यह एक दुखद तरीके से समाप्त हो गया और
उसकी त्रुटिपूर्ण कार्यों के परिणामों से पता चला है, यह एक ""वर्ण कहा जा सकता है
अध्ययन ""। यह कह"&amp;"ना कि सच कबीर सिंह एक पूर्ण बेवकूफ जो कोई नियंत्रण नहीं है है
अपने जीवन से अधिक। की तरह ""टैक्सी चालक"" वास्तव में उजागर दूसरी ओर फिल्म पर
अकेलेपन का प्रभाव, दमित मर्दानगी का frustation, विषाक्त विस्फोट
और सबसे महत्वपूर्ण बात अपने कार्यों के प्रभाव अर्थात"&amp;" उसकी प्रेमिका पत्ते उसे और
आत्महत्या करने के लिए अपने प्रयासों के तहत, इसके अलावा यह एक प्रेम कहानी के रूप में नहीं दिखाया गया है।")</f>
        <v>मुझे लगता है कि पहली समस्या neglects नकारात्मक पहलुओं की तरह कबीर सिंह है
उनके चरित्र की और अंत में, उसे पूजनीय बनाया अगर यह एक दुखद तरीके से समाप्त हो गया और
उसकी त्रुटिपूर्ण कार्यों के परिणामों से पता चला है, यह एक "वर्ण कहा जा सकता है
अध्ययन "। यह कहना कि सच कबीर सिंह एक पूर्ण बेवकूफ जो कोई नियंत्रण नहीं है है
अपने जीवन से अधिक। की तरह "टैक्सी चालक" वास्तव में उजागर दूसरी ओर फिल्म पर
अकेलेपन का प्रभाव, दमित मर्दानगी का frustation, विषाक्त विस्फोट
और सबसे महत्वपूर्ण बात अपने कार्यों के प्रभाव अर्थात उसकी प्रेमिका पत्ते उसे और
आत्महत्या करने के लिए अपने प्रयासों के तहत, इसके अलावा यह एक प्रेम कहानी के रूप में नहीं दिखाया गया है।</v>
      </c>
      <c r="C2379" s="1" t="s">
        <v>4</v>
      </c>
      <c r="D2379" s="1" t="s">
        <v>5</v>
      </c>
    </row>
    <row r="2380" spans="1:4" ht="13.2" x14ac:dyDescent="0.25">
      <c r="A2380" s="1" t="s">
        <v>2386</v>
      </c>
      <c r="B2380" t="str">
        <f ca="1">IFERROR(__xludf.DUMMYFUNCTION("GOOGLETRANSLATE(B2380,""en"",""hi"")"),"बहुत अच्छा 😂😂😂😂")</f>
        <v>बहुत अच्छा 😂😂😂😂</v>
      </c>
      <c r="C2380" s="1" t="s">
        <v>4</v>
      </c>
      <c r="D2380" s="1" t="s">
        <v>5</v>
      </c>
    </row>
    <row r="2381" spans="1:4" ht="13.2" x14ac:dyDescent="0.25">
      <c r="A2381" s="1" t="s">
        <v>2387</v>
      </c>
      <c r="B2381" t="str">
        <f ca="1">IFERROR(__xludf.DUMMYFUNCTION("GOOGLETRANSLATE(B2381,""en"",""hi"")"),"नारीवादियों के बारे में बात मत करो। यह अपने स्वयं के राय है। यह है कि वे क्या महसूस करते हैं।
आप अपनी राय के बारे में बात करनी चाहिए। और हम करने के लिए हमारी राय नहीं कहना स्वतंत्र हैं
दूसरे लोगों की राय न्यायाधीश।")</f>
        <v>नारीवादियों के बारे में बात मत करो। यह अपने स्वयं के राय है। यह है कि वे क्या महसूस करते हैं।
आप अपनी राय के बारे में बात करनी चाहिए। और हम करने के लिए हमारी राय नहीं कहना स्वतंत्र हैं
दूसरे लोगों की राय न्यायाधीश।</v>
      </c>
      <c r="C2381" s="1" t="s">
        <v>4</v>
      </c>
      <c r="D2381" s="1" t="s">
        <v>5</v>
      </c>
    </row>
    <row r="2382" spans="1:4" ht="13.2" x14ac:dyDescent="0.25">
      <c r="A2382" s="1" t="s">
        <v>2388</v>
      </c>
      <c r="B2382" t="str">
        <f ca="1">IFERROR(__xludf.DUMMYFUNCTION("GOOGLETRANSLATE(B2382,""en"",""hi"")"),"मैं hate😡👿 ranu मंडल")</f>
        <v>मैं hate😡👿 ranu मंडल</v>
      </c>
      <c r="C2382" s="1" t="s">
        <v>36</v>
      </c>
      <c r="D2382" s="1" t="s">
        <v>5</v>
      </c>
    </row>
    <row r="2383" spans="1:4" ht="13.2" x14ac:dyDescent="0.25">
      <c r="A2383" s="1" t="s">
        <v>2389</v>
      </c>
      <c r="B2383" t="str">
        <f ca="1">IFERROR(__xludf.DUMMYFUNCTION("GOOGLETRANSLATE(B2383,""en"",""hi"")"),"आप 10million ग्राहकों लायक")</f>
        <v>आप 10million ग्राहकों लायक</v>
      </c>
      <c r="C2383" s="1" t="s">
        <v>4</v>
      </c>
      <c r="D2383" s="1" t="s">
        <v>5</v>
      </c>
    </row>
    <row r="2384" spans="1:4" ht="13.2" x14ac:dyDescent="0.25">
      <c r="A2384" s="1" t="s">
        <v>2390</v>
      </c>
      <c r="B2384" t="str">
        <f ca="1">IFERROR(__xludf.DUMMYFUNCTION("GOOGLETRANSLATE(B2384,""en"",""hi"")"),"सबसे पहले cmnt")</f>
        <v>सबसे पहले cmnt</v>
      </c>
      <c r="C2384" s="1" t="s">
        <v>4</v>
      </c>
      <c r="D2384" s="1" t="s">
        <v>5</v>
      </c>
    </row>
    <row r="2385" spans="1:4" ht="13.2" x14ac:dyDescent="0.25">
      <c r="A2385" s="1" t="s">
        <v>2391</v>
      </c>
      <c r="B2385" t="str">
        <f ca="1">IFERROR(__xludf.DUMMYFUNCTION("GOOGLETRANSLATE(B2385,""en"",""hi"")"),"** बधाई !! 1.7k आतंकवादी उदार और नारीवादियों अपने वीडियो ** देखा 😂😂")</f>
        <v>** बधाई !! 1.7k आतंकवादी उदार और नारीवादियों अपने वीडियो ** देखा 😂😂</v>
      </c>
      <c r="C2385" s="1" t="s">
        <v>36</v>
      </c>
      <c r="D2385" s="1" t="s">
        <v>5</v>
      </c>
    </row>
    <row r="2386" spans="1:4" ht="13.2" x14ac:dyDescent="0.25">
      <c r="A2386" s="1" t="s">
        <v>2392</v>
      </c>
      <c r="B2386" t="str">
        <f ca="1">IFERROR(__xludf.DUMMYFUNCTION("GOOGLETRANSLATE(B2386,""en"",""hi"")"),"@Pratik Borade कम से कम कुछ वास्तविक संदर्भ देते हैं, स्वयं प्रमाणित वीडियो ka
क्या सुस्त ??? और रूढ़िवादी साधन है जो साथ साथ देश की संस्कृति को गले
खामियों। बस नहीं परिपूर्णतावाद के राजनीतिक प्रचार, इस में के रूप में के साथ
ब्रह्मांड नहीं एकदम सही है।")</f>
        <v>@Pratik Borade कम से कम कुछ वास्तविक संदर्भ देते हैं, स्वयं प्रमाणित वीडियो ka
क्या सुस्त ??? और रूढ़िवादी साधन है जो साथ साथ देश की संस्कृति को गले
खामियों। बस नहीं परिपूर्णतावाद के राजनीतिक प्रचार, इस में के रूप में के साथ
ब्रह्मांड नहीं एकदम सही है।</v>
      </c>
      <c r="C2386" s="1" t="s">
        <v>13</v>
      </c>
      <c r="D2386" s="1" t="s">
        <v>5</v>
      </c>
    </row>
    <row r="2387" spans="1:4" ht="13.2" x14ac:dyDescent="0.25">
      <c r="A2387" s="1" t="s">
        <v>2393</v>
      </c>
      <c r="B2387" t="str">
        <f ca="1">IFERROR(__xludf.DUMMYFUNCTION("GOOGLETRANSLATE(B2387,""en"",""hi"")"),"इस के बाद मैंने पाया अर्जुन रेड्डी कहीं बेहतर और यथार्थवादी है")</f>
        <v>इस के बाद मैंने पाया अर्जुन रेड्डी कहीं बेहतर और यथार्थवादी है</v>
      </c>
      <c r="C2387" s="1" t="s">
        <v>4</v>
      </c>
      <c r="D2387" s="1" t="s">
        <v>5</v>
      </c>
    </row>
    <row r="2388" spans="1:4" ht="13.2" x14ac:dyDescent="0.25">
      <c r="A2388" s="1" t="s">
        <v>2394</v>
      </c>
      <c r="B2388" t="str">
        <f ca="1">IFERROR(__xludf.DUMMYFUNCTION("GOOGLETRANSLATE(B2388,""en"",""hi"")"),"वह, एक गाय, कुत्ता है 😠😡😡")</f>
        <v>वह, एक गाय, कुत्ता है 😠😡😡</v>
      </c>
      <c r="C2388" s="1" t="s">
        <v>4</v>
      </c>
      <c r="D2388" s="1" t="s">
        <v>5</v>
      </c>
    </row>
    <row r="2389" spans="1:4" ht="13.2" x14ac:dyDescent="0.25">
      <c r="A2389" s="1" t="s">
        <v>2395</v>
      </c>
      <c r="B2389" t="str">
        <f ca="1">IFERROR(__xludf.DUMMYFUNCTION("GOOGLETRANSLATE(B2389,""en"",""hi"")"),"क्यों इस वीडियो को प्रचलित नहीं है जहां वीडियो ""नहीं एक फिल्म समीक्षा है"" के रूप में।
Thankgod कोई कबीर सिंह में अच्छे के लिए बात की थी।")</f>
        <v>क्यों इस वीडियो को प्रचलित नहीं है जहां वीडियो "नहीं एक फिल्म समीक्षा है" के रूप में।
Thankgod कोई कबीर सिंह में अच्छे के लिए बात की थी।</v>
      </c>
      <c r="C2389" s="1" t="s">
        <v>4</v>
      </c>
      <c r="D2389" s="1" t="s">
        <v>5</v>
      </c>
    </row>
    <row r="2390" spans="1:4" ht="13.2" x14ac:dyDescent="0.25">
      <c r="A2390" s="1" t="s">
        <v>2396</v>
      </c>
      <c r="B2390" t="str">
        <f ca="1">IFERROR(__xludf.DUMMYFUNCTION("GOOGLETRANSLATE(B2390,""en"",""hi"")"),"बहुत बढ़िया समीक्षा sir👏👏👏")</f>
        <v>बहुत बढ़िया समीक्षा sir👏👏👏</v>
      </c>
      <c r="C2390" s="1" t="s">
        <v>4</v>
      </c>
      <c r="D2390" s="1" t="s">
        <v>5</v>
      </c>
    </row>
    <row r="2391" spans="1:4" ht="13.2" x14ac:dyDescent="0.25">
      <c r="A2391" s="1" t="s">
        <v>2397</v>
      </c>
      <c r="B2391" t="str">
        <f ca="1">IFERROR(__xludf.DUMMYFUNCTION("GOOGLETRANSLATE(B2391,""en"",""hi"")"),"इस आदमी को पति सामग्री है। 💕
जहां इस तरह के लोग हैं 🥺")</f>
        <v>इस आदमी को पति सामग्री है। 💕
जहां इस तरह के लोग हैं 🥺</v>
      </c>
      <c r="C2391" s="1" t="s">
        <v>13</v>
      </c>
      <c r="D2391" s="1" t="s">
        <v>5</v>
      </c>
    </row>
    <row r="2392" spans="1:4" ht="13.2" x14ac:dyDescent="0.25">
      <c r="A2392" s="1" t="s">
        <v>2398</v>
      </c>
      <c r="B2392" t="str">
        <f ca="1">IFERROR(__xludf.DUMMYFUNCTION("GOOGLETRANSLATE(B2392,""en"",""hi"")"),"@Budha वर्मा समझ में आता है कि। वह इन सभी बदमाशों के लिए एक चुंबक है चूंकि यह,
उन्हें पकड़ने के लिए आसान होगा")</f>
        <v>@Budha वर्मा समझ में आता है कि। वह इन सभी बदमाशों के लिए एक चुंबक है चूंकि यह,
उन्हें पकड़ने के लिए आसान होगा</v>
      </c>
      <c r="C2392" s="1" t="s">
        <v>4</v>
      </c>
      <c r="D2392" s="1" t="s">
        <v>5</v>
      </c>
    </row>
    <row r="2393" spans="1:4" ht="13.2" x14ac:dyDescent="0.25">
      <c r="A2393" s="1" t="s">
        <v>2399</v>
      </c>
      <c r="B2393" t="str">
        <f ca="1">IFERROR(__xludf.DUMMYFUNCTION("GOOGLETRANSLATE(B2393,""en"",""hi"")"),"बटला हाउस 💃🤔")</f>
        <v>बटला हाउस 💃🤔</v>
      </c>
      <c r="C2393" s="1" t="s">
        <v>4</v>
      </c>
      <c r="D2393" s="1" t="s">
        <v>5</v>
      </c>
    </row>
    <row r="2394" spans="1:4" ht="13.2" x14ac:dyDescent="0.25">
      <c r="A2394" s="1" t="s">
        <v>2400</v>
      </c>
      <c r="B2394" t="str">
        <f ca="1">IFERROR(__xludf.DUMMYFUNCTION("GOOGLETRANSLATE(B2394,""en"",""hi"")"),"विज्ञापन hominem (लैटिन ""व्यक्ति"" के लिए), [1] argumentum विज्ञापन hominem के लिए कम,
आम तौर पर वास्तविक जिससे एक भ्रामक है तार्किक रणनीति को संदर्भित करता है
हाथ में विषय की चर्चा के बजाय चरित्र पर हमला करने से बचा जाता है,
मकसद, या तर्क करने वाले व्यक"&amp;"्ति के अन्य विशेषता")</f>
        <v>विज्ञापन hominem (लैटिन "व्यक्ति" के लिए), [1] argumentum विज्ञापन hominem के लिए कम,
आम तौर पर वास्तविक जिससे एक भ्रामक है तार्किक रणनीति को संदर्भित करता है
हाथ में विषय की चर्चा के बजाय चरित्र पर हमला करने से बचा जाता है,
मकसद, या तर्क करने वाले व्यक्ति के अन्य विशेषता</v>
      </c>
      <c r="C2394" s="1" t="s">
        <v>4</v>
      </c>
      <c r="D2394" s="1" t="s">
        <v>5</v>
      </c>
    </row>
    <row r="2395" spans="1:4" ht="13.2" x14ac:dyDescent="0.25">
      <c r="A2395" s="1" t="s">
        <v>2401</v>
      </c>
      <c r="B2395" t="str">
        <f ca="1">IFERROR(__xludf.DUMMYFUNCTION("GOOGLETRANSLATE(B2395,""en"",""hi"")"),"अच्छी फिल्म")</f>
        <v>अच्छी फिल्म</v>
      </c>
      <c r="C2395" s="1" t="s">
        <v>4</v>
      </c>
      <c r="D2395" s="1" t="s">
        <v>5</v>
      </c>
    </row>
    <row r="2396" spans="1:4" ht="13.2" x14ac:dyDescent="0.25">
      <c r="A2396" s="1" t="s">
        <v>2402</v>
      </c>
      <c r="B2396" t="str">
        <f ca="1">IFERROR(__xludf.DUMMYFUNCTION("GOOGLETRANSLATE(B2396,""en"",""hi"")"),"@Saumya श्रीवास्तव आप मेरी टिप्पणी को गलत समझा। मैं नारीवाद के बारे में च दे। मैं
बस विचार है कि इस तरह के अधिक पुरुष प्रमुख विचारों नहीं होना चाहिए समर्थन कर रहा हूँ
को बढ़ावा दिया और एक अस्वीकरण के बाद किया जाएगा। 😅")</f>
        <v>@Saumya श्रीवास्तव आप मेरी टिप्पणी को गलत समझा। मैं नारीवाद के बारे में च दे। मैं
बस विचार है कि इस तरह के अधिक पुरुष प्रमुख विचारों नहीं होना चाहिए समर्थन कर रहा हूँ
को बढ़ावा दिया और एक अस्वीकरण के बाद किया जाएगा। 😅</v>
      </c>
      <c r="C2396" s="1" t="s">
        <v>4</v>
      </c>
      <c r="D2396" s="1" t="s">
        <v>5</v>
      </c>
    </row>
    <row r="2397" spans="1:4" ht="13.2" x14ac:dyDescent="0.25">
      <c r="A2397" s="1" t="s">
        <v>2403</v>
      </c>
      <c r="B2397" t="str">
        <f ca="1">IFERROR(__xludf.DUMMYFUNCTION("GOOGLETRANSLATE(B2397,""en"",""hi"")"),"अगर वहाँ कानून का दुरुपयोग किया जाता है यह हुआ होना चाहिए")</f>
        <v>अगर वहाँ कानून का दुरुपयोग किया जाता है यह हुआ होना चाहिए</v>
      </c>
      <c r="C2397" s="1" t="s">
        <v>13</v>
      </c>
      <c r="D2397" s="1" t="s">
        <v>5</v>
      </c>
    </row>
    <row r="2398" spans="1:4" ht="13.2" x14ac:dyDescent="0.25">
      <c r="A2398" s="1" t="s">
        <v>2404</v>
      </c>
      <c r="B2398" t="str">
        <f ca="1">IFERROR(__xludf.DUMMYFUNCTION("GOOGLETRANSLATE(B2398,""en"",""hi"")"),"आप बिल्कुल सही भाई हैं। मैं आपके साथ सहमत हूँ । हम सब आप का समर्थन")</f>
        <v>आप बिल्कुल सही भाई हैं। मैं आपके साथ सहमत हूँ । हम सब आप का समर्थन</v>
      </c>
      <c r="C2398" s="1" t="s">
        <v>4</v>
      </c>
      <c r="D2398" s="1" t="s">
        <v>5</v>
      </c>
    </row>
    <row r="2399" spans="1:4" ht="13.2" x14ac:dyDescent="0.25">
      <c r="A2399" s="1" t="s">
        <v>2405</v>
      </c>
      <c r="B2399" t="str">
        <f ca="1">IFERROR(__xludf.DUMMYFUNCTION("GOOGLETRANSLATE(B2399,""en"",""hi"")"),"यू था गलत .... बीटी अभी भी यू पर गर्व है")</f>
        <v>यू था गलत .... बीटी अभी भी यू पर गर्व है</v>
      </c>
      <c r="C2399" s="1" t="s">
        <v>4</v>
      </c>
      <c r="D2399" s="1" t="s">
        <v>5</v>
      </c>
    </row>
    <row r="2400" spans="1:4" ht="13.2" x14ac:dyDescent="0.25">
      <c r="A2400" s="1" t="s">
        <v>2406</v>
      </c>
      <c r="B2400" t="str">
        <f ca="1">IFERROR(__xludf.DUMMYFUNCTION("GOOGLETRANSLATE(B2400,""en"",""hi"")"),"यह दक्षिण भारतीय फिल्मों की रीमेक है बॉलीवुड के बारे में नहीं है .. यह बहुत है
दक्षिण भारत में आम की तरह है कि कृपया वहाँ जाने के लिए और देखने के .. औरत नहीं कर सकते
वहाँ बात n लोग शासन .. तो यह ठीक दक्षिण में वास्तविकता को दिखा रहा है")</f>
        <v>यह दक्षिण भारतीय फिल्मों की रीमेक है बॉलीवुड के बारे में नहीं है .. यह बहुत है
दक्षिण भारत में आम की तरह है कि कृपया वहाँ जाने के लिए और देखने के .. औरत नहीं कर सकते
वहाँ बात n लोग शासन .. तो यह ठीक दक्षिण में वास्तविकता को दिखा रहा है</v>
      </c>
      <c r="C2400" s="1" t="s">
        <v>4</v>
      </c>
      <c r="D2400" s="1" t="s">
        <v>5</v>
      </c>
    </row>
    <row r="2401" spans="1:4" ht="13.2" x14ac:dyDescent="0.25">
      <c r="A2401" s="1" t="s">
        <v>2407</v>
      </c>
      <c r="B2401" t="str">
        <f ca="1">IFERROR(__xludf.DUMMYFUNCTION("GOOGLETRANSLATE(B2401,""en"",""hi"")"),"निस वीडियो")</f>
        <v>निस वीडियो</v>
      </c>
      <c r="C2401" s="1" t="s">
        <v>4</v>
      </c>
      <c r="D2401" s="1" t="s">
        <v>5</v>
      </c>
    </row>
    <row r="2402" spans="1:4" ht="13.2" x14ac:dyDescent="0.25">
      <c r="A2402" s="1" t="s">
        <v>2408</v>
      </c>
      <c r="B2402" t="str">
        <f ca="1">IFERROR(__xludf.DUMMYFUNCTION("GOOGLETRANSLATE(B2402,""en"",""hi"")"),"श्रीमान:
ज्यादा के रूप में हम मुद्दों अपने चैनल पर हाथ में लिया समझने की इच्छा के रूप में,
पार टिप्पणियों का एक साथ तेज़ व्यक्त इसके लिए कठिन बना देता है
हमें जैसे दर्शकों ने तर्क का मुख्य सूत्र का पालन करें। कृपया सुनिश्चित करें
लोग एक समय में एक बात है?"&amp;" सब लोग तरह लग रहा है उनकी राय चाहता है
प्रसारित, उनकी प्रासंगिकता पर ध्यान दिए बिना। बहुत ही गरीब की बहस का उत्पादन
और दिन के अंत में हास्यास्पद मानकों!")</f>
        <v>श्रीमान:
ज्यादा के रूप में हम मुद्दों अपने चैनल पर हाथ में लिया समझने की इच्छा के रूप में,
पार टिप्पणियों का एक साथ तेज़ व्यक्त इसके लिए कठिन बना देता है
हमें जैसे दर्शकों ने तर्क का मुख्य सूत्र का पालन करें। कृपया सुनिश्चित करें
लोग एक समय में एक बात है? सब लोग तरह लग रहा है उनकी राय चाहता है
प्रसारित, उनकी प्रासंगिकता पर ध्यान दिए बिना। बहुत ही गरीब की बहस का उत्पादन
और दिन के अंत में हास्यास्पद मानकों!</v>
      </c>
      <c r="C2402" s="1" t="s">
        <v>4</v>
      </c>
      <c r="D2402" s="1" t="s">
        <v>5</v>
      </c>
    </row>
    <row r="2403" spans="1:4" ht="13.2" x14ac:dyDescent="0.25">
      <c r="A2403" s="1" t="s">
        <v>2409</v>
      </c>
      <c r="B2403" t="str">
        <f ca="1">IFERROR(__xludf.DUMMYFUNCTION("GOOGLETRANSLATE(B2403,""en"",""hi"")"),"अरुंधति रॉय एक सेक्स पागल औरत जो सिर्फ एक Despo है।")</f>
        <v>अरुंधति रॉय एक सेक्स पागल औरत जो सिर्फ एक Despo है।</v>
      </c>
      <c r="C2403" s="1" t="s">
        <v>13</v>
      </c>
      <c r="D2403" s="1" t="s">
        <v>28</v>
      </c>
    </row>
    <row r="2404" spans="1:4" ht="13.2" x14ac:dyDescent="0.25">
      <c r="A2404" s="1" t="s">
        <v>2410</v>
      </c>
      <c r="B2404" t="str">
        <f ca="1">IFERROR(__xludf.DUMMYFUNCTION("GOOGLETRANSLATE(B2404,""en"",""hi"")"),"बहुत अच्छा पुलिस दीदी")</f>
        <v>बहुत अच्छा पुलिस दीदी</v>
      </c>
      <c r="C2404" s="1" t="s">
        <v>4</v>
      </c>
      <c r="D2404" s="1" t="s">
        <v>5</v>
      </c>
    </row>
    <row r="2405" spans="1:4" ht="13.2" x14ac:dyDescent="0.25">
      <c r="A2405" s="1" t="s">
        <v>2411</v>
      </c>
      <c r="B2405" t="str">
        <f ca="1">IFERROR(__xludf.DUMMYFUNCTION("GOOGLETRANSLATE(B2405,""en"",""hi"")"),"या हो सकता है लाउड-मुँह-Kutta ??")</f>
        <v>या हो सकता है लाउड-मुँह-Kutta ??</v>
      </c>
      <c r="C2405" s="1" t="s">
        <v>36</v>
      </c>
      <c r="D2405" s="1" t="s">
        <v>5</v>
      </c>
    </row>
    <row r="2406" spans="1:4" ht="13.2" x14ac:dyDescent="0.25">
      <c r="A2406" s="1" t="s">
        <v>2412</v>
      </c>
      <c r="B2406" t="str">
        <f ca="1">IFERROR(__xludf.DUMMYFUNCTION("GOOGLETRANSLATE(B2406,""en"",""hi"")"),"मैं यू के बड़े प्रशंसक हूँ
👍👍👍👍👍
प्यार आप भाई
😍
😘
वीडियो के लिए धन्यवाद 🙏🙏")</f>
        <v>मैं यू के बड़े प्रशंसक हूँ
👍👍👍👍👍
प्यार आप भाई
😍
😘
वीडियो के लिए धन्यवाद 🙏🙏</v>
      </c>
      <c r="C2406" s="1" t="s">
        <v>4</v>
      </c>
      <c r="D2406" s="1" t="s">
        <v>5</v>
      </c>
    </row>
    <row r="2407" spans="1:4" ht="13.2" x14ac:dyDescent="0.25">
      <c r="A2407" s="1" t="s">
        <v>2413</v>
      </c>
      <c r="B2407" t="str">
        <f ca="1">IFERROR(__xludf.DUMMYFUNCTION("GOOGLETRANSLATE(B2407,""en"",""hi"")"),"प्यार आप ranu चाची")</f>
        <v>प्यार आप ranu चाची</v>
      </c>
      <c r="C2407" s="1" t="s">
        <v>4</v>
      </c>
      <c r="D2407" s="1" t="s">
        <v>5</v>
      </c>
    </row>
    <row r="2408" spans="1:4" ht="13.2" x14ac:dyDescent="0.25">
      <c r="A2408" s="1" t="s">
        <v>2414</v>
      </c>
      <c r="B2408" t="str">
        <f ca="1">IFERROR(__xludf.DUMMYFUNCTION("GOOGLETRANSLATE(B2408,""en"",""hi"")"),"रंगा और बिल्ला, वे अरुंधति रॉय बलात्कार उसके अवैध आनंद लेने के लिए अनुरोध कर पर किया था
लिंग?")</f>
        <v>रंगा और बिल्ला, वे अरुंधति रॉय बलात्कार उसके अवैध आनंद लेने के लिए अनुरोध कर पर किया था
लिंग?</v>
      </c>
      <c r="C2408" s="1" t="s">
        <v>4</v>
      </c>
      <c r="D2408" s="1" t="s">
        <v>28</v>
      </c>
    </row>
    <row r="2409" spans="1:4" ht="13.2" x14ac:dyDescent="0.25">
      <c r="A2409" s="1" t="s">
        <v>2415</v>
      </c>
      <c r="B2409" t="str">
        <f ca="1">IFERROR(__xludf.DUMMYFUNCTION("GOOGLETRANSLATE(B2409,""en"",""hi"")"),"यह सिर्फ एक फिल्म है। एक मनोरंजन सामग्री के रूप में ले लो। एक बनाने की कोशिश मत करो
प्रचार का पैंतरा।")</f>
        <v>यह सिर्फ एक फिल्म है। एक मनोरंजन सामग्री के रूप में ले लो। एक बनाने की कोशिश मत करो
प्रचार का पैंतरा।</v>
      </c>
      <c r="C2409" s="1" t="s">
        <v>13</v>
      </c>
      <c r="D2409" s="1" t="s">
        <v>5</v>
      </c>
    </row>
    <row r="2410" spans="1:4" ht="13.2" x14ac:dyDescent="0.25">
      <c r="A2410" s="1" t="s">
        <v>2416</v>
      </c>
      <c r="B2410" t="str">
        <f ca="1">IFERROR(__xludf.DUMMYFUNCTION("GOOGLETRANSLATE(B2410,""en"",""hi"")"),"एक बहुत ही सुंदर कदम हमारे देश की आबादी को नियंत्रित करने के हर एक सही करने के लिए है
चुनें")</f>
        <v>एक बहुत ही सुंदर कदम हमारे देश की आबादी को नियंत्रित करने के हर एक सही करने के लिए है
चुनें</v>
      </c>
      <c r="C2410" s="1" t="s">
        <v>4</v>
      </c>
      <c r="D2410" s="1" t="s">
        <v>5</v>
      </c>
    </row>
    <row r="2411" spans="1:4" ht="13.2" x14ac:dyDescent="0.25">
      <c r="A2411" s="1" t="s">
        <v>2417</v>
      </c>
      <c r="B2411" t="str">
        <f ca="1">IFERROR(__xludf.DUMMYFUNCTION("GOOGLETRANSLATE(B2411,""en"",""hi"")"),"वह तुरंत गिरफ्तार किया जाना चाहिए। जब वह था पायल रोहतगी गिरफ्तार किया गया था
सिर्फ तथ्यों बताते हुए और वह (अरुंधति कुतिया एक बड़ा chinaal) उत्तेजक है
लोग और हमारे नेता कोस। वह हमारे लिए चुनौती दे रहा है। और हम क्या कर रहे हैं
करते हुए।")</f>
        <v>वह तुरंत गिरफ्तार किया जाना चाहिए। जब वह था पायल रोहतगी गिरफ्तार किया गया था
सिर्फ तथ्यों बताते हुए और वह (अरुंधति कुतिया एक बड़ा chinaal) उत्तेजक है
लोग और हमारे नेता कोस। वह हमारे लिए चुनौती दे रहा है। और हम क्या कर रहे हैं
करते हुए।</v>
      </c>
      <c r="C2411" s="1" t="s">
        <v>36</v>
      </c>
      <c r="D2411" s="1" t="s">
        <v>28</v>
      </c>
    </row>
    <row r="2412" spans="1:4" ht="13.2" x14ac:dyDescent="0.25">
      <c r="A2412" s="1" t="s">
        <v>2418</v>
      </c>
      <c r="B2412" t="str">
        <f ca="1">IFERROR(__xludf.DUMMYFUNCTION("GOOGLETRANSLATE(B2412,""en"",""hi"")"),"पहला वीडियो है, जो मज़ाक उड़ाया या आलोचना नहीं की है इस फैसले के बाद। अच्छा
काम क!!")</f>
        <v>पहला वीडियो है, जो मज़ाक उड़ाया या आलोचना नहीं की है इस फैसले के बाद। अच्छा
काम क!!</v>
      </c>
      <c r="C2412" s="1" t="s">
        <v>4</v>
      </c>
      <c r="D2412" s="1" t="s">
        <v>5</v>
      </c>
    </row>
    <row r="2413" spans="1:4" ht="13.2" x14ac:dyDescent="0.25">
      <c r="A2413" s="1" t="s">
        <v>2419</v>
      </c>
      <c r="B2413" t="str">
        <f ca="1">IFERROR(__xludf.DUMMYFUNCTION("GOOGLETRANSLATE(B2413,""en"",""hi"")"),"मैं अनुभाग पसंद आया 377 नियम तो मैं भी लोगों से प्यार करता मुझे चाहते")</f>
        <v>मैं अनुभाग पसंद आया 377 नियम तो मैं भी लोगों से प्यार करता मुझे चाहते</v>
      </c>
      <c r="C2413" s="1" t="s">
        <v>4</v>
      </c>
      <c r="D2413" s="1" t="s">
        <v>5</v>
      </c>
    </row>
    <row r="2414" spans="1:4" ht="13.2" x14ac:dyDescent="0.25">
      <c r="A2414" s="1" t="s">
        <v>2420</v>
      </c>
      <c r="B2414" t="str">
        <f ca="1">IFERROR(__xludf.DUMMYFUNCTION("GOOGLETRANSLATE(B2414,""en"",""hi"")"),"दादा, ... क्यों तुम भी गंदगी इस तरह के बकवास मनुष्य के लिए करने के लिए देते हैं।")</f>
        <v>दादा, ... क्यों तुम भी गंदगी इस तरह के बकवास मनुष्य के लिए करने के लिए देते हैं।</v>
      </c>
      <c r="C2414" s="1" t="s">
        <v>4</v>
      </c>
      <c r="D2414" s="1" t="s">
        <v>5</v>
      </c>
    </row>
    <row r="2415" spans="1:4" ht="13.2" x14ac:dyDescent="0.25">
      <c r="A2415" s="1" t="s">
        <v>2421</v>
      </c>
      <c r="B2415" t="str">
        <f ca="1">IFERROR(__xludf.DUMMYFUNCTION("GOOGLETRANSLATE(B2415,""en"",""hi"")"),"Oddnari चैनल
[#Hutiya] (http://www.youtube.com/results?search_query=%23hutiya) hai")</f>
        <v>Oddnari चैनल
[#Hutiya] (http://www.youtube.com/results?search_query=%23hutiya) hai</v>
      </c>
      <c r="C2415" s="1" t="s">
        <v>4</v>
      </c>
      <c r="D2415" s="1" t="s">
        <v>5</v>
      </c>
    </row>
    <row r="2416" spans="1:4" ht="13.2" x14ac:dyDescent="0.25">
      <c r="A2416" s="1" t="s">
        <v>2422</v>
      </c>
      <c r="B2416" t="str">
        <f ca="1">IFERROR(__xludf.DUMMYFUNCTION("GOOGLETRANSLATE(B2416,""en"",""hi"")"),"वह जेल में बंद किया जाना चाहिए।")</f>
        <v>वह जेल में बंद किया जाना चाहिए।</v>
      </c>
      <c r="C2416" s="1" t="s">
        <v>4</v>
      </c>
      <c r="D2416" s="1" t="s">
        <v>5</v>
      </c>
    </row>
    <row r="2417" spans="1:4" ht="13.2" x14ac:dyDescent="0.25">
      <c r="A2417" s="1" t="s">
        <v>2423</v>
      </c>
      <c r="B2417" t="str">
        <f ca="1">IFERROR(__xludf.DUMMYFUNCTION("GOOGLETRANSLATE(B2417,""en"",""hi"")"),"मैं अचानक याद कारण है कि मैं इन बहसों अब, 20 मिनट घड़ी नहीं है
के माध्यम से और सिर में दर्द और जलन के साथ सम्मानित किया गया था। नामकरण के बारे में पता नहीं है
कुंग फू Kutha अपने लेकिन भौंकने का एक बहुत और बहुत कम तर्क सुना।
एक शांतिपूर्ण में बहस नहीं कर स"&amp;"कते क्यों एक तरह से बाहर मेरे प्रिय साथी भारतीयों आंकड़ा करने के लिए
तौर तरीका ? वास्तव में, यह संदेह से कारण फेंकने के लिए जानबूझकर की तरह लगता है
हंगामा में बाहर।
मैं एक बार विकास के बारे में विधेयक Nye और केन हाम के बीच एक बहस बनाम देखा
निर्माण और यह स"&amp;"बसे शांतिपूर्ण बहस मैंने कभी इस तरह के एक पर देखे गए है
संवेदनशील विषय। वे यह कर सकते हैं तो क्यों नहीं कर सकते हैं आप प्रिय साथी भारतीयों (कौन हैं
माना जाता है कि विशाल आध्यात्मिक संसाधनों के लिए जाना जाता है)?
यह शर्मनाक है।")</f>
        <v>मैं अचानक याद कारण है कि मैं इन बहसों अब, 20 मिनट घड़ी नहीं है
के माध्यम से और सिर में दर्द और जलन के साथ सम्मानित किया गया था। नामकरण के बारे में पता नहीं है
कुंग फू Kutha अपने लेकिन भौंकने का एक बहुत और बहुत कम तर्क सुना।
एक शांतिपूर्ण में बहस नहीं कर सकते क्यों एक तरह से बाहर मेरे प्रिय साथी भारतीयों आंकड़ा करने के लिए
तौर तरीका ? वास्तव में, यह संदेह से कारण फेंकने के लिए जानबूझकर की तरह लगता है
हंगामा में बाहर।
मैं एक बार विकास के बारे में विधेयक Nye और केन हाम के बीच एक बहस बनाम देखा
निर्माण और यह सबसे शांतिपूर्ण बहस मैंने कभी इस तरह के एक पर देखे गए है
संवेदनशील विषय। वे यह कर सकते हैं तो क्यों नहीं कर सकते हैं आप प्रिय साथी भारतीयों (कौन हैं
माना जाता है कि विशाल आध्यात्मिक संसाधनों के लिए जाना जाता है)?
यह शर्मनाक है।</v>
      </c>
      <c r="C2417" s="1" t="s">
        <v>4</v>
      </c>
      <c r="D2417" s="1" t="s">
        <v>5</v>
      </c>
    </row>
    <row r="2418" spans="1:4" ht="13.2" x14ac:dyDescent="0.25">
      <c r="A2418" s="1" t="s">
        <v>2424</v>
      </c>
      <c r="B2418" t="str">
        <f ca="1">IFERROR(__xludf.DUMMYFUNCTION("GOOGLETRANSLATE(B2418,""en"",""hi"")"),"आप इस तरह के फिल्मों से नफरत है तो आप उन्हें क्यों देखते हो ...")</f>
        <v>आप इस तरह के फिल्मों से नफरत है तो आप उन्हें क्यों देखते हो ...</v>
      </c>
      <c r="C2418" s="1" t="s">
        <v>13</v>
      </c>
      <c r="D2418" s="1" t="s">
        <v>5</v>
      </c>
    </row>
    <row r="2419" spans="1:4" ht="13.2" x14ac:dyDescent="0.25">
      <c r="A2419" s="1" t="s">
        <v>2425</v>
      </c>
      <c r="B2419" t="str">
        <f ca="1">IFERROR(__xludf.DUMMYFUNCTION("GOOGLETRANSLATE(B2419,""en"",""hi"")"),"म्युचुअल भावनाओं भाई 👍")</f>
        <v>म्युचुअल भावनाओं भाई 👍</v>
      </c>
      <c r="C2419" s="1" t="s">
        <v>4</v>
      </c>
      <c r="D2419" s="1" t="s">
        <v>5</v>
      </c>
    </row>
    <row r="2420" spans="1:4" ht="13.2" x14ac:dyDescent="0.25">
      <c r="A2420" s="1" t="s">
        <v>2426</v>
      </c>
      <c r="B2420" t="str">
        <f ca="1">IFERROR(__xludf.DUMMYFUNCTION("GOOGLETRANSLATE(B2420,""en"",""hi"")"),"एक भारतीय YouTuber द्वारा महानतम समीक्षा! 🔥🔥🔥🔥🔥")</f>
        <v>एक भारतीय YouTuber द्वारा महानतम समीक्षा! 🔥🔥🔥🔥🔥</v>
      </c>
      <c r="C2420" s="1" t="s">
        <v>4</v>
      </c>
      <c r="D2420" s="1" t="s">
        <v>5</v>
      </c>
    </row>
    <row r="2421" spans="1:4" ht="13.2" x14ac:dyDescent="0.25">
      <c r="A2421" s="1" t="s">
        <v>2427</v>
      </c>
      <c r="B2421" t="str">
        <f ca="1">IFERROR(__xludf.DUMMYFUNCTION("GOOGLETRANSLATE(B2421,""en"",""hi"")"),"मैं ranu नफरत")</f>
        <v>मैं ranu नफरत</v>
      </c>
      <c r="C2421" s="1" t="s">
        <v>36</v>
      </c>
      <c r="D2421" s="1" t="s">
        <v>5</v>
      </c>
    </row>
    <row r="2422" spans="1:4" ht="13.2" x14ac:dyDescent="0.25">
      <c r="A2422" s="1" t="s">
        <v>2428</v>
      </c>
      <c r="B2422" t="str">
        <f ca="1">IFERROR(__xludf.DUMMYFUNCTION("GOOGLETRANSLATE(B2422,""en"",""hi"")"),"RX 100 नारीवादियों को नष्ट करने की शक्ति है।")</f>
        <v>RX 100 नारीवादियों को नष्ट करने की शक्ति है।</v>
      </c>
      <c r="C2422" s="1" t="s">
        <v>36</v>
      </c>
      <c r="D2422" s="1" t="s">
        <v>5</v>
      </c>
    </row>
    <row r="2423" spans="1:4" ht="13.2" x14ac:dyDescent="0.25">
      <c r="A2423" s="1" t="s">
        <v>2429</v>
      </c>
      <c r="B2423" t="str">
        <f ca="1">IFERROR(__xludf.DUMMYFUNCTION("GOOGLETRANSLATE(B2423,""en"",""hi"")"),"आप कैसे नहीं महसूस किया है कि प्रीति से अधिक 9 माह की गर्भवती थी? वह थी
स्पष्ट रूप से बच्चे के बारे में क्या कबीर झूठ बोलना। वे इससे पहले कि वह GOT विवाहित यौन संबंध
और इसके खत्म 9 महीनों गया है, क्योंकि वह शादी कर ली और वह अभी भी गर्भवती है? /?
कुछ समझ न"&amp;"हीं आया")</f>
        <v>आप कैसे नहीं महसूस किया है कि प्रीति से अधिक 9 माह की गर्भवती थी? वह थी
स्पष्ट रूप से बच्चे के बारे में क्या कबीर झूठ बोलना। वे इससे पहले कि वह GOT विवाहित यौन संबंध
और इसके खत्म 9 महीनों गया है, क्योंकि वह शादी कर ली और वह अभी भी गर्भवती है? /?
कुछ समझ नहीं आया</v>
      </c>
      <c r="C2423" s="1" t="s">
        <v>4</v>
      </c>
      <c r="D2423" s="1" t="s">
        <v>5</v>
      </c>
    </row>
    <row r="2424" spans="1:4" ht="13.2" x14ac:dyDescent="0.25">
      <c r="A2424" s="1" t="s">
        <v>2430</v>
      </c>
      <c r="B2424" t="str">
        <f ca="1">IFERROR(__xludf.DUMMYFUNCTION("GOOGLETRANSLATE(B2424,""en"",""hi"")"),"हाय आप से")</f>
        <v>हाय आप से</v>
      </c>
      <c r="C2424" s="1" t="s">
        <v>4</v>
      </c>
      <c r="D2424" s="1" t="s">
        <v>5</v>
      </c>
    </row>
    <row r="2425" spans="1:4" ht="13.2" x14ac:dyDescent="0.25">
      <c r="A2425" s="1" t="s">
        <v>2431</v>
      </c>
      <c r="B2425" t="str">
        <f ca="1">IFERROR(__xludf.DUMMYFUNCTION("GOOGLETRANSLATE(B2425,""en"",""hi"")"),"बिल्कुल correct😊")</f>
        <v>बिल्कुल correct😊</v>
      </c>
      <c r="C2425" s="1" t="s">
        <v>4</v>
      </c>
      <c r="D2425" s="1" t="s">
        <v>5</v>
      </c>
    </row>
    <row r="2426" spans="1:4" ht="13.2" x14ac:dyDescent="0.25">
      <c r="A2426" s="1" t="s">
        <v>2432</v>
      </c>
      <c r="B2426" t="str">
        <f ca="1">IFERROR(__xludf.DUMMYFUNCTION("GOOGLETRANSLATE(B2426,""en"",""hi"")"),"मैं अर्जुन रेड्डी जिस पर कबीर शिंग पर आधारित है और अब दोनों फिल्में देख चुके हैं
एक अच्छी तरह से कमाई और मारा जो लोग दिमाग नकारात्मक हैं नकली नकारात्मक दे रहे हैं
उन्हें सलमान खान की फिल्म तेरे नाम जिनमें से एक ही तरह है के बारे में reviews.Ask
कहानी लाइन"&amp;"।")</f>
        <v>मैं अर्जुन रेड्डी जिस पर कबीर शिंग पर आधारित है और अब दोनों फिल्में देख चुके हैं
एक अच्छी तरह से कमाई और मारा जो लोग दिमाग नकारात्मक हैं नकली नकारात्मक दे रहे हैं
उन्हें सलमान खान की फिल्म तेरे नाम जिनमें से एक ही तरह है के बारे में reviews.Ask
कहानी लाइन।</v>
      </c>
      <c r="C2426" s="1" t="s">
        <v>36</v>
      </c>
      <c r="D2426" s="1" t="s">
        <v>5</v>
      </c>
    </row>
    <row r="2427" spans="1:4" ht="13.2" x14ac:dyDescent="0.25">
      <c r="A2427" s="1" t="s">
        <v>2433</v>
      </c>
      <c r="B2427" t="str">
        <f ca="1">IFERROR(__xludf.DUMMYFUNCTION("GOOGLETRANSLATE(B2427,""en"",""hi"")"),"चुप रहो!
खूनी सशुल्क चैनल!")</f>
        <v>चुप रहो!
खूनी सशुल्क चैनल!</v>
      </c>
      <c r="C2427" s="1" t="s">
        <v>36</v>
      </c>
      <c r="D2427" s="1" t="s">
        <v>5</v>
      </c>
    </row>
    <row r="2428" spans="1:4" ht="13.2" x14ac:dyDescent="0.25">
      <c r="A2428" s="1" t="s">
        <v>2434</v>
      </c>
      <c r="B2428" t="str">
        <f ca="1">IFERROR(__xludf.DUMMYFUNCTION("GOOGLETRANSLATE(B2428,""en"",""hi"")"),"प्रीति की अगली भूमिका प्रतीक के लिए है ..")</f>
        <v>प्रीति की अगली भूमिका प्रतीक के लिए है ..</v>
      </c>
      <c r="C2428" s="1" t="s">
        <v>4</v>
      </c>
      <c r="D2428" s="1" t="s">
        <v>5</v>
      </c>
    </row>
    <row r="2429" spans="1:4" ht="13.2" x14ac:dyDescent="0.25">
      <c r="A2429" s="1" t="s">
        <v>2435</v>
      </c>
      <c r="B2429" t="str">
        <f ca="1">IFERROR(__xludf.DUMMYFUNCTION("GOOGLETRANSLATE(B2429,""en"",""hi"")"),"यह दो समलैंगिक के बीच सहमति दे दी है सेक्स की अनुमति है।")</f>
        <v>यह दो समलैंगिक के बीच सहमति दे दी है सेक्स की अनुमति है।</v>
      </c>
      <c r="C2429" s="1" t="s">
        <v>4</v>
      </c>
      <c r="D2429" s="1" t="s">
        <v>5</v>
      </c>
    </row>
    <row r="2430" spans="1:4" ht="13.2" x14ac:dyDescent="0.25">
      <c r="A2430" s="1" t="s">
        <v>2436</v>
      </c>
      <c r="B2430" t="str">
        <f ca="1">IFERROR(__xludf.DUMMYFUNCTION("GOOGLETRANSLATE(B2430,""en"",""hi"")"),"टीशर्ट पर वाक्य .... यह 😂😂😂Nailed")</f>
        <v>टीशर्ट पर वाक्य .... यह 😂😂😂Nailed</v>
      </c>
      <c r="C2430" s="1" t="s">
        <v>4</v>
      </c>
      <c r="D2430" s="1" t="s">
        <v>5</v>
      </c>
    </row>
    <row r="2431" spans="1:4" ht="13.2" x14ac:dyDescent="0.25">
      <c r="A2431" s="1" t="s">
        <v>2437</v>
      </c>
      <c r="B2431" t="str">
        <f ca="1">IFERROR(__xludf.DUMMYFUNCTION("GOOGLETRANSLATE(B2431,""en"",""hi"")"),"अच्छा टी शर्ट श्री")</f>
        <v>अच्छा टी शर्ट श्री</v>
      </c>
      <c r="C2431" s="1" t="s">
        <v>4</v>
      </c>
      <c r="D2431" s="1" t="s">
        <v>5</v>
      </c>
    </row>
    <row r="2432" spans="1:4" ht="13.2" x14ac:dyDescent="0.25">
      <c r="A2432" s="1" t="s">
        <v>2438</v>
      </c>
      <c r="B2432" t="str">
        <f ca="1">IFERROR(__xludf.DUMMYFUNCTION("GOOGLETRANSLATE(B2432,""en"",""hi"")"),"ये वही लोग हैं, जो अमेरिका सामाजिक सुरक्षा नंबर स्वागत है | हैं
कुशल के रूप में सिस्टम और के रूप में अवैध आप्रवासियों deporting के यूरोपीय संघ प्रणाली
क्रांतिकारी। कपटी।")</f>
        <v>ये वही लोग हैं, जो अमेरिका सामाजिक सुरक्षा नंबर स्वागत है | हैं
कुशल के रूप में सिस्टम और के रूप में अवैध आप्रवासियों deporting के यूरोपीय संघ प्रणाली
क्रांतिकारी। कपटी।</v>
      </c>
      <c r="C2432" s="1" t="s">
        <v>4</v>
      </c>
      <c r="D2432" s="1" t="s">
        <v>5</v>
      </c>
    </row>
    <row r="2433" spans="1:4" ht="13.2" x14ac:dyDescent="0.25">
      <c r="A2433" s="1" t="s">
        <v>2439</v>
      </c>
      <c r="B2433" t="str">
        <f ca="1">IFERROR(__xludf.DUMMYFUNCTION("GOOGLETRANSLATE(B2433,""en"",""hi"")"),"[00:41] (https://www.youtube.com/watch?v=J2J5ssSP5yQ&amp;t=0m41s) एक ही herw")</f>
        <v>[00:41] (https://www.youtube.com/watch?v=J2J5ssSP5yQ&amp;t=0m41s) एक ही herw</v>
      </c>
      <c r="C2433" s="1" t="s">
        <v>4</v>
      </c>
      <c r="D2433" s="1" t="s">
        <v>5</v>
      </c>
    </row>
    <row r="2434" spans="1:4" ht="13.2" x14ac:dyDescent="0.25">
      <c r="A2434" s="1" t="s">
        <v>2440</v>
      </c>
      <c r="B2434" t="str">
        <f ca="1">IFERROR(__xludf.DUMMYFUNCTION("GOOGLETRANSLATE(B2434,""en"",""hi"")"),"आज मैं इस फिल्म .. इसके बढ़िया देखा ..
लेकिन मैं भी अपने review..😊😊 देखने के लिए उत्साहित थे,")</f>
        <v>आज मैं इस फिल्म .. इसके बढ़िया देखा ..
लेकिन मैं भी अपने review..😊😊 देखने के लिए उत्साहित थे,</v>
      </c>
      <c r="C2434" s="1" t="s">
        <v>4</v>
      </c>
      <c r="D2434" s="1" t="s">
        <v>5</v>
      </c>
    </row>
    <row r="2435" spans="1:4" ht="13.2" x14ac:dyDescent="0.25">
      <c r="A2435" s="1" t="s">
        <v>2441</v>
      </c>
      <c r="B2435" t="str">
        <f ca="1">IFERROR(__xludf.DUMMYFUNCTION("GOOGLETRANSLATE(B2435,""en"",""hi"")"),"@Sampa पॉल hii")</f>
        <v>@Sampa पॉल hii</v>
      </c>
      <c r="C2435" s="1" t="s">
        <v>4</v>
      </c>
      <c r="D2435" s="1" t="s">
        <v>5</v>
      </c>
    </row>
    <row r="2436" spans="1:4" ht="13.2" x14ac:dyDescent="0.25">
      <c r="A2436" s="1" t="s">
        <v>2442</v>
      </c>
      <c r="B2436" t="str">
        <f ca="1">IFERROR(__xludf.DUMMYFUNCTION("GOOGLETRANSLATE(B2436,""en"",""hi"")"),"আমি বাংলাদেশ থেকে বলছা ভাই প্রথম বার তুমার ভিডিও দেখলাম প্রথমকারেই ফ্যান হয়ে
গেলাম")</f>
        <v>আমি বাংলাদেশ থেকে বলছা ভাই প্রথম বার তুমার ভিডিও দেখলাম প্রথমকারেই ফ্যান হয়ে
গেলাম</v>
      </c>
      <c r="C2436" s="1" t="s">
        <v>4</v>
      </c>
      <c r="D2436" s="1" t="s">
        <v>5</v>
      </c>
    </row>
    <row r="2437" spans="1:4" ht="13.2" x14ac:dyDescent="0.25">
      <c r="A2437" s="1" t="s">
        <v>2443</v>
      </c>
      <c r="B2437" t="str">
        <f ca="1">IFERROR(__xludf.DUMMYFUNCTION("GOOGLETRANSLATE(B2437,""en"",""hi"")"),"नारीवादी कैंसर है")</f>
        <v>नारीवादी कैंसर है</v>
      </c>
      <c r="C2437" s="1" t="s">
        <v>36</v>
      </c>
      <c r="D2437" s="1" t="s">
        <v>28</v>
      </c>
    </row>
    <row r="2438" spans="1:4" ht="13.2" x14ac:dyDescent="0.25">
      <c r="A2438" s="1" t="s">
        <v>2444</v>
      </c>
      <c r="B2438" t="str">
        <f ca="1">IFERROR(__xludf.DUMMYFUNCTION("GOOGLETRANSLATE(B2438,""en"",""hi"")"),"भाई यू कृपया कर सकते समीक्षा GTA वी क्योंकि यह के पात्रों महान हैं और कहानी है
भी महान विशेष रूप से ट्रेवर फिलिप्स एक चरित्र की तरह कबीर सिंह")</f>
        <v>भाई यू कृपया कर सकते समीक्षा GTA वी क्योंकि यह के पात्रों महान हैं और कहानी है
भी महान विशेष रूप से ट्रेवर फिलिप्स एक चरित्र की तरह कबीर सिंह</v>
      </c>
      <c r="C2438" s="1" t="s">
        <v>4</v>
      </c>
      <c r="D2438" s="1" t="s">
        <v>5</v>
      </c>
    </row>
    <row r="2439" spans="1:4" ht="13.2" x14ac:dyDescent="0.25">
      <c r="A2439" s="1" t="s">
        <v>2445</v>
      </c>
      <c r="B2439" t="str">
        <f ca="1">IFERROR(__xludf.DUMMYFUNCTION("GOOGLETRANSLATE(B2439,""en"",""hi"")"),"स्वर्ग खातिर अर्नाब यहां अभिनय से अधिक TN.Actress रों से किसी भी व्यक्ति को कॉल नहीं है
।")</f>
        <v>स्वर्ग खातिर अर्नाब यहां अभिनय से अधिक TN.Actress रों से किसी भी व्यक्ति को कॉल नहीं है
।</v>
      </c>
      <c r="C2439" s="1" t="s">
        <v>4</v>
      </c>
      <c r="D2439" s="1" t="s">
        <v>5</v>
      </c>
    </row>
    <row r="2440" spans="1:4" ht="13.2" x14ac:dyDescent="0.25">
      <c r="A2440" s="1" t="s">
        <v>2446</v>
      </c>
      <c r="B2440" t="str">
        <f ca="1">IFERROR(__xludf.DUMMYFUNCTION("GOOGLETRANSLATE(B2440,""en"",""hi"")"),"Ranu मंडल चला गया है")</f>
        <v>Ranu मंडल चला गया है</v>
      </c>
      <c r="C2440" s="1" t="s">
        <v>4</v>
      </c>
      <c r="D2440" s="1" t="s">
        <v>5</v>
      </c>
    </row>
    <row r="2441" spans="1:4" ht="13.2" x14ac:dyDescent="0.25">
      <c r="A2441" s="1" t="s">
        <v>2447</v>
      </c>
      <c r="B2441" t="str">
        <f ca="1">IFERROR(__xludf.DUMMYFUNCTION("GOOGLETRANSLATE(B2441,""en"",""hi"")"),"फिल्म के साथ सिर्फ समस्या और मैं कहाँ लगता है नारीवादियों ठीक कह रहे हैं, कि
कैसे अपने प्यार शुरू कर दिया, पूर्व के लिए ... 1 चुंबन")</f>
        <v>फिल्म के साथ सिर्फ समस्या और मैं कहाँ लगता है नारीवादियों ठीक कह रहे हैं, कि
कैसे अपने प्यार शुरू कर दिया, पूर्व के लिए ... 1 चुंबन</v>
      </c>
      <c r="C2441" s="1" t="s">
        <v>4</v>
      </c>
      <c r="D2441" s="1" t="s">
        <v>5</v>
      </c>
    </row>
    <row r="2442" spans="1:4" ht="13.2" x14ac:dyDescent="0.25">
      <c r="A2442" s="1" t="s">
        <v>2448</v>
      </c>
      <c r="B2442" t="str">
        <f ca="1">IFERROR(__xludf.DUMMYFUNCTION("GOOGLETRANSLATE(B2442,""en"",""hi"")"),"आपका क्या महान सर")</f>
        <v>आपका क्या महान सर</v>
      </c>
      <c r="C2442" s="1" t="s">
        <v>4</v>
      </c>
      <c r="D2442" s="1" t="s">
        <v>5</v>
      </c>
    </row>
    <row r="2443" spans="1:4" ht="13.2" x14ac:dyDescent="0.25">
      <c r="A2443" s="1" t="s">
        <v>2449</v>
      </c>
      <c r="B2443" t="str">
        <f ca="1">IFERROR(__xludf.DUMMYFUNCTION("GOOGLETRANSLATE(B2443,""en"",""hi"")"),"कोई भी गली लड़के में बातों के साथ के हिंसक व्यवहार के बारे में एक बकवास दे दी ...
लेकिन यहाँ कबीर के व्यवहार possessive..😛 के रूप में उसे चिह्नित
[#Feminist] (http://www.youtube.com/results?search_query=%23Feminist) didis और
bhaiyas .. Tb Kaha ??")</f>
        <v>कोई भी गली लड़के में बातों के साथ के हिंसक व्यवहार के बारे में एक बकवास दे दी ...
लेकिन यहाँ कबीर के व्यवहार possessive..😛 के रूप में उसे चिह्नित
[#Feminist] (http://www.youtube.com/results?search_query=%23Feminist) didis और
bhaiyas .. Tb Kaha ??</v>
      </c>
      <c r="C2443" s="1" t="s">
        <v>36</v>
      </c>
      <c r="D2443" s="1" t="s">
        <v>5</v>
      </c>
    </row>
    <row r="2444" spans="1:4" ht="13.2" x14ac:dyDescent="0.25">
      <c r="A2444" s="1" t="s">
        <v>2450</v>
      </c>
      <c r="B2444" t="str">
        <f ca="1">IFERROR(__xludf.DUMMYFUNCTION("GOOGLETRANSLATE(B2444,""en"",""hi"")"),"खैर महिला खुशी से शादी कर ली और रहते थे नहीं था वह? यह तो क्यों सहमति सेक्स था
आर यू परेशान? यदि वीर्य अभी तक इसलिए इसकी उसकी सहमति दर्ज वह शारीरिक परिवर्तनों को पता था
ज़िम्मेदारी")</f>
        <v>खैर महिला खुशी से शादी कर ली और रहते थे नहीं था वह? यह तो क्यों सहमति सेक्स था
आर यू परेशान? यदि वीर्य अभी तक इसलिए इसकी उसकी सहमति दर्ज वह शारीरिक परिवर्तनों को पता था
ज़िम्मेदारी</v>
      </c>
      <c r="C2444" s="1" t="s">
        <v>4</v>
      </c>
      <c r="D2444" s="1" t="s">
        <v>5</v>
      </c>
    </row>
    <row r="2445" spans="1:4" ht="13.2" x14ac:dyDescent="0.25">
      <c r="A2445" s="1" t="s">
        <v>2451</v>
      </c>
      <c r="B2445" t="str">
        <f ca="1">IFERROR(__xludf.DUMMYFUNCTION("GOOGLETRANSLATE(B2445,""en"",""hi"")"),"@CJ मैं pubg कभी नहीं खेला ....")</f>
        <v>@CJ मैं pubg कभी नहीं खेला ....</v>
      </c>
      <c r="C2445" s="1" t="s">
        <v>4</v>
      </c>
      <c r="D2445" s="1" t="s">
        <v>5</v>
      </c>
    </row>
    <row r="2446" spans="1:4" ht="13.2" x14ac:dyDescent="0.25">
      <c r="A2446" s="1" t="s">
        <v>2452</v>
      </c>
      <c r="B2446" t="str">
        <f ca="1">IFERROR(__xludf.DUMMYFUNCTION("GOOGLETRANSLATE(B2446,""en"",""hi"")"),"आप सर से सहमत
आईसीसी भारत जीत लेकिन अफगानिस्तान खेलने भयानक से मेल खाते हैं आज
maza आ Geya अच्छा")</f>
        <v>आप सर से सहमत
आईसीसी भारत जीत लेकिन अफगानिस्तान खेलने भयानक से मेल खाते हैं आज
maza आ Geya अच्छा</v>
      </c>
      <c r="C2446" s="1" t="s">
        <v>4</v>
      </c>
      <c r="D2446" s="1" t="s">
        <v>5</v>
      </c>
    </row>
    <row r="2447" spans="1:4" ht="13.2" x14ac:dyDescent="0.25">
      <c r="A2447" s="1" t="s">
        <v>2453</v>
      </c>
      <c r="B2447" t="str">
        <f ca="1">IFERROR(__xludf.DUMMYFUNCTION("GOOGLETRANSLATE(B2447,""en"",""hi"")"),"मैं शब्दों में मेरी भावनाओं को प्रदर्शित नहीं कर सकता
अपने वीडियो को देखने के बाद
कितना खुश मैं अपने वीडियो को देखने के बाद कर रहा हूँ")</f>
        <v>मैं शब्दों में मेरी भावनाओं को प्रदर्शित नहीं कर सकता
अपने वीडियो को देखने के बाद
कितना खुश मैं अपने वीडियो को देखने के बाद कर रहा हूँ</v>
      </c>
      <c r="C2447" s="1" t="s">
        <v>4</v>
      </c>
      <c r="D2447" s="1" t="s">
        <v>5</v>
      </c>
    </row>
    <row r="2448" spans="1:4" ht="13.2" x14ac:dyDescent="0.25">
      <c r="A2448" s="1" t="s">
        <v>2454</v>
      </c>
      <c r="B2448" t="str">
        <f ca="1">IFERROR(__xludf.DUMMYFUNCTION("GOOGLETRANSLATE(B2448,""en"",""hi"")"),"आप kattar मुसलमानों zahil भक्त Thora आधुनिक की तरह महिलाओं के अधिकारों के खिलाफ भी कर रहे हैं
बनो")</f>
        <v>आप kattar मुसलमानों zahil भक्त Thora आधुनिक की तरह महिलाओं के अधिकारों के खिलाफ भी कर रहे हैं
बनो</v>
      </c>
      <c r="C2448" s="1" t="s">
        <v>36</v>
      </c>
      <c r="D2448" s="1" t="s">
        <v>5</v>
      </c>
    </row>
    <row r="2449" spans="1:4" ht="13.2" x14ac:dyDescent="0.25">
      <c r="A2449" s="1" t="s">
        <v>2455</v>
      </c>
      <c r="B2449" t="str">
        <f ca="1">IFERROR(__xludf.DUMMYFUNCTION("GOOGLETRANSLATE(B2449,""en"",""hi"")"),"लेकिन ईमानदारी से मैं जो व्यक्तियों के इस प्रकार की तरह लड़कियों को देखा है")</f>
        <v>लेकिन ईमानदारी से मैं जो व्यक्तियों के इस प्रकार की तरह लड़कियों को देखा है</v>
      </c>
      <c r="C2449" s="1" t="s">
        <v>4</v>
      </c>
      <c r="D2449" s="1" t="s">
        <v>5</v>
      </c>
    </row>
    <row r="2450" spans="1:4" ht="13.2" x14ac:dyDescent="0.25">
      <c r="A2450" s="1" t="s">
        <v>2456</v>
      </c>
      <c r="B2450" t="str">
        <f ca="1">IFERROR(__xludf.DUMMYFUNCTION("GOOGLETRANSLATE(B2450,""en"",""hi"")"),"जानने की कला को पता है कि अनदेखी करने के लिए है - purequotes4u")</f>
        <v>जानने की कला को पता है कि अनदेखी करने के लिए है - purequotes4u</v>
      </c>
      <c r="C2450" s="1" t="s">
        <v>4</v>
      </c>
      <c r="D2450" s="1" t="s">
        <v>5</v>
      </c>
    </row>
    <row r="2451" spans="1:4" ht="13.2" x14ac:dyDescent="0.25">
      <c r="A2451" s="1" t="s">
        <v>2457</v>
      </c>
      <c r="B2451" t="str">
        <f ca="1">IFERROR(__xludf.DUMMYFUNCTION("GOOGLETRANSLATE(B2451,""en"",""hi"")"),"भैया आप इसे किसी न किसी ..💪")</f>
        <v>भैया आप इसे किसी न किसी ..💪</v>
      </c>
      <c r="C2451" s="1" t="s">
        <v>4</v>
      </c>
      <c r="D2451" s="1" t="s">
        <v>5</v>
      </c>
    </row>
    <row r="2452" spans="1:4" ht="13.2" x14ac:dyDescent="0.25">
      <c r="A2452" s="1" t="s">
        <v>2458</v>
      </c>
      <c r="B2452" t="str">
        <f ca="1">IFERROR(__xludf.DUMMYFUNCTION("GOOGLETRANSLATE(B2452,""en"",""hi"")"),"यू क्यों इस विषय पर बहस r ???? क्यों भारत की अर्थव्यवस्था पर बहस नहीं कर रहा है जो
आईसीयू ??? बेरोजगारी ???? मुझे समझ में न क्यों भी ppl की तरह में भाग लेने
बहस इस तरह का।")</f>
        <v>यू क्यों इस विषय पर बहस r ???? क्यों भारत की अर्थव्यवस्था पर बहस नहीं कर रहा है जो
आईसीयू ??? बेरोजगारी ???? मुझे समझ में न क्यों भी ppl की तरह में भाग लेने
बहस इस तरह का।</v>
      </c>
      <c r="C2452" s="1" t="s">
        <v>4</v>
      </c>
      <c r="D2452" s="1" t="s">
        <v>5</v>
      </c>
    </row>
    <row r="2453" spans="1:4" ht="13.2" x14ac:dyDescent="0.25">
      <c r="A2453" s="1" t="s">
        <v>2459</v>
      </c>
      <c r="B2453" t="str">
        <f ca="1">IFERROR(__xludf.DUMMYFUNCTION("GOOGLETRANSLATE(B2453,""en"",""hi"")"),"जवाब")</f>
        <v>जवाब</v>
      </c>
      <c r="C2453" s="1" t="s">
        <v>4</v>
      </c>
      <c r="D2453" s="1" t="s">
        <v>5</v>
      </c>
    </row>
    <row r="2454" spans="1:4" ht="13.2" x14ac:dyDescent="0.25">
      <c r="A2454" s="1" t="s">
        <v>2460</v>
      </c>
      <c r="B2454" t="str">
        <f ca="1">IFERROR(__xludf.DUMMYFUNCTION("GOOGLETRANSLATE(B2454,""en"",""hi"")"),"हम सब भारतीय हम सरकार की ओर से किसी भी समस्या नहीं है क्यों Arundhathi
कारण है कि हम सभी की जरूरत रॉय और capil और सब लोग समस्या है एनआरसी के बारे में समझाने
टैक्सी")</f>
        <v>हम सब भारतीय हम सरकार की ओर से किसी भी समस्या नहीं है क्यों Arundhathi
कारण है कि हम सभी की जरूरत रॉय और capil और सब लोग समस्या है एनआरसी के बारे में समझाने
टैक्सी</v>
      </c>
      <c r="C2454" s="1" t="s">
        <v>4</v>
      </c>
      <c r="D2454" s="1" t="s">
        <v>5</v>
      </c>
    </row>
    <row r="2455" spans="1:4" ht="13.2" x14ac:dyDescent="0.25">
      <c r="A2455" s="1" t="s">
        <v>2461</v>
      </c>
      <c r="B2455" t="str">
        <f ca="1">IFERROR(__xludf.DUMMYFUNCTION("GOOGLETRANSLATE(B2455,""en"",""hi"")"),"सही .. bruh लेकिन एक बार आप तमिल घड़ी .. फिल्में वे समाज की समस्याओं को नहीं दिखा
जैसे बॉलीवुड ....")</f>
        <v>सही .. bruh लेकिन एक बार आप तमिल घड़ी .. फिल्में वे समाज की समस्याओं को नहीं दिखा
जैसे बॉलीवुड ....</v>
      </c>
      <c r="C2455" s="1" t="s">
        <v>4</v>
      </c>
      <c r="D2455" s="1" t="s">
        <v>5</v>
      </c>
    </row>
    <row r="2456" spans="1:4" ht="13.2" x14ac:dyDescent="0.25">
      <c r="A2456" s="1" t="s">
        <v>2462</v>
      </c>
      <c r="B2456" t="str">
        <f ca="1">IFERROR(__xludf.DUMMYFUNCTION("GOOGLETRANSLATE(B2456,""en"",""hi"")"),"टी शर्ट है 🔥🔥🔥")</f>
        <v>टी शर्ट है 🔥🔥🔥</v>
      </c>
      <c r="C2456" s="1" t="s">
        <v>4</v>
      </c>
      <c r="D2456" s="1" t="s">
        <v>5</v>
      </c>
    </row>
    <row r="2457" spans="1:4" ht="13.2" x14ac:dyDescent="0.25">
      <c r="A2457" s="1" t="s">
        <v>2463</v>
      </c>
      <c r="B2457" t="str">
        <f ca="1">IFERROR(__xludf.DUMMYFUNCTION("GOOGLETRANSLATE(B2457,""en"",""hi"")"),"प्यार प्यार मैं सम्मान और समर्थन LGBT समुदाय .... कम से कम अपने एक संबंध है
और दो की प्रतिबद्धता कोई बल नहीं rape😍😘😍 प्यार करता है")</f>
        <v>प्यार प्यार मैं सम्मान और समर्थन LGBT समुदाय .... कम से कम अपने एक संबंध है
और दो की प्रतिबद्धता कोई बल नहीं rape😍😘😍 प्यार करता है</v>
      </c>
      <c r="C2457" s="1" t="s">
        <v>4</v>
      </c>
      <c r="D2457" s="1" t="s">
        <v>5</v>
      </c>
    </row>
    <row r="2458" spans="1:4" ht="13.2" x14ac:dyDescent="0.25">
      <c r="A2458" s="1" t="s">
        <v>2464</v>
      </c>
      <c r="B2458" t="str">
        <f ca="1">IFERROR(__xludf.DUMMYFUNCTION("GOOGLETRANSLATE(B2458,""en"",""hi"")"),"&lt;Https://youtu.be/AqHnA8qJtLY&gt;")</f>
        <v>&lt;Https://youtu.be/AqHnA8qJtLY&gt;</v>
      </c>
      <c r="C2458" s="1" t="s">
        <v>4</v>
      </c>
      <c r="D2458" s="1" t="s">
        <v>5</v>
      </c>
    </row>
    <row r="2459" spans="1:4" ht="13.2" x14ac:dyDescent="0.25">
      <c r="A2459" s="1" t="s">
        <v>2465</v>
      </c>
      <c r="B2459" t="str">
        <f ca="1">IFERROR(__xludf.DUMMYFUNCTION("GOOGLETRANSLATE(B2459,""en"",""hi"")"),"कोई भी अब बात करेंगे")</f>
        <v>कोई भी अब बात करेंगे</v>
      </c>
      <c r="C2459" s="1" t="s">
        <v>4</v>
      </c>
      <c r="D2459" s="1" t="s">
        <v>5</v>
      </c>
    </row>
    <row r="2460" spans="1:4" ht="13.2" x14ac:dyDescent="0.25">
      <c r="A2460" s="1" t="s">
        <v>2466</v>
      </c>
      <c r="B2460" t="str">
        <f ca="1">IFERROR(__xludf.DUMMYFUNCTION("GOOGLETRANSLATE(B2460,""en"",""hi"")"),"@Thicc आदमी और हम हथेली डी 'या विजेता खो सप्ताह के अंत में है जो जैसी फिल्मों है
पता चला है केवल alcholism की सी gle पक्ष और मास्टर जो केवल है
विनाश के एकमात्र विषयों। दोनों फिल्मों की दुनिया की सबसे बड़ी द्वारा बनाई गई हैं
निर्देशक बिली वाइल्डर और पॉल थॉ"&amp;"मस एंडरसन।")</f>
        <v>@Thicc आदमी और हम हथेली डी 'या विजेता खो सप्ताह के अंत में है जो जैसी फिल्मों है
पता चला है केवल alcholism की सी gle पक्ष और मास्टर जो केवल है
विनाश के एकमात्र विषयों। दोनों फिल्मों की दुनिया की सबसे बड़ी द्वारा बनाई गई हैं
निर्देशक बिली वाइल्डर और पॉल थॉमस एंडरसन।</v>
      </c>
      <c r="C2460" s="1" t="s">
        <v>4</v>
      </c>
      <c r="D2460" s="1" t="s">
        <v>5</v>
      </c>
    </row>
    <row r="2461" spans="1:4" ht="13.2" x14ac:dyDescent="0.25">
      <c r="A2461" s="1" t="s">
        <v>2467</v>
      </c>
      <c r="B2461" t="str">
        <f ca="1">IFERROR(__xludf.DUMMYFUNCTION("GOOGLETRANSLATE(B2461,""en"",""hi"")"),"लोग illeterate हैं।
वे वास्तव में मानसिक और शारीरिक दुर्व्यवहार और महिलाओं के खिलाफ violenece पसंद है।")</f>
        <v>लोग illeterate हैं।
वे वास्तव में मानसिक और शारीरिक दुर्व्यवहार और महिलाओं के खिलाफ violenece पसंद है।</v>
      </c>
      <c r="C2461" s="1" t="s">
        <v>13</v>
      </c>
      <c r="D2461" s="1" t="s">
        <v>5</v>
      </c>
    </row>
    <row r="2462" spans="1:4" ht="13.2" x14ac:dyDescent="0.25">
      <c r="A2462" s="1" t="s">
        <v>2468</v>
      </c>
      <c r="B2462" t="str">
        <f ca="1">IFERROR(__xludf.DUMMYFUNCTION("GOOGLETRANSLATE(B2462,""en"",""hi"")"),"कौन लोग इस बीमार और बदसूरत औरत के लिए hooting हैं")</f>
        <v>कौन लोग इस बीमार और बदसूरत औरत के लिए hooting हैं</v>
      </c>
      <c r="C2462" s="1" t="s">
        <v>4</v>
      </c>
      <c r="D2462" s="1" t="s">
        <v>28</v>
      </c>
    </row>
    <row r="2463" spans="1:4" ht="13.2" x14ac:dyDescent="0.25">
      <c r="A2463" s="1" t="s">
        <v>2469</v>
      </c>
      <c r="B2463" t="str">
        <f ca="1">IFERROR(__xludf.DUMMYFUNCTION("GOOGLETRANSLATE(B2463,""en"",""hi"")"),"Respect💯")</f>
        <v>Respect💯</v>
      </c>
      <c r="C2463" s="1" t="s">
        <v>4</v>
      </c>
      <c r="D2463" s="1" t="s">
        <v>5</v>
      </c>
    </row>
    <row r="2464" spans="1:4" ht="13.2" x14ac:dyDescent="0.25">
      <c r="A2464" s="1" t="s">
        <v>2470</v>
      </c>
      <c r="B2464" t="str">
        <f ca="1">IFERROR(__xludf.DUMMYFUNCTION("GOOGLETRANSLATE(B2464,""en"",""hi"")"),"Porimoni मेरी पसंदीदा")</f>
        <v>Porimoni मेरी पसंदीदा</v>
      </c>
      <c r="C2464" s="1" t="s">
        <v>4</v>
      </c>
      <c r="D2464" s="1" t="s">
        <v>5</v>
      </c>
    </row>
    <row r="2465" spans="1:4" ht="13.2" x14ac:dyDescent="0.25">
      <c r="A2465" s="1" t="s">
        <v>2471</v>
      </c>
      <c r="B2465" t="str">
        <f ca="1">IFERROR(__xludf.DUMMYFUNCTION("GOOGLETRANSLATE(B2465,""en"",""hi"")"),"नौकरी अच्छा किया !!!")</f>
        <v>नौकरी अच्छा किया !!!</v>
      </c>
      <c r="C2465" s="1" t="s">
        <v>4</v>
      </c>
      <c r="D2465" s="1" t="s">
        <v>5</v>
      </c>
    </row>
    <row r="2466" spans="1:4" ht="13.2" x14ac:dyDescent="0.25">
      <c r="A2466" s="1" t="s">
        <v>2472</v>
      </c>
      <c r="B2466" t="str">
        <f ca="1">IFERROR(__xludf.DUMMYFUNCTION("GOOGLETRANSLATE(B2466,""en"",""hi"")"),"मैं भी उसे सलाम")</f>
        <v>मैं भी उसे सलाम</v>
      </c>
      <c r="C2466" s="1" t="s">
        <v>4</v>
      </c>
      <c r="D2466" s="1" t="s">
        <v>5</v>
      </c>
    </row>
    <row r="2467" spans="1:4" ht="13.2" x14ac:dyDescent="0.25">
      <c r="A2467" s="1" t="s">
        <v>2473</v>
      </c>
      <c r="B2467" t="str">
        <f ca="1">IFERROR(__xludf.DUMMYFUNCTION("GOOGLETRANSLATE(B2467,""en"",""hi"")"),"वाह बहुत अच्छा")</f>
        <v>वाह बहुत अच्छा</v>
      </c>
      <c r="C2467" s="1" t="s">
        <v>4</v>
      </c>
      <c r="D2467" s="1" t="s">
        <v>5</v>
      </c>
    </row>
    <row r="2468" spans="1:4" ht="13.2" x14ac:dyDescent="0.25">
      <c r="A2468" s="1" t="s">
        <v>2474</v>
      </c>
      <c r="B2468" t="str">
        <f ca="1">IFERROR(__xludf.DUMMYFUNCTION("GOOGLETRANSLATE(B2468,""en"",""hi"")"),"&lt;Https://youtu.be/d2T9NCP-uek&gt;
।
।
हैलो everyone🤗🤗🤗finally पूर्ण गीत हमारे channel☺☺😇😇 पर अब बाहर है
Plz शेयर और ऐसा लगता है करने के लिए मत भूलना 👍🏼👍🏼👍🏼
और यह अपने सभी सामाजिक मीडिया platforms🙏🏼🙏🏼🙏🏼🙏🏼 पर डाल
उर प्यार और support❣❣❣ के लि"&amp;"ए यू सब धन्यवाद
आप सभी को धन्यवाद")</f>
        <v>&lt;Https://youtu.be/d2T9NCP-uek&gt;
।
।
हैलो everyone🤗🤗🤗finally पूर्ण गीत हमारे channel☺☺😇😇 पर अब बाहर है
Plz शेयर और ऐसा लगता है करने के लिए मत भूलना 👍🏼👍🏼👍🏼
और यह अपने सभी सामाजिक मीडिया platforms🙏🏼🙏🏼🙏🏼🙏🏼 पर डाल
उर प्यार और support❣❣❣ के लिए यू सब धन्यवाद
आप सभी को धन्यवाद</v>
      </c>
      <c r="C2468" s="1" t="s">
        <v>4</v>
      </c>
      <c r="D2468" s="1" t="s">
        <v>5</v>
      </c>
    </row>
    <row r="2469" spans="1:4" ht="13.2" x14ac:dyDescent="0.25">
      <c r="A2469" s="1" t="s">
        <v>2475</v>
      </c>
      <c r="B2469" t="str">
        <f ca="1">IFERROR(__xludf.DUMMYFUNCTION("GOOGLETRANSLATE(B2469,""en"",""hi"")"),"अपने साहसी राय को सलामी।")</f>
        <v>अपने साहसी राय को सलामी।</v>
      </c>
      <c r="C2469" s="1" t="s">
        <v>4</v>
      </c>
      <c r="D2469" s="1" t="s">
        <v>5</v>
      </c>
    </row>
    <row r="2470" spans="1:4" ht="13.2" x14ac:dyDescent="0.25">
      <c r="A2470" s="1" t="s">
        <v>2476</v>
      </c>
      <c r="B2470" t="str">
        <f ca="1">IFERROR(__xludf.DUMMYFUNCTION("GOOGLETRANSLATE(B2470,""en"",""hi"")"),"Youtube🔥
कभी नहीं देखी गई लेकिन 332 पसंद")</f>
        <v>Youtube🔥
कभी नहीं देखी गई लेकिन 332 पसंद</v>
      </c>
      <c r="C2470" s="1" t="s">
        <v>4</v>
      </c>
      <c r="D2470" s="1" t="s">
        <v>5</v>
      </c>
    </row>
    <row r="2471" spans="1:4" ht="13.2" x14ac:dyDescent="0.25">
      <c r="A2471" s="1" t="s">
        <v>2477</v>
      </c>
      <c r="B2471" t="str">
        <f ca="1">IFERROR(__xludf.DUMMYFUNCTION("GOOGLETRANSLATE(B2471,""en"",""hi"")"),"अरुंधति रॉय सच समर्थक भाजपा है।
राजदीप सही।")</f>
        <v>अरुंधति रॉय सच समर्थक भाजपा है।
राजदीप सही।</v>
      </c>
      <c r="C2471" s="1" t="s">
        <v>4</v>
      </c>
      <c r="D2471" s="1" t="s">
        <v>5</v>
      </c>
    </row>
    <row r="2472" spans="1:4" ht="13.2" x14ac:dyDescent="0.25">
      <c r="A2472" s="1" t="s">
        <v>2478</v>
      </c>
      <c r="B2472" t="str">
        <f ca="1">IFERROR(__xludf.DUMMYFUNCTION("GOOGLETRANSLATE(B2472,""en"",""hi"")"),"@Sonal सोनी hyyyyyyy")</f>
        <v>@Sonal सोनी hyyyyyyy</v>
      </c>
      <c r="C2472" s="1" t="s">
        <v>4</v>
      </c>
      <c r="D2472" s="1" t="s">
        <v>5</v>
      </c>
    </row>
    <row r="2473" spans="1:4" ht="13.2" x14ac:dyDescent="0.25">
      <c r="A2473" s="1" t="s">
        <v>2479</v>
      </c>
      <c r="B2473" t="str">
        <f ca="1">IFERROR(__xludf.DUMMYFUNCTION("GOOGLETRANSLATE(B2473,""en"",""hi"")"),"नही दोस्त ऐसा नही hai कृपया")</f>
        <v>नही दोस्त ऐसा नही hai कृपया</v>
      </c>
      <c r="C2473" s="1" t="s">
        <v>4</v>
      </c>
      <c r="D2473" s="1" t="s">
        <v>5</v>
      </c>
    </row>
    <row r="2474" spans="1:4" ht="13.2" x14ac:dyDescent="0.25">
      <c r="A2474" s="1" t="s">
        <v>2480</v>
      </c>
      <c r="B2474" t="str">
        <f ca="1">IFERROR(__xludf.DUMMYFUNCTION("GOOGLETRANSLATE(B2474,""en"",""hi"")"),"&lt;Https://youtu.be/oJPyhghdVTk&gt;
Lakshay चौधरी वीडियो देखें
इस 😆😆😆👍🏻 पर")</f>
        <v>&lt;Https://youtu.be/oJPyhghdVTk&gt;
Lakshay चौधरी वीडियो देखें
इस 😆😆😆👍🏻 पर</v>
      </c>
      <c r="C2474" s="1" t="s">
        <v>4</v>
      </c>
      <c r="D2474" s="1" t="s">
        <v>5</v>
      </c>
    </row>
    <row r="2475" spans="1:4" ht="13.2" x14ac:dyDescent="0.25">
      <c r="A2475" s="1" t="s">
        <v>2481</v>
      </c>
      <c r="B2475" t="str">
        <f ca="1">IFERROR(__xludf.DUMMYFUNCTION("GOOGLETRANSLATE(B2475,""en"",""hi"")"),"भाई जोकर समीक्षा कृपया")</f>
        <v>भाई जोकर समीक्षा कृपया</v>
      </c>
      <c r="C2475" s="1" t="s">
        <v>4</v>
      </c>
      <c r="D2475" s="1" t="s">
        <v>5</v>
      </c>
    </row>
    <row r="2476" spans="1:4" ht="13.2" x14ac:dyDescent="0.25">
      <c r="A2476" s="1" t="s">
        <v>2482</v>
      </c>
      <c r="B2476" t="str">
        <f ca="1">IFERROR(__xludf.DUMMYFUNCTION("GOOGLETRANSLATE(B2476,""en"",""hi"")"),"दर्शकों में फिल्मों के बारे में जैविक और अद्वितीय सामग्री को स्वीकार नहीं है
bollywood..that कारण है कि mainstreamism के इस बहुत युग में, परियोजनाओं की तरह
भावेश जोशी, मर्द को दर्द तो नहीं होता आदि और कई और अधिक (अनुराग सहित
कश्यप की फिल्मों) लायक मान्यता"&amp;" नहीं मिलता है!")</f>
        <v>दर्शकों में फिल्मों के बारे में जैविक और अद्वितीय सामग्री को स्वीकार नहीं है
bollywood..that कारण है कि mainstreamism के इस बहुत युग में, परियोजनाओं की तरह
भावेश जोशी, मर्द को दर्द तो नहीं होता आदि और कई और अधिक (अनुराग सहित
कश्यप की फिल्मों) लायक मान्यता नहीं मिलता है!</v>
      </c>
      <c r="C2476" s="1" t="s">
        <v>13</v>
      </c>
      <c r="D2476" s="1" t="s">
        <v>5</v>
      </c>
    </row>
    <row r="2477" spans="1:4" ht="13.2" x14ac:dyDescent="0.25">
      <c r="A2477" s="1" t="s">
        <v>2483</v>
      </c>
      <c r="B2477" t="str">
        <f ca="1">IFERROR(__xludf.DUMMYFUNCTION("GOOGLETRANSLATE(B2477,""en"",""hi"")"),"यू सही r।
truth.👍 प्रसार के लिए धन्यवाद")</f>
        <v>यू सही r।
truth.👍 प्रसार के लिए धन्यवाद</v>
      </c>
      <c r="C2477" s="1" t="s">
        <v>4</v>
      </c>
      <c r="D2477" s="1" t="s">
        <v>5</v>
      </c>
    </row>
    <row r="2478" spans="1:4" ht="13.2" x14ac:dyDescent="0.25">
      <c r="A2478" s="1" t="s">
        <v>2484</v>
      </c>
      <c r="B2478" t="str">
        <f ca="1">IFERROR(__xludf.DUMMYFUNCTION("GOOGLETRANSLATE(B2478,""en"",""hi"")"),"यहां तक ​​कि 150 करोड़ कठिन लग रही है।")</f>
        <v>यहां तक ​​कि 150 करोड़ कठिन लग रही है।</v>
      </c>
      <c r="C2478" s="1" t="s">
        <v>4</v>
      </c>
      <c r="D2478" s="1" t="s">
        <v>5</v>
      </c>
    </row>
    <row r="2479" spans="1:4" ht="13.2" x14ac:dyDescent="0.25">
      <c r="A2479" s="1" t="s">
        <v>2485</v>
      </c>
      <c r="B2479" t="str">
        <f ca="1">IFERROR(__xludf.DUMMYFUNCTION("GOOGLETRANSLATE(B2479,""en"",""hi"")"),"Ranu मंडल एक बुरा और harami गायक है")</f>
        <v>Ranu मंडल एक बुरा और harami गायक है</v>
      </c>
      <c r="C2479" s="1" t="s">
        <v>36</v>
      </c>
      <c r="D2479" s="1" t="s">
        <v>28</v>
      </c>
    </row>
    <row r="2480" spans="1:4" ht="13.2" x14ac:dyDescent="0.25">
      <c r="A2480" s="1" t="s">
        <v>2486</v>
      </c>
      <c r="B2480" t="str">
        <f ca="1">IFERROR(__xludf.DUMMYFUNCTION("GOOGLETRANSLATE(B2480,""en"",""hi"")"),"अर्नाब यह सच नहीं ले सकते")</f>
        <v>अर्नाब यह सच नहीं ले सकते</v>
      </c>
      <c r="C2480" s="1" t="s">
        <v>4</v>
      </c>
      <c r="D2480" s="1" t="s">
        <v>5</v>
      </c>
    </row>
    <row r="2481" spans="1:4" ht="13.2" x14ac:dyDescent="0.25">
      <c r="A2481" s="1" t="s">
        <v>2487</v>
      </c>
      <c r="B2481" t="str">
        <f ca="1">IFERROR(__xludf.DUMMYFUNCTION("GOOGLETRANSLATE(B2481,""en"",""hi"")"),"अंत में, के बारे में कमबख्त समय")</f>
        <v>अंत में, के बारे में कमबख्त समय</v>
      </c>
      <c r="C2481" s="1" t="s">
        <v>4</v>
      </c>
      <c r="D2481" s="1" t="s">
        <v>5</v>
      </c>
    </row>
    <row r="2482" spans="1:4" ht="13.2" x14ac:dyDescent="0.25">
      <c r="A2482" s="1" t="s">
        <v>2488</v>
      </c>
      <c r="B2482" t="str">
        <f ca="1">IFERROR(__xludf.DUMMYFUNCTION("GOOGLETRANSLATE(B2482,""en"",""hi"")"),"Waw ...
अद्भुत अभिनय .. 👌")</f>
        <v>Waw ...
अद्भुत अभिनय .. 👌</v>
      </c>
      <c r="C2482" s="1" t="s">
        <v>4</v>
      </c>
      <c r="D2482" s="1" t="s">
        <v>5</v>
      </c>
    </row>
    <row r="2483" spans="1:4" ht="13.2" x14ac:dyDescent="0.25">
      <c r="A2483" s="1" t="s">
        <v>2489</v>
      </c>
      <c r="B2483" t="str">
        <f ca="1">IFERROR(__xludf.DUMMYFUNCTION("GOOGLETRANSLATE(B2483,""en"",""hi"")"),"बहुत अच्छी तरह से बंद प्रतीक भैया hatts समझाया 👏👏😎")</f>
        <v>बहुत अच्छी तरह से बंद प्रतीक भैया hatts समझाया 👏👏😎</v>
      </c>
      <c r="C2483" s="1" t="s">
        <v>4</v>
      </c>
      <c r="D2483" s="1" t="s">
        <v>5</v>
      </c>
    </row>
    <row r="2484" spans="1:4" ht="13.2" x14ac:dyDescent="0.25">
      <c r="A2484" s="1" t="s">
        <v>2490</v>
      </c>
      <c r="B2484" t="str">
        <f ca="1">IFERROR(__xludf.DUMMYFUNCTION("GOOGLETRANSLATE(B2484,""en"",""hi"")"),"नहीं एक फिल्म समीक्षा (आप ट्यूब चैनल) और उसके दर्शकों से सुचरिता चाहिए
इस वीडियो को देखें।")</f>
        <v>नहीं एक फिल्म समीक्षा (आप ट्यूब चैनल) और उसके दर्शकों से सुचरिता चाहिए
इस वीडियो को देखें।</v>
      </c>
      <c r="C2484" s="1" t="s">
        <v>4</v>
      </c>
      <c r="D2484" s="1" t="s">
        <v>5</v>
      </c>
    </row>
    <row r="2485" spans="1:4" ht="13.2" x14ac:dyDescent="0.25">
      <c r="A2485" s="1" t="s">
        <v>2491</v>
      </c>
      <c r="B2485" t="str">
        <f ca="1">IFERROR(__xludf.DUMMYFUNCTION("GOOGLETRANSLATE(B2485,""en"",""hi"")"),"वह कानून कार्रवाई के तहत तुरंत बुक किया जा चाहिए करने के लिए तुरंत उठाए जाने वाले
उसे जेल में डाल दिया")</f>
        <v>वह कानून कार्रवाई के तहत तुरंत बुक किया जा चाहिए करने के लिए तुरंत उठाए जाने वाले
उसे जेल में डाल दिया</v>
      </c>
      <c r="C2485" s="1" t="s">
        <v>4</v>
      </c>
      <c r="D2485" s="1" t="s">
        <v>5</v>
      </c>
    </row>
    <row r="2486" spans="1:4" ht="13.2" x14ac:dyDescent="0.25">
      <c r="A2486" s="1" t="s">
        <v>2492</v>
      </c>
      <c r="B2486" t="str">
        <f ca="1">IFERROR(__xludf.DUMMYFUNCTION("GOOGLETRANSLATE(B2486,""en"",""hi"")"),"मैं प्रतीक हैरान कर रहा हूँ कि आप कबीर सिंह पसंद आया। एक फिल्म जहां
नायक महिलाओं सम्मान नहीं करता है और सोचता है कि यह उसके जन्म चुनने का अधिकार है
अपने कॉलेज और महिला में एक लड़की नर्मी में अपने प्यार को आत्मसमर्पण करना चाहिए मेरी
मामले स्री जाति से द्वे"&amp;"ष की बू आती है। यह उदारवादी या बौद्धिक बारे में नहीं है। लेकिन
ट्रेलर में ही मुझसे दूर रखता है कि मैं फिल्म देखने नहीं करना चाहता था। मैं करूँगा
खुशी से इस फिल्म को देखना चूक जाएं क्योंकि एक आदमी इस तरह व्यवहार नहीं कर सकते। उसने
व्यवहार नहीं कर सकते हैं "&amp;"जैसे वह एक औरत का मालिक है।")</f>
        <v>मैं प्रतीक हैरान कर रहा हूँ कि आप कबीर सिंह पसंद आया। एक फिल्म जहां
नायक महिलाओं सम्मान नहीं करता है और सोचता है कि यह उसके जन्म चुनने का अधिकार है
अपने कॉलेज और महिला में एक लड़की नर्मी में अपने प्यार को आत्मसमर्पण करना चाहिए मेरी
मामले स्री जाति से द्वेष की बू आती है। यह उदारवादी या बौद्धिक बारे में नहीं है। लेकिन
ट्रेलर में ही मुझसे दूर रखता है कि मैं फिल्म देखने नहीं करना चाहता था। मैं करूँगा
खुशी से इस फिल्म को देखना चूक जाएं क्योंकि एक आदमी इस तरह व्यवहार नहीं कर सकते। उसने
व्यवहार नहीं कर सकते हैं जैसे वह एक औरत का मालिक है।</v>
      </c>
      <c r="C2486" s="1" t="s">
        <v>36</v>
      </c>
      <c r="D2486" s="1" t="s">
        <v>5</v>
      </c>
    </row>
    <row r="2487" spans="1:4" ht="13.2" x14ac:dyDescent="0.25">
      <c r="A2487" s="1" t="s">
        <v>2493</v>
      </c>
      <c r="B2487" t="str">
        <f ca="1">IFERROR(__xludf.DUMMYFUNCTION("GOOGLETRANSLATE(B2487,""en"",""hi"")"),"सर यू आर अविश्वसनीय .... मैं एक बलवा करने में सहायक के रूप में आप देखना चाहेंगे! तुम्हारा काम
बेमिसाल है।")</f>
        <v>सर यू आर अविश्वसनीय .... मैं एक बलवा करने में सहायक के रूप में आप देखना चाहेंगे! तुम्हारा काम
बेमिसाल है।</v>
      </c>
      <c r="C2487" s="1" t="s">
        <v>4</v>
      </c>
      <c r="D2487" s="1" t="s">
        <v>5</v>
      </c>
    </row>
    <row r="2488" spans="1:4" ht="13.2" x14ac:dyDescent="0.25">
      <c r="A2488" s="1" t="s">
        <v>2494</v>
      </c>
      <c r="B2488" t="str">
        <f ca="1">IFERROR(__xludf.DUMMYFUNCTION("GOOGLETRANSLATE(B2488,""en"",""hi"")"),"समलैंगिकों सेना में कभी नहीं अनुमति दी जानी चाहिए .... यह मर्यादा को नुकसान
सेना के ....")</f>
        <v>समलैंगिकों सेना में कभी नहीं अनुमति दी जानी चाहिए .... यह मर्यादा को नुकसान
सेना के ....</v>
      </c>
      <c r="C2488" s="1" t="s">
        <v>4</v>
      </c>
      <c r="D2488" s="1" t="s">
        <v>28</v>
      </c>
    </row>
    <row r="2489" spans="1:4" ht="13.2" x14ac:dyDescent="0.25">
      <c r="A2489" s="1" t="s">
        <v>2495</v>
      </c>
      <c r="B2489" t="str">
        <f ca="1">IFERROR(__xludf.DUMMYFUNCTION("GOOGLETRANSLATE(B2489,""en"",""hi"")"),"सलाखों के पीछे अरुंधति रखो और उसे Bann।")</f>
        <v>सलाखों के पीछे अरुंधति रखो और उसे Bann।</v>
      </c>
      <c r="C2489" s="1" t="s">
        <v>4</v>
      </c>
      <c r="D2489" s="1" t="s">
        <v>5</v>
      </c>
    </row>
    <row r="2490" spans="1:4" ht="13.2" x14ac:dyDescent="0.25">
      <c r="A2490" s="1" t="s">
        <v>2496</v>
      </c>
      <c r="B2490" t="str">
        <f ca="1">IFERROR(__xludf.DUMMYFUNCTION("GOOGLETRANSLATE(B2490,""en"",""hi"")"),"एक अच्छी तरह से समीक्षा की व्याख्या की। वास्तव में यह प्यार करती थी।")</f>
        <v>एक अच्छी तरह से समीक्षा की व्याख्या की। वास्तव में यह प्यार करती थी।</v>
      </c>
      <c r="C2490" s="1" t="s">
        <v>4</v>
      </c>
      <c r="D2490" s="1" t="s">
        <v>5</v>
      </c>
    </row>
    <row r="2491" spans="1:4" ht="13.2" x14ac:dyDescent="0.25">
      <c r="A2491" s="1" t="s">
        <v>2497</v>
      </c>
      <c r="B2491" t="str">
        <f ca="1">IFERROR(__xludf.DUMMYFUNCTION("GOOGLETRANSLATE(B2491,""en"",""hi"")"),"ऊ osm .. 👭👭")</f>
        <v>ऊ osm .. 👭👭</v>
      </c>
      <c r="C2491" s="1" t="s">
        <v>4</v>
      </c>
      <c r="D2491" s="1" t="s">
        <v>5</v>
      </c>
    </row>
    <row r="2492" spans="1:4" ht="13.2" x14ac:dyDescent="0.25">
      <c r="A2492" s="1" t="s">
        <v>2498</v>
      </c>
      <c r="B2492" t="str">
        <f ca="1">IFERROR(__xludf.DUMMYFUNCTION("GOOGLETRANSLATE(B2492,""en"",""hi"")"),"पाकिस्तान - वह वापस निर्वासित किए जाने के लिए उसे मातृभूमि अपनाया की जरूरत है।")</f>
        <v>पाकिस्तान - वह वापस निर्वासित किए जाने के लिए उसे मातृभूमि अपनाया की जरूरत है।</v>
      </c>
      <c r="C2492" s="1" t="s">
        <v>4</v>
      </c>
      <c r="D2492" s="1" t="s">
        <v>5</v>
      </c>
    </row>
    <row r="2493" spans="1:4" ht="13.2" x14ac:dyDescent="0.25">
      <c r="A2493" s="1" t="s">
        <v>2499</v>
      </c>
      <c r="B2493" t="str">
        <f ca="1">IFERROR(__xludf.DUMMYFUNCTION("GOOGLETRANSLATE(B2493,""en"",""hi"")"),"लूट के 75 वर्षों के बाद, किसी को कुछ अच्छा करने के लिए कोशिश कर रहा है। यह कर sems
देश के लिए अच्छा अक्षम्य है, विशेष रूप से अपनी मोदी हैं। यह कौन है
अरुंधति रॉय, वह क्या है? उसे क्या सोचते है वह एक कार्यकर्ता है?
शर्म करो शर्म करो।")</f>
        <v>लूट के 75 वर्षों के बाद, किसी को कुछ अच्छा करने के लिए कोशिश कर रहा है। यह कर sems
देश के लिए अच्छा अक्षम्य है, विशेष रूप से अपनी मोदी हैं। यह कौन है
अरुंधति रॉय, वह क्या है? उसे क्या सोचते है वह एक कार्यकर्ता है?
शर्म करो शर्म करो।</v>
      </c>
      <c r="C2493" s="1" t="s">
        <v>13</v>
      </c>
      <c r="D2493" s="1" t="s">
        <v>5</v>
      </c>
    </row>
    <row r="2494" spans="1:4" ht="13.2" x14ac:dyDescent="0.25">
      <c r="A2494" s="1" t="s">
        <v>2500</v>
      </c>
      <c r="B2494" t="str">
        <f ca="1">IFERROR(__xludf.DUMMYFUNCTION("GOOGLETRANSLATE(B2494,""en"",""hi"")"),"पाक के लिए उसे बाहर किक")</f>
        <v>पाक के लिए उसे बाहर किक</v>
      </c>
      <c r="C2494" s="1" t="s">
        <v>36</v>
      </c>
      <c r="D2494" s="1" t="s">
        <v>5</v>
      </c>
    </row>
    <row r="2495" spans="1:4" ht="13.2" x14ac:dyDescent="0.25">
      <c r="A2495" s="1" t="s">
        <v>2501</v>
      </c>
      <c r="B2495" t="str">
        <f ca="1">IFERROR(__xludf.DUMMYFUNCTION("GOOGLETRANSLATE(B2495,""en"",""hi"")"),"मैं अपने महत्वपूर्ण सोच है आप कैसे ध्यान केंद्रित प्यार के बारे में विवरण इसे भाई रखने")</f>
        <v>मैं अपने महत्वपूर्ण सोच है आप कैसे ध्यान केंद्रित प्यार के बारे में विवरण इसे भाई रखने</v>
      </c>
      <c r="C2495" s="1" t="s">
        <v>4</v>
      </c>
      <c r="D2495" s="1" t="s">
        <v>5</v>
      </c>
    </row>
    <row r="2496" spans="1:4" ht="13.2" x14ac:dyDescent="0.25">
      <c r="A2496" s="1" t="s">
        <v>2502</v>
      </c>
      <c r="B2496" t="str">
        <f ca="1">IFERROR(__xludf.DUMMYFUNCTION("GOOGLETRANSLATE(B2496,""en"",""hi"")"),"जर्सी फिल्म के सर Do समीक्षा")</f>
        <v>जर्सी फिल्म के सर Do समीक्षा</v>
      </c>
      <c r="C2496" s="1" t="s">
        <v>4</v>
      </c>
      <c r="D2496" s="1" t="s">
        <v>5</v>
      </c>
    </row>
    <row r="2497" spans="1:4" ht="13.2" x14ac:dyDescent="0.25">
      <c r="A2497" s="1" t="s">
        <v>2503</v>
      </c>
      <c r="B2497" t="str">
        <f ca="1">IFERROR(__xludf.DUMMYFUNCTION("GOOGLETRANSLATE(B2497,""en"",""hi"")"),"वह जागृत भारतीय समाज के लिए आ गया है इससे पहले कि बहुत देर हो चुकी है जब भारतीय है
संविधान Manuvadis द्वारा गला हो")</f>
        <v>वह जागृत भारतीय समाज के लिए आ गया है इससे पहले कि बहुत देर हो चुकी है जब भारतीय है
संविधान Manuvadis द्वारा गला हो</v>
      </c>
      <c r="C2497" s="1" t="s">
        <v>4</v>
      </c>
      <c r="D2497" s="1" t="s">
        <v>5</v>
      </c>
    </row>
    <row r="2498" spans="1:4" ht="13.2" x14ac:dyDescent="0.25">
      <c r="A2498" s="1" t="s">
        <v>2504</v>
      </c>
      <c r="B2498" t="str">
        <f ca="1">IFERROR(__xludf.DUMMYFUNCTION("GOOGLETRANSLATE(B2498,""en"",""hi"")"),"अच्छा, vdoe")</f>
        <v>अच्छा, vdoe</v>
      </c>
      <c r="C2498" s="1" t="s">
        <v>4</v>
      </c>
      <c r="D2498" s="1" t="s">
        <v>5</v>
      </c>
    </row>
    <row r="2499" spans="1:4" ht="13.2" x14ac:dyDescent="0.25">
      <c r="A2499" s="1" t="s">
        <v>2505</v>
      </c>
      <c r="B2499" t="str">
        <f ca="1">IFERROR(__xludf.DUMMYFUNCTION("GOOGLETRANSLATE(B2499,""en"",""hi"")"),"बहुत बढ़िया..")</f>
        <v>बहुत बढ़िया..</v>
      </c>
      <c r="C2499" s="1" t="s">
        <v>4</v>
      </c>
      <c r="D2499" s="1" t="s">
        <v>5</v>
      </c>
    </row>
    <row r="2500" spans="1:4" ht="13.2" x14ac:dyDescent="0.25">
      <c r="A2500" s="1" t="s">
        <v>2506</v>
      </c>
      <c r="B2500" t="str">
        <f ca="1">IFERROR(__xludf.DUMMYFUNCTION("GOOGLETRANSLATE(B2500,""en"",""hi"")"),"तुम हमेशा भयानक, Shwetabh हैं !! वास्तविक समीक्षा! इस पीढ़ी वास्तव में जरूरत है
आप बहुत अधिक हैं .....")</f>
        <v>तुम हमेशा भयानक, Shwetabh हैं !! वास्तविक समीक्षा! इस पीढ़ी वास्तव में जरूरत है
आप बहुत अधिक हैं .....</v>
      </c>
      <c r="C2500" s="1" t="s">
        <v>4</v>
      </c>
      <c r="D2500" s="1" t="s">
        <v>5</v>
      </c>
    </row>
    <row r="2501" spans="1:4" ht="13.2" x14ac:dyDescent="0.25">
      <c r="A2501" s="1" t="s">
        <v>2507</v>
      </c>
      <c r="B2501" t="str">
        <f ca="1">IFERROR(__xludf.DUMMYFUNCTION("GOOGLETRANSLATE(B2501,""en"",""hi"")"),"Superbb आदमी !!")</f>
        <v>Superbb आदमी !!</v>
      </c>
      <c r="C2501" s="1" t="s">
        <v>4</v>
      </c>
      <c r="D2501" s="1" t="s">
        <v>5</v>
      </c>
    </row>
    <row r="2502" spans="1:4" ht="13.2" x14ac:dyDescent="0.25">
      <c r="A2502" s="1" t="s">
        <v>2508</v>
      </c>
      <c r="B2502" t="str">
        <f ca="1">IFERROR(__xludf.DUMMYFUNCTION("GOOGLETRANSLATE(B2502,""en"",""hi"")"),"सर यूआरआई शल्य हड़ताल पर अपने ले")</f>
        <v>सर यूआरआई शल्य हड़ताल पर अपने ले</v>
      </c>
      <c r="C2502" s="1" t="s">
        <v>4</v>
      </c>
      <c r="D2502" s="1" t="s">
        <v>5</v>
      </c>
    </row>
    <row r="2503" spans="1:4" ht="13.2" x14ac:dyDescent="0.25">
      <c r="A2503" s="1" t="s">
        <v>2509</v>
      </c>
      <c r="B2503" t="str">
        <f ca="1">IFERROR(__xludf.DUMMYFUNCTION("GOOGLETRANSLATE(B2503,""en"",""hi"")"),"मैं एक आदमी हूँ, लेकिन मैं दिल से एक समलैंगिक हूँ और मैं उस तरह का जन्म हुआ। तो, किसी भी
समलैंगिक महिला, जो दिलचस्पी होगी?")</f>
        <v>मैं एक आदमी हूँ, लेकिन मैं दिल से एक समलैंगिक हूँ और मैं उस तरह का जन्म हुआ। तो, किसी भी
समलैंगिक महिला, जो दिलचस्पी होगी?</v>
      </c>
      <c r="C2503" s="1" t="s">
        <v>13</v>
      </c>
      <c r="D2503" s="1" t="s">
        <v>28</v>
      </c>
    </row>
    <row r="2504" spans="1:4" ht="13.2" x14ac:dyDescent="0.25">
      <c r="A2504" s="1" t="s">
        <v>2510</v>
      </c>
      <c r="B2504" t="str">
        <f ca="1">IFERROR(__xludf.DUMMYFUNCTION("GOOGLETRANSLATE(B2504,""en"",""hi"")"),"पाखंड लेकिन की चोटियों क्यों ?? 🤔")</f>
        <v>पाखंड लेकिन की चोटियों क्यों ?? 🤔</v>
      </c>
      <c r="C2504" s="1" t="s">
        <v>4</v>
      </c>
      <c r="D2504" s="1" t="s">
        <v>5</v>
      </c>
    </row>
    <row r="2505" spans="1:4" ht="13.2" x14ac:dyDescent="0.25">
      <c r="A2505" s="1" t="s">
        <v>2511</v>
      </c>
      <c r="B2505" t="str">
        <f ca="1">IFERROR(__xludf.DUMMYFUNCTION("GOOGLETRANSLATE(B2505,""en"",""hi"")"),"सबसे पहले समझने की क्या 377 है
377 कार्य एक ही लिंग लेकिन एलजीबीटी लोगों की है कि के लिए 377 decriminalige के लिए अवैध घोषित था
एक ही लिंग मतलब लड़की को लड़का लड़की को लड़के के लिए अपराधी नहीं है और वे रह सकते हैं
हमेशा एक साथ।")</f>
        <v>सबसे पहले समझने की क्या 377 है
377 कार्य एक ही लिंग लेकिन एलजीबीटी लोगों की है कि के लिए 377 decriminalige के लिए अवैध घोषित था
एक ही लिंग मतलब लड़की को लड़का लड़की को लड़के के लिए अपराधी नहीं है और वे रह सकते हैं
हमेशा एक साथ।</v>
      </c>
      <c r="C2505" s="1" t="s">
        <v>4</v>
      </c>
      <c r="D2505" s="1" t="s">
        <v>5</v>
      </c>
    </row>
    <row r="2506" spans="1:4" ht="13.2" x14ac:dyDescent="0.25">
      <c r="A2506" s="1" t="s">
        <v>2512</v>
      </c>
      <c r="B2506" t="str">
        <f ca="1">IFERROR(__xludf.DUMMYFUNCTION("GOOGLETRANSLATE(B2506,""en"",""hi"")"),"मैं प्यार करता हूँ momota दीदी")</f>
        <v>मैं प्यार करता हूँ momota दीदी</v>
      </c>
      <c r="C2506" s="1" t="s">
        <v>4</v>
      </c>
      <c r="D2506" s="1" t="s">
        <v>5</v>
      </c>
    </row>
    <row r="2507" spans="1:4" ht="13.2" x14ac:dyDescent="0.25">
      <c r="A2507" s="1" t="s">
        <v>2513</v>
      </c>
      <c r="B2507" t="str">
        <f ca="1">IFERROR(__xludf.DUMMYFUNCTION("GOOGLETRANSLATE(B2507,""en"",""hi"")"),"जो pailes")</f>
        <v>जो pailes</v>
      </c>
      <c r="C2507" s="1" t="s">
        <v>4</v>
      </c>
      <c r="D2507" s="1" t="s">
        <v>5</v>
      </c>
    </row>
    <row r="2508" spans="1:4" ht="13.2" x14ac:dyDescent="0.25">
      <c r="A2508" s="1" t="s">
        <v>2514</v>
      </c>
      <c r="B2508" t="str">
        <f ca="1">IFERROR(__xludf.DUMMYFUNCTION("GOOGLETRANSLATE(B2508,""en"",""hi"")"),"मैं इसे देखना नहीं था।
अभी तक
और मैं more.😎 कोई दिलचस्पी नहीं है")</f>
        <v>मैं इसे देखना नहीं था।
अभी तक
और मैं more.😎 कोई दिलचस्पी नहीं है</v>
      </c>
      <c r="C2508" s="1" t="s">
        <v>4</v>
      </c>
      <c r="D2508" s="1" t="s">
        <v>5</v>
      </c>
    </row>
    <row r="2509" spans="1:4" ht="13.2" x14ac:dyDescent="0.25">
      <c r="A2509" s="1" t="s">
        <v>2515</v>
      </c>
      <c r="B2509" t="str">
        <f ca="1">IFERROR(__xludf.DUMMYFUNCTION("GOOGLETRANSLATE(B2509,""en"",""hi"")"),"ईमानदारी से जापानी एनिमेशन बोल को प्रेरित कर रहे हैं और मुझ से जीवन सबक देता है
इस कचरे बॉलीवुड फिल्में")</f>
        <v>ईमानदारी से जापानी एनिमेशन बोल को प्रेरित कर रहे हैं और मुझ से जीवन सबक देता है
इस कचरे बॉलीवुड फिल्में</v>
      </c>
      <c r="C2509" s="1" t="s">
        <v>36</v>
      </c>
      <c r="D2509" s="1" t="s">
        <v>5</v>
      </c>
    </row>
    <row r="2510" spans="1:4" ht="13.2" x14ac:dyDescent="0.25">
      <c r="A2510" s="1" t="s">
        <v>2516</v>
      </c>
      <c r="B2510" t="str">
        <f ca="1">IFERROR(__xludf.DUMMYFUNCTION("GOOGLETRANSLATE(B2510,""en"",""hi"")"),"मैं अपने भारत से प्यार है .. मैं भारतीय लोगों से प्यार है, क्योंकि वे मेरे भाई और पसंद
भारतीय बहनों मेरा घर है ... मैं समलैंगिक और lesbianisim लेकिन सम्मान पसंद नहीं
और उन्हें एक महिला और एक मानव ... और कुछ नहीं के रूप प्यार .. 😒😒😒")</f>
        <v>मैं अपने भारत से प्यार है .. मैं भारतीय लोगों से प्यार है, क्योंकि वे मेरे भाई और पसंद
भारतीय बहनों मेरा घर है ... मैं समलैंगिक और lesbianisim लेकिन सम्मान पसंद नहीं
और उन्हें एक महिला और एक मानव ... और कुछ नहीं के रूप प्यार .. 😒😒😒</v>
      </c>
      <c r="C2510" s="1" t="s">
        <v>4</v>
      </c>
      <c r="D2510" s="1" t="s">
        <v>5</v>
      </c>
    </row>
    <row r="2511" spans="1:4" ht="13.2" x14ac:dyDescent="0.25">
      <c r="A2511" s="1" t="s">
        <v>2517</v>
      </c>
      <c r="B2511" t="str">
        <f ca="1">IFERROR(__xludf.DUMMYFUNCTION("GOOGLETRANSLATE(B2511,""en"",""hi"")"),"एक मुस्लिम और एक Pakistani.Indian मानव होने के नाते गर्व मेरे मन से बाहर हैं ... LOL
पाकिस्तान जिंदाबाद")</f>
        <v>एक मुस्लिम और एक Pakistani.Indian मानव होने के नाते गर्व मेरे मन से बाहर हैं ... LOL
पाकिस्तान जिंदाबाद</v>
      </c>
      <c r="C2511" s="1" t="s">
        <v>13</v>
      </c>
      <c r="D2511" s="1" t="s">
        <v>5</v>
      </c>
    </row>
    <row r="2512" spans="1:4" ht="13.2" x14ac:dyDescent="0.25">
      <c r="A2512" s="1" t="s">
        <v>2518</v>
      </c>
      <c r="B2512" t="str">
        <f ca="1">IFERROR(__xludf.DUMMYFUNCTION("GOOGLETRANSLATE(B2512,""en"",""hi"")"),"भाई जानवर मोड में है।")</f>
        <v>भाई जानवर मोड में है।</v>
      </c>
      <c r="C2512" s="1" t="s">
        <v>4</v>
      </c>
      <c r="D2512" s="1" t="s">
        <v>5</v>
      </c>
    </row>
    <row r="2513" spans="1:4" ht="13.2" x14ac:dyDescent="0.25">
      <c r="A2513" s="1" t="s">
        <v>2519</v>
      </c>
      <c r="B2513" t="str">
        <f ca="1">IFERROR(__xludf.DUMMYFUNCTION("GOOGLETRANSLATE(B2513,""en"",""hi"")"),"मैं तो बहुत बढ़िया के लिए मेरे जीवन Brudda..Thankyou के साथ इस फिल्म से संबंधित कर सकते हैं
Review..I इतने सारे व्यसनों दे दिया है फिर से अपने पूर्व के साथ रहना")</f>
        <v>मैं तो बहुत बढ़िया के लिए मेरे जीवन Brudda..Thankyou के साथ इस फिल्म से संबंधित कर सकते हैं
Review..I इतने सारे व्यसनों दे दिया है फिर से अपने पूर्व के साथ रहना</v>
      </c>
      <c r="C2513" s="1" t="s">
        <v>4</v>
      </c>
      <c r="D2513" s="1" t="s">
        <v>5</v>
      </c>
    </row>
    <row r="2514" spans="1:4" ht="13.2" x14ac:dyDescent="0.25">
      <c r="A2514" s="1" t="s">
        <v>2520</v>
      </c>
      <c r="B2514" t="str">
        <f ca="1">IFERROR(__xludf.DUMMYFUNCTION("GOOGLETRANSLATE(B2514,""en"",""hi"")"),"इस तरह की एक कुतिया।")</f>
        <v>इस तरह की एक कुतिया।</v>
      </c>
      <c r="C2514" s="1" t="s">
        <v>36</v>
      </c>
      <c r="D2514" s="1" t="s">
        <v>28</v>
      </c>
    </row>
    <row r="2515" spans="1:4" ht="13.2" x14ac:dyDescent="0.25">
      <c r="A2515" s="1" t="s">
        <v>2521</v>
      </c>
      <c r="B2515" t="str">
        <f ca="1">IFERROR(__xludf.DUMMYFUNCTION("GOOGLETRANSLATE(B2515,""en"",""hi"")"),"इस तरह अच्छा हिंदी ...
मैन वास्तव में इसे सराहना करते हैं .....")</f>
        <v>इस तरह अच्छा हिंदी ...
मैन वास्तव में इसे सराहना करते हैं .....</v>
      </c>
      <c r="C2515" s="1" t="s">
        <v>4</v>
      </c>
      <c r="D2515" s="1" t="s">
        <v>5</v>
      </c>
    </row>
    <row r="2516" spans="1:4" ht="13.2" x14ac:dyDescent="0.25">
      <c r="A2516" s="1" t="s">
        <v>2522</v>
      </c>
      <c r="B2516" t="str">
        <f ca="1">IFERROR(__xludf.DUMMYFUNCTION("GOOGLETRANSLATE(B2516,""en"",""hi"")"),"बॉन्ग 😈.pak प्रशंसक की सनक")</f>
        <v>बॉन्ग 😈.pak प्रशंसक की सनक</v>
      </c>
      <c r="C2516" s="1" t="s">
        <v>4</v>
      </c>
      <c r="D2516" s="1" t="s">
        <v>5</v>
      </c>
    </row>
    <row r="2517" spans="1:4" ht="13.2" x14ac:dyDescent="0.25">
      <c r="A2517" s="1" t="s">
        <v>2523</v>
      </c>
      <c r="B2517" t="str">
        <f ca="1">IFERROR(__xludf.DUMMYFUNCTION("GOOGLETRANSLATE(B2517,""en"",""hi"")"),"इस फिल्म में अपने चरमोत्कर्ष द्वारा बर्बाद कर दिया गया था ... यह बेहतर तरीके से करता है, तो कबीर हो गया होता
अवसाद की वजह से या शायद लागू किए गए आत्मघाती पर .... कारण ले जाया गया है |
कोई भी इतना की की घटना के बाद ऐसे रिश्ते में रिटर्न
नकारात्मक घटनाओं .."&amp;". यह एक पूरी तरह से अलग और भयानक किया गया हो,
फिल्म अगर यह रास्ता मैंने कहा की तरह समाप्त हो गया है | .... लेकिन चरमोत्कर्ष बनाया
फिल्म की गड़बड़ी बढ़ ..
की तरह मारा और उत्तर अगर आप सहमत")</f>
        <v>इस फिल्म में अपने चरमोत्कर्ष द्वारा बर्बाद कर दिया गया था ... यह बेहतर तरीके से करता है, तो कबीर हो गया होता
अवसाद की वजह से या शायद लागू किए गए आत्मघाती पर .... कारण ले जाया गया है |
कोई भी इतना की की घटना के बाद ऐसे रिश्ते में रिटर्न
नकारात्मक घटनाओं ... यह एक पूरी तरह से अलग और भयानक किया गया हो,
फिल्म अगर यह रास्ता मैंने कहा की तरह समाप्त हो गया है | .... लेकिन चरमोत्कर्ष बनाया
फिल्म की गड़बड़ी बढ़ ..
की तरह मारा और उत्तर अगर आप सहमत</v>
      </c>
      <c r="C2517" s="1" t="s">
        <v>4</v>
      </c>
      <c r="D2517" s="1" t="s">
        <v>5</v>
      </c>
    </row>
    <row r="2518" spans="1:4" ht="13.2" x14ac:dyDescent="0.25">
      <c r="A2518" s="1" t="s">
        <v>2524</v>
      </c>
      <c r="B2518" t="str">
        <f ca="1">IFERROR(__xludf.DUMMYFUNCTION("GOOGLETRANSLATE(B2518,""en"",""hi"")"),"सुपर vedio biii मैं तुम्हें भाई प्यार")</f>
        <v>सुपर vedio biii मैं तुम्हें भाई प्यार</v>
      </c>
      <c r="C2518" s="1" t="s">
        <v>4</v>
      </c>
      <c r="D2518" s="1" t="s">
        <v>5</v>
      </c>
    </row>
    <row r="2519" spans="1:4" ht="13.2" x14ac:dyDescent="0.25">
      <c r="A2519" s="1" t="s">
        <v>2525</v>
      </c>
      <c r="B2519" t="str">
        <f ca="1">IFERROR(__xludf.DUMMYFUNCTION("GOOGLETRANSLATE(B2519,""en"",""hi"")"),"कबीर सिंह और डी डी प्यार डी नारीवादी को थप्पड़ हैं")</f>
        <v>कबीर सिंह और डी डी प्यार डी नारीवादी को थप्पड़ हैं</v>
      </c>
      <c r="C2519" s="1" t="s">
        <v>36</v>
      </c>
      <c r="D2519" s="1" t="s">
        <v>5</v>
      </c>
    </row>
    <row r="2520" spans="1:4" ht="13.2" x14ac:dyDescent="0.25">
      <c r="A2520" s="1" t="s">
        <v>2526</v>
      </c>
      <c r="B2520" t="str">
        <f ca="1">IFERROR(__xludf.DUMMYFUNCTION("GOOGLETRANSLATE(B2520,""en"",""hi"")"),"@The अंडरकवर रॉक स्टार वे अंधेरे समाज की वास्तविकता को चित्रित किया गया है, लेकिन
कबीर सिंह पूरी तरह से काल्पनिक पात्र है")</f>
        <v>@The अंडरकवर रॉक स्टार वे अंधेरे समाज की वास्तविकता को चित्रित किया गया है, लेकिन
कबीर सिंह पूरी तरह से काल्पनिक पात्र है</v>
      </c>
      <c r="C2520" s="1" t="s">
        <v>4</v>
      </c>
      <c r="D2520" s="1" t="s">
        <v>5</v>
      </c>
    </row>
    <row r="2521" spans="1:4" ht="13.2" x14ac:dyDescent="0.25">
      <c r="A2521" s="1" t="s">
        <v>2527</v>
      </c>
      <c r="B2521" t="str">
        <f ca="1">IFERROR(__xludf.DUMMYFUNCTION("GOOGLETRANSLATE(B2521,""en"",""hi"")"),"उर इंस्टाग्राम dm के उत्तर")</f>
        <v>उर इंस्टाग्राम dm के उत्तर</v>
      </c>
      <c r="C2521" s="1" t="s">
        <v>4</v>
      </c>
      <c r="D2521" s="1" t="s">
        <v>5</v>
      </c>
    </row>
    <row r="2522" spans="1:4" ht="13.2" x14ac:dyDescent="0.25">
      <c r="A2522" s="1" t="s">
        <v>2528</v>
      </c>
      <c r="B2522" t="str">
        <f ca="1">IFERROR(__xludf.DUMMYFUNCTION("GOOGLETRANSLATE(B2522,""en"",""hi"")"),"अनंत की शक्ति के लिए सेंसिबिलिटी।")</f>
        <v>अनंत की शक्ति के लिए सेंसिबिलिटी।</v>
      </c>
      <c r="C2522" s="1" t="s">
        <v>4</v>
      </c>
      <c r="D2522" s="1" t="s">
        <v>5</v>
      </c>
    </row>
    <row r="2523" spans="1:4" ht="13.2" x14ac:dyDescent="0.25">
      <c r="A2523" s="1" t="s">
        <v>2529</v>
      </c>
      <c r="B2523" t="str">
        <f ca="1">IFERROR(__xludf.DUMMYFUNCTION("GOOGLETRANSLATE(B2523,""en"",""hi"")"),"भगत सिंह जहांगीर के बाद एक राष्ट्रीय नायक है।")</f>
        <v>भगत सिंह जहांगीर के बाद एक राष्ट्रीय नायक है।</v>
      </c>
      <c r="C2523" s="1" t="s">
        <v>4</v>
      </c>
      <c r="D2523" s="1" t="s">
        <v>5</v>
      </c>
    </row>
    <row r="2524" spans="1:4" ht="13.2" x14ac:dyDescent="0.25">
      <c r="A2524" s="1" t="s">
        <v>2530</v>
      </c>
      <c r="B2524" t="str">
        <f ca="1">IFERROR(__xludf.DUMMYFUNCTION("GOOGLETRANSLATE(B2524,""en"",""hi"")"),"इंटरस्टेलर महान फिल्म")</f>
        <v>इंटरस्टेलर महान फिल्म</v>
      </c>
      <c r="C2524" s="1" t="s">
        <v>4</v>
      </c>
      <c r="D2524" s="1" t="s">
        <v>5</v>
      </c>
    </row>
    <row r="2525" spans="1:4" ht="13.2" x14ac:dyDescent="0.25">
      <c r="A2525" s="1" t="s">
        <v>2531</v>
      </c>
      <c r="B2525" t="str">
        <f ca="1">IFERROR(__xludf.DUMMYFUNCTION("GOOGLETRANSLATE(B2525,""en"",""hi"")"),"यह सच है reviewer🙏")</f>
        <v>यह सच है reviewer🙏</v>
      </c>
      <c r="C2525" s="1" t="s">
        <v>4</v>
      </c>
      <c r="D2525" s="1" t="s">
        <v>5</v>
      </c>
    </row>
    <row r="2526" spans="1:4" ht="13.2" x14ac:dyDescent="0.25">
      <c r="A2526" s="1" t="s">
        <v>2532</v>
      </c>
      <c r="B2526" t="str">
        <f ca="1">IFERROR(__xludf.DUMMYFUNCTION("GOOGLETRANSLATE(B2526,""en"",""hi"")"),"कबीर सिंह के सर्वश्रेष्ठ समीक्षा")</f>
        <v>कबीर सिंह के सर्वश्रेष्ठ समीक्षा</v>
      </c>
      <c r="C2526" s="1" t="s">
        <v>4</v>
      </c>
      <c r="D2526" s="1" t="s">
        <v>5</v>
      </c>
    </row>
    <row r="2527" spans="1:4" ht="13.2" x14ac:dyDescent="0.25">
      <c r="A2527" s="1" t="s">
        <v>2533</v>
      </c>
      <c r="B2527" t="str">
        <f ca="1">IFERROR(__xludf.DUMMYFUNCTION("GOOGLETRANSLATE(B2527,""en"",""hi"")"),"यू ज्यादा नकारात्मक हैं")</f>
        <v>यू ज्यादा नकारात्मक हैं</v>
      </c>
      <c r="C2527" s="1" t="s">
        <v>4</v>
      </c>
      <c r="D2527" s="1" t="s">
        <v>5</v>
      </c>
    </row>
    <row r="2528" spans="1:4" ht="13.2" x14ac:dyDescent="0.25">
      <c r="A2528" s="1" t="s">
        <v>2534</v>
      </c>
      <c r="B2528" t="str">
        <f ca="1">IFERROR(__xludf.DUMMYFUNCTION("GOOGLETRANSLATE(B2528,""en"",""hi"")"),"सबसे शानदार समीक्षा। उत्तम!")</f>
        <v>सबसे शानदार समीक्षा। उत्तम!</v>
      </c>
      <c r="C2528" s="1" t="s">
        <v>4</v>
      </c>
      <c r="D2528" s="1" t="s">
        <v>5</v>
      </c>
    </row>
    <row r="2529" spans="1:4" ht="13.2" x14ac:dyDescent="0.25">
      <c r="A2529" s="1" t="s">
        <v>2535</v>
      </c>
      <c r="B2529" t="str">
        <f ca="1">IFERROR(__xludf.DUMMYFUNCTION("GOOGLETRANSLATE(B2529,""en"",""hi"")"),"Sahii भाई sahii .. ये कपटी फिल्म .. Chutiye खराब करने के लिए कोशिश कर रहे हैं
hai उदारवादी और नारीवादियों घाव का निशान ..")</f>
        <v>Sahii भाई sahii .. ये कपटी फिल्म .. Chutiye खराब करने के लिए कोशिश कर रहे हैं
hai उदारवादी और नारीवादियों घाव का निशान ..</v>
      </c>
      <c r="C2529" s="1" t="s">
        <v>36</v>
      </c>
      <c r="D2529" s="1" t="s">
        <v>5</v>
      </c>
    </row>
    <row r="2530" spans="1:4" ht="13.2" x14ac:dyDescent="0.25">
      <c r="A2530" s="1" t="s">
        <v>2536</v>
      </c>
      <c r="B2530" t="str">
        <f ca="1">IFERROR(__xludf.DUMMYFUNCTION("GOOGLETRANSLATE(B2530,""en"",""hi"")"),"शुभ और jisu दा सिर्फ वाह नृत्य")</f>
        <v>शुभ और jisu दा सिर्फ वाह नृत्य</v>
      </c>
      <c r="C2530" s="1" t="s">
        <v>4</v>
      </c>
      <c r="D2530" s="1" t="s">
        <v>5</v>
      </c>
    </row>
    <row r="2531" spans="1:4" ht="13.2" x14ac:dyDescent="0.25">
      <c r="A2531" s="1" t="s">
        <v>2537</v>
      </c>
      <c r="B2531" t="str">
        <f ca="1">IFERROR(__xludf.DUMMYFUNCTION("GOOGLETRANSLATE(B2531,""en"",""hi"")"),"हाँ वह सभी पहलुओं को कवर किया
बिना पक्षपाती होने")</f>
        <v>हाँ वह सभी पहलुओं को कवर किया
बिना पक्षपाती होने</v>
      </c>
      <c r="C2531" s="1" t="s">
        <v>4</v>
      </c>
      <c r="D2531" s="1" t="s">
        <v>5</v>
      </c>
    </row>
    <row r="2532" spans="1:4" ht="13.2" x14ac:dyDescent="0.25">
      <c r="A2532" s="1" t="s">
        <v>2538</v>
      </c>
      <c r="B2532" t="str">
        <f ca="1">IFERROR(__xludf.DUMMYFUNCTION("GOOGLETRANSLATE(B2532,""en"",""hi"")"),"बिग बॉस के बारे में एक वीडियो बना")</f>
        <v>बिग बॉस के बारे में एक वीडियो बना</v>
      </c>
      <c r="C2532" s="1" t="s">
        <v>4</v>
      </c>
      <c r="D2532" s="1" t="s">
        <v>5</v>
      </c>
    </row>
    <row r="2533" spans="1:4" ht="13.2" x14ac:dyDescent="0.25">
      <c r="A2533" s="1" t="s">
        <v>2539</v>
      </c>
      <c r="B2533" t="str">
        <f ca="1">IFERROR(__xludf.DUMMYFUNCTION("GOOGLETRANSLATE(B2533,""en"",""hi"")"),"1.7k नापसंद librandu कुत्तों द्वारा 😂 ... Sukooooon .....")</f>
        <v>1.7k नापसंद librandu कुत्तों द्वारा 😂 ... Sukooooon .....</v>
      </c>
      <c r="C2533" s="1" t="s">
        <v>13</v>
      </c>
      <c r="D2533" s="1" t="s">
        <v>28</v>
      </c>
    </row>
    <row r="2534" spans="1:4" ht="13.2" x14ac:dyDescent="0.25">
      <c r="A2534" s="1" t="s">
        <v>2540</v>
      </c>
      <c r="B2534" t="str">
        <f ca="1">IFERROR(__xludf.DUMMYFUNCTION("GOOGLETRANSLATE(B2534,""en"",""hi"")"),"मोने Thaka कोठा Gulo Kere एनआईई Bolle Mrinmoy दा। धन्यवाद")</f>
        <v>मोने Thaka कोठा Gulo Kere एनआईई Bolle Mrinmoy दा। धन्यवाद</v>
      </c>
      <c r="C2534" s="1" t="s">
        <v>4</v>
      </c>
      <c r="D2534" s="1" t="s">
        <v>5</v>
      </c>
    </row>
    <row r="2535" spans="1:4" ht="13.2" x14ac:dyDescent="0.25">
      <c r="A2535" s="1" t="s">
        <v>2541</v>
      </c>
      <c r="B2535" t="str">
        <f ca="1">IFERROR(__xludf.DUMMYFUNCTION("GOOGLETRANSLATE(B2535,""en"",""hi"")"),"वीडियो का सबसे अच्छा
[# ज] (http://www.youtube.com/results?search_query=%23%E0%A4%9C) ्ञान👌👌💖💖😍
[#Duration] (http://www.youtube.com/results?search_query=%23Duration)
[13:10] (https://www.youtube.com/watch?v=J2J5ssSP5yQ&amp;t=13m10s) 13.45 # करने के लिए
प"&amp;"्रतीक सर .... त अतिभारित
रियल तथ्य # Relatable सर ..
सलामी 😢😢👍👍")</f>
        <v>वीडियो का सबसे अच्छा
[# ज] (http://www.youtube.com/results?search_query=%23%E0%A4%9C) ्ञान👌👌💖💖😍
[#Duration] (http://www.youtube.com/results?search_query=%23Duration)
[13:10] (https://www.youtube.com/watch?v=J2J5ssSP5yQ&amp;t=13m10s) 13.45 # करने के लिए
प्रतीक सर .... त अतिभारित
रियल तथ्य # Relatable सर ..
सलामी 😢😢👍👍</v>
      </c>
      <c r="C2535" s="1" t="s">
        <v>4</v>
      </c>
      <c r="D2535" s="1" t="s">
        <v>5</v>
      </c>
    </row>
    <row r="2536" spans="1:4" ht="13.2" x14ac:dyDescent="0.25">
      <c r="A2536" s="1" t="s">
        <v>2542</v>
      </c>
      <c r="B2536" t="str">
        <f ca="1">IFERROR(__xludf.DUMMYFUNCTION("GOOGLETRANSLATE(B2536,""en"",""hi"")"),"बिल्कुल सच भाई")</f>
        <v>बिल्कुल सच भाई</v>
      </c>
      <c r="C2536" s="1" t="s">
        <v>4</v>
      </c>
      <c r="D2536" s="1" t="s">
        <v>5</v>
      </c>
    </row>
    <row r="2537" spans="1:4" ht="13.2" x14ac:dyDescent="0.25">
      <c r="A2537" s="1" t="s">
        <v>2543</v>
      </c>
      <c r="B2537" t="str">
        <f ca="1">IFERROR(__xludf.DUMMYFUNCTION("GOOGLETRANSLATE(B2537,""en"",""hi"")"),"** सुचरिता = कम भाड़ में जाओ **")</f>
        <v>** सुचरिता = कम भाड़ में जाओ **</v>
      </c>
      <c r="C2537" s="1" t="s">
        <v>36</v>
      </c>
      <c r="D2537" s="1" t="s">
        <v>28</v>
      </c>
    </row>
    <row r="2538" spans="1:4" ht="13.2" x14ac:dyDescent="0.25">
      <c r="A2538" s="1" t="s">
        <v>2544</v>
      </c>
      <c r="B2538" t="str">
        <f ca="1">IFERROR(__xludf.DUMMYFUNCTION("GOOGLETRANSLATE(B2538,""en"",""hi"")"),"बॉलीवुड एक बकवास है .. भाई-भतीजावाद यह की चोटी पर है ... समझदार बातें खुश देखना")</f>
        <v>बॉलीवुड एक बकवास है .. भाई-भतीजावाद यह की चोटी पर है ... समझदार बातें खुश देखना</v>
      </c>
      <c r="C2538" s="1" t="s">
        <v>13</v>
      </c>
      <c r="D2538" s="1" t="s">
        <v>5</v>
      </c>
    </row>
    <row r="2539" spans="1:4" ht="13.2" x14ac:dyDescent="0.25">
      <c r="A2539" s="1" t="s">
        <v>2545</v>
      </c>
      <c r="B2539" t="str">
        <f ca="1">IFERROR(__xludf.DUMMYFUNCTION("GOOGLETRANSLATE(B2539,""en"",""hi"")"),"100% सही")</f>
        <v>100% सही</v>
      </c>
      <c r="C2539" s="1" t="s">
        <v>4</v>
      </c>
      <c r="D2539" s="1" t="s">
        <v>5</v>
      </c>
    </row>
    <row r="2540" spans="1:4" ht="13.2" x14ac:dyDescent="0.25">
      <c r="A2540" s="1" t="s">
        <v>2546</v>
      </c>
      <c r="B2540" t="str">
        <f ca="1">IFERROR(__xludf.DUMMYFUNCTION("GOOGLETRANSLATE(B2540,""en"",""hi"")"),"यह हो गया है 2 साल अब, कृपया बताएं कि क्या भाई क्या हुआ?")</f>
        <v>यह हो गया है 2 साल अब, कृपया बताएं कि क्या भाई क्या हुआ?</v>
      </c>
      <c r="C2540" s="1" t="s">
        <v>4</v>
      </c>
      <c r="D2540" s="1" t="s">
        <v>5</v>
      </c>
    </row>
    <row r="2541" spans="1:4" ht="13.2" x14ac:dyDescent="0.25">
      <c r="A2541" s="1" t="s">
        <v>2547</v>
      </c>
      <c r="B2541" t="str">
        <f ca="1">IFERROR(__xludf.DUMMYFUNCTION("GOOGLETRANSLATE(B2541,""en"",""hi"")"),"वास्तव में अब सबसे अच्छा यथार्थवादी नायक के खुराना एक ayushmaan एक दिन ... धन्यवाद
के लिए आप इस उल्लेख ..")</f>
        <v>वास्तव में अब सबसे अच्छा यथार्थवादी नायक के खुराना एक ayushmaan एक दिन ... धन्यवाद
के लिए आप इस उल्लेख ..</v>
      </c>
      <c r="C2541" s="1" t="s">
        <v>4</v>
      </c>
      <c r="D2541" s="1" t="s">
        <v>5</v>
      </c>
    </row>
    <row r="2542" spans="1:4" ht="13.2" x14ac:dyDescent="0.25">
      <c r="A2542" s="1" t="s">
        <v>2548</v>
      </c>
      <c r="B2542" t="str">
        <f ca="1">IFERROR(__xludf.DUMMYFUNCTION("GOOGLETRANSLATE(B2542,""en"",""hi"")"),"अपने अभिनय से प्यार [#apu] (http://www.youtube.com/results?search_query=%23apu)
बिस्वास")</f>
        <v>अपने अभिनय से प्यार [#apu] (http://www.youtube.com/results?search_query=%23apu)
बिस्वास</v>
      </c>
      <c r="C2542" s="1" t="s">
        <v>4</v>
      </c>
      <c r="D2542" s="1" t="s">
        <v>5</v>
      </c>
    </row>
    <row r="2543" spans="1:4" ht="13.2" x14ac:dyDescent="0.25">
      <c r="A2543" s="1" t="s">
        <v>2549</v>
      </c>
      <c r="B2543" t="str">
        <f ca="1">IFERROR(__xludf.DUMMYFUNCTION("GOOGLETRANSLATE(B2543,""en"",""hi"")"),"अरुंधति कुट्टी के रूप में उसका नाम दे सकते हैं। लेकिन अवैध इन नामों सुझाव नहीं दे सकते
आप्रवासियों ज्यादातर मुसलमानों।")</f>
        <v>अरुंधति कुट्टी के रूप में उसका नाम दे सकते हैं। लेकिन अवैध इन नामों सुझाव नहीं दे सकते
आप्रवासियों ज्यादातर मुसलमानों।</v>
      </c>
      <c r="C2543" s="1" t="s">
        <v>4</v>
      </c>
      <c r="D2543" s="1" t="s">
        <v>28</v>
      </c>
    </row>
    <row r="2544" spans="1:4" ht="13.2" x14ac:dyDescent="0.25">
      <c r="A2544" s="1" t="s">
        <v>2550</v>
      </c>
      <c r="B2544" t="str">
        <f ca="1">IFERROR(__xludf.DUMMYFUNCTION("GOOGLETRANSLATE(B2544,""en"",""hi"")"),"Hahaha ... तोड़ श्रृंखला दोस्त 😂😂😂😂😂")</f>
        <v>Hahaha ... तोड़ श्रृंखला दोस्त 😂😂😂😂😂</v>
      </c>
      <c r="C2544" s="1" t="s">
        <v>4</v>
      </c>
      <c r="D2544" s="1" t="s">
        <v>5</v>
      </c>
    </row>
    <row r="2545" spans="1:4" ht="13.2" x14ac:dyDescent="0.25">
      <c r="A2545" s="1" t="s">
        <v>2551</v>
      </c>
      <c r="B2545" t="str">
        <f ca="1">IFERROR(__xludf.DUMMYFUNCTION("GOOGLETRANSLATE(B2545,""en"",""hi"")"),"उनकी फिल्मों पारिवारिक दर्शकों के लिए होती हैं, वह किसी भी अश्लीलता या वयस्क नहीं करता है
सामग्री फिल्मों")</f>
        <v>उनकी फिल्मों पारिवारिक दर्शकों के लिए होती हैं, वह किसी भी अश्लीलता या वयस्क नहीं करता है
सामग्री फिल्मों</v>
      </c>
      <c r="C2545" s="1" t="s">
        <v>4</v>
      </c>
      <c r="D2545" s="1" t="s">
        <v>5</v>
      </c>
    </row>
    <row r="2546" spans="1:4" ht="13.2" x14ac:dyDescent="0.25">
      <c r="A2546" s="1" t="s">
        <v>2552</v>
      </c>
      <c r="B2546" t="str">
        <f ca="1">IFERROR(__xludf.DUMMYFUNCTION("GOOGLETRANSLATE(B2546,""en"",""hi"")"),"हां, मैं यू के साथ सहमत")</f>
        <v>हां, मैं यू के साथ सहमत</v>
      </c>
      <c r="C2546" s="1" t="s">
        <v>4</v>
      </c>
      <c r="D2546" s="1" t="s">
        <v>5</v>
      </c>
    </row>
    <row r="2547" spans="1:4" ht="13.2" x14ac:dyDescent="0.25">
      <c r="A2547" s="1" t="s">
        <v>2553</v>
      </c>
      <c r="B2547" t="str">
        <f ca="1">IFERROR(__xludf.DUMMYFUNCTION("GOOGLETRANSLATE(B2547,""en"",""hi"")"),"नारीवादी मजबूत अल्फा मेल वर्ण पसंद नहीं 🤣🤣🤣")</f>
        <v>नारीवादी मजबूत अल्फा मेल वर्ण पसंद नहीं 🤣🤣🤣</v>
      </c>
      <c r="C2547" s="1" t="s">
        <v>13</v>
      </c>
      <c r="D2547" s="1" t="s">
        <v>5</v>
      </c>
    </row>
    <row r="2548" spans="1:4" ht="13.2" x14ac:dyDescent="0.25">
      <c r="A2548" s="1" t="s">
        <v>2554</v>
      </c>
      <c r="B2548" t="str">
        <f ca="1">IFERROR(__xludf.DUMMYFUNCTION("GOOGLETRANSLATE(B2548,""en"",""hi"")"),"वह विरोधी है राष्ट्रीय जेल में होना चाहिए")</f>
        <v>वह विरोधी है राष्ट्रीय जेल में होना चाहिए</v>
      </c>
      <c r="C2548" s="1" t="s">
        <v>4</v>
      </c>
      <c r="D2548" s="1" t="s">
        <v>5</v>
      </c>
    </row>
    <row r="2549" spans="1:4" ht="13.2" x14ac:dyDescent="0.25">
      <c r="A2549" s="1" t="s">
        <v>2555</v>
      </c>
      <c r="B2549" t="str">
        <f ca="1">IFERROR(__xludf.DUMMYFUNCTION("GOOGLETRANSLATE(B2549,""en"",""hi"")"),"मैं तुम्हें प्यार करता हूँ जी")</f>
        <v>मैं तुम्हें प्यार करता हूँ जी</v>
      </c>
      <c r="C2549" s="1" t="s">
        <v>4</v>
      </c>
      <c r="D2549" s="1" t="s">
        <v>5</v>
      </c>
    </row>
    <row r="2550" spans="1:4" ht="13.2" x14ac:dyDescent="0.25">
      <c r="A2550" s="1" t="s">
        <v>2556</v>
      </c>
      <c r="B2550" t="str">
        <f ca="1">IFERROR(__xludf.DUMMYFUNCTION("GOOGLETRANSLATE(B2550,""en"",""hi"")"),"मैं तुम्हें भाई का सम्मान ❤
आप एक सच्चे आदमी की परिभाषा हैं ❤")</f>
        <v>मैं तुम्हें भाई का सम्मान ❤
आप एक सच्चे आदमी की परिभाषा हैं ❤</v>
      </c>
      <c r="C2550" s="1" t="s">
        <v>4</v>
      </c>
      <c r="D2550" s="1" t="s">
        <v>5</v>
      </c>
    </row>
    <row r="2551" spans="1:4" ht="13.2" x14ac:dyDescent="0.25">
      <c r="A2551" s="1" t="s">
        <v>2557</v>
      </c>
      <c r="B2551" t="str">
        <f ca="1">IFERROR(__xludf.DUMMYFUNCTION("GOOGLETRANSLATE(B2551,""en"",""hi"")"),"बेवकूफ कहानी 😑😡")</f>
        <v>बेवकूफ कहानी 😑😡</v>
      </c>
      <c r="C2551" s="1" t="s">
        <v>13</v>
      </c>
      <c r="D2551" s="1" t="s">
        <v>5</v>
      </c>
    </row>
    <row r="2552" spans="1:4" ht="13.2" x14ac:dyDescent="0.25">
      <c r="A2552" s="1" t="s">
        <v>2558</v>
      </c>
      <c r="B2552" t="str">
        <f ca="1">IFERROR(__xludf.DUMMYFUNCTION("GOOGLETRANSLATE(B2552,""en"",""hi"")"),"अभिव्यक्ति की स्वतंत्रता का मतलब यह नहीं है कि वह निर्दोष लोगों को भड़काने जाएगा बाहर आने के लिए और
रंगा और बिल्ला की उन्हें नाम दे। मैं चकित हूँ जो मूर्ख उसे दे दिया है
बुकर पुरस्कार वह इसके लायक नहीं है")</f>
        <v>अभिव्यक्ति की स्वतंत्रता का मतलब यह नहीं है कि वह निर्दोष लोगों को भड़काने जाएगा बाहर आने के लिए और
रंगा और बिल्ला की उन्हें नाम दे। मैं चकित हूँ जो मूर्ख उसे दे दिया है
बुकर पुरस्कार वह इसके लायक नहीं है</v>
      </c>
      <c r="C2552" s="1" t="s">
        <v>4</v>
      </c>
      <c r="D2552" s="1" t="s">
        <v>5</v>
      </c>
    </row>
    <row r="2553" spans="1:4" ht="13.2" x14ac:dyDescent="0.25">
      <c r="A2553" s="1" t="s">
        <v>2559</v>
      </c>
      <c r="B2553" t="str">
        <f ca="1">IFERROR(__xludf.DUMMYFUNCTION("GOOGLETRANSLATE(B2553,""en"",""hi"")"),"सबसे अच्छा वीडियो मैं evr देखा")</f>
        <v>सबसे अच्छा वीडियो मैं evr देखा</v>
      </c>
      <c r="C2553" s="1" t="s">
        <v>4</v>
      </c>
      <c r="D2553" s="1" t="s">
        <v>5</v>
      </c>
    </row>
    <row r="2554" spans="1:4" ht="13.2" x14ac:dyDescent="0.25">
      <c r="A2554" s="1" t="s">
        <v>2560</v>
      </c>
      <c r="B2554" t="str">
        <f ca="1">IFERROR(__xludf.DUMMYFUNCTION("GOOGLETRANSLATE(B2554,""en"",""hi"")"),"बहादुर लड़का")</f>
        <v>बहादुर लड़का</v>
      </c>
      <c r="C2554" s="1" t="s">
        <v>4</v>
      </c>
      <c r="D2554" s="1" t="s">
        <v>5</v>
      </c>
    </row>
    <row r="2555" spans="1:4" ht="13.2" x14ac:dyDescent="0.25">
      <c r="A2555" s="1" t="s">
        <v>2561</v>
      </c>
      <c r="B2555" t="str">
        <f ca="1">IFERROR(__xludf.DUMMYFUNCTION("GOOGLETRANSLATE(B2555,""en"",""hi"")"),"भारतीय consititution कहते 📜📜📜📜📜
छोड़ दो 100 🕴 आपराधिक लेकिन 1 👤innocent गिरफ्तारी न")</f>
        <v>भारतीय consititution कहते 📜📜📜📜📜
छोड़ दो 100 🕴 आपराधिक लेकिन 1 👤innocent गिरफ्तारी न</v>
      </c>
      <c r="C2555" s="1" t="s">
        <v>4</v>
      </c>
      <c r="D2555" s="1" t="s">
        <v>5</v>
      </c>
    </row>
    <row r="2556" spans="1:4" ht="13.2" x14ac:dyDescent="0.25">
      <c r="A2556" s="1" t="s">
        <v>2562</v>
      </c>
      <c r="B2556" t="str">
        <f ca="1">IFERROR(__xludf.DUMMYFUNCTION("GOOGLETRANSLATE(B2556,""en"",""hi"")"),"1 - कोई आप .. वह turly प्यार करता है नहीं कर रहे हैं तो वह चूमा उसके परिवार के सदस्यों के सामने
अपने घर में एक महिला से प्यार करने सम्मानजनक आदमी है क्या!
2 - वह अपने प्रतिबंध को स्वीकार कर लिया Coz वह जानता था कि अगर वह नहीं होगा तो पीने habbit होगा
तो य"&amp;"ह एक चतुर desion था जारी रखने के लिए!
3 - वह बहुत सही कारण रात के लिए किसी और बाहों में उसके lefting थप्पड़ मारा
खुशी ..he किसी भी जानकारी को वह कैसे है नहीं मिल सका .. और वह जहां है!
4 - हारने से एक कार्य यह वह खुद शादी के लिए उसके परिवार के बात नहीं कर "&amp;"सकते था
फिर यहाँ कबीर मूर्ख संप्रेषित करने के लिए करता है, तो उसके परिवार को नहीं उनके परिवार के नहीं भेजा है
इस रिश्ते से सहमत थे तो वे दोनों अपने घर और अदालत मिला छोड़
शादी सरल! नारीवादी बिल्कुल सही!")</f>
        <v>1 - कोई आप .. वह turly प्यार करता है नहीं कर रहे हैं तो वह चूमा उसके परिवार के सदस्यों के सामने
अपने घर में एक महिला से प्यार करने सम्मानजनक आदमी है क्या!
2 - वह अपने प्रतिबंध को स्वीकार कर लिया Coz वह जानता था कि अगर वह नहीं होगा तो पीने habbit होगा
तो यह एक चतुर desion था जारी रखने के लिए!
3 - वह बहुत सही कारण रात के लिए किसी और बाहों में उसके lefting थप्पड़ मारा
खुशी ..he किसी भी जानकारी को वह कैसे है नहीं मिल सका .. और वह जहां है!
4 - हारने से एक कार्य यह वह खुद शादी के लिए उसके परिवार के बात नहीं कर सकते था
फिर यहाँ कबीर मूर्ख संप्रेषित करने के लिए करता है, तो उसके परिवार को नहीं उनके परिवार के नहीं भेजा है
इस रिश्ते से सहमत थे तो वे दोनों अपने घर और अदालत मिला छोड़
शादी सरल! नारीवादी बिल्कुल सही!</v>
      </c>
      <c r="C2556" s="1" t="s">
        <v>13</v>
      </c>
      <c r="D2556" s="1" t="s">
        <v>5</v>
      </c>
    </row>
    <row r="2557" spans="1:4" ht="13.2" x14ac:dyDescent="0.25">
      <c r="A2557" s="1" t="s">
        <v>2563</v>
      </c>
      <c r="B2557" t="str">
        <f ca="1">IFERROR(__xludf.DUMMYFUNCTION("GOOGLETRANSLATE(B2557,""en"",""hi"")"),"ग्रेट विश्लेषण")</f>
        <v>ग्रेट विश्लेषण</v>
      </c>
      <c r="C2557" s="1" t="s">
        <v>4</v>
      </c>
      <c r="D2557" s="1" t="s">
        <v>5</v>
      </c>
    </row>
    <row r="2558" spans="1:4" ht="13.2" x14ac:dyDescent="0.25">
      <c r="A2558" s="1" t="s">
        <v>2564</v>
      </c>
      <c r="B2558" t="str">
        <f ca="1">IFERROR(__xludf.DUMMYFUNCTION("GOOGLETRANSLATE(B2558,""en"",""hi"")"),"एक भारतीय के रूप में, मैं भी महसूस हो रहा है वह सही है और क्योंकि वह वास्तव में सही है यह है।")</f>
        <v>एक भारतीय के रूप में, मैं भी महसूस हो रहा है वह सही है और क्योंकि वह वास्तव में सही है यह है।</v>
      </c>
      <c r="C2558" s="1" t="s">
        <v>4</v>
      </c>
      <c r="D2558" s="1" t="s">
        <v>5</v>
      </c>
    </row>
    <row r="2559" spans="1:4" ht="13.2" x14ac:dyDescent="0.25">
      <c r="A2559" s="1" t="s">
        <v>2565</v>
      </c>
      <c r="B2559" t="str">
        <f ca="1">IFERROR(__xludf.DUMMYFUNCTION("GOOGLETRANSLATE(B2559,""en"",""hi"")"),"उसके पुनर्वास केंद्र को भेज")</f>
        <v>उसके पुनर्वास केंद्र को भेज</v>
      </c>
      <c r="C2559" s="1" t="s">
        <v>4</v>
      </c>
      <c r="D2559" s="1" t="s">
        <v>5</v>
      </c>
    </row>
    <row r="2560" spans="1:4" ht="13.2" x14ac:dyDescent="0.25">
      <c r="A2560" s="1" t="s">
        <v>2566</v>
      </c>
      <c r="B2560" t="str">
        <f ca="1">IFERROR(__xludf.DUMMYFUNCTION("GOOGLETRANSLATE(B2560,""en"",""hi"")"),"Vicary वास्तव में एक अच्छा Vicary है।")</f>
        <v>Vicary वास्तव में एक अच्छा Vicary है।</v>
      </c>
      <c r="C2560" s="1" t="s">
        <v>4</v>
      </c>
      <c r="D2560" s="1" t="s">
        <v>5</v>
      </c>
    </row>
    <row r="2561" spans="1:4" ht="13.2" x14ac:dyDescent="0.25">
      <c r="A2561" s="1" t="s">
        <v>2567</v>
      </c>
      <c r="B2561" t="str">
        <f ca="1">IFERROR(__xludf.DUMMYFUNCTION("GOOGLETRANSLATE(B2561,""en"",""hi"")"),"&lt;Https://youtu.be/oJPyhghdVTk&gt; sucharata भुना घड़ी")</f>
        <v>&lt;Https://youtu.be/oJPyhghdVTk&gt; sucharata भुना घड़ी</v>
      </c>
      <c r="C2561" s="1" t="s">
        <v>4</v>
      </c>
      <c r="D2561" s="1" t="s">
        <v>5</v>
      </c>
    </row>
    <row r="2562" spans="1:4" ht="13.2" x14ac:dyDescent="0.25">
      <c r="A2562" s="1" t="s">
        <v>2568</v>
      </c>
      <c r="B2562" t="str">
        <f ca="1">IFERROR(__xludf.DUMMYFUNCTION("GOOGLETRANSLATE(B2562,""en"",""hi"")"),"हाँ सर इसकी एक अच्छी फिल्म मैं इसे देखा कल और शाहिद मन उड़ाने है")</f>
        <v>हाँ सर इसकी एक अच्छी फिल्म मैं इसे देखा कल और शाहिद मन उड़ाने है</v>
      </c>
      <c r="C2562" s="1" t="s">
        <v>4</v>
      </c>
      <c r="D2562" s="1" t="s">
        <v>5</v>
      </c>
    </row>
    <row r="2563" spans="1:4" ht="13.2" x14ac:dyDescent="0.25">
      <c r="A2563" s="1" t="s">
        <v>2569</v>
      </c>
      <c r="B2563" t="str">
        <f ca="1">IFERROR(__xludf.DUMMYFUNCTION("GOOGLETRANSLATE(B2563,""en"",""hi"")"),"नारीवाद exargerating बंद करो। नारीवाद निराशा में महिलाओं की सुरक्षा के बारे में है, लेकिन
निश्चित रूप से यू साबित करने के लिए अपने असली लक्ष्य पर नीचे देख exergerate करने के लिए है अपने
बिंदु सिर्फ घृणित है")</f>
        <v>नारीवाद exargerating बंद करो। नारीवाद निराशा में महिलाओं की सुरक्षा के बारे में है, लेकिन
निश्चित रूप से यू साबित करने के लिए अपने असली लक्ष्य पर नीचे देख exergerate करने के लिए है अपने
बिंदु सिर्फ घृणित है</v>
      </c>
      <c r="C2563" s="1" t="s">
        <v>36</v>
      </c>
      <c r="D2563" s="1" t="s">
        <v>5</v>
      </c>
    </row>
    <row r="2564" spans="1:4" ht="13.2" x14ac:dyDescent="0.25">
      <c r="A2564" s="1" t="s">
        <v>2570</v>
      </c>
      <c r="B2564" t="str">
        <f ca="1">IFERROR(__xludf.DUMMYFUNCTION("GOOGLETRANSLATE(B2564,""en"",""hi"")"),"महान सर ... आज मैं कबीर सिंह देख चुके हैं U're ... मैं तुम्हें जा रहा है के साथ सहमत
एक औरत")</f>
        <v>महान सर ... आज मैं कबीर सिंह देख चुके हैं U're ... मैं तुम्हें जा रहा है के साथ सहमत
एक औरत</v>
      </c>
      <c r="C2564" s="1" t="s">
        <v>4</v>
      </c>
      <c r="D2564" s="1" t="s">
        <v>5</v>
      </c>
    </row>
    <row r="2565" spans="1:4" ht="13.2" x14ac:dyDescent="0.25">
      <c r="A2565" s="1" t="s">
        <v>2571</v>
      </c>
      <c r="B2565" t="str">
        <f ca="1">IFERROR(__xludf.DUMMYFUNCTION("GOOGLETRANSLATE(B2565,""en"",""hi"")"),"@Truthshallsetyoufree WTF आप मालिक कर रहे हैं!
आप टिप्पणी कर रहे हैं कि किसी चैनल के एक वीडियो में अपने गंदगी के साथ सौदा होगा
जो कहते हैं आप अंतिम बॉस जा सकता है।
YouTuber अल्फा पुरुषों के रूप में इन लड़कों बनाने की कोशिश कर रहा है। और तुम कोशिश कर"&amp;" रहे हैं
उन्हें बेवकूफ लोग बनाने के लिए। वह भी, बताकर कि कुछ एक उनके ले जाएगा
पापों !!!")</f>
        <v>@Truthshallsetyoufree WTF आप मालिक कर रहे हैं!
आप टिप्पणी कर रहे हैं कि किसी चैनल के एक वीडियो में अपने गंदगी के साथ सौदा होगा
जो कहते हैं आप अंतिम बॉस जा सकता है।
YouTuber अल्फा पुरुषों के रूप में इन लड़कों बनाने की कोशिश कर रहा है। और तुम कोशिश कर रहे हैं
उन्हें बेवकूफ लोग बनाने के लिए। वह भी, बताकर कि कुछ एक उनके ले जाएगा
पापों !!!</v>
      </c>
      <c r="C2565" s="1" t="s">
        <v>4</v>
      </c>
      <c r="D2565" s="1" t="s">
        <v>5</v>
      </c>
    </row>
    <row r="2566" spans="1:4" ht="13.2" x14ac:dyDescent="0.25">
      <c r="A2566" s="1" t="s">
        <v>2572</v>
      </c>
      <c r="B2566" t="str">
        <f ca="1">IFERROR(__xludf.DUMMYFUNCTION("GOOGLETRANSLATE(B2566,""en"",""hi"")"),"यह सच है मेरे दोस्त")</f>
        <v>यह सच है मेरे दोस्त</v>
      </c>
      <c r="C2566" s="1" t="s">
        <v>4</v>
      </c>
      <c r="D2566" s="1" t="s">
        <v>5</v>
      </c>
    </row>
    <row r="2567" spans="1:4" ht="13.2" x14ac:dyDescent="0.25">
      <c r="A2567" s="1" t="s">
        <v>2573</v>
      </c>
      <c r="B2567" t="str">
        <f ca="1">IFERROR(__xludf.DUMMYFUNCTION("GOOGLETRANSLATE(B2567,""en"",""hi"")"),"thankx")</f>
        <v>thankx</v>
      </c>
      <c r="C2567" s="1" t="s">
        <v>4</v>
      </c>
      <c r="D2567" s="1" t="s">
        <v>5</v>
      </c>
    </row>
    <row r="2568" spans="1:4" ht="13.2" x14ac:dyDescent="0.25">
      <c r="A2568" s="1" t="s">
        <v>2574</v>
      </c>
      <c r="B2568" t="str">
        <f ca="1">IFERROR(__xludf.DUMMYFUNCTION("GOOGLETRANSLATE(B2568,""en"",""hi"")"),"मैं फिल्म नहीं देखा। मुझे इस पर गर्व है। कमजोर प्रचार से दूर रहें।
अपने कैरियर, माता-पिता, समाज और देश पर ध्यान दें। बाकी सब भ्रम है।")</f>
        <v>मैं फिल्म नहीं देखा। मुझे इस पर गर्व है। कमजोर प्रचार से दूर रहें।
अपने कैरियर, माता-पिता, समाज और देश पर ध्यान दें। बाकी सब भ्रम है।</v>
      </c>
      <c r="C2568" s="1" t="s">
        <v>4</v>
      </c>
      <c r="D2568" s="1" t="s">
        <v>5</v>
      </c>
    </row>
    <row r="2569" spans="1:4" ht="13.2" x14ac:dyDescent="0.25">
      <c r="A2569" s="1" t="s">
        <v>2575</v>
      </c>
      <c r="B2569" t="str">
        <f ca="1">IFERROR(__xludf.DUMMYFUNCTION("GOOGLETRANSLATE(B2569,""en"",""hi"")"),"आज से आगे वह कुंगफू BITC कहा जाएगा?")</f>
        <v>आज से आगे वह कुंगफू BITC कहा जाएगा?</v>
      </c>
      <c r="C2569" s="1" t="s">
        <v>4</v>
      </c>
      <c r="D2569" s="1" t="s">
        <v>5</v>
      </c>
    </row>
    <row r="2570" spans="1:4" ht="13.2" x14ac:dyDescent="0.25">
      <c r="A2570" s="1" t="s">
        <v>2576</v>
      </c>
      <c r="B2570" t="str">
        <f ca="1">IFERROR(__xludf.DUMMYFUNCTION("GOOGLETRANSLATE(B2570,""en"",""hi"")"),"यू हमेशा एक ही गंदगी बात")</f>
        <v>यू हमेशा एक ही गंदगी बात</v>
      </c>
      <c r="C2570" s="1" t="s">
        <v>36</v>
      </c>
      <c r="D2570" s="1" t="s">
        <v>5</v>
      </c>
    </row>
    <row r="2571" spans="1:4" ht="13.2" x14ac:dyDescent="0.25">
      <c r="A2571" s="1" t="s">
        <v>2577</v>
      </c>
      <c r="B2571" t="str">
        <f ca="1">IFERROR(__xludf.DUMMYFUNCTION("GOOGLETRANSLATE(B2571,""en"",""hi"")"),"तीन लोग एक ही समय बात कर रहे हैं !!!")</f>
        <v>तीन लोग एक ही समय बात कर रहे हैं !!!</v>
      </c>
      <c r="C2571" s="1" t="s">
        <v>4</v>
      </c>
      <c r="D2571" s="1" t="s">
        <v>5</v>
      </c>
    </row>
    <row r="2572" spans="1:4" ht="13.2" x14ac:dyDescent="0.25">
      <c r="A2572" s="1" t="s">
        <v>2578</v>
      </c>
      <c r="B2572" t="str">
        <f ca="1">IFERROR(__xludf.DUMMYFUNCTION("GOOGLETRANSLATE(B2572,""en"",""hi"")"),"नूपुर शर्मा बहस बर्बाद कर दिया। क्यों उसकी मात्रा को कम करने, वह की तरह अर्नाब नहीं है
कांग्रेस पुरुष के लिए किया था? 😂
बल्कि (https://www.youtube.com/watch?v=n3d5IlngAMA&amp;t=18m04s) पर [18:04],
अर्नाब कहते हैं, ""नूपुर, आम यार कृपया""")</f>
        <v>नूपुर शर्मा बहस बर्बाद कर दिया। क्यों उसकी मात्रा को कम करने, वह की तरह अर्नाब नहीं है
कांग्रेस पुरुष के लिए किया था? 😂
बल्कि (https://www.youtube.com/watch?v=n3d5IlngAMA&amp;t=18m04s) पर [18:04],
अर्नाब कहते हैं, "नूपुर, आम यार कृपया"</v>
      </c>
      <c r="C2572" s="1" t="s">
        <v>4</v>
      </c>
      <c r="D2572" s="1" t="s">
        <v>5</v>
      </c>
    </row>
    <row r="2573" spans="1:4" ht="13.2" x14ac:dyDescent="0.25">
      <c r="A2573" s="1" t="s">
        <v>2579</v>
      </c>
      <c r="B2573" t="str">
        <f ca="1">IFERROR(__xludf.DUMMYFUNCTION("GOOGLETRANSLATE(B2573,""en"",""hi"")"),"एआर एक देशभक्त नहीं है।")</f>
        <v>एआर एक देशभक्त नहीं है।</v>
      </c>
      <c r="C2573" s="1" t="s">
        <v>4</v>
      </c>
      <c r="D2573" s="1" t="s">
        <v>5</v>
      </c>
    </row>
    <row r="2574" spans="1:4" ht="13.2" x14ac:dyDescent="0.25">
      <c r="A2574" s="1" t="s">
        <v>2580</v>
      </c>
      <c r="B2574" t="str">
        <f ca="1">IFERROR(__xludf.DUMMYFUNCTION("GOOGLETRANSLATE(B2574,""en"",""hi"")"),"मैं एक लंबे समय से इस वीडियो के लिए इंतज़ार कर रहा था")</f>
        <v>मैं एक लंबे समय से इस वीडियो के लिए इंतज़ार कर रहा था</v>
      </c>
      <c r="C2574" s="1" t="s">
        <v>4</v>
      </c>
      <c r="D2574" s="1" t="s">
        <v>5</v>
      </c>
    </row>
    <row r="2575" spans="1:4" ht="13.2" x14ac:dyDescent="0.25">
      <c r="A2575" s="1" t="s">
        <v>2581</v>
      </c>
      <c r="B2575" t="str">
        <f ca="1">IFERROR(__xludf.DUMMYFUNCTION("GOOGLETRANSLATE(B2575,""en"",""hi"")"),"यू आर असली आदमी
मैं सोच
मैं यू प्यार
मुझसे शादी करोगी")</f>
        <v>यू आर असली आदमी
मैं सोच
मैं यू प्यार
मुझसे शादी करोगी</v>
      </c>
      <c r="C2575" s="1" t="s">
        <v>4</v>
      </c>
      <c r="D2575" s="1" t="s">
        <v>5</v>
      </c>
    </row>
    <row r="2576" spans="1:4" ht="13.2" x14ac:dyDescent="0.25">
      <c r="A2576" s="1" t="s">
        <v>2582</v>
      </c>
      <c r="B2576" t="str">
        <f ca="1">IFERROR(__xludf.DUMMYFUNCTION("GOOGLETRANSLATE(B2576,""en"",""hi"")"),"श्री mangina यू में Veere di तरह कामोन्माद दृश्यों कर अपनी खुद की पत्नी की तरह होगा
शादी। नही ना। करने के लिए देवदार चुप baitho")</f>
        <v>श्री mangina यू में Veere di तरह कामोन्माद दृश्यों कर अपनी खुद की पत्नी की तरह होगा
शादी। नही ना। करने के लिए देवदार चुप baitho</v>
      </c>
      <c r="C2576" s="1" t="s">
        <v>36</v>
      </c>
      <c r="D2576" s="1" t="s">
        <v>28</v>
      </c>
    </row>
    <row r="2577" spans="1:4" ht="13.2" x14ac:dyDescent="0.25">
      <c r="A2577" s="1" t="s">
        <v>2583</v>
      </c>
      <c r="B2577" t="str">
        <f ca="1">IFERROR(__xludf.DUMMYFUNCTION("GOOGLETRANSLATE(B2577,""en"",""hi"")"),"Righttt")</f>
        <v>Righttt</v>
      </c>
      <c r="C2577" s="1" t="s">
        <v>4</v>
      </c>
      <c r="D2577" s="1" t="s">
        <v>5</v>
      </c>
    </row>
    <row r="2578" spans="1:4" ht="13.2" x14ac:dyDescent="0.25">
      <c r="A2578" s="1" t="s">
        <v>2584</v>
      </c>
      <c r="B2578" t="str">
        <f ca="1">IFERROR(__xludf.DUMMYFUNCTION("GOOGLETRANSLATE(B2578,""en"",""hi"")"),"इस video..best समीक्षा के लिए प्रतीक्षा कर रहा है।")</f>
        <v>इस video..best समीक्षा के लिए प्रतीक्षा कर रहा है।</v>
      </c>
      <c r="C2578" s="1" t="s">
        <v>4</v>
      </c>
      <c r="D2578" s="1" t="s">
        <v>5</v>
      </c>
    </row>
    <row r="2579" spans="1:4" ht="13.2" x14ac:dyDescent="0.25">
      <c r="A2579" s="1" t="s">
        <v>2585</v>
      </c>
      <c r="B2579" t="str">
        <f ca="1">IFERROR(__xludf.DUMMYFUNCTION("GOOGLETRANSLATE(B2579,""en"",""hi"")"),"मैं कर रहा हूँ केवल एक है जो कबीर सिंह? नहीं देखा हालांकि मैं देख चुके हैं
अर्जुन रेड्डी।")</f>
        <v>मैं कर रहा हूँ केवल एक है जो कबीर सिंह? नहीं देखा हालांकि मैं देख चुके हैं
अर्जुन रेड्डी।</v>
      </c>
      <c r="C2579" s="1" t="s">
        <v>4</v>
      </c>
      <c r="D2579" s="1" t="s">
        <v>5</v>
      </c>
    </row>
    <row r="2580" spans="1:4" ht="13.2" x14ac:dyDescent="0.25">
      <c r="A2580" s="1" t="s">
        <v>2586</v>
      </c>
      <c r="B2580" t="str">
        <f ca="1">IFERROR(__xludf.DUMMYFUNCTION("GOOGLETRANSLATE(B2580,""en"",""hi"")"),"भगवान भला करे जहांगीर सर !! अच्छा काम !!!!")</f>
        <v>भगवान भला करे जहांगीर सर !! अच्छा काम !!!!</v>
      </c>
      <c r="C2580" s="1" t="s">
        <v>4</v>
      </c>
      <c r="D2580" s="1" t="s">
        <v>5</v>
      </c>
    </row>
    <row r="2581" spans="1:4" ht="13.2" x14ac:dyDescent="0.25">
      <c r="A2581" s="1" t="s">
        <v>2587</v>
      </c>
      <c r="B2581" t="str">
        <f ca="1">IFERROR(__xludf.DUMMYFUNCTION("GOOGLETRANSLATE(B2581,""en"",""hi"")"),"वे भावनाओं रहे हैं")</f>
        <v>वे भावनाओं रहे हैं</v>
      </c>
      <c r="C2581" s="1" t="s">
        <v>4</v>
      </c>
      <c r="D2581" s="1" t="s">
        <v>5</v>
      </c>
    </row>
    <row r="2582" spans="1:4" ht="13.2" x14ac:dyDescent="0.25">
      <c r="A2582" s="1" t="s">
        <v>2588</v>
      </c>
      <c r="B2582" t="str">
        <f ca="1">IFERROR(__xludf.DUMMYFUNCTION("GOOGLETRANSLATE(B2582,""en"",""hi"")"),"आप समीक्षा के नाम पर स्पॉइलर चेतावनी लिखा जाना चाहिए था।")</f>
        <v>आप समीक्षा के नाम पर स्पॉइलर चेतावनी लिखा जाना चाहिए था।</v>
      </c>
      <c r="C2582" s="1" t="s">
        <v>4</v>
      </c>
      <c r="D2582" s="1" t="s">
        <v>5</v>
      </c>
    </row>
    <row r="2583" spans="1:4" ht="13.2" x14ac:dyDescent="0.25">
      <c r="A2583" s="1" t="s">
        <v>2589</v>
      </c>
      <c r="B2583" t="str">
        <f ca="1">IFERROR(__xludf.DUMMYFUNCTION("GOOGLETRANSLATE(B2583,""en"",""hi"")"),"अपने विचार पक्षपाती रहे ,,,,, लेकिन अजीब बात यह है कि आपको लगता है अपने पक्षपाती नहीं है")</f>
        <v>अपने विचार पक्षपाती रहे ,,,,, लेकिन अजीब बात यह है कि आपको लगता है अपने पक्षपाती नहीं है</v>
      </c>
      <c r="C2583" s="1" t="s">
        <v>13</v>
      </c>
      <c r="D2583" s="1" t="s">
        <v>5</v>
      </c>
    </row>
    <row r="2584" spans="1:4" ht="13.2" x14ac:dyDescent="0.25">
      <c r="A2584" s="1" t="s">
        <v>2590</v>
      </c>
      <c r="B2584" t="str">
        <f ca="1">IFERROR(__xludf.DUMMYFUNCTION("GOOGLETRANSLATE(B2584,""en"",""hi"")"),"सबसे बहुप्रतीक्षित वीडियो 😂😂😂😂")</f>
        <v>सबसे बहुप्रतीक्षित वीडियो 😂😂😂😂</v>
      </c>
      <c r="C2584" s="1" t="s">
        <v>4</v>
      </c>
      <c r="D2584" s="1" t="s">
        <v>5</v>
      </c>
    </row>
    <row r="2585" spans="1:4" ht="13.2" x14ac:dyDescent="0.25">
      <c r="A2585" s="1" t="s">
        <v>2591</v>
      </c>
      <c r="B2585" t="str">
        <f ca="1">IFERROR(__xludf.DUMMYFUNCTION("GOOGLETRANSLATE(B2585,""en"",""hi"")"),"आप सुबह में उसके चेहरे को देखते हैं तो आप भोजन पूरे दिन में नहीं मिल सकता है।")</f>
        <v>आप सुबह में उसके चेहरे को देखते हैं तो आप भोजन पूरे दिन में नहीं मिल सकता है।</v>
      </c>
      <c r="C2585" s="1" t="s">
        <v>13</v>
      </c>
      <c r="D2585" s="1" t="s">
        <v>5</v>
      </c>
    </row>
    <row r="2586" spans="1:4" ht="13.2" x14ac:dyDescent="0.25">
      <c r="A2586" s="1" t="s">
        <v>2592</v>
      </c>
      <c r="B2586" t="str">
        <f ca="1">IFERROR(__xludf.DUMMYFUNCTION("GOOGLETRANSLATE(B2586,""en"",""hi"")"),"मैं सीधा हूँ। बीटी वास्तव में, यू सभी के लिए खुश हैं, जो r के बारे में खुले दिमाग हूँ उनके
कामुकता। और उर जीत के लिए बधाई ...")</f>
        <v>मैं सीधा हूँ। बीटी वास्तव में, यू सभी के लिए खुश हैं, जो r के बारे में खुले दिमाग हूँ उनके
कामुकता। और उर जीत के लिए बधाई ...</v>
      </c>
      <c r="C2586" s="1" t="s">
        <v>4</v>
      </c>
      <c r="D2586" s="1" t="s">
        <v>5</v>
      </c>
    </row>
    <row r="2587" spans="1:4" ht="13.2" x14ac:dyDescent="0.25">
      <c r="A2587" s="1" t="s">
        <v>2593</v>
      </c>
      <c r="B2587" t="str">
        <f ca="1">IFERROR(__xludf.DUMMYFUNCTION("GOOGLETRANSLATE(B2587,""en"",""hi"")"),"एक तरफा बहस .. बकवास")</f>
        <v>एक तरफा बहस .. बकवास</v>
      </c>
      <c r="C2587" s="1" t="s">
        <v>4</v>
      </c>
      <c r="D2587" s="1" t="s">
        <v>5</v>
      </c>
    </row>
    <row r="2588" spans="1:4" ht="13.2" x14ac:dyDescent="0.25">
      <c r="A2588" s="1" t="s">
        <v>2594</v>
      </c>
      <c r="B2588" t="str">
        <f ca="1">IFERROR(__xludf.DUMMYFUNCTION("GOOGLETRANSLATE(B2588,""en"",""hi"")"),"@Vidya हरीश भंडारी वह दक्षिण से एक असफल नरम अश्लील अभिनेत्री है")</f>
        <v>@Vidya हरीश भंडारी वह दक्षिण से एक असफल नरम अश्लील अभिनेत्री है</v>
      </c>
      <c r="C2588" s="1" t="s">
        <v>4</v>
      </c>
      <c r="D2588" s="1" t="s">
        <v>28</v>
      </c>
    </row>
    <row r="2589" spans="1:4" ht="13.2" x14ac:dyDescent="0.25">
      <c r="A2589" s="1" t="s">
        <v>2595</v>
      </c>
      <c r="B2589" t="str">
        <f ca="1">IFERROR(__xludf.DUMMYFUNCTION("GOOGLETRANSLATE(B2589,""en"",""hi"")"),"वह पैसा संग्रह (के लिए विदेशी मुद्रा की संकरी मुक्त प्रवाह में वापस संभवतः है
गैर सरकारी संगठनों में से कुछ की तरह किसी भी उपयोगी काम नहीं कर / अधिकार संगठनों) मोड
क्योंकि उसके जीवन शैली प्रभावित होने की जानी चाहिए। वह कुछ नहीं कर सकते
पैसे कमाने के लिए उ"&amp;"पयोगी। तो इतना है कि उसे गुमराह करने के ऐसे कृत्यों में मिल
जीने का flambouyant शैली नहीं है affected.Channels हैं जिसका प्रयास
ऐसे व्यक्तियों के आसपास का निर्माण कर रहे हैं टीआरपी")</f>
        <v>वह पैसा संग्रह (के लिए विदेशी मुद्रा की संकरी मुक्त प्रवाह में वापस संभवतः है
गैर सरकारी संगठनों में से कुछ की तरह किसी भी उपयोगी काम नहीं कर / अधिकार संगठनों) मोड
क्योंकि उसके जीवन शैली प्रभावित होने की जानी चाहिए। वह कुछ नहीं कर सकते
पैसे कमाने के लिए उपयोगी। तो इतना है कि उसे गुमराह करने के ऐसे कृत्यों में मिल
जीने का flambouyant शैली नहीं है affected.Channels हैं जिसका प्रयास
ऐसे व्यक्तियों के आसपास का निर्माण कर रहे हैं टीआरपी</v>
      </c>
      <c r="C2589" s="1" t="s">
        <v>4</v>
      </c>
      <c r="D2589" s="1" t="s">
        <v>5</v>
      </c>
    </row>
    <row r="2590" spans="1:4" ht="13.2" x14ac:dyDescent="0.25">
      <c r="A2590" s="1" t="s">
        <v>2596</v>
      </c>
      <c r="B2590" t="str">
        <f ca="1">IFERROR(__xludf.DUMMYFUNCTION("GOOGLETRANSLATE(B2590,""en"",""hi"")"),"अर्नाब नहीं रह गया है एक ही लंगर वह हुआ करता था, गणराज्य टीवी से पहले है। मैं नही
उसे अब और देखने जैसी बहुत पूर्वाग्रह खबर लंगर।")</f>
        <v>अर्नाब नहीं रह गया है एक ही लंगर वह हुआ करता था, गणराज्य टीवी से पहले है। मैं नही
उसे अब और देखने जैसी बहुत पूर्वाग्रह खबर लंगर।</v>
      </c>
      <c r="C2590" s="1" t="s">
        <v>4</v>
      </c>
      <c r="D2590" s="1" t="s">
        <v>5</v>
      </c>
    </row>
    <row r="2591" spans="1:4" ht="13.2" x14ac:dyDescent="0.25">
      <c r="A2591" s="1" t="s">
        <v>2597</v>
      </c>
      <c r="B2591" t="str">
        <f ca="1">IFERROR(__xludf.DUMMYFUNCTION("GOOGLETRANSLATE(B2591,""en"",""hi"")"),"यू के लिए @vipul बिष्ट अच्छा!")</f>
        <v>यू के लिए @vipul बिष्ट अच्छा!</v>
      </c>
      <c r="C2591" s="1" t="s">
        <v>4</v>
      </c>
      <c r="D2591" s="1" t="s">
        <v>5</v>
      </c>
    </row>
    <row r="2592" spans="1:4" ht="13.2" x14ac:dyDescent="0.25">
      <c r="A2592" s="1" t="s">
        <v>2598</v>
      </c>
      <c r="B2592" t="str">
        <f ca="1">IFERROR(__xludf.DUMMYFUNCTION("GOOGLETRANSLATE(B2592,""en"",""hi"")"),"कबीर सिंह सबसे बड़ी chutiya चरित्र सत्तू राजकुमार राव (शादी मुख्य jaroor है
aana) बहुत प्रेरक चरित्र है")</f>
        <v>कबीर सिंह सबसे बड़ी chutiya चरित्र सत्तू राजकुमार राव (शादी मुख्य jaroor है
aana) बहुत प्रेरक चरित्र है</v>
      </c>
      <c r="C2592" s="1" t="s">
        <v>36</v>
      </c>
      <c r="D2592" s="1" t="s">
        <v>5</v>
      </c>
    </row>
    <row r="2593" spans="1:4" ht="13.2" x14ac:dyDescent="0.25">
      <c r="A2593" s="1" t="s">
        <v>2599</v>
      </c>
      <c r="B2593" t="str">
        <f ca="1">IFERROR(__xludf.DUMMYFUNCTION("GOOGLETRANSLATE(B2593,""en"",""hi"")"),"अगर वह हिंसा उकसाती अरुन्धती रॉय भारत में रहने के कोई अधिकार नहीं है,
उसके खतरनाक विचारधारा के प्रसार के माध्यम से के माध्यम से। हम भारतीय नहीं पड़ना चाहिए
गद्दारों की इन प्रकार के लिए। लोगों के इन प्रकार की सावधान कृपया। फैलाव
जागरूकता। हम इन गैर भावना र"&amp;"ोकने की आवश्यकता।")</f>
        <v>अगर वह हिंसा उकसाती अरुन्धती रॉय भारत में रहने के कोई अधिकार नहीं है,
उसके खतरनाक विचारधारा के प्रसार के माध्यम से के माध्यम से। हम भारतीय नहीं पड़ना चाहिए
गद्दारों की इन प्रकार के लिए। लोगों के इन प्रकार की सावधान कृपया। फैलाव
जागरूकता। हम इन गैर भावना रोकने की आवश्यकता।</v>
      </c>
      <c r="C2593" s="1" t="s">
        <v>4</v>
      </c>
      <c r="D2593" s="1" t="s">
        <v>5</v>
      </c>
    </row>
    <row r="2594" spans="1:4" ht="13.2" x14ac:dyDescent="0.25">
      <c r="A2594" s="1" t="s">
        <v>2600</v>
      </c>
      <c r="B2594" t="str">
        <f ca="1">IFERROR(__xludf.DUMMYFUNCTION("GOOGLETRANSLATE(B2594,""en"",""hi"")"),"तुम बहुत अपनी भाषा और विचारों में स्पष्ट कर रहे हैं। शाबाश और इसे रखने के
यूपी।")</f>
        <v>तुम बहुत अपनी भाषा और विचारों में स्पष्ट कर रहे हैं। शाबाश और इसे रखने के
यूपी।</v>
      </c>
      <c r="C2594" s="1" t="s">
        <v>4</v>
      </c>
      <c r="D2594" s="1" t="s">
        <v>5</v>
      </c>
    </row>
    <row r="2595" spans="1:4" ht="13.2" x14ac:dyDescent="0.25">
      <c r="A2595" s="1" t="s">
        <v>2601</v>
      </c>
      <c r="B2595" t="str">
        <f ca="1">IFERROR(__xludf.DUMMYFUNCTION("GOOGLETRANSLATE(B2595,""en"",""hi"")"),"मैं अपना सर्वश्रेष्ठ भविष्य के लिए अपने वीडियो देखने के ........................ और यह वास्तव में है
मुझे प्रेरित हर रोज .......... 🙂")</f>
        <v>मैं अपना सर्वश्रेष्ठ भविष्य के लिए अपने वीडियो देखने के ........................ और यह वास्तव में है
मुझे प्रेरित हर रोज .......... 🙂</v>
      </c>
      <c r="C2595" s="1" t="s">
        <v>4</v>
      </c>
      <c r="D2595" s="1" t="s">
        <v>5</v>
      </c>
    </row>
    <row r="2596" spans="1:4" ht="13.2" x14ac:dyDescent="0.25">
      <c r="A2596" s="1" t="s">
        <v>2602</v>
      </c>
      <c r="B2596" t="str">
        <f ca="1">IFERROR(__xludf.DUMMYFUNCTION("GOOGLETRANSLATE(B2596,""en"",""hi"")"),"gaysex जैसे मैं")</f>
        <v>gaysex जैसे मैं</v>
      </c>
      <c r="C2596" s="1" t="s">
        <v>4</v>
      </c>
      <c r="D2596" s="1" t="s">
        <v>5</v>
      </c>
    </row>
    <row r="2597" spans="1:4" ht="13.2" x14ac:dyDescent="0.25">
      <c r="A2597" s="1" t="s">
        <v>2603</v>
      </c>
      <c r="B2597" t="str">
        <f ca="1">IFERROR(__xludf.DUMMYFUNCTION("GOOGLETRANSLATE(B2597,""en"",""hi"")"),"[16:04] (https://www.youtube.com/watch?v=N_ZMfQMZos0&amp;t=16m04s) प्रदर्शनी
डिवाइस 🤣🤣😂")</f>
        <v>[16:04] (https://www.youtube.com/watch?v=N_ZMfQMZos0&amp;t=16m04s) प्रदर्शनी
डिवाइस 🤣🤣😂</v>
      </c>
      <c r="C2597" s="1" t="s">
        <v>4</v>
      </c>
      <c r="D2597" s="1" t="s">
        <v>5</v>
      </c>
    </row>
    <row r="2598" spans="1:4" ht="13.2" x14ac:dyDescent="0.25">
      <c r="A2598" s="1" t="s">
        <v>2604</v>
      </c>
      <c r="B2598" t="str">
        <f ca="1">IFERROR(__xludf.DUMMYFUNCTION("GOOGLETRANSLATE(B2598,""en"",""hi"")"),"महोदय, कबीर यहाँ singh.check यह, ppl r पर एक और feminazi liberandi की शेख़ी
कोसने उसके n ryt छोड़ दिया है। जिले plz देखें 😂 n उसके वीडियो लोग नापसंद करने के लिए भूल जाते हैं dnt
&lt;Https://youtu.be/C-lRyevxevA&gt;")</f>
        <v>महोदय, कबीर यहाँ singh.check यह, ppl r पर एक और feminazi liberandi की शेख़ी
कोसने उसके n ryt छोड़ दिया है। जिले plz देखें 😂 n उसके वीडियो लोग नापसंद करने के लिए भूल जाते हैं dnt
&lt;Https://youtu.be/C-lRyevxevA&gt;</v>
      </c>
      <c r="C2598" s="1" t="s">
        <v>36</v>
      </c>
      <c r="D2598" s="1" t="s">
        <v>28</v>
      </c>
    </row>
    <row r="2599" spans="1:4" ht="13.2" x14ac:dyDescent="0.25">
      <c r="A2599" s="1" t="s">
        <v>2605</v>
      </c>
      <c r="B2599" t="str">
        <f ca="1">IFERROR(__xludf.DUMMYFUNCTION("GOOGLETRANSLATE(B2599,""en"",""hi"")"),"भाई पर एक वीडियो बना कृपया
[#Bigboss] (http://www.youtube.com/results?search_query=%23Bigboss)
पागलपन,।,।,।")</f>
        <v>भाई पर एक वीडियो बना कृपया
[#Bigboss] (http://www.youtube.com/results?search_query=%23Bigboss)
पागलपन,।,।,।</v>
      </c>
      <c r="C2599" s="1" t="s">
        <v>4</v>
      </c>
      <c r="D2599" s="1" t="s">
        <v>5</v>
      </c>
    </row>
    <row r="2600" spans="1:4" ht="13.2" x14ac:dyDescent="0.25">
      <c r="A2600" s="1" t="s">
        <v>2606</v>
      </c>
      <c r="B2600" t="str">
        <f ca="1">IFERROR(__xludf.DUMMYFUNCTION("GOOGLETRANSLATE(B2600,""en"",""hi"")"),"कृपया जोकर की रॉ विश्लेषण")</f>
        <v>कृपया जोकर की रॉ विश्लेषण</v>
      </c>
      <c r="C2600" s="1" t="s">
        <v>4</v>
      </c>
      <c r="D2600" s="1" t="s">
        <v>5</v>
      </c>
    </row>
    <row r="2601" spans="1:4" ht="13.2" x14ac:dyDescent="0.25">
      <c r="A2601" s="1" t="s">
        <v>2607</v>
      </c>
      <c r="B2601" t="str">
        <f ca="1">IFERROR(__xludf.DUMMYFUNCTION("GOOGLETRANSLATE(B2601,""en"",""hi"")"),"@Gopal आड़वाणी धन्यवाद 😎")</f>
        <v>@Gopal आड़वाणी धन्यवाद 😎</v>
      </c>
      <c r="C2601" s="1" t="s">
        <v>4</v>
      </c>
      <c r="D2601" s="1" t="s">
        <v>5</v>
      </c>
    </row>
    <row r="2602" spans="1:4" ht="13.2" x14ac:dyDescent="0.25">
      <c r="A2602" s="1" t="s">
        <v>2608</v>
      </c>
      <c r="B2602" t="str">
        <f ca="1">IFERROR(__xludf.DUMMYFUNCTION("GOOGLETRANSLATE(B2602,""en"",""hi"")"),"बस जनता को बताना है कि वे सभी सरकारी योजनाओं से बाहर रखा जाएगा और
लाभ।
लोग उसके कुछ ही समय में छोड़ देंगे")</f>
        <v>बस जनता को बताना है कि वे सभी सरकारी योजनाओं से बाहर रखा जाएगा और
लाभ।
लोग उसके कुछ ही समय में छोड़ देंगे</v>
      </c>
      <c r="C2602" s="1" t="s">
        <v>4</v>
      </c>
      <c r="D2602" s="1" t="s">
        <v>5</v>
      </c>
    </row>
    <row r="2603" spans="1:4" ht="13.2" x14ac:dyDescent="0.25">
      <c r="A2603" s="1" t="s">
        <v>2609</v>
      </c>
      <c r="B2603" t="str">
        <f ca="1">IFERROR(__xludf.DUMMYFUNCTION("GOOGLETRANSLATE(B2603,""en"",""hi"")"),"एनवाईसी")</f>
        <v>एनवाईसी</v>
      </c>
      <c r="C2603" s="1" t="s">
        <v>4</v>
      </c>
      <c r="D2603" s="1" t="s">
        <v>5</v>
      </c>
    </row>
    <row r="2604" spans="1:4" ht="13.2" x14ac:dyDescent="0.25">
      <c r="A2604" s="1" t="s">
        <v>2610</v>
      </c>
      <c r="B2604" t="str">
        <f ca="1">IFERROR(__xludf.DUMMYFUNCTION("GOOGLETRANSLATE(B2604,""en"",""hi"")"),"💯 सही 😀😀😀🤞🤞🤞🤞")</f>
        <v>💯 सही 😀😀😀🤞🤞🤞🤞</v>
      </c>
      <c r="C2604" s="1" t="s">
        <v>4</v>
      </c>
      <c r="D2604" s="1" t="s">
        <v>5</v>
      </c>
    </row>
    <row r="2605" spans="1:4" ht="13.2" x14ac:dyDescent="0.25">
      <c r="A2605" s="1" t="s">
        <v>2611</v>
      </c>
      <c r="B2605" t="str">
        <f ca="1">IFERROR(__xludf.DUMMYFUNCTION("GOOGLETRANSLATE(B2605,""en"",""hi"")"),"पिछले भयानक है")</f>
        <v>पिछले भयानक है</v>
      </c>
      <c r="C2605" s="1" t="s">
        <v>4</v>
      </c>
      <c r="D2605" s="1" t="s">
        <v>5</v>
      </c>
    </row>
    <row r="2606" spans="1:4" ht="13.2" x14ac:dyDescent="0.25">
      <c r="A2606" s="1" t="s">
        <v>2612</v>
      </c>
      <c r="B2606" t="str">
        <f ca="1">IFERROR(__xludf.DUMMYFUNCTION("GOOGLETRANSLATE(B2606,""en"",""hi"")"),"नारीवादी जल संकट से परेशान नहीं हैं, लेकिन कबीर सिंह से परेशान!")</f>
        <v>नारीवादी जल संकट से परेशान नहीं हैं, लेकिन कबीर सिंह से परेशान!</v>
      </c>
      <c r="C2606" s="1" t="s">
        <v>13</v>
      </c>
      <c r="D2606" s="1" t="s">
        <v>5</v>
      </c>
    </row>
    <row r="2607" spans="1:4" ht="13.2" x14ac:dyDescent="0.25">
      <c r="A2607" s="1" t="s">
        <v>2613</v>
      </c>
      <c r="B2607" t="str">
        <f ca="1">IFERROR(__xludf.DUMMYFUNCTION("GOOGLETRANSLATE(B2607,""en"",""hi"")"),"@Chambal टाइगर्स मैं तुम्हें हीरो जी प्यार")</f>
        <v>@Chambal टाइगर्स मैं तुम्हें हीरो जी प्यार</v>
      </c>
      <c r="C2607" s="1" t="s">
        <v>4</v>
      </c>
      <c r="D2607" s="1" t="s">
        <v>5</v>
      </c>
    </row>
    <row r="2608" spans="1:4" ht="13.2" x14ac:dyDescent="0.25">
      <c r="A2608" s="1" t="s">
        <v>2614</v>
      </c>
      <c r="B2608" t="str">
        <f ca="1">IFERROR(__xludf.DUMMYFUNCTION("GOOGLETRANSLATE(B2608,""en"",""hi"")"),"बहुत nyc वीडियो ,,,, awsm 😊😊👌👌 प्रेरणादायक मुझे बहुत में एक बहुत 2 gud संदेश दे रही है
दिलचस्प और _funny ... आधुनिक सोच ... जो हो रहा है के लिए रास्ता
भविष्य में आप सबसे अच्छा YouTubers की सूची में के रूप में गिनती की जाएगी")</f>
        <v>बहुत nyc वीडियो ,,,, awsm 😊😊👌👌 प्रेरणादायक मुझे बहुत में एक बहुत 2 gud संदेश दे रही है
दिलचस्प और _funny ... आधुनिक सोच ... जो हो रहा है के लिए रास्ता
भविष्य में आप सबसे अच्छा YouTubers की सूची में के रूप में गिनती की जाएगी</v>
      </c>
      <c r="C2608" s="1" t="s">
        <v>4</v>
      </c>
      <c r="D2608" s="1" t="s">
        <v>5</v>
      </c>
    </row>
    <row r="2609" spans="1:4" ht="13.2" x14ac:dyDescent="0.25">
      <c r="A2609" s="1" t="s">
        <v>2615</v>
      </c>
      <c r="B2609" t="str">
        <f ca="1">IFERROR(__xludf.DUMMYFUNCTION("GOOGLETRANSLATE(B2609,""en"",""hi"")"),"@Jharna महतो केवल जो लोग प्यार करने के लिए पता है प्यार कर सकते हैं! हर कोई प्यार कर सकते हैं।
नहीं अनादर किसी के प्यार करते हैं।")</f>
        <v>@Jharna महतो केवल जो लोग प्यार करने के लिए पता है प्यार कर सकते हैं! हर कोई प्यार कर सकते हैं।
नहीं अनादर किसी के प्यार करते हैं।</v>
      </c>
      <c r="C2609" s="1" t="s">
        <v>4</v>
      </c>
      <c r="D2609" s="1" t="s">
        <v>5</v>
      </c>
    </row>
    <row r="2610" spans="1:4" ht="13.2" x14ac:dyDescent="0.25">
      <c r="A2610" s="1" t="s">
        <v>2616</v>
      </c>
      <c r="B2610" t="str">
        <f ca="1">IFERROR(__xludf.DUMMYFUNCTION("GOOGLETRANSLATE(B2610,""en"",""hi"")"),"True👏")</f>
        <v>True👏</v>
      </c>
      <c r="C2610" s="1" t="s">
        <v>4</v>
      </c>
      <c r="D2610" s="1" t="s">
        <v>5</v>
      </c>
    </row>
    <row r="2611" spans="1:4" ht="13.2" x14ac:dyDescent="0.25">
      <c r="A2611" s="1" t="s">
        <v>2617</v>
      </c>
      <c r="B2611" t="str">
        <f ca="1">IFERROR(__xludf.DUMMYFUNCTION("GOOGLETRANSLATE(B2611,""en"",""hi"")"),"मज़ाक")</f>
        <v>मज़ाक</v>
      </c>
      <c r="C2611" s="1" t="s">
        <v>4</v>
      </c>
      <c r="D2611" s="1" t="s">
        <v>5</v>
      </c>
    </row>
    <row r="2612" spans="1:4" ht="13.2" x14ac:dyDescent="0.25">
      <c r="A2612" s="1" t="s">
        <v>2618</v>
      </c>
      <c r="B2612" t="str">
        <f ca="1">IFERROR(__xludf.DUMMYFUNCTION("GOOGLETRANSLATE(B2612,""en"",""hi"")"),"वह खुले तौर पर अल्पसंख्यकों के बीच हिंसा की शुरुआत की।")</f>
        <v>वह खुले तौर पर अल्पसंख्यकों के बीच हिंसा की शुरुआत की।</v>
      </c>
      <c r="C2612" s="1" t="s">
        <v>4</v>
      </c>
      <c r="D2612" s="1" t="s">
        <v>5</v>
      </c>
    </row>
    <row r="2613" spans="1:4" ht="13.2" x14ac:dyDescent="0.25">
      <c r="A2613" s="1" t="s">
        <v>2619</v>
      </c>
      <c r="B2613" t="str">
        <f ca="1">IFERROR(__xludf.DUMMYFUNCTION("GOOGLETRANSLATE(B2613,""en"",""hi"")"),"आप भविष्य में भारत के एक महान फिल्मी विशेषज्ञ हो जाएगा।")</f>
        <v>आप भविष्य में भारत के एक महान फिल्मी विशेषज्ञ हो जाएगा।</v>
      </c>
      <c r="C2613" s="1" t="s">
        <v>4</v>
      </c>
      <c r="D2613" s="1" t="s">
        <v>5</v>
      </c>
    </row>
    <row r="2614" spans="1:4" ht="13.2" x14ac:dyDescent="0.25">
      <c r="A2614" s="1" t="s">
        <v>2620</v>
      </c>
      <c r="B2614" t="str">
        <f ca="1">IFERROR(__xludf.DUMMYFUNCTION("GOOGLETRANSLATE(B2614,""en"",""hi"")"),"मैं वृद्धि करने के लिए रैंडी arundati..we जरूरत की तरह शैतान के खिलाफ लगता है ... वहाँ गधा किक
और इन गंदे फेंक दिया दूर हमारे देश से दूर गंदगी।")</f>
        <v>मैं वृद्धि करने के लिए रैंडी arundati..we जरूरत की तरह शैतान के खिलाफ लगता है ... वहाँ गधा किक
और इन गंदे फेंक दिया दूर हमारे देश से दूर गंदगी।</v>
      </c>
      <c r="C2614" s="1" t="s">
        <v>4</v>
      </c>
      <c r="D2614" s="1" t="s">
        <v>28</v>
      </c>
    </row>
    <row r="2615" spans="1:4" ht="13.2" x14ac:dyDescent="0.25">
      <c r="A2615" s="1" t="s">
        <v>2621</v>
      </c>
      <c r="B2615" t="str">
        <f ca="1">IFERROR(__xludf.DUMMYFUNCTION("GOOGLETRANSLATE(B2615,""en"",""hi"")"),"इसलिए कहानी कबीर के बारे में है, तो देखने की उम्मीद नहीं है फ़िल्म का नाम कबीर सिंह है
अन्य चरित्र की पीठ कहानी")</f>
        <v>इसलिए कहानी कबीर के बारे में है, तो देखने की उम्मीद नहीं है फ़िल्म का नाम कबीर सिंह है
अन्य चरित्र की पीठ कहानी</v>
      </c>
      <c r="C2615" s="1" t="s">
        <v>4</v>
      </c>
      <c r="D2615" s="1" t="s">
        <v>5</v>
      </c>
    </row>
    <row r="2616" spans="1:4" ht="13.2" x14ac:dyDescent="0.25">
      <c r="A2616" s="1" t="s">
        <v>2622</v>
      </c>
      <c r="B2616" t="str">
        <f ca="1">IFERROR(__xludf.DUMMYFUNCTION("GOOGLETRANSLATE(B2616,""en"",""hi"")"),"ईमानदार समीक्षा ever👽")</f>
        <v>ईमानदार समीक्षा ever👽</v>
      </c>
      <c r="C2616" s="1" t="s">
        <v>4</v>
      </c>
      <c r="D2616" s="1" t="s">
        <v>5</v>
      </c>
    </row>
    <row r="2617" spans="1:4" ht="13.2" x14ac:dyDescent="0.25">
      <c r="A2617" s="1" t="s">
        <v>2623</v>
      </c>
      <c r="B2617" t="str">
        <f ca="1">IFERROR(__xludf.DUMMYFUNCTION("GOOGLETRANSLATE(B2617,""en"",""hi"")"),"प्रिय देशभक्त, बहुत तथ्य यह है कि ऐसे लोगों को भारत से नफरत है एक संकेत है कि हम कर रहे हैं
कुछ अच्छा कर।")</f>
        <v>प्रिय देशभक्त, बहुत तथ्य यह है कि ऐसे लोगों को भारत से नफरत है एक संकेत है कि हम कर रहे हैं
कुछ अच्छा कर।</v>
      </c>
      <c r="C2617" s="1" t="s">
        <v>4</v>
      </c>
      <c r="D2617" s="1" t="s">
        <v>5</v>
      </c>
    </row>
    <row r="2618" spans="1:4" ht="13.2" x14ac:dyDescent="0.25">
      <c r="A2618" s="1" t="s">
        <v>2624</v>
      </c>
      <c r="B2618" t="str">
        <f ca="1">IFERROR(__xludf.DUMMYFUNCTION("GOOGLETRANSLATE(B2618,""en"",""hi"")"),"हाँ। भइया।
छिपे हुए sneaks बाहर आ रहे हैं।
अब हम देख रहे हैं जो जो और क्या है।
एकजुट करने देता है।")</f>
        <v>हाँ। भइया।
छिपे हुए sneaks बाहर आ रहे हैं।
अब हम देख रहे हैं जो जो और क्या है।
एकजुट करने देता है।</v>
      </c>
      <c r="C2618" s="1" t="s">
        <v>4</v>
      </c>
      <c r="D2618" s="1" t="s">
        <v>5</v>
      </c>
    </row>
    <row r="2619" spans="1:4" ht="13.2" x14ac:dyDescent="0.25">
      <c r="A2619" s="1" t="s">
        <v>2625</v>
      </c>
      <c r="B2619" t="str">
        <f ca="1">IFERROR(__xludf.DUMMYFUNCTION("GOOGLETRANSLATE(B2619,""en"",""hi"")"),"&lt;Https://youtu.be/kBd57DyAmuo&gt;
देखो इस सचमुच कमाल")</f>
        <v>&lt;Https://youtu.be/kBd57DyAmuo&gt;
देखो इस सचमुच कमाल</v>
      </c>
      <c r="C2619" s="1" t="s">
        <v>4</v>
      </c>
      <c r="D2619" s="1" t="s">
        <v>5</v>
      </c>
    </row>
    <row r="2620" spans="1:4" ht="13.2" x14ac:dyDescent="0.25">
      <c r="A2620" s="1" t="s">
        <v>2626</v>
      </c>
      <c r="B2620" t="str">
        <f ca="1">IFERROR(__xludf.DUMMYFUNCTION("GOOGLETRANSLATE(B2620,""en"",""hi"")"),"अच्छी तरह से किया bro😂")</f>
        <v>अच्छी तरह से किया bro😂</v>
      </c>
      <c r="C2620" s="1" t="s">
        <v>4</v>
      </c>
      <c r="D2620" s="1" t="s">
        <v>5</v>
      </c>
    </row>
    <row r="2621" spans="1:4" ht="13.2" x14ac:dyDescent="0.25">
      <c r="A2621" s="1" t="s">
        <v>2627</v>
      </c>
      <c r="B2621" t="str">
        <f ca="1">IFERROR(__xludf.DUMMYFUNCTION("GOOGLETRANSLATE(B2621,""en"",""hi"")"),"भाई जोकर फिल्म पर समीक्षा कर सकते हैं।")</f>
        <v>भाई जोकर फिल्म पर समीक्षा कर सकते हैं।</v>
      </c>
      <c r="C2621" s="1" t="s">
        <v>4</v>
      </c>
      <c r="D2621" s="1" t="s">
        <v>5</v>
      </c>
    </row>
    <row r="2622" spans="1:4" ht="13.2" x14ac:dyDescent="0.25">
      <c r="A2622" s="1" t="s">
        <v>2628</v>
      </c>
      <c r="B2622" t="str">
        <f ca="1">IFERROR(__xludf.DUMMYFUNCTION("GOOGLETRANSLATE(B2622,""en"",""hi"")"),"क्यों आप इस विषय पर एक वीडियो नहीं किया है मैं सोच रहा था")</f>
        <v>क्यों आप इस विषय पर एक वीडियो नहीं किया है मैं सोच रहा था</v>
      </c>
      <c r="C2622" s="1" t="s">
        <v>4</v>
      </c>
      <c r="D2622" s="1" t="s">
        <v>5</v>
      </c>
    </row>
    <row r="2623" spans="1:4" ht="13.2" x14ac:dyDescent="0.25">
      <c r="A2623" s="1" t="s">
        <v>2629</v>
      </c>
      <c r="B2623" t="str">
        <f ca="1">IFERROR(__xludf.DUMMYFUNCTION("GOOGLETRANSLATE(B2623,""en"",""hi"")"),"सीएए एक सबसे अच्छी बात किया है ... सांप हम खिला रहे हैं के चेहरे दिखाए गए !!")</f>
        <v>सीएए एक सबसे अच्छी बात किया है ... सांप हम खिला रहे हैं के चेहरे दिखाए गए !!</v>
      </c>
      <c r="C2623" s="1" t="s">
        <v>4</v>
      </c>
      <c r="D2623" s="1" t="s">
        <v>5</v>
      </c>
    </row>
    <row r="2624" spans="1:4" ht="13.2" x14ac:dyDescent="0.25">
      <c r="A2624" s="1" t="s">
        <v>2630</v>
      </c>
      <c r="B2624" t="str">
        <f ca="1">IFERROR(__xludf.DUMMYFUNCTION("GOOGLETRANSLATE(B2624,""en"",""hi"")"),"[13:39] (https://www.youtube.com/watch?v=N_ZMfQMZos0&amp;t=13m39s) यह है
बिल्कुल सही हम इतना समय नहीं है")</f>
        <v>[13:39] (https://www.youtube.com/watch?v=N_ZMfQMZos0&amp;t=13m39s) यह है
बिल्कुल सही हम इतना समय नहीं है</v>
      </c>
      <c r="C2624" s="1" t="s">
        <v>4</v>
      </c>
      <c r="D2624" s="1" t="s">
        <v>5</v>
      </c>
    </row>
    <row r="2625" spans="1:4" ht="13.2" x14ac:dyDescent="0.25">
      <c r="A2625" s="1" t="s">
        <v>2631</v>
      </c>
      <c r="B2625" t="str">
        <f ca="1">IFERROR(__xludf.DUMMYFUNCTION("GOOGLETRANSLATE(B2625,""en"",""hi"")"),"बिल्कुल सही मालिक")</f>
        <v>बिल्कुल सही मालिक</v>
      </c>
      <c r="C2625" s="1" t="s">
        <v>4</v>
      </c>
      <c r="D2625" s="1" t="s">
        <v>5</v>
      </c>
    </row>
    <row r="2626" spans="1:4" ht="13.2" x14ac:dyDescent="0.25">
      <c r="A2626" s="1" t="s">
        <v>2632</v>
      </c>
      <c r="B2626" t="str">
        <f ca="1">IFERROR(__xludf.DUMMYFUNCTION("GOOGLETRANSLATE(B2626,""en"",""hi"")"),"Tisa अख्तर हाय")</f>
        <v>Tisa अख्तर हाय</v>
      </c>
      <c r="C2626" s="1" t="s">
        <v>4</v>
      </c>
      <c r="D2626" s="1" t="s">
        <v>5</v>
      </c>
    </row>
    <row r="2627" spans="1:4" ht="13.2" x14ac:dyDescent="0.25">
      <c r="A2627" s="1" t="s">
        <v>2633</v>
      </c>
      <c r="B2627" t="str">
        <f ca="1">IFERROR(__xludf.DUMMYFUNCTION("GOOGLETRANSLATE(B2627,""en"",""hi"")"),"बढ़िया वीडियो")</f>
        <v>बढ़िया वीडियो</v>
      </c>
      <c r="C2627" s="1" t="s">
        <v>4</v>
      </c>
      <c r="D2627" s="1" t="s">
        <v>5</v>
      </c>
    </row>
    <row r="2628" spans="1:4" ht="13.2" x14ac:dyDescent="0.25">
      <c r="A2628" s="1" t="s">
        <v>2634</v>
      </c>
      <c r="B2628" t="str">
        <f ca="1">IFERROR(__xludf.DUMMYFUNCTION("GOOGLETRANSLATE(B2628,""en"",""hi"")"),"भाड़ में जाओ leberal और नारीवादी")</f>
        <v>भाड़ में जाओ leberal और नारीवादी</v>
      </c>
      <c r="C2628" s="1" t="s">
        <v>36</v>
      </c>
      <c r="D2628" s="1" t="s">
        <v>28</v>
      </c>
    </row>
    <row r="2629" spans="1:4" ht="13.2" x14ac:dyDescent="0.25">
      <c r="A2629" s="1" t="s">
        <v>2635</v>
      </c>
      <c r="B2629" t="str">
        <f ca="1">IFERROR(__xludf.DUMMYFUNCTION("GOOGLETRANSLATE(B2629,""en"",""hi"")"),"जो लोग इस आदमी (Shwetabh गंगवार) की तरह हिट की तरह रवैया ले")</f>
        <v>जो लोग इस आदमी (Shwetabh गंगवार) की तरह हिट की तरह रवैया ले</v>
      </c>
      <c r="C2629" s="1" t="s">
        <v>4</v>
      </c>
      <c r="D2629" s="1" t="s">
        <v>5</v>
      </c>
    </row>
    <row r="2630" spans="1:4" ht="13.2" x14ac:dyDescent="0.25">
      <c r="A2630" s="1" t="s">
        <v>2636</v>
      </c>
      <c r="B2630" t="str">
        <f ca="1">IFERROR(__xludf.DUMMYFUNCTION("GOOGLETRANSLATE(B2630,""en"",""hi"")"),"स्कॉट एडलर उसकी पत्नी उस पर झूठे मामले डाल जिसकी वजह से वह खर्च 3 महीने
जेल में .. जेल से रिहा होने के बाद, वह तुरंत उसके in- पर पहुंच गया
कानूनों के घर और उसकी माँ जी, पिता जी, भाई जी चाकू मारा,
भाभी जी और अंत में गंभीर रूप से उसकी पत्नी घायल हो गए .... "&amp;"मैं तुम्हें मिल गया विश्वास करते हैं
संदेश..")</f>
        <v>स्कॉट एडलर उसकी पत्नी उस पर झूठे मामले डाल जिसकी वजह से वह खर्च 3 महीने
जेल में .. जेल से रिहा होने के बाद, वह तुरंत उसके in- पर पहुंच गया
कानूनों के घर और उसकी माँ जी, पिता जी, भाई जी चाकू मारा,
भाभी जी और अंत में गंभीर रूप से उसकी पत्नी घायल हो गए .... मैं तुम्हें मिल गया विश्वास करते हैं
संदेश..</v>
      </c>
      <c r="C2630" s="1" t="s">
        <v>4</v>
      </c>
      <c r="D2630" s="1" t="s">
        <v>5</v>
      </c>
    </row>
    <row r="2631" spans="1:4" ht="13.2" x14ac:dyDescent="0.25">
      <c r="A2631" s="1" t="s">
        <v>2637</v>
      </c>
      <c r="B2631" t="str">
        <f ca="1">IFERROR(__xludf.DUMMYFUNCTION("GOOGLETRANSLATE(B2631,""en"",""hi"")"),"बहुत अच्छा वीडियो सर ..... बेस्ट एक ओग तुम्हारा .... feminists😎 करने के लिए सर्वश्रेष्ठ जबाब")</f>
        <v>बहुत अच्छा वीडियो सर ..... बेस्ट एक ओग तुम्हारा .... feminists😎 करने के लिए सर्वश्रेष्ठ जबाब</v>
      </c>
      <c r="C2631" s="1" t="s">
        <v>4</v>
      </c>
      <c r="D2631" s="1" t="s">
        <v>5</v>
      </c>
    </row>
    <row r="2632" spans="1:4" ht="13.2" x14ac:dyDescent="0.25">
      <c r="A2632" s="1" t="s">
        <v>2638</v>
      </c>
      <c r="B2632" t="str">
        <f ca="1">IFERROR(__xludf.DUMMYFUNCTION("GOOGLETRANSLATE(B2632,""en"",""hi"")"),"पागल ranu मेंडल")</f>
        <v>पागल ranu मेंडल</v>
      </c>
      <c r="C2632" s="1" t="s">
        <v>36</v>
      </c>
      <c r="D2632" s="1" t="s">
        <v>5</v>
      </c>
    </row>
    <row r="2633" spans="1:4" ht="13.2" x14ac:dyDescent="0.25">
      <c r="A2633" s="1" t="s">
        <v>2639</v>
      </c>
      <c r="B2633" t="str">
        <f ca="1">IFERROR(__xludf.DUMMYFUNCTION("GOOGLETRANSLATE(B2633,""en"",""hi"")"),"अच्छा ...")</f>
        <v>अच्छा ...</v>
      </c>
      <c r="C2633" s="1" t="s">
        <v>4</v>
      </c>
      <c r="D2633" s="1" t="s">
        <v>5</v>
      </c>
    </row>
    <row r="2634" spans="1:4" ht="13.2" x14ac:dyDescent="0.25">
      <c r="A2634" s="1" t="s">
        <v>2640</v>
      </c>
      <c r="B2634" t="str">
        <f ca="1">IFERROR(__xludf.DUMMYFUNCTION("GOOGLETRANSLATE(B2634,""en"",""hi"")"),"अभद्र भाषा का प्रयोग न करें")</f>
        <v>अभद्र भाषा का प्रयोग न करें</v>
      </c>
      <c r="C2634" s="1" t="s">
        <v>4</v>
      </c>
      <c r="D2634" s="1" t="s">
        <v>5</v>
      </c>
    </row>
    <row r="2635" spans="1:4" ht="13.2" x14ac:dyDescent="0.25">
      <c r="A2635" s="1" t="s">
        <v>2641</v>
      </c>
      <c r="B2635" t="str">
        <f ca="1">IFERROR(__xludf.DUMMYFUNCTION("GOOGLETRANSLATE(B2635,""en"",""hi"")"),"अच्छा वीडियो है।")</f>
        <v>अच्छा वीडियो है।</v>
      </c>
      <c r="C2635" s="1" t="s">
        <v>4</v>
      </c>
      <c r="D2635" s="1" t="s">
        <v>5</v>
      </c>
    </row>
    <row r="2636" spans="1:4" ht="13.2" x14ac:dyDescent="0.25">
      <c r="A2636" s="1" t="s">
        <v>2642</v>
      </c>
      <c r="B2636" t="str">
        <f ca="1">IFERROR(__xludf.DUMMYFUNCTION("GOOGLETRANSLATE(B2636,""en"",""hi"")"),"मैं ""चार अधिक शॉट"", ""वासना कहानियों"" ""Veere di शादी जैसी फिल्मों की तरह नहीं है
"".. वास्तव में इन फिल्मों लड़कियों मेरी पीओवी में करने के लिए दवाओं
लेकिन मैं इस फिल्म के खिलाफ कुछ सवाल भी है ..
क्यों कबीर उसकी सहमति मांगने से पहले की तारीख उससे अन्य"&amp;" लड़कों को चेतावनी देने गए थे? क्या
यदि वह उस से पसंद नहीं आया? क्या होगा अगर वह किसी और की तरह था!")</f>
        <v>मैं "चार अधिक शॉट", "वासना कहानियों" "Veere di शादी जैसी फिल्मों की तरह नहीं है
".. वास्तव में इन फिल्मों लड़कियों मेरी पीओवी में करने के लिए दवाओं
लेकिन मैं इस फिल्म के खिलाफ कुछ सवाल भी है ..
क्यों कबीर उसकी सहमति मांगने से पहले की तारीख उससे अन्य लड़कों को चेतावनी देने गए थे? क्या
यदि वह उस से पसंद नहीं आया? क्या होगा अगर वह किसी और की तरह था!</v>
      </c>
      <c r="C2636" s="1" t="s">
        <v>4</v>
      </c>
      <c r="D2636" s="1" t="s">
        <v>5</v>
      </c>
    </row>
    <row r="2637" spans="1:4" ht="13.2" x14ac:dyDescent="0.25">
      <c r="A2637" s="1" t="s">
        <v>2643</v>
      </c>
      <c r="B2637" t="str">
        <f ca="1">IFERROR(__xludf.DUMMYFUNCTION("GOOGLETRANSLATE(B2637,""en"",""hi"")"),"भारत जाने का समय")</f>
        <v>भारत जाने का समय</v>
      </c>
      <c r="C2637" s="1" t="s">
        <v>4</v>
      </c>
      <c r="D2637" s="1" t="s">
        <v>5</v>
      </c>
    </row>
    <row r="2638" spans="1:4" ht="13.2" x14ac:dyDescent="0.25">
      <c r="A2638" s="1" t="s">
        <v>2644</v>
      </c>
      <c r="B2638" t="str">
        <f ca="1">IFERROR(__xludf.DUMMYFUNCTION("GOOGLETRANSLATE(B2638,""en"",""hi"")"),"घड़ी गली लड़के Shwetab भाई ..... मुझे यकीन है कि आप निराश नहीं किया जाएगा")</f>
        <v>घड़ी गली लड़के Shwetab भाई ..... मुझे यकीन है कि आप निराश नहीं किया जाएगा</v>
      </c>
      <c r="C2638" s="1" t="s">
        <v>4</v>
      </c>
      <c r="D2638" s="1" t="s">
        <v>5</v>
      </c>
    </row>
    <row r="2639" spans="1:4" ht="13.2" x14ac:dyDescent="0.25">
      <c r="A2639" s="1" t="s">
        <v>2645</v>
      </c>
      <c r="B2639" t="str">
        <f ca="1">IFERROR(__xludf.DUMMYFUNCTION("GOOGLETRANSLATE(B2639,""en"",""hi"")"),"केवल रितिक साहब फिल्मों का सबसे अच्छा और अलग प्रकार की है।")</f>
        <v>केवल रितिक साहब फिल्मों का सबसे अच्छा और अलग प्रकार की है।</v>
      </c>
      <c r="C2639" s="1" t="s">
        <v>4</v>
      </c>
      <c r="D2639" s="1" t="s">
        <v>5</v>
      </c>
    </row>
    <row r="2640" spans="1:4" ht="13.2" x14ac:dyDescent="0.25">
      <c r="A2640" s="1" t="s">
        <v>2646</v>
      </c>
      <c r="B2640" t="str">
        <f ca="1">IFERROR(__xludf.DUMMYFUNCTION("GOOGLETRANSLATE(B2640,""en"",""hi"")"),"कितना प्यारा")</f>
        <v>कितना प्यारा</v>
      </c>
      <c r="C2640" s="1" t="s">
        <v>4</v>
      </c>
      <c r="D2640" s="1" t="s">
        <v>5</v>
      </c>
    </row>
    <row r="2641" spans="1:4" ht="13.2" x14ac:dyDescent="0.25">
      <c r="A2641" s="1" t="s">
        <v>2647</v>
      </c>
      <c r="B2641" t="str">
        <f ca="1">IFERROR(__xludf.DUMMYFUNCTION("GOOGLETRANSLATE(B2641,""en"",""hi"")"),"भाई ..
यू याद केदारनाथ पर उर वीडियो है .. यू वास्तव में समर्थित बॉलीवुड
[#Love] (http://www.youtube.com/results?search_query=%23love) ..
&amp; अब क..
यू पूरी तरह से changed..😂😂
और यह एक movi है ..
मुझे लगता है कि लोगों में परिपक्वता की जरूरत है, वे इसे क"&amp;"े movi समझने की जरूरत है ...
और peope movi मन को ताज़ा करने के घड़ी ..")</f>
        <v>भाई ..
यू याद केदारनाथ पर उर वीडियो है .. यू वास्तव में समर्थित बॉलीवुड
[#Love] (http://www.youtube.com/results?search_query=%23love) ..
&amp; अब क..
यू पूरी तरह से changed..😂😂
और यह एक movi है ..
मुझे लगता है कि लोगों में परिपक्वता की जरूरत है, वे इसे के movi समझने की जरूरत है ...
और peope movi मन को ताज़ा करने के घड़ी ..</v>
      </c>
      <c r="C2641" s="1" t="s">
        <v>4</v>
      </c>
      <c r="D2641" s="1" t="s">
        <v>5</v>
      </c>
    </row>
    <row r="2642" spans="1:4" ht="13.2" x14ac:dyDescent="0.25">
      <c r="A2642" s="1" t="s">
        <v>2648</v>
      </c>
      <c r="B2642" t="str">
        <f ca="1">IFERROR(__xludf.DUMMYFUNCTION("GOOGLETRANSLATE(B2642,""en"",""hi"")"),"ठीक है भाई")</f>
        <v>ठीक है भाई</v>
      </c>
      <c r="C2642" s="1" t="s">
        <v>4</v>
      </c>
      <c r="D2642" s="1" t="s">
        <v>5</v>
      </c>
    </row>
    <row r="2643" spans="1:4" ht="13.2" x14ac:dyDescent="0.25">
      <c r="A2643" s="1" t="s">
        <v>2649</v>
      </c>
      <c r="B2643" t="str">
        <f ca="1">IFERROR(__xludf.DUMMYFUNCTION("GOOGLETRANSLATE(B2643,""en"",""hi"")"),"first😒")</f>
        <v>first😒</v>
      </c>
      <c r="C2643" s="1" t="s">
        <v>4</v>
      </c>
      <c r="D2643" s="1" t="s">
        <v>5</v>
      </c>
    </row>
    <row r="2644" spans="1:4" ht="13.2" x14ac:dyDescent="0.25">
      <c r="A2644" s="1" t="s">
        <v>2650</v>
      </c>
      <c r="B2644" t="str">
        <f ca="1">IFERROR(__xludf.DUMMYFUNCTION("GOOGLETRANSLATE(B2644,""en"",""hi"")"),"कोई भी अधिक एक है जो सच्चाई बताता से नफरत है।
-Plato
यही कारण है कि इस आदमी को ग्राहकों की कम संख्या है है ..... क्योंकि वह कहता है
सत्य।")</f>
        <v>कोई भी अधिक एक है जो सच्चाई बताता से नफरत है।
-Plato
यही कारण है कि इस आदमी को ग्राहकों की कम संख्या है है ..... क्योंकि वह कहता है
सत्य।</v>
      </c>
      <c r="C2644" s="1" t="s">
        <v>4</v>
      </c>
      <c r="D2644" s="1" t="s">
        <v>5</v>
      </c>
    </row>
    <row r="2645" spans="1:4" ht="13.2" x14ac:dyDescent="0.25">
      <c r="A2645" s="1" t="s">
        <v>2651</v>
      </c>
      <c r="B2645" t="str">
        <f ca="1">IFERROR(__xludf.DUMMYFUNCTION("GOOGLETRANSLATE(B2645,""en"",""hi"")"),"यह vi")</f>
        <v>यह vi</v>
      </c>
      <c r="C2645" s="1" t="s">
        <v>4</v>
      </c>
      <c r="D2645" s="1" t="s">
        <v>5</v>
      </c>
    </row>
    <row r="2646" spans="1:4" ht="13.2" x14ac:dyDescent="0.25">
      <c r="A2646" s="1" t="s">
        <v>2652</v>
      </c>
      <c r="B2646" t="str">
        <f ca="1">IFERROR(__xludf.DUMMYFUNCTION("GOOGLETRANSLATE(B2646,""en"",""hi"")"),"उनके सही मन में जो एक और आदमी की शौच पूरी है कि पसंद करती है
घृणित अगर आपका समलैंगिक अपने हाथ गंध आप एक डंप और मुझे बताओ के बाद
कि क्या आप बीमार fucks प्यार है")</f>
        <v>उनके सही मन में जो एक और आदमी की शौच पूरी है कि पसंद करती है
घृणित अगर आपका समलैंगिक अपने हाथ गंध आप एक डंप और मुझे बताओ के बाद
कि क्या आप बीमार fucks प्यार है</v>
      </c>
      <c r="C2646" s="1" t="s">
        <v>13</v>
      </c>
      <c r="D2646" s="1" t="s">
        <v>28</v>
      </c>
    </row>
    <row r="2647" spans="1:4" ht="13.2" x14ac:dyDescent="0.25">
      <c r="A2647" s="1" t="s">
        <v>2653</v>
      </c>
      <c r="B2647" t="str">
        <f ca="1">IFERROR(__xludf.DUMMYFUNCTION("GOOGLETRANSLATE(B2647,""en"",""hi"")"),"के लिए प्रत्येक other.Homosexuality है पुरुषों और महिलाओं बनाई गई हैं
[Wrong.It] (http://wrong.it/) कई religions.Delhi में एक पाप है माना जाता है
नहीं country.I में केवल जगह भारतीयों न समर्थन के बारे में सुनिश्चित बाकी हूँ
वीडियो में homosexuality.Those ल"&amp;"ोगों को शायद समर्थित coz कैमरा है
पर !! क्यों भगवान पृथ्वी पर हर जीवित प्राणी के लिए विपरीत लिंग बनाने के लिए किया था?")</f>
        <v>के लिए प्रत्येक other.Homosexuality है पुरुषों और महिलाओं बनाई गई हैं
[Wrong.It] (http://wrong.it/) कई religions.Delhi में एक पाप है माना जाता है
नहीं country.I में केवल जगह भारतीयों न समर्थन के बारे में सुनिश्चित बाकी हूँ
वीडियो में homosexuality.Those लोगों को शायद समर्थित coz कैमरा है
पर !! क्यों भगवान पृथ्वी पर हर जीवित प्राणी के लिए विपरीत लिंग बनाने के लिए किया था?</v>
      </c>
      <c r="C2647" s="1" t="s">
        <v>4</v>
      </c>
      <c r="D2647" s="1" t="s">
        <v>28</v>
      </c>
    </row>
    <row r="2648" spans="1:4" ht="13.2" x14ac:dyDescent="0.25">
      <c r="A2648" s="1" t="s">
        <v>2654</v>
      </c>
      <c r="B2648" t="str">
        <f ca="1">IFERROR(__xludf.DUMMYFUNCTION("GOOGLETRANSLATE(B2648,""en"",""hi"")"),"&lt;https://www.google.com/amp/s/www.indiatoday.in/amp/crime/story/minor-raped-
अंदर-सेना-स-पूर्वी कमांड मुख्यालय में कोलकाता-कर्मचारी
आयोजित-1552336-2019-06-19&gt;")</f>
        <v>&lt;https://www.google.com/amp/s/www.indiatoday.in/amp/crime/story/minor-raped-
अंदर-सेना-स-पूर्वी कमांड मुख्यालय में कोलकाता-कर्मचारी
आयोजित-1552336-2019-06-19&gt;</v>
      </c>
      <c r="C2648" s="1" t="s">
        <v>4</v>
      </c>
      <c r="D2648" s="1" t="s">
        <v>5</v>
      </c>
    </row>
    <row r="2649" spans="1:4" ht="13.2" x14ac:dyDescent="0.25">
      <c r="A2649" s="1" t="s">
        <v>2655</v>
      </c>
      <c r="B2649" t="str">
        <f ca="1">IFERROR(__xludf.DUMMYFUNCTION("GOOGLETRANSLATE(B2649,""en"",""hi"")"),"फ्लाविया और नेहा गुप्ता पृथ्वी पर खूनी मैल कर रहे हैं। ये वो साले को पता होना चाहिए, अनुसूचित जाति
इस कानून को रद्द कर दिया नहीं किया है। अनुसूचित जाति केवल कुछ प्रावधान दिया है। यह रोधी नहीं है
महिलाओं। यह इस कानून के दुरुपयोग के खिलाफ है।")</f>
        <v>फ्लाविया और नेहा गुप्ता पृथ्वी पर खूनी मैल कर रहे हैं। ये वो साले को पता होना चाहिए, अनुसूचित जाति
इस कानून को रद्द कर दिया नहीं किया है। अनुसूचित जाति केवल कुछ प्रावधान दिया है। यह रोधी नहीं है
महिलाओं। यह इस कानून के दुरुपयोग के खिलाफ है।</v>
      </c>
      <c r="C2649" s="1" t="s">
        <v>36</v>
      </c>
      <c r="D2649" s="1" t="s">
        <v>28</v>
      </c>
    </row>
    <row r="2650" spans="1:4" ht="13.2" x14ac:dyDescent="0.25">
      <c r="A2650" s="1" t="s">
        <v>2656</v>
      </c>
      <c r="B2650" t="str">
        <f ca="1">IFERROR(__xludf.DUMMYFUNCTION("GOOGLETRANSLATE(B2650,""en"",""hi"")"),"वह हमेशा करना")</f>
        <v>वह हमेशा करना</v>
      </c>
      <c r="C2650" s="1" t="s">
        <v>4</v>
      </c>
      <c r="D2650" s="1" t="s">
        <v>5</v>
      </c>
    </row>
    <row r="2651" spans="1:4" ht="13.2" x14ac:dyDescent="0.25">
      <c r="A2651" s="1" t="s">
        <v>2657</v>
      </c>
      <c r="B2651" t="str">
        <f ca="1">IFERROR(__xludf.DUMMYFUNCTION("GOOGLETRANSLATE(B2651,""en"",""hi"")"),"भाई कृपया जोकर की एक फिल्म समीक्षा करते हैं!")</f>
        <v>भाई कृपया जोकर की एक फिल्म समीक्षा करते हैं!</v>
      </c>
      <c r="C2651" s="1" t="s">
        <v>4</v>
      </c>
      <c r="D2651" s="1" t="s">
        <v>5</v>
      </c>
    </row>
    <row r="2652" spans="1:4" ht="13.2" x14ac:dyDescent="0.25">
      <c r="A2652" s="1" t="s">
        <v>2658</v>
      </c>
      <c r="B2652" t="str">
        <f ca="1">IFERROR(__xludf.DUMMYFUNCTION("GOOGLETRANSLATE(B2652,""en"",""hi"")"),"बेस्ट समीक्षा")</f>
        <v>बेस्ट समीक्षा</v>
      </c>
      <c r="C2652" s="1" t="s">
        <v>4</v>
      </c>
      <c r="D2652" s="1" t="s">
        <v>5</v>
      </c>
    </row>
    <row r="2653" spans="1:4" ht="13.2" x14ac:dyDescent="0.25">
      <c r="A2653" s="1" t="s">
        <v>2659</v>
      </c>
      <c r="B2653" t="str">
        <f ca="1">IFERROR(__xludf.DUMMYFUNCTION("GOOGLETRANSLATE(B2653,""en"",""hi"")"),"[20:54] (https://www.youtube.com/watch?v=n3d5IlngAMA&amp;t=20m54s) हिरासत केंद्र
आर नि: शुल्क constructred जा रहा है ????? adhaar नागरिकता का प्रमाण नहीं है
अमित शाह तो क्यों पैसा इस पर बर्बाद से कहा ......")</f>
        <v>[20:54] (https://www.youtube.com/watch?v=n3d5IlngAMA&amp;t=20m54s) हिरासत केंद्र
आर नि: शुल्क constructred जा रहा है ????? adhaar नागरिकता का प्रमाण नहीं है
अमित शाह तो क्यों पैसा इस पर बर्बाद से कहा ......</v>
      </c>
      <c r="C2653" s="1" t="s">
        <v>4</v>
      </c>
      <c r="D2653" s="1" t="s">
        <v>5</v>
      </c>
    </row>
    <row r="2654" spans="1:4" ht="13.2" x14ac:dyDescent="0.25">
      <c r="A2654" s="1" t="s">
        <v>2660</v>
      </c>
      <c r="B2654" t="str">
        <f ca="1">IFERROR(__xludf.DUMMYFUNCTION("GOOGLETRANSLATE(B2654,""en"",""hi"")"),"[#Nishakeyaghosh] (http://www.youtube.com/results?search_query=%23nishakeyaghosh)
Awesome👌👌")</f>
        <v>[#Nishakeyaghosh] (http://www.youtube.com/results?search_query=%23nishakeyaghosh)
Awesome👌👌</v>
      </c>
      <c r="C2654" s="1" t="s">
        <v>4</v>
      </c>
      <c r="D2654" s="1" t="s">
        <v>5</v>
      </c>
    </row>
    <row r="2655" spans="1:4" ht="13.2" x14ac:dyDescent="0.25">
      <c r="A2655" s="1" t="s">
        <v>2661</v>
      </c>
      <c r="B2655" t="str">
        <f ca="1">IFERROR(__xludf.DUMMYFUNCTION("GOOGLETRANSLATE(B2655,""en"",""hi"")"),"बहुत बढ़िया समीक्षा प्रतीक")</f>
        <v>बहुत बढ़िया समीक्षा प्रतीक</v>
      </c>
      <c r="C2655" s="1" t="s">
        <v>4</v>
      </c>
      <c r="D2655" s="1" t="s">
        <v>5</v>
      </c>
    </row>
    <row r="2656" spans="1:4" ht="13.2" x14ac:dyDescent="0.25">
      <c r="A2656" s="1" t="s">
        <v>2662</v>
      </c>
      <c r="B2656" t="str">
        <f ca="1">IFERROR(__xludf.DUMMYFUNCTION("GOOGLETRANSLATE(B2656,""en"",""hi"")"),"जब एक को पूरा करने में असमर्थ है और अधिक बोली जाती है मैं इसे नफरत है, नहीं कर सकते समझ में
दोनों पक्षों। वहाँ म्यूट बटन किसी प्रकार का होना चाहिए, और कार्ड चेतावनी, पर
इस तरह बहस।")</f>
        <v>जब एक को पूरा करने में असमर्थ है और अधिक बोली जाती है मैं इसे नफरत है, नहीं कर सकते समझ में
दोनों पक्षों। वहाँ म्यूट बटन किसी प्रकार का होना चाहिए, और कार्ड चेतावनी, पर
इस तरह बहस।</v>
      </c>
      <c r="C2656" s="1" t="s">
        <v>4</v>
      </c>
      <c r="D2656" s="1" t="s">
        <v>5</v>
      </c>
    </row>
    <row r="2657" spans="1:4" ht="13.2" x14ac:dyDescent="0.25">
      <c r="A2657" s="1" t="s">
        <v>2663</v>
      </c>
      <c r="B2657" t="str">
        <f ca="1">IFERROR(__xludf.DUMMYFUNCTION("GOOGLETRANSLATE(B2657,""en"",""hi"")"),"अच्छा ठीक है")</f>
        <v>अच्छा ठीक है</v>
      </c>
      <c r="C2657" s="1" t="s">
        <v>4</v>
      </c>
      <c r="D2657" s="1" t="s">
        <v>5</v>
      </c>
    </row>
    <row r="2658" spans="1:4" ht="13.2" x14ac:dyDescent="0.25">
      <c r="A2658" s="1" t="s">
        <v>2664</v>
      </c>
      <c r="B2658" t="str">
        <f ca="1">IFERROR(__xludf.DUMMYFUNCTION("GOOGLETRANSLATE(B2658,""en"",""hi"")"),"कौन कहता है ,, कबीर सिंह एक 'रचना' है।
आप इन बकवास फिल्मों के बारे में क्या सोचते हैं की तुलना में
interstallar
आरंभ
Dangal
बाहुबली")</f>
        <v>कौन कहता है ,, कबीर सिंह एक 'रचना' है।
आप इन बकवास फिल्मों के बारे में क्या सोचते हैं की तुलना में
interstallar
आरंभ
Dangal
बाहुबली</v>
      </c>
      <c r="C2658" s="1" t="s">
        <v>13</v>
      </c>
      <c r="D2658" s="1" t="s">
        <v>5</v>
      </c>
    </row>
    <row r="2659" spans="1:4" ht="13.2" x14ac:dyDescent="0.25">
      <c r="A2659" s="1" t="s">
        <v>2665</v>
      </c>
      <c r="B2659" t="str">
        <f ca="1">IFERROR(__xludf.DUMMYFUNCTION("GOOGLETRANSLATE(B2659,""en"",""hi"")"),"हम लोगों को हमारे अपने हाथों में कानून ले जाना चाहिए इन traitors..we दंडित करने के लिए
बस हमारी न्यायपालिका, पुलिस और किसी राजनीतिक दल पर निर्भर नहीं रह सकते ......
यह इन राष्ट्र विरोधी सूअरों के खिलाफ विद्रोह करने का समय है और की हद तक जाना
उन्हें नष्ट क"&amp;"रने")</f>
        <v>हम लोगों को हमारे अपने हाथों में कानून ले जाना चाहिए इन traitors..we दंडित करने के लिए
बस हमारी न्यायपालिका, पुलिस और किसी राजनीतिक दल पर निर्भर नहीं रह सकते ......
यह इन राष्ट्र विरोधी सूअरों के खिलाफ विद्रोह करने का समय है और की हद तक जाना
उन्हें नष्ट करने</v>
      </c>
      <c r="C2659" s="1" t="s">
        <v>4</v>
      </c>
      <c r="D2659" s="1" t="s">
        <v>5</v>
      </c>
    </row>
    <row r="2660" spans="1:4" ht="13.2" x14ac:dyDescent="0.25">
      <c r="A2660" s="1" t="s">
        <v>2666</v>
      </c>
      <c r="B2660" t="str">
        <f ca="1">IFERROR(__xludf.DUMMYFUNCTION("GOOGLETRANSLATE(B2660,""en"",""hi"")"),"डैम कि परिचय लगता है अच्छा")</f>
        <v>डैम कि परिचय लगता है अच्छा</v>
      </c>
      <c r="C2660" s="1" t="s">
        <v>4</v>
      </c>
      <c r="D2660" s="1" t="s">
        <v>5</v>
      </c>
    </row>
    <row r="2661" spans="1:4" ht="13.2" x14ac:dyDescent="0.25">
      <c r="A2661" s="1" t="s">
        <v>2667</v>
      </c>
      <c r="B2661" t="str">
        <f ca="1">IFERROR(__xludf.DUMMYFUNCTION("GOOGLETRANSLATE(B2661,""en"",""hi"")"),"ये Maxist शहरी नक्सलियों जेल में बंद किया जाना चाहिए")</f>
        <v>ये Maxist शहरी नक्सलियों जेल में बंद किया जाना चाहिए</v>
      </c>
      <c r="C2661" s="1" t="s">
        <v>4</v>
      </c>
      <c r="D2661" s="1" t="s">
        <v>5</v>
      </c>
    </row>
    <row r="2662" spans="1:4" ht="13.2" x14ac:dyDescent="0.25">
      <c r="A2662" s="1" t="s">
        <v>2668</v>
      </c>
      <c r="B2662" t="str">
        <f ca="1">IFERROR(__xludf.DUMMYFUNCTION("GOOGLETRANSLATE(B2662,""en"",""hi"")"),"@smart prabudh दीक्षित ""भारतीय"" के साथ समस्या यह है कि वे बहुत हो रहा है
भावुक लोग हैं। अपनी किशोरावस्था में एक बच्चे के इन तथाकथित एक देखता है
""रोमांटिक बॉलीवुड फिल्मों"", यह उसके दिमाग के साथ खेलने के लिए बाध्य है।
इस परिदृश्य में, मैं निश्चित रूप"&amp;" से निर्देशकों या उत्पादकों को दोष नहीं होगा, क्योंकि
मुझे यकीन है कि वे महान स्क्रिप्ट हो सकती हूँ, लेकिन भारत में दर्शकों है कि इस तरह है
वे कहते हैं कि देखने के लिए नहीं चाहते। वे इसे समर्थन नहीं करते, वे इसे पसंद नहीं। वे
कि ठेठ ""मिर्ची मसाला"" फिल्म"&amp;" देखना चाहते हैं और उन्हें लगता है कि करने के लिए चाहते हैं
उस परे। ऐसी स्थिति में, सिनेमा उद्योग लेकिन करने के लिए कोई विकल्प नहीं है
उन लोगों के साथ अनुपालन।
मैं अपने उच्च समय हम अपने संकीर्ण सोच को खोलने के बारे में सोचो। मैं जोकर कल देखा था,
और ओह "&amp;"लड़का एक उत्कृष्ट कृति थी। मैं इसे कठिन विश्वास है कि हमारे पास न मिल जाए
इस तरह के शानदार विचारों, लेकिन यह बड़ी स्क्रीन में लाने की सबसे बड़ी है
मुसीबत। मैं कुछ भी नहीं है, लेकिन उम्मीद है कि एक दिन, पर चलता रहता है बॉलीवुड और देता है क्या कर सकते हैं
ब"&amp;"ेहतर परियोजनाओं के लिए एक मौका। कुडोस!")</f>
        <v>@smart prabudh दीक्षित "भारतीय" के साथ समस्या यह है कि वे बहुत हो रहा है
भावुक लोग हैं। अपनी किशोरावस्था में एक बच्चे के इन तथाकथित एक देखता है
"रोमांटिक बॉलीवुड फिल्मों", यह उसके दिमाग के साथ खेलने के लिए बाध्य है।
इस परिदृश्य में, मैं निश्चित रूप से निर्देशकों या उत्पादकों को दोष नहीं होगा, क्योंकि
मुझे यकीन है कि वे महान स्क्रिप्ट हो सकती हूँ, लेकिन भारत में दर्शकों है कि इस तरह है
वे कहते हैं कि देखने के लिए नहीं चाहते। वे इसे समर्थन नहीं करते, वे इसे पसंद नहीं। वे
कि ठेठ "मिर्ची मसाला" फिल्म देखना चाहते हैं और उन्हें लगता है कि करने के लिए चाहते हैं
उस परे। ऐसी स्थिति में, सिनेमा उद्योग लेकिन करने के लिए कोई विकल्प नहीं है
उन लोगों के साथ अनुपालन।
मैं अपने उच्च समय हम अपने संकीर्ण सोच को खोलने के बारे में सोचो। मैं जोकर कल देखा था,
और ओह लड़का एक उत्कृष्ट कृति थी। मैं इसे कठिन विश्वास है कि हमारे पास न मिल जाए
इस तरह के शानदार विचारों, लेकिन यह बड़ी स्क्रीन में लाने की सबसे बड़ी है
मुसीबत। मैं कुछ भी नहीं है, लेकिन उम्मीद है कि एक दिन, पर चलता रहता है बॉलीवुड और देता है क्या कर सकते हैं
बेहतर परियोजनाओं के लिए एक मौका। कुडोस!</v>
      </c>
      <c r="C2662" s="1" t="s">
        <v>4</v>
      </c>
      <c r="D2662" s="1" t="s">
        <v>5</v>
      </c>
    </row>
    <row r="2663" spans="1:4" ht="13.2" x14ac:dyDescent="0.25">
      <c r="A2663" s="1" t="s">
        <v>2669</v>
      </c>
      <c r="B2663" t="str">
        <f ca="1">IFERROR(__xludf.DUMMYFUNCTION("GOOGLETRANSLATE(B2663,""en"",""hi"")"),"&lt;Https://youtu.be/ZA1KUkqxrdQ&gt;")</f>
        <v>&lt;Https://youtu.be/ZA1KUkqxrdQ&gt;</v>
      </c>
      <c r="C2663" s="1" t="s">
        <v>4</v>
      </c>
      <c r="D2663" s="1" t="s">
        <v>5</v>
      </c>
    </row>
    <row r="2664" spans="1:4" ht="13.2" x14ac:dyDescent="0.25">
      <c r="A2664" s="1" t="s">
        <v>2670</v>
      </c>
      <c r="B2664" t="str">
        <f ca="1">IFERROR(__xludf.DUMMYFUNCTION("GOOGLETRANSLATE(B2664,""en"",""hi"")"),"मैं वास्तव में नारीवादियों पर अपने विचारों की सराहना करते हैं।")</f>
        <v>मैं वास्तव में नारीवादियों पर अपने विचारों की सराहना करते हैं।</v>
      </c>
      <c r="C2664" s="1" t="s">
        <v>4</v>
      </c>
      <c r="D2664" s="1" t="s">
        <v>5</v>
      </c>
    </row>
    <row r="2665" spans="1:4" ht="13.2" x14ac:dyDescent="0.25">
      <c r="A2665" s="1" t="s">
        <v>2671</v>
      </c>
      <c r="B2665" t="str">
        <f ca="1">IFERROR(__xludf.DUMMYFUNCTION("GOOGLETRANSLATE(B2665,""en"",""hi"")"),"फिल्म्स और फिल्मों के लिए अपने स्वयं के स्थान पर बेहतर कर रहे हैं। यह हम पर है कि कैसे अनुभव निर्भर करता है।")</f>
        <v>फिल्म्स और फिल्मों के लिए अपने स्वयं के स्थान पर बेहतर कर रहे हैं। यह हम पर है कि कैसे अनुभव निर्भर करता है।</v>
      </c>
      <c r="C2665" s="1" t="s">
        <v>4</v>
      </c>
      <c r="D2665" s="1" t="s">
        <v>5</v>
      </c>
    </row>
    <row r="2666" spans="1:4" ht="13.2" x14ac:dyDescent="0.25">
      <c r="A2666" s="1" t="s">
        <v>2672</v>
      </c>
      <c r="B2666" t="str">
        <f ca="1">IFERROR(__xludf.DUMMYFUNCTION("GOOGLETRANSLATE(B2666,""en"",""hi"")"),"बेस्ट बात")</f>
        <v>बेस्ट बात</v>
      </c>
      <c r="C2666" s="1" t="s">
        <v>4</v>
      </c>
      <c r="D2666" s="1" t="s">
        <v>5</v>
      </c>
    </row>
    <row r="2667" spans="1:4" ht="13.2" x14ac:dyDescent="0.25">
      <c r="A2667" s="1" t="s">
        <v>2673</v>
      </c>
      <c r="B2667" t="str">
        <f ca="1">IFERROR(__xludf.DUMMYFUNCTION("GOOGLETRANSLATE(B2667,""en"",""hi"")"),"जयराम Akkina
मैं के बारे में, एक ही बात लिखने वही कहानी किसी के द्वारा लिखित कल्पना करना था
जो बॉलीवुड निर्देशक से है, तो यह माना जाएगा कल्ट क्लासिक है
मैं नहीं कह रहा हूँ अर्जुन रेड्डी / कबीर सिंह पंथ है, लेकिन यह अब तक की तुलना में बेहतर था
कई फिल्मों ह"&amp;"िट के रूप में कहा जाता है।")</f>
        <v>जयराम Akkina
मैं के बारे में, एक ही बात लिखने वही कहानी किसी के द्वारा लिखित कल्पना करना था
जो बॉलीवुड निर्देशक से है, तो यह माना जाएगा कल्ट क्लासिक है
मैं नहीं कह रहा हूँ अर्जुन रेड्डी / कबीर सिंह पंथ है, लेकिन यह अब तक की तुलना में बेहतर था
कई फिल्मों हिट के रूप में कहा जाता है।</v>
      </c>
      <c r="C2667" s="1" t="s">
        <v>13</v>
      </c>
      <c r="D2667" s="1" t="s">
        <v>5</v>
      </c>
    </row>
    <row r="2668" spans="1:4" ht="13.2" x14ac:dyDescent="0.25">
      <c r="A2668" s="1" t="s">
        <v>2674</v>
      </c>
      <c r="B2668" t="str">
        <f ca="1">IFERROR(__xludf.DUMMYFUNCTION("GOOGLETRANSLATE(B2668,""en"",""hi"")"),"कस्तूरी एक और Arundati रॉय है। दोनों बेवकूफों")</f>
        <v>कस्तूरी एक और Arundati रॉय है। दोनों बेवकूफों</v>
      </c>
      <c r="C2668" s="1" t="s">
        <v>4</v>
      </c>
      <c r="D2668" s="1" t="s">
        <v>5</v>
      </c>
    </row>
    <row r="2669" spans="1:4" ht="13.2" x14ac:dyDescent="0.25">
      <c r="A2669" s="1" t="s">
        <v>2675</v>
      </c>
      <c r="B2669" t="str">
        <f ca="1">IFERROR(__xludf.DUMMYFUNCTION("GOOGLETRANSLATE(B2669,""en"",""hi"")"),"Hölle")</f>
        <v>Hölle</v>
      </c>
      <c r="C2669" s="1" t="s">
        <v>4</v>
      </c>
      <c r="D2669" s="1" t="s">
        <v>5</v>
      </c>
    </row>
    <row r="2670" spans="1:4" ht="13.2" x14ac:dyDescent="0.25">
      <c r="A2670" s="1" t="s">
        <v>2676</v>
      </c>
      <c r="B2670" t="str">
        <f ca="1">IFERROR(__xludf.DUMMYFUNCTION("GOOGLETRANSLATE(B2670,""en"",""hi"")"),"😂😂😂😂😂 गंभीरता से sir..u आर प्रतिभा ..")</f>
        <v>😂😂😂😂😂 गंभीरता से sir..u आर प्रतिभा ..</v>
      </c>
      <c r="C2670" s="1" t="s">
        <v>4</v>
      </c>
      <c r="D2670" s="1" t="s">
        <v>5</v>
      </c>
    </row>
    <row r="2671" spans="1:4" ht="13.2" x14ac:dyDescent="0.25">
      <c r="A2671" s="1" t="s">
        <v>2677</v>
      </c>
      <c r="B2671" t="str">
        <f ca="1">IFERROR(__xludf.DUMMYFUNCTION("GOOGLETRANSLATE(B2671,""en"",""hi"")"),"हर पति को अपनी पत्नी ""जो करने के लिए धमकी दे रहे करने के लिए इस वीडियो को दिखाना चाहिए
उनके पति ""पर एक झूठी मामला दर्ज")</f>
        <v>हर पति को अपनी पत्नी "जो करने के लिए धमकी दे रहे करने के लिए इस वीडियो को दिखाना चाहिए
उनके पति "पर एक झूठी मामला दर्ज</v>
      </c>
      <c r="C2671" s="1" t="s">
        <v>4</v>
      </c>
      <c r="D2671" s="1" t="s">
        <v>5</v>
      </c>
    </row>
    <row r="2672" spans="1:4" ht="13.2" x14ac:dyDescent="0.25">
      <c r="A2672" s="1" t="s">
        <v>2678</v>
      </c>
      <c r="B2672" t="str">
        <f ca="1">IFERROR(__xludf.DUMMYFUNCTION("GOOGLETRANSLATE(B2672,""en"",""hi"")"),"आप सही प्रिय ... बॉलीवुड शो पूरी तरह से बकवास संतुष्ट हैं। बॉलीवुड है
प्यार zihad के लिए भी जिम्मेदार")</f>
        <v>आप सही प्रिय ... बॉलीवुड शो पूरी तरह से बकवास संतुष्ट हैं। बॉलीवुड है
प्यार zihad के लिए भी जिम्मेदार</v>
      </c>
      <c r="C2672" s="1" t="s">
        <v>13</v>
      </c>
      <c r="D2672" s="1" t="s">
        <v>5</v>
      </c>
    </row>
    <row r="2673" spans="1:4" ht="13.2" x14ac:dyDescent="0.25">
      <c r="A2673" s="1" t="s">
        <v>2679</v>
      </c>
      <c r="B2673" t="str">
        <f ca="1">IFERROR(__xludf.DUMMYFUNCTION("GOOGLETRANSLATE(B2673,""en"",""hi"")"),"** उछाल **")</f>
        <v>** उछाल **</v>
      </c>
      <c r="C2673" s="1" t="s">
        <v>4</v>
      </c>
      <c r="D2673" s="1" t="s">
        <v>5</v>
      </c>
    </row>
    <row r="2674" spans="1:4" ht="13.2" x14ac:dyDescent="0.25">
      <c r="A2674" s="1" t="s">
        <v>2680</v>
      </c>
      <c r="B2674" t="str">
        <f ca="1">IFERROR(__xludf.DUMMYFUNCTION("GOOGLETRANSLATE(B2674,""en"",""hi"")"),"शाहिद कपूर स्पष्ट रूप से कहा है कि यह एक chutiya चरित्र है। यह है
chutiya दर्शकों जो यह महिमा होती है।")</f>
        <v>शाहिद कपूर स्पष्ट रूप से कहा है कि यह एक chutiya चरित्र है। यह है
chutiya दर्शकों जो यह महिमा होती है।</v>
      </c>
      <c r="C2674" s="1" t="s">
        <v>13</v>
      </c>
      <c r="D2674" s="1" t="s">
        <v>5</v>
      </c>
    </row>
    <row r="2675" spans="1:4" ht="13.2" x14ac:dyDescent="0.25">
      <c r="A2675" s="1" t="s">
        <v>2681</v>
      </c>
      <c r="B2675" t="str">
        <f ca="1">IFERROR(__xludf.DUMMYFUNCTION("GOOGLETRANSLATE(B2675,""en"",""hi"")"),"Iam आप भाई से सहमत 💯")</f>
        <v>Iam आप भाई से सहमत 💯</v>
      </c>
      <c r="C2675" s="1" t="s">
        <v>4</v>
      </c>
      <c r="D2675" s="1" t="s">
        <v>5</v>
      </c>
    </row>
    <row r="2676" spans="1:4" ht="13.2" x14ac:dyDescent="0.25">
      <c r="A2676" s="1" t="s">
        <v>2682</v>
      </c>
      <c r="B2676" t="str">
        <f ca="1">IFERROR(__xludf.DUMMYFUNCTION("GOOGLETRANSLATE(B2676,""en"",""hi"")"),"बहुत बढ़िया 😘")</f>
        <v>बहुत बढ़िया 😘</v>
      </c>
      <c r="C2676" s="1" t="s">
        <v>4</v>
      </c>
      <c r="D2676" s="1" t="s">
        <v>5</v>
      </c>
    </row>
    <row r="2677" spans="1:4" ht="13.2" x14ac:dyDescent="0.25">
      <c r="A2677" s="1" t="s">
        <v>2683</v>
      </c>
      <c r="B2677" t="str">
        <f ca="1">IFERROR(__xludf.DUMMYFUNCTION("GOOGLETRANSLATE(B2677,""en"",""hi"")"),"आजकल इन नकली नारीवादी का चित्रण महिलाओं, कुछ भी नहीं है लेकिन सेक्स सशक्तिकरण
शराब अनेक भागीदारों ect ..... शिक्षा, रोजगार के बजाय सामाजिक,
सुरक्षा और समानता ....
सोनम कपूर, स्वरा भास्कर, सनी लियोन जैसे लोगों नारीवादी कहा जाता है और
Arundhathi भट्टाचार्य,"&amp;" इंद्र nuee, tessi thamos, मैरीकाम की तरह महिलाओं,
ect..are भी सच सशक्त महिलाओं के रूप में मान्यता प्राप्त नहीं ....")</f>
        <v>आजकल इन नकली नारीवादी का चित्रण महिलाओं, कुछ भी नहीं है लेकिन सेक्स सशक्तिकरण
शराब अनेक भागीदारों ect ..... शिक्षा, रोजगार के बजाय सामाजिक,
सुरक्षा और समानता ....
सोनम कपूर, स्वरा भास्कर, सनी लियोन जैसे लोगों नारीवादी कहा जाता है और
Arundhathi भट्टाचार्य, इंद्र nuee, tessi thamos, मैरीकाम की तरह महिलाओं,
ect..are भी सच सशक्त महिलाओं के रूप में मान्यता प्राप्त नहीं ....</v>
      </c>
      <c r="C2677" s="1" t="s">
        <v>36</v>
      </c>
      <c r="D2677" s="1" t="s">
        <v>5</v>
      </c>
    </row>
    <row r="2678" spans="1:4" ht="13.2" x14ac:dyDescent="0.25">
      <c r="A2678" s="1" t="s">
        <v>2684</v>
      </c>
      <c r="B2678" t="str">
        <f ca="1">IFERROR(__xludf.DUMMYFUNCTION("GOOGLETRANSLATE(B2678,""en"",""hi"")"),"हाँ सही। उत्तर भारत पृथ्वी पर नरक है। दक्षिण भारत पृथ्वी पर स्वर्ग है।
गर्व एक दक्षिण भारतीय होने के लिए। उत्तर भारत से नफरत है")</f>
        <v>हाँ सही। उत्तर भारत पृथ्वी पर नरक है। दक्षिण भारत पृथ्वी पर स्वर्ग है।
गर्व एक दक्षिण भारतीय होने के लिए। उत्तर भारत से नफरत है</v>
      </c>
      <c r="C2678" s="1" t="s">
        <v>13</v>
      </c>
      <c r="D2678" s="1" t="s">
        <v>5</v>
      </c>
    </row>
    <row r="2679" spans="1:4" ht="13.2" x14ac:dyDescent="0.25">
      <c r="A2679" s="1" t="s">
        <v>2685</v>
      </c>
      <c r="B2679" t="str">
        <f ca="1">IFERROR(__xludf.DUMMYFUNCTION("GOOGLETRANSLATE(B2679,""en"",""hi"")"),"मैं लगभग सभी अपनी फिल्म समीक्षा और वीडियो देखा लेकिन उन फिल्मों में आप कर रहे हैं
कह धूम्रपान और शराब पीने गरीब जीवन शैली का प्रतीक है और मुझे लगता है कि इस बात से सहमत
200%, लेकिन यहाँ नहीं क्यों ????")</f>
        <v>मैं लगभग सभी अपनी फिल्म समीक्षा और वीडियो देखा लेकिन उन फिल्मों में आप कर रहे हैं
कह धूम्रपान और शराब पीने गरीब जीवन शैली का प्रतीक है और मुझे लगता है कि इस बात से सहमत
200%, लेकिन यहाँ नहीं क्यों ????</v>
      </c>
      <c r="C2679" s="1" t="s">
        <v>4</v>
      </c>
      <c r="D2679" s="1" t="s">
        <v>5</v>
      </c>
    </row>
    <row r="2680" spans="1:4" ht="13.2" x14ac:dyDescent="0.25">
      <c r="A2680" s="1" t="s">
        <v>2686</v>
      </c>
      <c r="B2680" t="str">
        <f ca="1">IFERROR(__xludf.DUMMYFUNCTION("GOOGLETRANSLATE(B2680,""en"",""hi"")"),"बढ़िया टीशर्ट")</f>
        <v>बढ़िया टीशर्ट</v>
      </c>
      <c r="C2680" s="1" t="s">
        <v>4</v>
      </c>
      <c r="D2680" s="1" t="s">
        <v>5</v>
      </c>
    </row>
    <row r="2681" spans="1:4" ht="13.2" x14ac:dyDescent="0.25">
      <c r="A2681" s="1" t="s">
        <v>2687</v>
      </c>
      <c r="B2681" t="str">
        <f ca="1">IFERROR(__xludf.DUMMYFUNCTION("GOOGLETRANSLATE(B2681,""en"",""hi"")"),"4 शॉट्स, Veere नारीवादियों और उदारवादियों द्वारा नहीं बल्कि द्वारा di शादी आदि का समर्थन करता है
आप और कबीर सिंह जैसी फिल्मों / अर्जुन रेड्डी यू द्वारा नहीं बल्कि द्वारा समर्थित है
them..Actually दोनों गलत ... उन वेबसीरिज़ शो सेक्स, एक रात कर रहे हैं
स्टै"&amp;"ंड, हस्तमैथुन, महिला सशक्तिकरण के रूप में कई साथी जो पूरी तरह से है
गलत लेकिन कबीर सिंह प्यार में यहां फिल्म लेकिन थप्पड़ मारने एक उचित बात है
महिला, किया जा रहा है विद्रोही, womanizer, अत्यधिक शराबी और pagalpan भी नहीं अच्छा है
वर्तमान तक भारतीय दर्शकों "&amp;"के लिए इस फिल्म को केवल सच्चा प्यार दिखाया जाए, क्योंकि लेकिन
वास्तविक जीवन में इन प्यार पता चला है एसिड हमले / बलात्कार, मालिक हत्या और होना करने के लिए
ज्यादातर मामलों में आत्महत्या। तो, आदर्श सिनेमाघरों के दोनों प्रकार के लिए अच्छा नहीं कर रहे हैं
सहयो"&amp;"ग। हम सीखने या इस तरह से कुछ मिल रहा है नहीं कर रहे हैं
फिल्मों / वेबसीरिज़।")</f>
        <v>4 शॉट्स, Veere नारीवादियों और उदारवादियों द्वारा नहीं बल्कि द्वारा di शादी आदि का समर्थन करता है
आप और कबीर सिंह जैसी फिल्मों / अर्जुन रेड्डी यू द्वारा नहीं बल्कि द्वारा समर्थित है
them..Actually दोनों गलत ... उन वेबसीरिज़ शो सेक्स, एक रात कर रहे हैं
स्टैंड, हस्तमैथुन, महिला सशक्तिकरण के रूप में कई साथी जो पूरी तरह से है
गलत लेकिन कबीर सिंह प्यार में यहां फिल्म लेकिन थप्पड़ मारने एक उचित बात है
महिला, किया जा रहा है विद्रोही, womanizer, अत्यधिक शराबी और pagalpan भी नहीं अच्छा है
वर्तमान तक भारतीय दर्शकों के लिए इस फिल्म को केवल सच्चा प्यार दिखाया जाए, क्योंकि लेकिन
वास्तविक जीवन में इन प्यार पता चला है एसिड हमले / बलात्कार, मालिक हत्या और होना करने के लिए
ज्यादातर मामलों में आत्महत्या। तो, आदर्श सिनेमाघरों के दोनों प्रकार के लिए अच्छा नहीं कर रहे हैं
सहयोग। हम सीखने या इस तरह से कुछ मिल रहा है नहीं कर रहे हैं
फिल्मों / वेबसीरिज़।</v>
      </c>
      <c r="C2681" s="1" t="s">
        <v>36</v>
      </c>
      <c r="D2681" s="1" t="s">
        <v>5</v>
      </c>
    </row>
    <row r="2682" spans="1:4" ht="13.2" x14ac:dyDescent="0.25">
      <c r="A2682" s="1" t="s">
        <v>2688</v>
      </c>
      <c r="B2682" t="str">
        <f ca="1">IFERROR(__xludf.DUMMYFUNCTION("GOOGLETRANSLATE(B2682,""en"",""hi"")"),"उन्होंने कहा कि मोदी dog.godi मीडिया भारत में उपयोगी नहीं है।")</f>
        <v>उन्होंने कहा कि मोदी dog.godi मीडिया भारत में उपयोगी नहीं है।</v>
      </c>
      <c r="C2682" s="1" t="s">
        <v>4</v>
      </c>
      <c r="D2682" s="1" t="s">
        <v>5</v>
      </c>
    </row>
    <row r="2683" spans="1:4" ht="13.2" x14ac:dyDescent="0.25">
      <c r="A2683" s="1" t="s">
        <v>2689</v>
      </c>
      <c r="B2683" t="str">
        <f ca="1">IFERROR(__xludf.DUMMYFUNCTION("GOOGLETRANSLATE(B2683,""en"",""hi"")"),"क्षमा करें iam late😬")</f>
        <v>क्षमा करें iam late😬</v>
      </c>
      <c r="C2683" s="1" t="s">
        <v>4</v>
      </c>
      <c r="D2683" s="1" t="s">
        <v>5</v>
      </c>
    </row>
    <row r="2684" spans="1:4" ht="13.2" x14ac:dyDescent="0.25">
      <c r="A2684" s="1" t="s">
        <v>2690</v>
      </c>
      <c r="B2684" t="str">
        <f ca="1">IFERROR(__xludf.DUMMYFUNCTION("GOOGLETRANSLATE(B2684,""en"",""hi"")"),"बल्कि (इन चरम सीमाओं कर रहे हैं) होना अच्छा पुरुष या बुरा लड़का होने से
वाजिब पुरुष।")</f>
        <v>बल्कि (इन चरम सीमाओं कर रहे हैं) होना अच्छा पुरुष या बुरा लड़का होने से
वाजिब पुरुष।</v>
      </c>
      <c r="C2684" s="1" t="s">
        <v>4</v>
      </c>
      <c r="D2684" s="1" t="s">
        <v>5</v>
      </c>
    </row>
    <row r="2685" spans="1:4" ht="13.2" x14ac:dyDescent="0.25">
      <c r="A2685" s="1" t="s">
        <v>2691</v>
      </c>
      <c r="B2685" t="str">
        <f ca="1">IFERROR(__xludf.DUMMYFUNCTION("GOOGLETRANSLATE(B2685,""en"",""hi"")"),"ये वामपंथी देश .... नहीं CAA या एनआरसी के लिए खतरनाक होते हैं ....")</f>
        <v>ये वामपंथी देश .... नहीं CAA या एनआरसी के लिए खतरनाक होते हैं ....</v>
      </c>
      <c r="C2685" s="1" t="s">
        <v>4</v>
      </c>
      <c r="D2685" s="1" t="s">
        <v>5</v>
      </c>
    </row>
    <row r="2686" spans="1:4" ht="13.2" x14ac:dyDescent="0.25">
      <c r="A2686" s="1" t="s">
        <v>2692</v>
      </c>
      <c r="B2686" t="str">
        <f ca="1">IFERROR(__xludf.DUMMYFUNCTION("GOOGLETRANSLATE(B2686,""en"",""hi"")"),"वह एक महिला है या कुछ डायन है?")</f>
        <v>वह एक महिला है या कुछ डायन है?</v>
      </c>
      <c r="C2686" s="1" t="s">
        <v>13</v>
      </c>
      <c r="D2686" s="1" t="s">
        <v>5</v>
      </c>
    </row>
    <row r="2687" spans="1:4" ht="13.2" x14ac:dyDescent="0.25">
      <c r="A2687" s="1" t="s">
        <v>2693</v>
      </c>
      <c r="B2687" t="str">
        <f ca="1">IFERROR(__xludf.DUMMYFUNCTION("GOOGLETRANSLATE(B2687,""en"",""hi"")"),"कचरा बॉलीवुड 😪")</f>
        <v>कचरा बॉलीवुड 😪</v>
      </c>
      <c r="C2687" s="1" t="s">
        <v>36</v>
      </c>
      <c r="D2687" s="1" t="s">
        <v>5</v>
      </c>
    </row>
    <row r="2688" spans="1:4" ht="13.2" x14ac:dyDescent="0.25">
      <c r="A2688" s="1" t="s">
        <v>2694</v>
      </c>
      <c r="B2688" t="str">
        <f ca="1">IFERROR(__xludf.DUMMYFUNCTION("GOOGLETRANSLATE(B2688,""en"",""hi"")"),"off.But रात प्रकाश बंद है, लेकिन नीले प्रकाश पर है Viman प्रकाश नहीं है")</f>
        <v>off.But रात प्रकाश बंद है, लेकिन नीले प्रकाश पर है Viman प्रकाश नहीं है</v>
      </c>
      <c r="C2688" s="1" t="s">
        <v>4</v>
      </c>
      <c r="D2688" s="1" t="s">
        <v>5</v>
      </c>
    </row>
    <row r="2689" spans="1:4" ht="13.2" x14ac:dyDescent="0.25">
      <c r="A2689" s="1" t="s">
        <v>2695</v>
      </c>
      <c r="B2689" t="str">
        <f ca="1">IFERROR(__xludf.DUMMYFUNCTION("GOOGLETRANSLATE(B2689,""en"",""hi"")"),"Plz तेलुगू फिल्म देखना
'एजेंट साई श्रीनिवास Athreya'
प्रधानमंत्री में।")</f>
        <v>Plz तेलुगू फिल्म देखना
'एजेंट साई श्रीनिवास Athreya'
प्रधानमंत्री में।</v>
      </c>
      <c r="C2689" s="1" t="s">
        <v>4</v>
      </c>
      <c r="D2689" s="1" t="s">
        <v>5</v>
      </c>
    </row>
    <row r="2690" spans="1:4" ht="13.2" x14ac:dyDescent="0.25">
      <c r="A2690" s="1" t="s">
        <v>2696</v>
      </c>
      <c r="B2690" t="str">
        <f ca="1">IFERROR(__xludf.DUMMYFUNCTION("GOOGLETRANSLATE(B2690,""en"",""hi"")"),"@Zaid पठान HI Zaid")</f>
        <v>@Zaid पठान HI Zaid</v>
      </c>
      <c r="C2690" s="1" t="s">
        <v>4</v>
      </c>
      <c r="D2690" s="1" t="s">
        <v>5</v>
      </c>
    </row>
    <row r="2691" spans="1:4" ht="13.2" x14ac:dyDescent="0.25">
      <c r="A2691" s="1" t="s">
        <v>2697</v>
      </c>
      <c r="B2691" t="str">
        <f ca="1">IFERROR(__xludf.DUMMYFUNCTION("GOOGLETRANSLATE(B2691,""en"",""hi"")"),"मेरी कोई 9521480164")</f>
        <v>मेरी कोई 9521480164</v>
      </c>
      <c r="C2691" s="1" t="s">
        <v>4</v>
      </c>
      <c r="D2691" s="1" t="s">
        <v>5</v>
      </c>
    </row>
    <row r="2692" spans="1:4" ht="13.2" x14ac:dyDescent="0.25">
      <c r="A2692" s="1" t="s">
        <v>2698</v>
      </c>
      <c r="B2692" t="str">
        <f ca="1">IFERROR(__xludf.DUMMYFUNCTION("GOOGLETRANSLATE(B2692,""en"",""hi"")"),"वह कुंग फू है Kuttiyaa .... lol")</f>
        <v>वह कुंग फू है Kuttiyaa .... lol</v>
      </c>
      <c r="C2692" s="1" t="s">
        <v>4</v>
      </c>
      <c r="D2692" s="1" t="s">
        <v>5</v>
      </c>
    </row>
    <row r="2693" spans="1:4" ht="13.2" x14ac:dyDescent="0.25">
      <c r="A2693" s="1" t="s">
        <v>2699</v>
      </c>
      <c r="B2693" t="str">
        <f ca="1">IFERROR(__xludf.DUMMYFUNCTION("GOOGLETRANSLATE(B2693,""en"",""hi"")"),"Thats कितना प्यारा है जब वह उसे बिस्तर में एक ड्रिंक दिया 🛏️। मुझे लगता है कि सुनने के लिए खुश हूँ वह
दिलचस्प लड़का।")</f>
        <v>Thats कितना प्यारा है जब वह उसे बिस्तर में एक ड्रिंक दिया 🛏️। मुझे लगता है कि सुनने के लिए खुश हूँ वह
दिलचस्प लड़का।</v>
      </c>
      <c r="C2693" s="1" t="s">
        <v>4</v>
      </c>
      <c r="D2693" s="1" t="s">
        <v>5</v>
      </c>
    </row>
    <row r="2694" spans="1:4" ht="13.2" x14ac:dyDescent="0.25">
      <c r="A2694" s="1" t="s">
        <v>2700</v>
      </c>
      <c r="B2694" t="str">
        <f ca="1">IFERROR(__xludf.DUMMYFUNCTION("GOOGLETRANSLATE(B2694,""en"",""hi"")"),"@DEV शर्मा वह देखने की अपनी बात रखता है और मैं tht सुनना पसंद ...
हम वास्तव में देख सकते हैं कि लोगों की धारणा memes और shitty के माध्यम से बदल जाता है
पोस्ट नहीं।
और मैं आपसे सहमत हूँ कि यह कुछ एक मानसिक चरित्र को देखने के लिए नया था और
शाहिद यह शानदार ढ"&amp;"ंग से potrayed
मैं frst बिंदु आप कहा से सहमत नहीं JST")</f>
        <v>@DEV शर्मा वह देखने की अपनी बात रखता है और मैं tht सुनना पसंद ...
हम वास्तव में देख सकते हैं कि लोगों की धारणा memes और shitty के माध्यम से बदल जाता है
पोस्ट नहीं।
और मैं आपसे सहमत हूँ कि यह कुछ एक मानसिक चरित्र को देखने के लिए नया था और
शाहिद यह शानदार ढंग से potrayed
मैं frst बिंदु आप कहा से सहमत नहीं JST</v>
      </c>
      <c r="C2694" s="1" t="s">
        <v>4</v>
      </c>
      <c r="D2694" s="1" t="s">
        <v>5</v>
      </c>
    </row>
    <row r="2695" spans="1:4" ht="13.2" x14ac:dyDescent="0.25">
      <c r="A2695" s="1" t="s">
        <v>2701</v>
      </c>
      <c r="B2695" t="str">
        <f ca="1">IFERROR(__xludf.DUMMYFUNCTION("GOOGLETRANSLATE(B2695,""en"",""hi"")"),"अच्छा वीडियो बाहिया")</f>
        <v>अच्छा वीडियो बाहिया</v>
      </c>
      <c r="C2695" s="1" t="s">
        <v>4</v>
      </c>
      <c r="D2695" s="1" t="s">
        <v>5</v>
      </c>
    </row>
    <row r="2696" spans="1:4" ht="13.2" x14ac:dyDescent="0.25">
      <c r="A2696" s="1" t="s">
        <v>2702</v>
      </c>
      <c r="B2696" t="str">
        <f ca="1">IFERROR(__xludf.DUMMYFUNCTION("GOOGLETRANSLATE(B2696,""en"",""hi"")"),"सर आप हिम्मत है .. इसलिए मैं आप की तरह इतना .. तुम बहुत ईमानदार हैं
व्यक्ति...")</f>
        <v>सर आप हिम्मत है .. इसलिए मैं आप की तरह इतना .. तुम बहुत ईमानदार हैं
व्यक्ति...</v>
      </c>
      <c r="C2696" s="1" t="s">
        <v>4</v>
      </c>
      <c r="D2696" s="1" t="s">
        <v>5</v>
      </c>
    </row>
    <row r="2697" spans="1:4" ht="13.2" x14ac:dyDescent="0.25">
      <c r="A2697" s="1" t="s">
        <v>2703</v>
      </c>
      <c r="B2697" t="str">
        <f ca="1">IFERROR(__xludf.DUMMYFUNCTION("GOOGLETRANSLATE(B2697,""en"",""hi"")"),"आपका शरीर की भाषा और अभिव्यक्ति भी शानदार wel सभी best🤗🤗🤗👍👍👍 है")</f>
        <v>आपका शरीर की भाषा और अभिव्यक्ति भी शानदार wel सभी best🤗🤗🤗👍👍👍 है</v>
      </c>
      <c r="C2697" s="1" t="s">
        <v>4</v>
      </c>
      <c r="D2697" s="1" t="s">
        <v>5</v>
      </c>
    </row>
    <row r="2698" spans="1:4" ht="13.2" x14ac:dyDescent="0.25">
      <c r="A2698" s="1" t="s">
        <v>2704</v>
      </c>
      <c r="B2698" t="str">
        <f ca="1">IFERROR(__xludf.DUMMYFUNCTION("GOOGLETRANSLATE(B2698,""en"",""hi"")"),"8250181044 नच")</f>
        <v>8250181044 नच</v>
      </c>
      <c r="C2698" s="1" t="s">
        <v>4</v>
      </c>
      <c r="D2698" s="1" t="s">
        <v>5</v>
      </c>
    </row>
    <row r="2699" spans="1:4" ht="13.2" x14ac:dyDescent="0.25">
      <c r="A2699" s="1" t="s">
        <v>2705</v>
      </c>
      <c r="B2699" t="str">
        <f ca="1">IFERROR(__xludf.DUMMYFUNCTION("GOOGLETRANSLATE(B2699,""en"",""hi"")"),"हाय प्रतीक है, आमतौर पर मैं यूट्यूब वीडियो पर टिप्पणी नहीं करते
लेकिन मैं यू निम्नलिखित किया गया है n एक लंबे समय के लिए उर वीडियो देखने
इन वीडियो बनाने के लिए Kuddos
जो लोग खुद को कॉल नारीवादी सब पर नारीवादी नहीं हैं
मुझे यकीन है कि वे भी नारीवाद की अर्थ"&amp;" नहीं जानता हूँ
एक उदाहरण सोनम कपूर है, वे कहती हैं कि वह एक नारीवादी है कि है, लेकिन उसे ऐसा
फिल्मों में चित्रित और नारीवाद की अवधारणा को दिखाने
नहीं वे नहीं करते !
तथ्य यह है कि वे जो नारीवाद और उन के नाम को बर्बाद कर रहे हैं
जो वास्तव में दोनों लिंगों "&amp;"के लिए समानता के लिए काम कर रहे हैं")</f>
        <v>हाय प्रतीक है, आमतौर पर मैं यूट्यूब वीडियो पर टिप्पणी नहीं करते
लेकिन मैं यू निम्नलिखित किया गया है n एक लंबे समय के लिए उर वीडियो देखने
इन वीडियो बनाने के लिए Kuddos
जो लोग खुद को कॉल नारीवादी सब पर नारीवादी नहीं हैं
मुझे यकीन है कि वे भी नारीवाद की अर्थ नहीं जानता हूँ
एक उदाहरण सोनम कपूर है, वे कहती हैं कि वह एक नारीवादी है कि है, लेकिन उसे ऐसा
फिल्मों में चित्रित और नारीवाद की अवधारणा को दिखाने
नहीं वे नहीं करते !
तथ्य यह है कि वे जो नारीवाद और उन के नाम को बर्बाद कर रहे हैं
जो वास्तव में दोनों लिंगों के लिए समानता के लिए काम कर रहे हैं</v>
      </c>
      <c r="C2699" s="1" t="s">
        <v>36</v>
      </c>
      <c r="D2699" s="1" t="s">
        <v>5</v>
      </c>
    </row>
    <row r="2700" spans="1:4" ht="13.2" x14ac:dyDescent="0.25">
      <c r="A2700" s="1" t="s">
        <v>2706</v>
      </c>
      <c r="B2700" t="str">
        <f ca="1">IFERROR(__xludf.DUMMYFUNCTION("GOOGLETRANSLATE(B2700,""en"",""hi"")"),"पूरी तरह से आप के साथ Pratik👍👍👍 मैं भी देखने के बाद इन बातों को कह रहा हूँ सहमत
यह फिल्म")</f>
        <v>पूरी तरह से आप के साथ Pratik👍👍👍 मैं भी देखने के बाद इन बातों को कह रहा हूँ सहमत
यह फिल्म</v>
      </c>
      <c r="C2700" s="1" t="s">
        <v>4</v>
      </c>
      <c r="D2700" s="1" t="s">
        <v>5</v>
      </c>
    </row>
    <row r="2701" spans="1:4" ht="13.2" x14ac:dyDescent="0.25">
      <c r="A2701" s="1" t="s">
        <v>2707</v>
      </c>
      <c r="B2701" t="str">
        <f ca="1">IFERROR(__xludf.DUMMYFUNCTION("GOOGLETRANSLATE(B2701,""en"",""hi"")"),"awsm वीडियो")</f>
        <v>awsm वीडियो</v>
      </c>
      <c r="C2701" s="1" t="s">
        <v>4</v>
      </c>
      <c r="D2701" s="1" t="s">
        <v>5</v>
      </c>
    </row>
    <row r="2702" spans="1:4" ht="13.2" x14ac:dyDescent="0.25">
      <c r="A2702" s="1" t="s">
        <v>2708</v>
      </c>
      <c r="B2702" t="str">
        <f ca="1">IFERROR(__xludf.DUMMYFUNCTION("GOOGLETRANSLATE(B2702,""en"",""hi"")"),"हॉलीवुड अधिक जटिल है। देर से 80 के दशक और 90 में फिल्मों में महिला चरित्र है
प्रतिनिधित्व कर रहे हैं सेक्स वस्तुओं के रूप में ज्यादा कुछ नहीं। हॉलीवुड अधिक volger उत्पादन
चलचित्र। यहां तक ​​कि आज अमेरिकी बहुत frmale में कोई दिलचस्पी नहीं कर रहे हैं उन्मुख"&amp;"
फिल्मों है कि है महिला केंद्रित flims बॉक्स ऑफिस पर meserabiliy क्यों असफल।
चरित्र की तरह प्रीति चरित्र हॉलीवुड की फिल्म जैसे बेला से में देखा जा सकता
ग्रे के पचास रंगों से अनास्तासिया गोधूलि। ये औरत खड़ी है न
चरित्र वे अक्सर अपने पुरुष सहयोगियों के पीएफ"&amp;" प्रभाव में। इस तरह लड़कियों करना
मौजूद।
कबीर सिंह फिल्म दक्षिण में केवल दर्शकों था उत्तर में विवादास्पद बन गया
कोई फिल्म के साथ समस्या।
वहाँ अधिक यौन हमले और violance से साथ जारी फिल्मों के बहुत हैं
कबीर सिंह तो क्यों हर कोई कबीर सिंह के बाद है।
सिनेमा ह"&amp;"िंसा प्रोत्साहित नहीं करते उनकी हिंसा की बहुत असली में भी हो रहे हैं
विश्व।
Flim एक मीडिया है कि दर्शकों को हिंसा के इस प्रकार करते हैं कि करने के लिए का प्रतिनिधित्व करता है
पाए जाते हैं।
मानसिक मुद्दों के साथ व्यक्ति हिंसक भी फिल्म के प्रभाव के साथ व्यव"&amp;"हार करते हैं।
मानसिक मुद्दों के लिए फिल्म को दोष देने का अधिकार नहीं है।")</f>
        <v>हॉलीवुड अधिक जटिल है। देर से 80 के दशक और 90 में फिल्मों में महिला चरित्र है
प्रतिनिधित्व कर रहे हैं सेक्स वस्तुओं के रूप में ज्यादा कुछ नहीं। हॉलीवुड अधिक volger उत्पादन
चलचित्र। यहां तक ​​कि आज अमेरिकी बहुत frmale में कोई दिलचस्पी नहीं कर रहे हैं उन्मुख
फिल्मों है कि है महिला केंद्रित flims बॉक्स ऑफिस पर meserabiliy क्यों असफल।
चरित्र की तरह प्रीति चरित्र हॉलीवुड की फिल्म जैसे बेला से में देखा जा सकता
ग्रे के पचास रंगों से अनास्तासिया गोधूलि। ये औरत खड़ी है न
चरित्र वे अक्सर अपने पुरुष सहयोगियों के पीएफ प्रभाव में। इस तरह लड़कियों करना
मौजूद।
कबीर सिंह फिल्म दक्षिण में केवल दर्शकों था उत्तर में विवादास्पद बन गया
कोई फिल्म के साथ समस्या।
वहाँ अधिक यौन हमले और violance से साथ जारी फिल्मों के बहुत हैं
कबीर सिंह तो क्यों हर कोई कबीर सिंह के बाद है।
सिनेमा हिंसा प्रोत्साहित नहीं करते उनकी हिंसा की बहुत असली में भी हो रहे हैं
विश्व।
Flim एक मीडिया है कि दर्शकों को हिंसा के इस प्रकार करते हैं कि करने के लिए का प्रतिनिधित्व करता है
पाए जाते हैं।
मानसिक मुद्दों के साथ व्यक्ति हिंसक भी फिल्म के प्रभाव के साथ व्यवहार करते हैं।
मानसिक मुद्दों के लिए फिल्म को दोष देने का अधिकार नहीं है।</v>
      </c>
      <c r="C2702" s="1" t="s">
        <v>13</v>
      </c>
      <c r="D2702" s="1" t="s">
        <v>5</v>
      </c>
    </row>
    <row r="2703" spans="1:4" ht="13.2" x14ac:dyDescent="0.25">
      <c r="A2703" s="1" t="s">
        <v>2709</v>
      </c>
      <c r="B2703" t="str">
        <f ca="1">IFERROR(__xludf.DUMMYFUNCTION("GOOGLETRANSLATE(B2703,""en"",""hi"")"),"मैं समलैंगिक हूँ मैं एक जीवन साथी नहीं होगा")</f>
        <v>मैं समलैंगिक हूँ मैं एक जीवन साथी नहीं होगा</v>
      </c>
      <c r="C2703" s="1" t="s">
        <v>4</v>
      </c>
      <c r="D2703" s="1" t="s">
        <v>5</v>
      </c>
    </row>
    <row r="2704" spans="1:4" ht="13.2" x14ac:dyDescent="0.25">
      <c r="A2704" s="1" t="s">
        <v>2710</v>
      </c>
      <c r="B2704" t="str">
        <f ca="1">IFERROR(__xludf.DUMMYFUNCTION("GOOGLETRANSLATE(B2704,""en"",""hi"")"),"Yes😄")</f>
        <v>Yes😄</v>
      </c>
      <c r="C2704" s="1" t="s">
        <v>4</v>
      </c>
      <c r="D2704" s="1" t="s">
        <v>5</v>
      </c>
    </row>
    <row r="2705" spans="1:4" ht="13.2" x14ac:dyDescent="0.25">
      <c r="A2705" s="1" t="s">
        <v>2711</v>
      </c>
      <c r="B2705" t="str">
        <f ca="1">IFERROR(__xludf.DUMMYFUNCTION("GOOGLETRANSLATE(B2705,""en"",""hi"")"),"क्योंकि झूठे फ़ाइल मामलों के पति उसकी parents..who इच्छा वेतन खोना
उसका नुकसान? NCW? भारतीय सरकार?")</f>
        <v>क्योंकि झूठे फ़ाइल मामलों के पति उसकी parents..who इच्छा वेतन खोना
उसका नुकसान? NCW? भारतीय सरकार?</v>
      </c>
      <c r="C2705" s="1" t="s">
        <v>13</v>
      </c>
      <c r="D2705" s="1" t="s">
        <v>5</v>
      </c>
    </row>
    <row r="2706" spans="1:4" ht="13.2" x14ac:dyDescent="0.25">
      <c r="A2706" s="1" t="s">
        <v>2712</v>
      </c>
      <c r="B2706" t="str">
        <f ca="1">IFERROR(__xludf.DUMMYFUNCTION("GOOGLETRANSLATE(B2706,""en"",""hi"")"),"सुदूर वाम की पागल फ्रिंज ....... एक वाको")</f>
        <v>सुदूर वाम की पागल फ्रिंज ....... एक वाको</v>
      </c>
      <c r="C2706" s="1" t="s">
        <v>13</v>
      </c>
      <c r="D2706" s="1" t="s">
        <v>5</v>
      </c>
    </row>
    <row r="2707" spans="1:4" ht="13.2" x14ac:dyDescent="0.25">
      <c r="A2707" s="1" t="s">
        <v>2713</v>
      </c>
      <c r="B2707" t="str">
        <f ca="1">IFERROR(__xludf.DUMMYFUNCTION("GOOGLETRANSLATE(B2707,""en"",""hi"")"),"नाइस porimone")</f>
        <v>नाइस porimone</v>
      </c>
      <c r="C2707" s="1" t="s">
        <v>4</v>
      </c>
      <c r="D2707" s="1" t="s">
        <v>5</v>
      </c>
    </row>
    <row r="2708" spans="1:4" ht="13.2" x14ac:dyDescent="0.25">
      <c r="A2708" s="1" t="s">
        <v>2714</v>
      </c>
      <c r="B2708" t="str">
        <f ca="1">IFERROR(__xludf.DUMMYFUNCTION("GOOGLETRANSLATE(B2708,""en"",""hi"")"),"वह गिरफ्तार किया जाना चाहिए")</f>
        <v>वह गिरफ्तार किया जाना चाहिए</v>
      </c>
      <c r="C2708" s="1" t="s">
        <v>4</v>
      </c>
      <c r="D2708" s="1" t="s">
        <v>5</v>
      </c>
    </row>
    <row r="2709" spans="1:4" ht="13.2" x14ac:dyDescent="0.25">
      <c r="A2709" s="1" t="s">
        <v>2715</v>
      </c>
      <c r="B2709" t="str">
        <f ca="1">IFERROR(__xludf.DUMMYFUNCTION("GOOGLETRANSLATE(B2709,""en"",""hi"")"),"सबसे बेहतर")</f>
        <v>सबसे बेहतर</v>
      </c>
      <c r="C2709" s="1" t="s">
        <v>4</v>
      </c>
      <c r="D2709" s="1" t="s">
        <v>5</v>
      </c>
    </row>
    <row r="2710" spans="1:4" ht="13.2" x14ac:dyDescent="0.25">
      <c r="A2710" s="1" t="s">
        <v>2716</v>
      </c>
      <c r="B2710" t="str">
        <f ca="1">IFERROR(__xludf.DUMMYFUNCTION("GOOGLETRANSLATE(B2710,""en"",""hi"")"),"कबीर सिंह के बारे में सबसे अच्छा समीक्षा")</f>
        <v>कबीर सिंह के बारे में सबसे अच्छा समीक्षा</v>
      </c>
      <c r="C2710" s="1" t="s">
        <v>4</v>
      </c>
      <c r="D2710" s="1" t="s">
        <v>5</v>
      </c>
    </row>
    <row r="2711" spans="1:4" ht="13.2" x14ac:dyDescent="0.25">
      <c r="A2711" s="1" t="s">
        <v>2717</v>
      </c>
      <c r="B2711" t="str">
        <f ca="1">IFERROR(__xludf.DUMMYFUNCTION("GOOGLETRANSLATE(B2711,""en"",""hi"")"),"[03:08] (https://www.youtube.com/watch?v=prjuApkhDfY&amp;t=3m08s) सौरव: - राजदीप
तू अर्नाब हा भाई hai क्या .....")</f>
        <v>[03:08] (https://www.youtube.com/watch?v=prjuApkhDfY&amp;t=3m08s) सौरव: - राजदीप
तू अर्नाब हा भाई hai क्या .....</v>
      </c>
      <c r="C2711" s="1" t="s">
        <v>4</v>
      </c>
      <c r="D2711" s="1" t="s">
        <v>5</v>
      </c>
    </row>
    <row r="2712" spans="1:4" ht="13.2" x14ac:dyDescent="0.25">
      <c r="A2712" s="1" t="s">
        <v>2718</v>
      </c>
      <c r="B2712" t="str">
        <f ca="1">IFERROR(__xludf.DUMMYFUNCTION("GOOGLETRANSLATE(B2712,""en"",""hi"")"),"यू मामले के विवरण पता है ....
जेल में isthe आदमी")</f>
        <v>यू मामले के विवरण पता है ....
जेल में isthe आदमी</v>
      </c>
      <c r="C2712" s="1" t="s">
        <v>4</v>
      </c>
      <c r="D2712" s="1" t="s">
        <v>5</v>
      </c>
    </row>
    <row r="2713" spans="1:4" ht="13.2" x14ac:dyDescent="0.25">
      <c r="A2713" s="1" t="s">
        <v>2719</v>
      </c>
      <c r="B2713" t="str">
        <f ca="1">IFERROR(__xludf.DUMMYFUNCTION("GOOGLETRANSLATE(B2713,""en"",""hi"")"),"नारीवाद कमोड .. अर्थात में skidmark है - liberandus के दिमाग जो
खुद के लिए सोच भी नहीं सकते।")</f>
        <v>नारीवाद कमोड .. अर्थात में skidmark है - liberandus के दिमाग जो
खुद के लिए सोच भी नहीं सकते।</v>
      </c>
      <c r="C2713" s="1" t="s">
        <v>36</v>
      </c>
      <c r="D2713" s="1" t="s">
        <v>28</v>
      </c>
    </row>
    <row r="2714" spans="1:4" ht="13.2" x14ac:dyDescent="0.25">
      <c r="A2714" s="1" t="s">
        <v>2720</v>
      </c>
      <c r="B2714" t="str">
        <f ca="1">IFERROR(__xludf.DUMMYFUNCTION("GOOGLETRANSLATE(B2714,""en"",""hi"")"),"यह कमबख्त सच जो आज के पीढ़ी का नाटक है ..... 😡")</f>
        <v>यह कमबख्त सच जो आज के पीढ़ी का नाटक है ..... 😡</v>
      </c>
      <c r="C2714" s="1" t="s">
        <v>13</v>
      </c>
      <c r="D2714" s="1" t="s">
        <v>5</v>
      </c>
    </row>
    <row r="2715" spans="1:4" ht="13.2" x14ac:dyDescent="0.25">
      <c r="A2715" s="1" t="s">
        <v>2721</v>
      </c>
      <c r="B2715" t="str">
        <f ca="1">IFERROR(__xludf.DUMMYFUNCTION("GOOGLETRANSLATE(B2715,""en"",""hi"")"),"इस वीडियो एक ट्रेंडिंग सूची पर होना चाहिए। और इससे अधिक देखा जाना चाहिए
एफ * ***** कबीर सिंह।")</f>
        <v>इस वीडियो एक ट्रेंडिंग सूची पर होना चाहिए। और इससे अधिक देखा जाना चाहिए
एफ * ***** कबीर सिंह।</v>
      </c>
      <c r="C2715" s="1" t="s">
        <v>4</v>
      </c>
      <c r="D2715" s="1" t="s">
        <v>5</v>
      </c>
    </row>
    <row r="2716" spans="1:4" ht="13.2" x14ac:dyDescent="0.25">
      <c r="A2716" s="1" t="s">
        <v>2722</v>
      </c>
      <c r="B2716" t="str">
        <f ca="1">IFERROR(__xludf.DUMMYFUNCTION("GOOGLETRANSLATE(B2716,""en"",""hi"")"),"@Naughty दुनिया से कुछ अधिक काटा")</f>
        <v>@Naughty दुनिया से कुछ अधिक काटा</v>
      </c>
      <c r="C2716" s="1" t="s">
        <v>4</v>
      </c>
      <c r="D2716" s="1" t="s">
        <v>5</v>
      </c>
    </row>
    <row r="2717" spans="1:4" ht="13.2" x14ac:dyDescent="0.25">
      <c r="A2717" s="1" t="s">
        <v>2723</v>
      </c>
      <c r="B2717" t="str">
        <f ca="1">IFERROR(__xludf.DUMMYFUNCTION("GOOGLETRANSLATE(B2717,""en"",""hi"")"),"मैं सलाह RANDI ... RANDY fr anudhiti रॉय उसका नाम बताओ ... जब अधिकारियों के लिए आते हैं
उसे दरवाजा ...... filthiest होर ..")</f>
        <v>मैं सलाह RANDI ... RANDY fr anudhiti रॉय उसका नाम बताओ ... जब अधिकारियों के लिए आते हैं
उसे दरवाजा ...... filthiest होर ..</v>
      </c>
      <c r="C2717" s="1" t="s">
        <v>4</v>
      </c>
      <c r="D2717" s="1" t="s">
        <v>28</v>
      </c>
    </row>
    <row r="2718" spans="1:4" ht="13.2" x14ac:dyDescent="0.25">
      <c r="A2718" s="1" t="s">
        <v>2724</v>
      </c>
      <c r="B2718" t="str">
        <f ca="1">IFERROR(__xludf.DUMMYFUNCTION("GOOGLETRANSLATE(B2718,""en"",""hi"")"),"कबीर सिंह एक आत्म विनाशकारी आदमी है जो भी चिकित्सा की जरूरत है और के बारे में एक फिल्म है
क्रोध प्रबंधन [classes.My] (http://classes.my/) चचेरे भाई मुझे देखो करने के लिए मजबूर
यह, मैं इस shitty फिल्म देख अंदर मर रहा था।")</f>
        <v>कबीर सिंह एक आत्म विनाशकारी आदमी है जो भी चिकित्सा की जरूरत है और के बारे में एक फिल्म है
क्रोध प्रबंधन [classes.My] (http://classes.my/) चचेरे भाई मुझे देखो करने के लिए मजबूर
यह, मैं इस shitty फिल्म देख अंदर मर रहा था।</v>
      </c>
      <c r="C2718" s="1" t="s">
        <v>4</v>
      </c>
      <c r="D2718" s="1" t="s">
        <v>5</v>
      </c>
    </row>
    <row r="2719" spans="1:4" ht="13.2" x14ac:dyDescent="0.25">
      <c r="A2719" s="1" t="s">
        <v>2725</v>
      </c>
      <c r="B2719" t="str">
        <f ca="1">IFERROR(__xludf.DUMMYFUNCTION("GOOGLETRANSLATE(B2719,""en"",""hi"")"),"तुम्हे मदद चाहिए। जाओ एक डॉक्टर के पास")</f>
        <v>तुम्हे मदद चाहिए। जाओ एक डॉक्टर के पास</v>
      </c>
      <c r="C2719" s="1" t="s">
        <v>4</v>
      </c>
      <c r="D2719" s="1" t="s">
        <v>5</v>
      </c>
    </row>
    <row r="2720" spans="1:4" ht="13.2" x14ac:dyDescent="0.25">
      <c r="A2720" s="1" t="s">
        <v>2726</v>
      </c>
      <c r="B2720" t="str">
        <f ca="1">IFERROR(__xludf.DUMMYFUNCTION("GOOGLETRANSLATE(B2720,""en"",""hi"")"),"अर्नाब आप हमेशा कार्रवाई से अधिक कर रहे हैं, एक im सदमे कैसे आप लंगर बन गया। मल")</f>
        <v>अर्नाब आप हमेशा कार्रवाई से अधिक कर रहे हैं, एक im सदमे कैसे आप लंगर बन गया। मल</v>
      </c>
      <c r="C2720" s="1" t="s">
        <v>4</v>
      </c>
      <c r="D2720" s="1" t="s">
        <v>5</v>
      </c>
    </row>
    <row r="2721" spans="1:4" ht="13.2" x14ac:dyDescent="0.25">
      <c r="A2721" s="1" t="s">
        <v>2727</v>
      </c>
      <c r="B2721" t="str">
        <f ca="1">IFERROR(__xludf.DUMMYFUNCTION("GOOGLETRANSLATE(B2721,""en"",""hi"")"),"क्या वह लोगों से कहा है कि थोड़े है बनाने के लिए क्रम में असहयोग आन्दोलन
एनआरसी असफल। यह में कुछ भी गलत।")</f>
        <v>क्या वह लोगों से कहा है कि थोड़े है बनाने के लिए क्रम में असहयोग आन्दोलन
एनआरसी असफल। यह में कुछ भी गलत।</v>
      </c>
      <c r="C2721" s="1" t="s">
        <v>4</v>
      </c>
      <c r="D2721" s="1" t="s">
        <v>5</v>
      </c>
    </row>
    <row r="2722" spans="1:4" ht="13.2" x14ac:dyDescent="0.25">
      <c r="A2722" s="1" t="s">
        <v>2728</v>
      </c>
      <c r="B2722" t="str">
        <f ca="1">IFERROR(__xludf.DUMMYFUNCTION("GOOGLETRANSLATE(B2722,""en"",""hi"")"),"मूवी thik वह बस thodi lambi hogayi, 2 Ghante मुझे भी dikha sakte। अभिनय
भी वह achi। का किरदार निभा रही ke Baare मुझे जो आलोचना वह, जो ऐसा नहीं करता lekin
इसका कोई मतलब है। यह एक फिल्म है और चरित्र एक त्रुटिपूर्ण से एक है। यह कैसा है
इतनी मेहनत पाने के लिए"&amp;"? कुछ लोगों को एक कठिन समय समझ संदर्भ है।")</f>
        <v>मूवी thik वह बस thodi lambi hogayi, 2 Ghante मुझे भी dikha sakte। अभिनय
भी वह achi। का किरदार निभा रही ke Baare मुझे जो आलोचना वह, जो ऐसा नहीं करता lekin
इसका कोई मतलब है। यह एक फिल्म है और चरित्र एक त्रुटिपूर्ण से एक है। यह कैसा है
इतनी मेहनत पाने के लिए? कुछ लोगों को एक कठिन समय समझ संदर्भ है।</v>
      </c>
      <c r="C2722" s="1" t="s">
        <v>4</v>
      </c>
      <c r="D2722" s="1" t="s">
        <v>5</v>
      </c>
    </row>
    <row r="2723" spans="1:4" ht="13.2" x14ac:dyDescent="0.25">
      <c r="A2723" s="1" t="s">
        <v>2729</v>
      </c>
      <c r="B2723" t="str">
        <f ca="1">IFERROR(__xludf.DUMMYFUNCTION("GOOGLETRANSLATE(B2723,""en"",""hi"")"),"अर्नाब गोस्वामी आसानी से सबसे खराब पेश करने में शीर्ष पुरस्कार के लिए उत्तीर्ण
T.V पर कार्यक्रमों और मूर्ख पर्याप्त उन्हें बहस कॉल करने के लिए है!")</f>
        <v>अर्नाब गोस्वामी आसानी से सबसे खराब पेश करने में शीर्ष पुरस्कार के लिए उत्तीर्ण
T.V पर कार्यक्रमों और मूर्ख पर्याप्त उन्हें बहस कॉल करने के लिए है!</v>
      </c>
      <c r="C2723" s="1" t="s">
        <v>4</v>
      </c>
      <c r="D2723" s="1" t="s">
        <v>5</v>
      </c>
    </row>
    <row r="2724" spans="1:4" ht="13.2" x14ac:dyDescent="0.25">
      <c r="A2724" s="1" t="s">
        <v>2730</v>
      </c>
      <c r="B2724" t="str">
        <f ca="1">IFERROR(__xludf.DUMMYFUNCTION("GOOGLETRANSLATE(B2724,""en"",""hi"")"),"हम सब जानते थे कि फिल्म शीर्ष पर एक छोटा था। मुख्य मुद्दा था
नारीवादी ब्रिगेड से चयनात्मक आक्रोश। वे critise और हतोत्साहित
कुछ फ़िल्मों कि प्रमुख और नीच के रूप में पुरुष मुख्य पात्रों potray। लेकिन पर
एक ही समय वे फिल्मों में विषाक्त महिला व्यवहार प्रोत्स"&amp;"ाहित करते हैं। कौन इलाज
कुत्ते गंदगी के रूप में उनके पुरुष समकक्षों
हम किसी भी तरह कबीर सिंह का बचाव करने के लिए किया था
वहाँ कोई अन्य तरीका आसपास थी")</f>
        <v>हम सब जानते थे कि फिल्म शीर्ष पर एक छोटा था। मुख्य मुद्दा था
नारीवादी ब्रिगेड से चयनात्मक आक्रोश। वे critise और हतोत्साहित
कुछ फ़िल्मों कि प्रमुख और नीच के रूप में पुरुष मुख्य पात्रों potray। लेकिन पर
एक ही समय वे फिल्मों में विषाक्त महिला व्यवहार प्रोत्साहित करते हैं। कौन इलाज
कुत्ते गंदगी के रूप में उनके पुरुष समकक्षों
हम किसी भी तरह कबीर सिंह का बचाव करने के लिए किया था
वहाँ कोई अन्य तरीका आसपास थी</v>
      </c>
      <c r="C2724" s="1" t="s">
        <v>13</v>
      </c>
      <c r="D2724" s="1" t="s">
        <v>5</v>
      </c>
    </row>
    <row r="2725" spans="1:4" ht="13.2" x14ac:dyDescent="0.25">
      <c r="A2725" s="1" t="s">
        <v>2731</v>
      </c>
      <c r="B2725" t="str">
        <f ca="1">IFERROR(__xludf.DUMMYFUNCTION("GOOGLETRANSLATE(B2725,""en"",""hi"")"),"Hehehe अच्छा में बात करने का उर तरीका ... यू आर बॉलीवुड abt सच")</f>
        <v>Hehehe अच्छा में बात करने का उर तरीका ... यू आर बॉलीवुड abt सच</v>
      </c>
      <c r="C2725" s="1" t="s">
        <v>4</v>
      </c>
      <c r="D2725" s="1" t="s">
        <v>5</v>
      </c>
    </row>
    <row r="2726" spans="1:4" ht="13.2" x14ac:dyDescent="0.25">
      <c r="A2726" s="1" t="s">
        <v>2732</v>
      </c>
      <c r="B2726" t="str">
        <f ca="1">IFERROR(__xludf.DUMMYFUNCTION("GOOGLETRANSLATE(B2726,""en"",""hi"")"),"100% सच श्रीमान")</f>
        <v>100% सच श्रीमान</v>
      </c>
      <c r="C2726" s="1" t="s">
        <v>4</v>
      </c>
      <c r="D2726" s="1" t="s">
        <v>5</v>
      </c>
    </row>
    <row r="2727" spans="1:4" ht="13.2" x14ac:dyDescent="0.25">
      <c r="A2727" s="1" t="s">
        <v>2733</v>
      </c>
      <c r="B2727" t="str">
        <f ca="1">IFERROR(__xludf.DUMMYFUNCTION("GOOGLETRANSLATE(B2727,""en"",""hi"")"),"हाल ही में मैं प्रिय ZINDIGI देखा और मुझे लगता है कि है कि डैम भयानक .. और मुझे यकीन है था
उह भी कहानी में एक गलती का कहना है नहीं कर सकते हैं ...")</f>
        <v>हाल ही में मैं प्रिय ZINDIGI देखा और मुझे लगता है कि है कि डैम भयानक .. और मुझे यकीन है था
उह भी कहानी में एक गलती का कहना है नहीं कर सकते हैं ...</v>
      </c>
      <c r="C2727" s="1" t="s">
        <v>4</v>
      </c>
      <c r="D2727" s="1" t="s">
        <v>5</v>
      </c>
    </row>
    <row r="2728" spans="1:4" ht="13.2" x14ac:dyDescent="0.25">
      <c r="A2728" s="1" t="s">
        <v>2734</v>
      </c>
      <c r="B2728" t="str">
        <f ca="1">IFERROR(__xludf.DUMMYFUNCTION("GOOGLETRANSLATE(B2728,""en"",""hi"")"),"पाकिस्तान से bollywood.respect के बारे में भारत में केवल एकल समझदार व्यक्ति।")</f>
        <v>पाकिस्तान से bollywood.respect के बारे में भारत में केवल एकल समझदार व्यक्ति।</v>
      </c>
      <c r="C2728" s="1" t="s">
        <v>4</v>
      </c>
      <c r="D2728" s="1" t="s">
        <v>5</v>
      </c>
    </row>
    <row r="2729" spans="1:4" ht="13.2" x14ac:dyDescent="0.25">
      <c r="A2729" s="1" t="s">
        <v>2735</v>
      </c>
      <c r="B2729" t="str">
        <f ca="1">IFERROR(__xludf.DUMMYFUNCTION("GOOGLETRANSLATE(B2729,""en"",""hi"")"),"चार अधिक शॉट कृपया, शादी का समीक्षा karo😅😅😅 veeri")</f>
        <v>चार अधिक शॉट कृपया, शादी का समीक्षा karo😅😅😅 veeri</v>
      </c>
      <c r="C2729" s="1" t="s">
        <v>4</v>
      </c>
      <c r="D2729" s="1" t="s">
        <v>5</v>
      </c>
    </row>
    <row r="2730" spans="1:4" ht="13.2" x14ac:dyDescent="0.25">
      <c r="A2730" s="1" t="s">
        <v>2736</v>
      </c>
      <c r="B2730" t="str">
        <f ca="1">IFERROR(__xludf.DUMMYFUNCTION("GOOGLETRANSLATE(B2730,""en"",""hi"")"),"@Devanshu डोडिया वास्तव में ...... क्या लीला, चार और शॉट के साथ उसकी समस्या है
कृपया ....... सिर्फ एक फिल्म देखने और यह आनंद")</f>
        <v>@Devanshu डोडिया वास्तव में ...... क्या लीला, चार और शॉट के साथ उसकी समस्या है
कृपया ....... सिर्फ एक फिल्म देखने और यह आनंद</v>
      </c>
      <c r="C2730" s="1" t="s">
        <v>13</v>
      </c>
      <c r="D2730" s="1" t="s">
        <v>5</v>
      </c>
    </row>
    <row r="2731" spans="1:4" ht="13.2" x14ac:dyDescent="0.25">
      <c r="A2731" s="1" t="s">
        <v>2737</v>
      </c>
      <c r="B2731" t="str">
        <f ca="1">IFERROR(__xludf.DUMMYFUNCTION("GOOGLETRANSLATE(B2731,""en"",""hi"")"),"Subhashree मंडल क्या")</f>
        <v>Subhashree मंडल क्या</v>
      </c>
      <c r="C2731" s="1" t="s">
        <v>4</v>
      </c>
      <c r="D2731" s="1" t="s">
        <v>5</v>
      </c>
    </row>
    <row r="2732" spans="1:4" ht="13.2" x14ac:dyDescent="0.25">
      <c r="A2732" s="1" t="s">
        <v>2738</v>
      </c>
      <c r="B2732" t="str">
        <f ca="1">IFERROR(__xludf.DUMMYFUNCTION("GOOGLETRANSLATE(B2732,""en"",""hi"")"),"हाँ ..... अधिक खतरनाक है कि .... और यह लोगों को दूसरों के लिए खतरा बन ...
जब उनके भ्रम टूट जाता है .... 😔")</f>
        <v>हाँ ..... अधिक खतरनाक है कि .... और यह लोगों को दूसरों के लिए खतरा बन ...
जब उनके भ्रम टूट जाता है .... 😔</v>
      </c>
      <c r="C2732" s="1" t="s">
        <v>4</v>
      </c>
      <c r="D2732" s="1" t="s">
        <v>5</v>
      </c>
    </row>
    <row r="2733" spans="1:4" ht="13.2" x14ac:dyDescent="0.25">
      <c r="A2733" s="1" t="s">
        <v>2739</v>
      </c>
      <c r="B2733" t="str">
        <f ca="1">IFERROR(__xludf.DUMMYFUNCTION("GOOGLETRANSLATE(B2733,""en"",""hi"")"),"कोई दृश्य नहीं 107 पसंद करती है इस ऑडिशन का प्यार है 💙")</f>
        <v>कोई दृश्य नहीं 107 पसंद करती है इस ऑडिशन का प्यार है 💙</v>
      </c>
      <c r="C2733" s="1" t="s">
        <v>4</v>
      </c>
      <c r="D2733" s="1" t="s">
        <v>5</v>
      </c>
    </row>
    <row r="2734" spans="1:4" ht="13.2" x14ac:dyDescent="0.25">
      <c r="A2734" s="1" t="s">
        <v>2740</v>
      </c>
      <c r="B2734" t="str">
        <f ca="1">IFERROR(__xludf.DUMMYFUNCTION("GOOGLETRANSLATE(B2734,""en"",""hi"")"),"Nicvideo")</f>
        <v>Nicvideo</v>
      </c>
      <c r="C2734" s="1" t="s">
        <v>4</v>
      </c>
      <c r="D2734" s="1" t="s">
        <v>5</v>
      </c>
    </row>
    <row r="2735" spans="1:4" ht="13.2" x14ac:dyDescent="0.25">
      <c r="A2735" s="1" t="s">
        <v>2741</v>
      </c>
      <c r="B2735" t="str">
        <f ca="1">IFERROR(__xludf.DUMMYFUNCTION("GOOGLETRANSLATE(B2735,""en"",""hi"")"),"aurundhati रॉय, उसकी कुरूपता उसे बदसूरत मुंह से बाहर pours, बदसूरत लोगों को देखने के
उसे जयकार ...?")</f>
        <v>aurundhati रॉय, उसकी कुरूपता उसे बदसूरत मुंह से बाहर pours, बदसूरत लोगों को देखने के
उसे जयकार ...?</v>
      </c>
      <c r="C2735" s="1" t="s">
        <v>36</v>
      </c>
      <c r="D2735" s="1" t="s">
        <v>5</v>
      </c>
    </row>
    <row r="2736" spans="1:4" ht="13.2" x14ac:dyDescent="0.25">
      <c r="A2736" s="1" t="s">
        <v>2742</v>
      </c>
      <c r="B2736" t="str">
        <f ca="1">IFERROR(__xludf.DUMMYFUNCTION("GOOGLETRANSLATE(B2736,""en"",""hi"")"),"नेत्र खोलने वीडियो")</f>
        <v>नेत्र खोलने वीडियो</v>
      </c>
      <c r="C2736" s="1" t="s">
        <v>4</v>
      </c>
      <c r="D2736" s="1" t="s">
        <v>5</v>
      </c>
    </row>
    <row r="2737" spans="1:4" ht="13.2" x14ac:dyDescent="0.25">
      <c r="A2737" s="1" t="s">
        <v>2743</v>
      </c>
      <c r="B2737" t="str">
        <f ca="1">IFERROR(__xludf.DUMMYFUNCTION("GOOGLETRANSLATE(B2737,""en"",""hi"")"),"इस महिला के एक दूसरे के साथ एक खूनी विरोधी राष्ट्रीय फेंको HET में खाड़ी एफ बंगाल
विरोधी राष्ट्रीय MAMTA.SEND भी बोनस केजरीवाल")</f>
        <v>इस महिला के एक दूसरे के साथ एक खूनी विरोधी राष्ट्रीय फेंको HET में खाड़ी एफ बंगाल
विरोधी राष्ट्रीय MAMTA.SEND भी बोनस केजरीवाल</v>
      </c>
      <c r="C2737" s="1" t="s">
        <v>36</v>
      </c>
      <c r="D2737" s="1" t="s">
        <v>5</v>
      </c>
    </row>
    <row r="2738" spans="1:4" ht="13.2" x14ac:dyDescent="0.25">
      <c r="A2738" s="1" t="s">
        <v>2744</v>
      </c>
      <c r="B2738" t="str">
        <f ca="1">IFERROR(__xludf.DUMMYFUNCTION("GOOGLETRANSLATE(B2738,""en"",""hi"")"),"वह India..crap और पागल मूर्खतापूर्ण महिला से बाहर निकाल दिया जाना चाहिए")</f>
        <v>वह India..crap और पागल मूर्खतापूर्ण महिला से बाहर निकाल दिया जाना चाहिए</v>
      </c>
      <c r="C2738" s="1" t="s">
        <v>36</v>
      </c>
      <c r="D2738" s="1" t="s">
        <v>5</v>
      </c>
    </row>
    <row r="2739" spans="1:4" ht="13.2" x14ac:dyDescent="0.25">
      <c r="A2739" s="1" t="s">
        <v>2745</v>
      </c>
      <c r="B2739" t="str">
        <f ca="1">IFERROR(__xludf.DUMMYFUNCTION("GOOGLETRANSLATE(B2739,""en"",""hi"")"),"RX100movie के लिए weting")</f>
        <v>RX100movie के लिए weting</v>
      </c>
      <c r="C2739" s="1" t="s">
        <v>4</v>
      </c>
      <c r="D2739" s="1" t="s">
        <v>5</v>
      </c>
    </row>
    <row r="2740" spans="1:4" ht="13.2" x14ac:dyDescent="0.25">
      <c r="A2740" s="1" t="s">
        <v>2746</v>
      </c>
      <c r="B2740" t="str">
        <f ca="1">IFERROR(__xludf.DUMMYFUNCTION("GOOGLETRANSLATE(B2740,""en"",""hi"")"),"ryt")</f>
        <v>ryt</v>
      </c>
      <c r="C2740" s="1" t="s">
        <v>4</v>
      </c>
      <c r="D2740" s="1" t="s">
        <v>5</v>
      </c>
    </row>
    <row r="2741" spans="1:4" ht="13.2" x14ac:dyDescent="0.25">
      <c r="A2741" s="1" t="s">
        <v>2747</v>
      </c>
      <c r="B2741" t="str">
        <f ca="1">IFERROR(__xludf.DUMMYFUNCTION("GOOGLETRANSLATE(B2741,""en"",""hi"")"),"भारत सरकार मृत नींद से जाग और इस पर त्वरित कार्रवाई के लिए है
भड़काने और भारतीय के लोगों और उल्लंघन को गुमराह करने के लिए आपराधिक व्यवहार
कानून ।")</f>
        <v>भारत सरकार मृत नींद से जाग और इस पर त्वरित कार्रवाई के लिए है
भड़काने और भारतीय के लोगों और उल्लंघन को गुमराह करने के लिए आपराधिक व्यवहार
कानून ।</v>
      </c>
      <c r="C2741" s="1" t="s">
        <v>4</v>
      </c>
      <c r="D2741" s="1" t="s">
        <v>5</v>
      </c>
    </row>
    <row r="2742" spans="1:4" ht="13.2" x14ac:dyDescent="0.25">
      <c r="A2742" s="1" t="s">
        <v>2748</v>
      </c>
      <c r="B2742" t="str">
        <f ca="1">IFERROR(__xludf.DUMMYFUNCTION("GOOGLETRANSLATE(B2742,""en"",""hi"")"),"हाँ लेकिन कुछ लोगों को फिल्मों को गंभीरता से ले और चरित्र के लिए अनुकूल करने की कोशिश
नायक की")</f>
        <v>हाँ लेकिन कुछ लोगों को फिल्मों को गंभीरता से ले और चरित्र के लिए अनुकूल करने की कोशिश
नायक की</v>
      </c>
      <c r="C2742" s="1" t="s">
        <v>4</v>
      </c>
      <c r="D2742" s="1" t="s">
        <v>5</v>
      </c>
    </row>
    <row r="2743" spans="1:4" ht="13.2" x14ac:dyDescent="0.25">
      <c r="A2743" s="1" t="s">
        <v>2749</v>
      </c>
      <c r="B2743" t="str">
        <f ca="1">IFERROR(__xludf.DUMMYFUNCTION("GOOGLETRANSLATE(B2743,""en"",""hi"")"),"अच्छा हास्य 👍")</f>
        <v>अच्छा हास्य 👍</v>
      </c>
      <c r="C2743" s="1" t="s">
        <v>4</v>
      </c>
      <c r="D2743" s="1" t="s">
        <v>5</v>
      </c>
    </row>
    <row r="2744" spans="1:4" ht="13.2" x14ac:dyDescent="0.25">
      <c r="A2744" s="1" t="s">
        <v>2750</v>
      </c>
      <c r="B2744" t="str">
        <f ca="1">IFERROR(__xludf.DUMMYFUNCTION("GOOGLETRANSLATE(B2744,""en"",""hi"")"),"अच्छा अभिनय, विशेष जांच शर्ट पुरुष जो जानकारी एकत्र करने चला गया, और
बाथरूम कहानी के बाद गले जबकि ..... lol")</f>
        <v>अच्छा अभिनय, विशेष जांच शर्ट पुरुष जो जानकारी एकत्र करने चला गया, और
बाथरूम कहानी के बाद गले जबकि ..... lol</v>
      </c>
      <c r="C2744" s="1" t="s">
        <v>4</v>
      </c>
      <c r="D2744" s="1" t="s">
        <v>5</v>
      </c>
    </row>
    <row r="2745" spans="1:4" ht="13.2" x14ac:dyDescent="0.25">
      <c r="A2745" s="1" t="s">
        <v>2751</v>
      </c>
      <c r="B2745" t="str">
        <f ca="1">IFERROR(__xludf.DUMMYFUNCTION("GOOGLETRANSLATE(B2745,""en"",""hi"")"),"उनकी पीओवी काफी समझाने है। मैं बस सोच रहा हूँ कि कितने लोगों को वापस ले लिया
एक ही विचार घर के बजाय में कबीर सिंह की तरह कार्य कर के बारे में सोच उनके
""जिम्मेदारी कबीर के बिना वास्तविक जीवन अपने प्यार और की ओर से पता चला
पेशे ""। कैसे एक व्यक्ति को एक फि"&amp;"ल्म मानते उसकी सोचा था की एक प्रतिबिंब है
प्रक्रिया। कुछ का पता लगाएं महानता है, जहां दूसरों को नहीं")</f>
        <v>उनकी पीओवी काफी समझाने है। मैं बस सोच रहा हूँ कि कितने लोगों को वापस ले लिया
एक ही विचार घर के बजाय में कबीर सिंह की तरह कार्य कर के बारे में सोच उनके
"जिम्मेदारी कबीर के बिना वास्तविक जीवन अपने प्यार और की ओर से पता चला
पेशे "। कैसे एक व्यक्ति को एक फिल्म मानते उसकी सोचा था की एक प्रतिबिंब है
प्रक्रिया। कुछ का पता लगाएं महानता है, जहां दूसरों को नहीं</v>
      </c>
      <c r="C2745" s="1" t="s">
        <v>4</v>
      </c>
      <c r="D2745" s="1" t="s">
        <v>5</v>
      </c>
    </row>
    <row r="2746" spans="1:4" ht="13.2" x14ac:dyDescent="0.25">
      <c r="A2746" s="1" t="s">
        <v>2752</v>
      </c>
      <c r="B2746" t="str">
        <f ca="1">IFERROR(__xludf.DUMMYFUNCTION("GOOGLETRANSLATE(B2746,""en"",""hi"")"),"बहुत बहुत धन्यवाद")</f>
        <v>बहुत बहुत धन्यवाद</v>
      </c>
      <c r="C2746" s="1" t="s">
        <v>4</v>
      </c>
      <c r="D2746" s="1" t="s">
        <v>5</v>
      </c>
    </row>
    <row r="2747" spans="1:4" ht="13.2" x14ac:dyDescent="0.25">
      <c r="A2747" s="1" t="s">
        <v>2753</v>
      </c>
      <c r="B2747" t="str">
        <f ca="1">IFERROR(__xludf.DUMMYFUNCTION("GOOGLETRANSLATE(B2747,""en"",""hi"")"),"पसंद!")</f>
        <v>पसंद!</v>
      </c>
      <c r="C2747" s="1" t="s">
        <v>4</v>
      </c>
      <c r="D2747" s="1" t="s">
        <v>5</v>
      </c>
    </row>
    <row r="2748" spans="1:4" ht="13.2" x14ac:dyDescent="0.25">
      <c r="A2748" s="1" t="s">
        <v>2754</v>
      </c>
      <c r="B2748" t="str">
        <f ca="1">IFERROR(__xludf.DUMMYFUNCTION("GOOGLETRANSLATE(B2748,""en"",""hi"")"),"यह अपने पश्चिमी प्रायोजक, अरुंधती की तरह है और न ही चार साल मैं। यह पाँच Saal में है
भारत। आप अपने पश्चिमी मुआवजे पर तो नशे में हैं, तो आप भारतीय के बारे में भूल
चुनाव के समय तालिका। आपको शर्म आनी चाहिए।")</f>
        <v>यह अपने पश्चिमी प्रायोजक, अरुंधती की तरह है और न ही चार साल मैं। यह पाँच Saal में है
भारत। आप अपने पश्चिमी मुआवजे पर तो नशे में हैं, तो आप भारतीय के बारे में भूल
चुनाव के समय तालिका। आपको शर्म आनी चाहिए।</v>
      </c>
      <c r="C2748" s="1" t="s">
        <v>4</v>
      </c>
      <c r="D2748" s="1" t="s">
        <v>5</v>
      </c>
    </row>
    <row r="2749" spans="1:4" ht="13.2" x14ac:dyDescent="0.25">
      <c r="A2749" s="1" t="s">
        <v>2755</v>
      </c>
      <c r="B2749" t="str">
        <f ca="1">IFERROR(__xludf.DUMMYFUNCTION("GOOGLETRANSLATE(B2749,""en"",""hi"")"),"7003108725 मेरी क्या एप्लिकेशन संख्या")</f>
        <v>7003108725 मेरी क्या एप्लिकेशन संख्या</v>
      </c>
      <c r="C2749" s="1" t="s">
        <v>4</v>
      </c>
      <c r="D2749" s="1" t="s">
        <v>5</v>
      </c>
    </row>
    <row r="2750" spans="1:4" ht="13.2" x14ac:dyDescent="0.25">
      <c r="A2750" s="1" t="s">
        <v>2756</v>
      </c>
      <c r="B2750" t="str">
        <f ca="1">IFERROR(__xludf.DUMMYFUNCTION("GOOGLETRANSLATE(B2750,""en"",""hi"")"),"कहाँ समीक्षा है
आप पूरी तरह से सही हैं लेकिन फिल्म, अभिनय और दिशा के बारे में बात")</f>
        <v>कहाँ समीक्षा है
आप पूरी तरह से सही हैं लेकिन फिल्म, अभिनय और दिशा के बारे में बात</v>
      </c>
      <c r="C2750" s="1" t="s">
        <v>13</v>
      </c>
      <c r="D2750" s="1" t="s">
        <v>5</v>
      </c>
    </row>
    <row r="2751" spans="1:4" ht="13.2" x14ac:dyDescent="0.25">
      <c r="A2751" s="1" t="s">
        <v>2757</v>
      </c>
      <c r="B2751" t="str">
        <f ca="1">IFERROR(__xludf.DUMMYFUNCTION("GOOGLETRANSLATE(B2751,""en"",""hi"")"),"दादा आवाज supob आर ja कोठा Gulo bolo 100% सही तोमर")</f>
        <v>दादा आवाज supob आर ja कोठा Gulo bolo 100% सही तोमर</v>
      </c>
      <c r="C2751" s="1" t="s">
        <v>4</v>
      </c>
      <c r="D2751" s="1" t="s">
        <v>5</v>
      </c>
    </row>
    <row r="2752" spans="1:4" ht="13.2" x14ac:dyDescent="0.25">
      <c r="A2752" s="1" t="s">
        <v>2758</v>
      </c>
      <c r="B2752" t="str">
        <f ca="1">IFERROR(__xludf.DUMMYFUNCTION("GOOGLETRANSLATE(B2752,""en"",""hi"")"),"कमाल 😍 वीडियो ..
100% सच।
Nyc सोचा।")</f>
        <v>कमाल 😍 वीडियो ..
100% सच।
Nyc सोचा।</v>
      </c>
      <c r="C2752" s="1" t="s">
        <v>4</v>
      </c>
      <c r="D2752" s="1" t="s">
        <v>5</v>
      </c>
    </row>
    <row r="2753" spans="1:4" ht="13.2" x14ac:dyDescent="0.25">
      <c r="A2753" s="1" t="s">
        <v>2759</v>
      </c>
      <c r="B2753" t="str">
        <f ca="1">IFERROR(__xludf.DUMMYFUNCTION("GOOGLETRANSLATE(B2753,""en"",""hi"")"),"Naeic वीडियो 😀😀")</f>
        <v>Naeic वीडियो 😀😀</v>
      </c>
      <c r="C2753" s="1" t="s">
        <v>4</v>
      </c>
      <c r="D2753" s="1" t="s">
        <v>5</v>
      </c>
    </row>
    <row r="2754" spans="1:4" ht="13.2" x14ac:dyDescent="0.25">
      <c r="A2754" s="1" t="s">
        <v>2760</v>
      </c>
      <c r="B2754" t="str">
        <f ca="1">IFERROR(__xludf.DUMMYFUNCTION("GOOGLETRANSLATE(B2754,""en"",""hi"")"),"भाई यू महान गिरफ्तारी")</f>
        <v>भाई यू महान गिरफ्तारी</v>
      </c>
      <c r="C2754" s="1" t="s">
        <v>4</v>
      </c>
      <c r="D2754" s="1" t="s">
        <v>5</v>
      </c>
    </row>
    <row r="2755" spans="1:4" ht="13.2" x14ac:dyDescent="0.25">
      <c r="A2755" s="1" t="s">
        <v>2761</v>
      </c>
      <c r="B2755" t="str">
        <f ca="1">IFERROR(__xludf.DUMMYFUNCTION("GOOGLETRANSLATE(B2755,""en"",""hi"")"),"1")</f>
        <v>1</v>
      </c>
      <c r="C2755" s="1" t="s">
        <v>4</v>
      </c>
      <c r="D2755" s="1" t="s">
        <v>5</v>
      </c>
    </row>
    <row r="2756" spans="1:4" ht="13.2" x14ac:dyDescent="0.25">
      <c r="A2756" s="1" t="s">
        <v>2762</v>
      </c>
      <c r="B2756" t="str">
        <f ca="1">IFERROR(__xludf.DUMMYFUNCTION("GOOGLETRANSLATE(B2756,""en"",""hi"")"),"उन्होंने कहा कि शराब के सेवन, जबकि सर्जरी के लिए उसकी प्रेमिका को थप्पड़ मारने दवाओं कर रही है
कोई कारण नहीं है और उसके माता पिता किसी की धड़कन के बारे में बात बकवास वह एक रखने चाहते हैं
अपने छात्रावास के कमरे में महिला एक वस्तु के रूप में महिलाओं को पेश "&amp;"करने और यू लगता है
फिल्म के साथ और उर ज्ञान नारीवादी के लिए कुछ भी नहीं गलत इलाज के बारे में है
महिलाओं आदमी नहीं गंदगी की बात कर रहे के रूप में बराबर अगर आप बात करना चाहते हैं
लोगों की वजह से वास्तविक मुद्दों के बारे में कुछ बात के बारे में की तरह आप महि"&amp;"लाओं करना
नहीं इस पुरुष हावी समाज में सुरक्षित महसूस करते हैं और जिस तरह से उर माँ भी है
एक स्त्री")</f>
        <v>उन्होंने कहा कि शराब के सेवन, जबकि सर्जरी के लिए उसकी प्रेमिका को थप्पड़ मारने दवाओं कर रही है
कोई कारण नहीं है और उसके माता पिता किसी की धड़कन के बारे में बात बकवास वह एक रखने चाहते हैं
अपने छात्रावास के कमरे में महिला एक वस्तु के रूप में महिलाओं को पेश करने और यू लगता है
फिल्म के साथ और उर ज्ञान नारीवादी के लिए कुछ भी नहीं गलत इलाज के बारे में है
महिलाओं आदमी नहीं गंदगी की बात कर रहे के रूप में बराबर अगर आप बात करना चाहते हैं
लोगों की वजह से वास्तविक मुद्दों के बारे में कुछ बात के बारे में की तरह आप महिलाओं करना
नहीं इस पुरुष हावी समाज में सुरक्षित महसूस करते हैं और जिस तरह से उर माँ भी है
एक स्त्री</v>
      </c>
      <c r="C2756" s="1" t="s">
        <v>36</v>
      </c>
      <c r="D2756" s="1" t="s">
        <v>5</v>
      </c>
    </row>
    <row r="2757" spans="1:4" ht="13.2" x14ac:dyDescent="0.25">
      <c r="A2757" s="1" t="s">
        <v>2763</v>
      </c>
      <c r="B2757" t="str">
        <f ca="1">IFERROR(__xludf.DUMMYFUNCTION("GOOGLETRANSLATE(B2757,""en"",""hi"")"),"सच है, कबीर सिंह इस तरह के एक कचरा फिल्म ...... मैं सच में जज जो कोई पसंद करता है है
यह फिल्म")</f>
        <v>सच है, कबीर सिंह इस तरह के एक कचरा फिल्म ...... मैं सच में जज जो कोई पसंद करता है है
यह फिल्म</v>
      </c>
      <c r="C2757" s="1" t="s">
        <v>13</v>
      </c>
      <c r="D2757" s="1" t="s">
        <v>5</v>
      </c>
    </row>
    <row r="2758" spans="1:4" ht="13.2" x14ac:dyDescent="0.25">
      <c r="A2758" s="1" t="s">
        <v>2764</v>
      </c>
      <c r="B2758" t="str">
        <f ca="1">IFERROR(__xludf.DUMMYFUNCTION("GOOGLETRANSLATE(B2758,""en"",""hi"")"),"रुकें")</f>
        <v>रुकें</v>
      </c>
      <c r="C2758" s="1" t="s">
        <v>4</v>
      </c>
      <c r="D2758" s="1" t="s">
        <v>5</v>
      </c>
    </row>
    <row r="2759" spans="1:4" ht="13.2" x14ac:dyDescent="0.25">
      <c r="A2759" s="1" t="s">
        <v>2765</v>
      </c>
      <c r="B2759" t="str">
        <f ca="1">IFERROR(__xludf.DUMMYFUNCTION("GOOGLETRANSLATE(B2759,""en"",""hi"")"),"रंगा-बिल्ला मोदी अमित शाह काफी लंबे समय के लिए एक पर्याय के रूप में किया जाता है")</f>
        <v>रंगा-बिल्ला मोदी अमित शाह काफी लंबे समय के लिए एक पर्याय के रूप में किया जाता है</v>
      </c>
      <c r="C2759" s="1" t="s">
        <v>4</v>
      </c>
      <c r="D2759" s="1" t="s">
        <v>5</v>
      </c>
    </row>
    <row r="2760" spans="1:4" ht="13.2" x14ac:dyDescent="0.25">
      <c r="A2760" s="1" t="s">
        <v>2766</v>
      </c>
      <c r="B2760" t="str">
        <f ca="1">IFERROR(__xludf.DUMMYFUNCTION("GOOGLETRANSLATE(B2760,""en"",""hi"")"),"हाँ..")</f>
        <v>हाँ..</v>
      </c>
      <c r="C2760" s="1" t="s">
        <v>4</v>
      </c>
      <c r="D2760" s="1" t="s">
        <v>5</v>
      </c>
    </row>
    <row r="2761" spans="1:4" ht="13.2" x14ac:dyDescent="0.25">
      <c r="A2761" s="1" t="s">
        <v>2767</v>
      </c>
      <c r="B2761" t="str">
        <f ca="1">IFERROR(__xludf.DUMMYFUNCTION("GOOGLETRANSLATE(B2761,""en"",""hi"")"),"Aashu चोपड़ा Hii")</f>
        <v>Aashu चोपड़ा Hii</v>
      </c>
      <c r="C2761" s="1" t="s">
        <v>4</v>
      </c>
      <c r="D2761" s="1" t="s">
        <v>5</v>
      </c>
    </row>
    <row r="2762" spans="1:4" ht="13.2" x14ac:dyDescent="0.25">
      <c r="A2762" s="1" t="s">
        <v>2768</v>
      </c>
      <c r="B2762" t="str">
        <f ca="1">IFERROR(__xludf.DUMMYFUNCTION("GOOGLETRANSLATE(B2762,""en"",""hi"")"),"सीरिया में एक अच्छा विकल्प होगा। उसकी माँ कुछ सीरियाई जड़ है। अच्छा छुटकारा।")</f>
        <v>सीरिया में एक अच्छा विकल्प होगा। उसकी माँ कुछ सीरियाई जड़ है। अच्छा छुटकारा।</v>
      </c>
      <c r="C2762" s="1" t="s">
        <v>4</v>
      </c>
      <c r="D2762" s="1" t="s">
        <v>5</v>
      </c>
    </row>
    <row r="2763" spans="1:4" ht="13.2" x14ac:dyDescent="0.25">
      <c r="A2763" s="1" t="s">
        <v>2769</v>
      </c>
      <c r="B2763" t="str">
        <f ca="1">IFERROR(__xludf.DUMMYFUNCTION("GOOGLETRANSLATE(B2763,""en"",""hi"")"),"nices")</f>
        <v>nices</v>
      </c>
      <c r="C2763" s="1" t="s">
        <v>4</v>
      </c>
      <c r="D2763" s="1" t="s">
        <v>5</v>
      </c>
    </row>
    <row r="2764" spans="1:4" ht="13.2" x14ac:dyDescent="0.25">
      <c r="A2764" s="1" t="s">
        <v>2770</v>
      </c>
      <c r="B2764" t="str">
        <f ca="1">IFERROR(__xludf.DUMMYFUNCTION("GOOGLETRANSLATE(B2764,""en"",""hi"")"),"बोरिंग प्रकरण लानत है !!")</f>
        <v>बोरिंग प्रकरण लानत है !!</v>
      </c>
      <c r="C2764" s="1" t="s">
        <v>4</v>
      </c>
      <c r="D2764" s="1" t="s">
        <v>5</v>
      </c>
    </row>
    <row r="2765" spans="1:4" ht="13.2" x14ac:dyDescent="0.25">
      <c r="A2765" s="1" t="s">
        <v>2771</v>
      </c>
      <c r="B2765" t="str">
        <f ca="1">IFERROR(__xludf.DUMMYFUNCTION("GOOGLETRANSLATE(B2765,""en"",""hi"")"),"मैं नहीं समझ सकता है कि क्यों कुछ लोग समलैंगिकों में रुचि रखने वाले रहे हैं 😂
चलो उन्हें अपने जीवन रहते हैं और तुम अपने रहते हैं")</f>
        <v>मैं नहीं समझ सकता है कि क्यों कुछ लोग समलैंगिकों में रुचि रखने वाले रहे हैं 😂
चलो उन्हें अपने जीवन रहते हैं और तुम अपने रहते हैं</v>
      </c>
      <c r="C2765" s="1" t="s">
        <v>13</v>
      </c>
      <c r="D2765" s="1" t="s">
        <v>5</v>
      </c>
    </row>
    <row r="2766" spans="1:4" ht="13.2" x14ac:dyDescent="0.25">
      <c r="A2766" s="1" t="s">
        <v>2772</v>
      </c>
      <c r="B2766" t="str">
        <f ca="1">IFERROR(__xludf.DUMMYFUNCTION("GOOGLETRANSLATE(B2766,""en"",""hi"")"),"जूते = ranu मोंदोल")</f>
        <v>जूते = ranu मोंदोल</v>
      </c>
      <c r="C2766" s="1" t="s">
        <v>13</v>
      </c>
      <c r="D2766" s="1" t="s">
        <v>5</v>
      </c>
    </row>
    <row r="2767" spans="1:4" ht="13.2" x14ac:dyDescent="0.25">
      <c r="A2767" s="1" t="s">
        <v>2773</v>
      </c>
      <c r="B2767" t="str">
        <f ca="1">IFERROR(__xludf.DUMMYFUNCTION("GOOGLETRANSLATE(B2767,""en"",""hi"")"),"यही कारण है कि यू क्या एक सबसे यथार्थवादी व्यक्ति से उम्मीद कर सकते हैं ❤️
इसे किसी न किसी 🔥")</f>
        <v>यही कारण है कि यू क्या एक सबसे यथार्थवादी व्यक्ति से उम्मीद कर सकते हैं ❤️
इसे किसी न किसी 🔥</v>
      </c>
      <c r="C2767" s="1" t="s">
        <v>4</v>
      </c>
      <c r="D2767" s="1" t="s">
        <v>5</v>
      </c>
    </row>
    <row r="2768" spans="1:4" ht="13.2" x14ac:dyDescent="0.25">
      <c r="A2768" s="1" t="s">
        <v>2774</v>
      </c>
      <c r="B2768" t="str">
        <f ca="1">IFERROR(__xludf.DUMMYFUNCTION("GOOGLETRANSLATE(B2768,""en"",""hi"")"),"शराब के सेवन अच्छा है
😑")</f>
        <v>शराब के सेवन अच्छा है
😑</v>
      </c>
      <c r="C2768" s="1" t="s">
        <v>4</v>
      </c>
      <c r="D2768" s="1" t="s">
        <v>5</v>
      </c>
    </row>
    <row r="2769" spans="1:4" ht="13.2" x14ac:dyDescent="0.25">
      <c r="A2769" s="1" t="s">
        <v>2775</v>
      </c>
      <c r="B2769" t="str">
        <f ca="1">IFERROR(__xludf.DUMMYFUNCTION("GOOGLETRANSLATE(B2769,""en"",""hi"")"),"WTF इस चैनल यह मछली बाजार की तरह है ..... 🤮")</f>
        <v>WTF इस चैनल यह मछली बाजार की तरह है ..... 🤮</v>
      </c>
      <c r="C2769" s="1" t="s">
        <v>4</v>
      </c>
      <c r="D2769" s="1" t="s">
        <v>5</v>
      </c>
    </row>
    <row r="2770" spans="1:4" ht="13.2" x14ac:dyDescent="0.25">
      <c r="A2770" s="1" t="s">
        <v>2776</v>
      </c>
      <c r="B2770" t="str">
        <f ca="1">IFERROR(__xludf.DUMMYFUNCTION("GOOGLETRANSLATE(B2770,""en"",""hi"")"),"मैं अवाक हूं। क्या एक भयंकर! यह भयंकर वासना या अंतर्निहित के एक अधिनियम है
गुस्सा!?")</f>
        <v>मैं अवाक हूं। क्या एक भयंकर! यह भयंकर वासना या अंतर्निहित के एक अधिनियम है
गुस्सा!?</v>
      </c>
      <c r="C2770" s="1" t="s">
        <v>4</v>
      </c>
      <c r="D2770" s="1" t="s">
        <v>5</v>
      </c>
    </row>
    <row r="2771" spans="1:4" ht="13.2" x14ac:dyDescent="0.25">
      <c r="A2771" s="1" t="s">
        <v>2777</v>
      </c>
      <c r="B2771" t="str">
        <f ca="1">IFERROR(__xludf.DUMMYFUNCTION("GOOGLETRANSLATE(B2771,""en"",""hi"")"),"केवल यहां इस रैंडी नापसंद करने के लिए")</f>
        <v>केवल यहां इस रैंडी नापसंद करने के लिए</v>
      </c>
      <c r="C2771" s="1" t="s">
        <v>36</v>
      </c>
      <c r="D2771" s="1" t="s">
        <v>28</v>
      </c>
    </row>
    <row r="2772" spans="1:4" ht="13.2" x14ac:dyDescent="0.25">
      <c r="A2772" s="1" t="s">
        <v>2778</v>
      </c>
      <c r="B2772" t="str">
        <f ca="1">IFERROR(__xludf.DUMMYFUNCTION("GOOGLETRANSLATE(B2772,""en"",""hi"")"),"कबीर सिंह सभी शिल्प के मामले में एक अच्छी तरह से बनाया फिल्म थी। सिद्धांतों और कला
dumbos एक साथ नहीं देखा जाना चाहिए।")</f>
        <v>कबीर सिंह सभी शिल्प के मामले में एक अच्छी तरह से बनाया फिल्म थी। सिद्धांतों और कला
dumbos एक साथ नहीं देखा जाना चाहिए।</v>
      </c>
      <c r="C2772" s="1" t="s">
        <v>13</v>
      </c>
      <c r="D2772" s="1" t="s">
        <v>5</v>
      </c>
    </row>
    <row r="2773" spans="1:4" ht="13.2" x14ac:dyDescent="0.25">
      <c r="A2773" s="1" t="s">
        <v>2779</v>
      </c>
      <c r="B2773" t="str">
        <f ca="1">IFERROR(__xludf.DUMMYFUNCTION("GOOGLETRANSLATE(B2773,""en"",""hi"")"),"हाँ अच्छा")</f>
        <v>हाँ अच्छा</v>
      </c>
      <c r="C2773" s="1" t="s">
        <v>4</v>
      </c>
      <c r="D2773" s="1" t="s">
        <v>5</v>
      </c>
    </row>
    <row r="2774" spans="1:4" ht="13.2" x14ac:dyDescent="0.25">
      <c r="A2774" s="1" t="s">
        <v>2780</v>
      </c>
      <c r="B2774" t="str">
        <f ca="1">IFERROR(__xludf.DUMMYFUNCTION("GOOGLETRANSLATE(B2774,""en"",""hi"")"),"कबीर सिंह आक्रामक तरीके से हमला उससे उसकी नौकरानी पीछा करता है। उसकी चाकू बाहर ले जाता है
जब महिला उसके साथ यौन संबंध के लिए मना कर दिया। उन्होंने यह भी प्रीति की कक्षा में प्रवेश करती है
और सबके सामने घोषणा की कि वह उसकी संपत्ति है। ये सब समस्याग्रस्त
व्"&amp;"यवहार hai। आईएसएस tarah ka व्यवहार ko Glorify कर्ण फिर फिर सिर्फ अपने क्रोध
जारी keh ke कर देना साही nhi hai बंद गुजरती हैं। आप हद के बारे में कोई विचार है
भारत में महिलाओं के खिलाफ अपराध की? इन फिल्मों में इस तरह के गधे प्रकार को बढ़ावा देने के
जिसका शीर"&amp;"्षक व्यवहार और एक तरह से महिलाओं के खिलाफ हिंसा के लिए जिम्मेदार रहे हैं। इसलिए
कहा जाता उदारवादियों की नैतिक मूल्यों को जज करने से pehle khud ki महत्व देता ko
मूल्यांकन करो अगर आप इन सभी के साथ ठीक हैं। वहाँ एक कारण है कि भारत है
महिलाओं के लिए दुनिया मे"&amp;"ं बदतर देशों में से एक। के बारे में यह aur apne iss सोचो
नकली उत्पीड़न से बहार niklo।")</f>
        <v>कबीर सिंह आक्रामक तरीके से हमला उससे उसकी नौकरानी पीछा करता है। उसकी चाकू बाहर ले जाता है
जब महिला उसके साथ यौन संबंध के लिए मना कर दिया। उन्होंने यह भी प्रीति की कक्षा में प्रवेश करती है
और सबके सामने घोषणा की कि वह उसकी संपत्ति है। ये सब समस्याग्रस्त
व्यवहार hai। आईएसएस tarah ka व्यवहार ko Glorify कर्ण फिर फिर सिर्फ अपने क्रोध
जारी keh ke कर देना साही nhi hai बंद गुजरती हैं। आप हद के बारे में कोई विचार है
भारत में महिलाओं के खिलाफ अपराध की? इन फिल्मों में इस तरह के गधे प्रकार को बढ़ावा देने के
जिसका शीर्षक व्यवहार और एक तरह से महिलाओं के खिलाफ हिंसा के लिए जिम्मेदार रहे हैं। इसलिए
कहा जाता उदारवादियों की नैतिक मूल्यों को जज करने से pehle khud ki महत्व देता ko
मूल्यांकन करो अगर आप इन सभी के साथ ठीक हैं। वहाँ एक कारण है कि भारत है
महिलाओं के लिए दुनिया में बदतर देशों में से एक। के बारे में यह aur apne iss सोचो
नकली उत्पीड़न से बहार niklo।</v>
      </c>
      <c r="C2774" s="1" t="s">
        <v>36</v>
      </c>
      <c r="D2774" s="1" t="s">
        <v>5</v>
      </c>
    </row>
    <row r="2775" spans="1:4" ht="13.2" x14ac:dyDescent="0.25">
      <c r="A2775" s="1" t="s">
        <v>2781</v>
      </c>
      <c r="B2775" t="str">
        <f ca="1">IFERROR(__xludf.DUMMYFUNCTION("GOOGLETRANSLATE(B2775,""en"",""hi"")"),"वैरी नीस")</f>
        <v>वैरी नीस</v>
      </c>
      <c r="C2775" s="1" t="s">
        <v>4</v>
      </c>
      <c r="D2775" s="1" t="s">
        <v>5</v>
      </c>
    </row>
    <row r="2776" spans="1:4" ht="13.2" x14ac:dyDescent="0.25">
      <c r="A2776" s="1" t="s">
        <v>2782</v>
      </c>
      <c r="B2776" t="str">
        <f ca="1">IFERROR(__xludf.DUMMYFUNCTION("GOOGLETRANSLATE(B2776,""en"",""hi"")"),"फोन नहीं कर रहे हैं बल्लेबाज पत्रकार rajdip उसे से")</f>
        <v>फोन नहीं कर रहे हैं बल्लेबाज पत्रकार rajdip उसे से</v>
      </c>
      <c r="C2776" s="1" t="s">
        <v>4</v>
      </c>
      <c r="D2776" s="1" t="s">
        <v>5</v>
      </c>
    </row>
    <row r="2777" spans="1:4" ht="13.2" x14ac:dyDescent="0.25">
      <c r="A2777" s="1" t="s">
        <v>2783</v>
      </c>
      <c r="B2777" t="str">
        <f ca="1">IFERROR(__xludf.DUMMYFUNCTION("GOOGLETRANSLATE(B2777,""en"",""hi"")"),"@Filmy दीवाने कुछ समय मैं भी प्रतीक से असहमत (जैसे। Raazi फिल्म), लेकिन
लगभग हर बार वह ईमानदार है ..
मैं प्रतीक का पालन करें क्योंकि वह ईमानदार है और उसकी समीक्षा निष्पक्ष कर रहे हैं ....
हम उसके जैसे और अधिक लोगों की जरूरत है, विवेक अग्निहोत्री, अनुपम खे"&amp;"र जी, सद्गुरु आदि ...
इन लोगों को साथी भारतीयों में भारतीयता instilling द्वारा बहुत अच्छा कर रहे हैं।
और हाँ मनोरंजन हमेशा जीतता है ...
कोई फर्क नहीं पड़ता librandus क्या, नकली नारीवादियों का कहना है।")</f>
        <v>@Filmy दीवाने कुछ समय मैं भी प्रतीक से असहमत (जैसे। Raazi फिल्म), लेकिन
लगभग हर बार वह ईमानदार है ..
मैं प्रतीक का पालन करें क्योंकि वह ईमानदार है और उसकी समीक्षा निष्पक्ष कर रहे हैं ....
हम उसके जैसे और अधिक लोगों की जरूरत है, विवेक अग्निहोत्री, अनुपम खेर जी, सद्गुरु आदि ...
इन लोगों को साथी भारतीयों में भारतीयता instilling द्वारा बहुत अच्छा कर रहे हैं।
और हाँ मनोरंजन हमेशा जीतता है ...
कोई फर्क नहीं पड़ता librandus क्या, नकली नारीवादियों का कहना है।</v>
      </c>
      <c r="C2777" s="1" t="s">
        <v>13</v>
      </c>
      <c r="D2777" s="1" t="s">
        <v>5</v>
      </c>
    </row>
    <row r="2778" spans="1:4" ht="13.2" x14ac:dyDescent="0.25">
      <c r="A2778" s="1" t="s">
        <v>2784</v>
      </c>
      <c r="B2778" t="str">
        <f ca="1">IFERROR(__xludf.DUMMYFUNCTION("GOOGLETRANSLATE(B2778,""en"",""hi"")"),"उन्होंने कहा कि पुरुषों की जो पीड़ित के लिए क्रांतिकारी है। इस तरह के झूठे मामले के लिए")</f>
        <v>उन्होंने कहा कि पुरुषों की जो पीड़ित के लिए क्रांतिकारी है। इस तरह के झूठे मामले के लिए</v>
      </c>
      <c r="C2778" s="1" t="s">
        <v>4</v>
      </c>
      <c r="D2778" s="1" t="s">
        <v>5</v>
      </c>
    </row>
    <row r="2779" spans="1:4" ht="13.2" x14ac:dyDescent="0.25">
      <c r="A2779" s="1" t="s">
        <v>2785</v>
      </c>
      <c r="B2779" t="str">
        <f ca="1">IFERROR(__xludf.DUMMYFUNCTION("GOOGLETRANSLATE(B2779,""en"",""hi"")"),"सुपर वीडियो")</f>
        <v>सुपर वीडियो</v>
      </c>
      <c r="C2779" s="1" t="s">
        <v>4</v>
      </c>
      <c r="D2779" s="1" t="s">
        <v>5</v>
      </c>
    </row>
    <row r="2780" spans="1:4" ht="13.2" x14ac:dyDescent="0.25">
      <c r="A2780" s="1" t="s">
        <v>2786</v>
      </c>
      <c r="B2780" t="str">
        <f ca="1">IFERROR(__xludf.DUMMYFUNCTION("GOOGLETRANSLATE(B2780,""en"",""hi"")"),"अच्छी तरह से कहा: डी")</f>
        <v>अच्छी तरह से कहा: डी</v>
      </c>
      <c r="C2780" s="1" t="s">
        <v>4</v>
      </c>
      <c r="D2780" s="1" t="s">
        <v>5</v>
      </c>
    </row>
    <row r="2781" spans="1:4" ht="13.2" x14ac:dyDescent="0.25">
      <c r="A2781" s="1" t="s">
        <v>2787</v>
      </c>
      <c r="B2781" t="str">
        <f ca="1">IFERROR(__xludf.DUMMYFUNCTION("GOOGLETRANSLATE(B2781,""en"",""hi"")"),"Hyy")</f>
        <v>Hyy</v>
      </c>
      <c r="C2781" s="1" t="s">
        <v>4</v>
      </c>
      <c r="D2781" s="1" t="s">
        <v>5</v>
      </c>
    </row>
    <row r="2782" spans="1:4" ht="13.2" x14ac:dyDescent="0.25">
      <c r="A2782" s="1" t="s">
        <v>2788</v>
      </c>
      <c r="B2782" t="str">
        <f ca="1">IFERROR(__xludf.DUMMYFUNCTION("GOOGLETRANSLATE(B2782,""en"",""hi"")"),"दी सही भाई वह नारीवाद के साथ कुछ गंभीर मुद्दों है")</f>
        <v>दी सही भाई वह नारीवाद के साथ कुछ गंभीर मुद्दों है</v>
      </c>
      <c r="C2782" s="1" t="s">
        <v>13</v>
      </c>
      <c r="D2782" s="1" t="s">
        <v>5</v>
      </c>
    </row>
    <row r="2783" spans="1:4" ht="13.2" x14ac:dyDescent="0.25">
      <c r="A2783" s="1" t="s">
        <v>2789</v>
      </c>
      <c r="B2783" t="str">
        <f ca="1">IFERROR(__xludf.DUMMYFUNCTION("GOOGLETRANSLATE(B2783,""en"",""hi"")"),"नाइस vdieo")</f>
        <v>नाइस vdieo</v>
      </c>
      <c r="C2783" s="1" t="s">
        <v>4</v>
      </c>
      <c r="D2783" s="1" t="s">
        <v>5</v>
      </c>
    </row>
    <row r="2784" spans="1:4" ht="13.2" x14ac:dyDescent="0.25">
      <c r="A2784" s="1" t="s">
        <v>2790</v>
      </c>
      <c r="B2784" t="str">
        <f ca="1">IFERROR(__xludf.DUMMYFUNCTION("GOOGLETRANSLATE(B2784,""en"",""hi"")"),"यह एक कानून है जो दो सहमति दे वयस्कों लेकिन यह के बीच समलैंगिक यौन संबंध आपराधिक था
आंशिक रूप से इसलिए स्क्रैप किया गया है अब समलैंगिक सेक्स कानूनी है।")</f>
        <v>यह एक कानून है जो दो सहमति दे वयस्कों लेकिन यह के बीच समलैंगिक यौन संबंध आपराधिक था
आंशिक रूप से इसलिए स्क्रैप किया गया है अब समलैंगिक सेक्स कानूनी है।</v>
      </c>
      <c r="C2784" s="1" t="s">
        <v>4</v>
      </c>
      <c r="D2784" s="1" t="s">
        <v>5</v>
      </c>
    </row>
    <row r="2785" spans="1:4" ht="13.2" x14ac:dyDescent="0.25">
      <c r="A2785" s="1" t="s">
        <v>2791</v>
      </c>
      <c r="B2785" t="str">
        <f ca="1">IFERROR(__xludf.DUMMYFUNCTION("GOOGLETRANSLATE(B2785,""en"",""hi"")"),"चले जाओ गोस्वामी")</f>
        <v>चले जाओ गोस्वामी</v>
      </c>
      <c r="C2785" s="1" t="s">
        <v>4</v>
      </c>
      <c r="D2785" s="1" t="s">
        <v>5</v>
      </c>
    </row>
    <row r="2786" spans="1:4" ht="13.2" x14ac:dyDescent="0.25">
      <c r="A2786" s="1" t="s">
        <v>2792</v>
      </c>
      <c r="B2786" t="str">
        <f ca="1">IFERROR(__xludf.DUMMYFUNCTION("GOOGLETRANSLATE(B2786,""en"",""hi"")"),"सबसे बुरा था कि उसकी दवा, पीने और क्रोध की समस्याओं, यह जानकर के बावजूद अपने
दोस्त, lol शादी के लिए उसकी बहन प्रदान करता है! जाहिरा तौर पर मित्र अधिक हैं
रक्त संबंधों से अधिक महत्वपूर्ण। वह भी दोस्त के लिए वैसे भी, जो की तरह व्यवहार करता है उसे
मल। किसी भ"&amp;"ी सभ्य भाई अपनी बहन इस तरह के एक पुरुष से शादी नहीं करना चाहेंगे।")</f>
        <v>सबसे बुरा था कि उसकी दवा, पीने और क्रोध की समस्याओं, यह जानकर के बावजूद अपने
दोस्त, lol शादी के लिए उसकी बहन प्रदान करता है! जाहिरा तौर पर मित्र अधिक हैं
रक्त संबंधों से अधिक महत्वपूर्ण। वह भी दोस्त के लिए वैसे भी, जो की तरह व्यवहार करता है उसे
मल। किसी भी सभ्य भाई अपनी बहन इस तरह के एक पुरुष से शादी नहीं करना चाहेंगे।</v>
      </c>
      <c r="C2786" s="1" t="s">
        <v>13</v>
      </c>
      <c r="D2786" s="1" t="s">
        <v>5</v>
      </c>
    </row>
    <row r="2787" spans="1:4" ht="13.2" x14ac:dyDescent="0.25">
      <c r="A2787" s="1" t="s">
        <v>2793</v>
      </c>
      <c r="B2787" t="str">
        <f ca="1">IFERROR(__xludf.DUMMYFUNCTION("GOOGLETRANSLATE(B2787,""en"",""hi"")"),"और आप एक एक रणनीति आश्चर्य, यानी चिल्ला रहे हैं")</f>
        <v>और आप एक एक रणनीति आश्चर्य, यानी चिल्ला रहे हैं</v>
      </c>
      <c r="C2787" s="1" t="s">
        <v>4</v>
      </c>
      <c r="D2787" s="1" t="s">
        <v>5</v>
      </c>
    </row>
    <row r="2788" spans="1:4" ht="13.2" x14ac:dyDescent="0.25">
      <c r="A2788" s="1" t="s">
        <v>2794</v>
      </c>
      <c r="B2788" t="str">
        <f ca="1">IFERROR(__xludf.DUMMYFUNCTION("GOOGLETRANSLATE(B2788,""en"",""hi"")"),"आप यहां हैं फिल्म, अभिनेता के प्रदर्शन, दिशा आदि की समीक्षा करने के लिए नहीं
पात्रों का औचित्य साबित करने। नारीवादी और उदारवादी मुद्दों को खींच मत करो
हर जगह।")</f>
        <v>आप यहां हैं फिल्म, अभिनेता के प्रदर्शन, दिशा आदि की समीक्षा करने के लिए नहीं
पात्रों का औचित्य साबित करने। नारीवादी और उदारवादी मुद्दों को खींच मत करो
हर जगह।</v>
      </c>
      <c r="C2788" s="1" t="s">
        <v>13</v>
      </c>
      <c r="D2788" s="1" t="s">
        <v>5</v>
      </c>
    </row>
    <row r="2789" spans="1:4" ht="13.2" x14ac:dyDescent="0.25">
      <c r="A2789" s="1" t="s">
        <v>2795</v>
      </c>
      <c r="B2789" t="str">
        <f ca="1">IFERROR(__xludf.DUMMYFUNCTION("GOOGLETRANSLATE(B2789,""en"",""hi"")"),"पहचान वापस boyssss है")</f>
        <v>पहचान वापस boyssss है</v>
      </c>
      <c r="C2789" s="1" t="s">
        <v>4</v>
      </c>
      <c r="D2789" s="1" t="s">
        <v>5</v>
      </c>
    </row>
    <row r="2790" spans="1:4" ht="13.2" x14ac:dyDescent="0.25">
      <c r="A2790" s="1" t="s">
        <v>2796</v>
      </c>
      <c r="B2790" t="str">
        <f ca="1">IFERROR(__xludf.DUMMYFUNCTION("GOOGLETRANSLATE(B2790,""en"",""hi"")"),"कोई पैसा कोई पैसा नहीं नकारात्मकता वमन मत करो, यू अपने आप को कह रहा iam गरीब thats क्या
90% भारतीय मानसिकता सभी about.u saahoo और की तरह फिल्म पर पैसा खर्च है
कोई पैसा नहीं जप ... क्या बकवास, यू पता नहीं जहां पैसा खर्च करने के लिए के रूप में यू आर है
छात्"&amp;"र .. मैं स्वतंत्र रूप से सुझाव है कि समीक्षा और रेटिंग के लिए रोगी इंतजार हो
तो जाओ और घड़ी ... tosser")</f>
        <v>कोई पैसा कोई पैसा नहीं नकारात्मकता वमन मत करो, यू अपने आप को कह रहा iam गरीब thats क्या
90% भारतीय मानसिकता सभी about.u saahoo और की तरह फिल्म पर पैसा खर्च है
कोई पैसा नहीं जप ... क्या बकवास, यू पता नहीं जहां पैसा खर्च करने के लिए के रूप में यू आर है
छात्र .. मैं स्वतंत्र रूप से सुझाव है कि समीक्षा और रेटिंग के लिए रोगी इंतजार हो
तो जाओ और घड़ी ... tosser</v>
      </c>
      <c r="C2790" s="1" t="s">
        <v>4</v>
      </c>
      <c r="D2790" s="1" t="s">
        <v>28</v>
      </c>
    </row>
    <row r="2791" spans="1:4" ht="13.2" x14ac:dyDescent="0.25">
      <c r="A2791" s="1" t="s">
        <v>2797</v>
      </c>
      <c r="B2791" t="str">
        <f ca="1">IFERROR(__xludf.DUMMYFUNCTION("GOOGLETRANSLATE(B2791,""en"",""hi"")"),"अच्छी तरह से किया भाई 👌")</f>
        <v>अच्छी तरह से किया भाई 👌</v>
      </c>
      <c r="C2791" s="1" t="s">
        <v>4</v>
      </c>
      <c r="D2791" s="1" t="s">
        <v>5</v>
      </c>
    </row>
    <row r="2792" spans="1:4" ht="13.2" x14ac:dyDescent="0.25">
      <c r="A2792" s="1" t="s">
        <v>2798</v>
      </c>
      <c r="B2792" t="str">
        <f ca="1">IFERROR(__xludf.DUMMYFUNCTION("GOOGLETRANSLATE(B2792,""en"",""hi"")"),"1684715663")</f>
        <v>1684715663</v>
      </c>
      <c r="C2792" s="1" t="s">
        <v>4</v>
      </c>
      <c r="D2792" s="1" t="s">
        <v>5</v>
      </c>
    </row>
    <row r="2793" spans="1:4" ht="13.2" x14ac:dyDescent="0.25">
      <c r="A2793" s="1" t="s">
        <v>2799</v>
      </c>
      <c r="B2793" t="str">
        <f ca="1">IFERROR(__xludf.DUMMYFUNCTION("GOOGLETRANSLATE(B2793,""en"",""hi"")"),"Hii")</f>
        <v>Hii</v>
      </c>
      <c r="C2793" s="1" t="s">
        <v>4</v>
      </c>
      <c r="D2793" s="1" t="s">
        <v>5</v>
      </c>
    </row>
    <row r="2794" spans="1:4" ht="13.2" x14ac:dyDescent="0.25">
      <c r="A2794" s="1" t="s">
        <v>2800</v>
      </c>
      <c r="B2794" t="str">
        <f ca="1">IFERROR(__xludf.DUMMYFUNCTION("GOOGLETRANSLATE(B2794,""en"",""hi"")"),"Fack बोंग पुरुष")</f>
        <v>Fack बोंग पुरुष</v>
      </c>
      <c r="C2794" s="1" t="s">
        <v>13</v>
      </c>
      <c r="D2794" s="1" t="s">
        <v>28</v>
      </c>
    </row>
    <row r="2795" spans="1:4" ht="13.2" x14ac:dyDescent="0.25">
      <c r="A2795" s="1" t="s">
        <v>2801</v>
      </c>
      <c r="B2795" t="str">
        <f ca="1">IFERROR(__xludf.DUMMYFUNCTION("GOOGLETRANSLATE(B2795,""en"",""hi"")"),"Chutiya movie..Shahid betichod केवल सेक्स के बारे में परवाह .. kiara भी है केवल चाहते हैं
सेक्स .. jhatu फिल्म")</f>
        <v>Chutiya movie..Shahid betichod केवल सेक्स के बारे में परवाह .. kiara भी है केवल चाहते हैं
सेक्स .. jhatu फिल्म</v>
      </c>
      <c r="C2795" s="1" t="s">
        <v>13</v>
      </c>
      <c r="D2795" s="1" t="s">
        <v>28</v>
      </c>
    </row>
    <row r="2796" spans="1:4" ht="13.2" x14ac:dyDescent="0.25">
      <c r="A2796" s="1" t="s">
        <v>2802</v>
      </c>
      <c r="B2796" t="str">
        <f ca="1">IFERROR(__xludf.DUMMYFUNCTION("GOOGLETRANSLATE(B2796,""en"",""hi"")"),"बॉलीवुड मूवी मेकर्स: कॉपी +, पेस्ट = लाभ और बनाने इंडियंस chutiya ओह! वे
पहले से ही हैं ..
बस उन्हें एक कॉपी पेस्ट देने के लिए और इन बेवकूफों में एक nigha की तरह हंसते होगा
थिएटर।")</f>
        <v>बॉलीवुड मूवी मेकर्स: कॉपी +, पेस्ट = लाभ और बनाने इंडियंस chutiya ओह! वे
पहले से ही हैं ..
बस उन्हें एक कॉपी पेस्ट देने के लिए और इन बेवकूफों में एक nigha की तरह हंसते होगा
थिएटर।</v>
      </c>
      <c r="C2796" s="1" t="s">
        <v>13</v>
      </c>
      <c r="D2796" s="1" t="s">
        <v>5</v>
      </c>
    </row>
    <row r="2797" spans="1:4" ht="13.2" x14ac:dyDescent="0.25">
      <c r="A2797" s="1" t="s">
        <v>2803</v>
      </c>
      <c r="B2797" t="str">
        <f ca="1">IFERROR(__xludf.DUMMYFUNCTION("GOOGLETRANSLATE(B2797,""en"",""hi"")"),"बेस्ट वीडियो मैं देखा आज 👍👍")</f>
        <v>बेस्ट वीडियो मैं देखा आज 👍👍</v>
      </c>
      <c r="C2797" s="1" t="s">
        <v>4</v>
      </c>
      <c r="D2797" s="1" t="s">
        <v>5</v>
      </c>
    </row>
    <row r="2798" spans="1:4" ht="13.2" x14ac:dyDescent="0.25">
      <c r="A2798" s="1" t="s">
        <v>2804</v>
      </c>
      <c r="B2798" t="str">
        <f ca="1">IFERROR(__xludf.DUMMYFUNCTION("GOOGLETRANSLATE(B2798,""en"",""hi"")"),"m9512343392wp")</f>
        <v>m9512343392wp</v>
      </c>
      <c r="C2798" s="1" t="s">
        <v>4</v>
      </c>
      <c r="D2798" s="1" t="s">
        <v>5</v>
      </c>
    </row>
    <row r="2799" spans="1:4" ht="13.2" x14ac:dyDescent="0.25">
      <c r="A2799" s="1" t="s">
        <v>2805</v>
      </c>
      <c r="B2799" t="str">
        <f ca="1">IFERROR(__xludf.DUMMYFUNCTION("GOOGLETRANSLATE(B2799,""en"",""hi"")"),"यू आर सही sir👍
तुमसे प्यार करता हूँ 3000 ..")</f>
        <v>यू आर सही sir👍
तुमसे प्यार करता हूँ 3000 ..</v>
      </c>
      <c r="C2799" s="1" t="s">
        <v>4</v>
      </c>
      <c r="D2799" s="1" t="s">
        <v>5</v>
      </c>
    </row>
    <row r="2800" spans="1:4" ht="13.2" x14ac:dyDescent="0.25">
      <c r="A2800" s="1" t="s">
        <v>2806</v>
      </c>
      <c r="B2800" t="str">
        <f ca="1">IFERROR(__xludf.DUMMYFUNCTION("GOOGLETRANSLATE(B2800,""en"",""hi"")"),"&lt;Https://youtu.be/cPCwJx6XKs0&gt;
कबीर सिंह पॉडकास्ट 👆")</f>
        <v>&lt;Https://youtu.be/cPCwJx6XKs0&gt;
कबीर सिंह पॉडकास्ट 👆</v>
      </c>
      <c r="C2800" s="1" t="s">
        <v>4</v>
      </c>
      <c r="D2800" s="1" t="s">
        <v>5</v>
      </c>
    </row>
    <row r="2801" spans="1:4" ht="13.2" x14ac:dyDescent="0.25">
      <c r="A2801" s="1" t="s">
        <v>2807</v>
      </c>
      <c r="B2801" t="str">
        <f ca="1">IFERROR(__xludf.DUMMYFUNCTION("GOOGLETRANSLATE(B2801,""en"",""hi"")"),"@Om Parkesh हैलो")</f>
        <v>@Om Parkesh हैलो</v>
      </c>
      <c r="C2801" s="1" t="s">
        <v>4</v>
      </c>
      <c r="D2801" s="1" t="s">
        <v>5</v>
      </c>
    </row>
    <row r="2802" spans="1:4" ht="13.2" x14ac:dyDescent="0.25">
      <c r="A2802" s="1" t="s">
        <v>2808</v>
      </c>
      <c r="B2802" t="str">
        <f ca="1">IFERROR(__xludf.DUMMYFUNCTION("GOOGLETRANSLATE(B2802,""en"",""hi"")"),"LOCAN आयरनमैन ठीक")</f>
        <v>LOCAN आयरनमैन ठीक</v>
      </c>
      <c r="C2802" s="1" t="s">
        <v>4</v>
      </c>
      <c r="D2802" s="1" t="s">
        <v>5</v>
      </c>
    </row>
    <row r="2803" spans="1:4" ht="13.2" x14ac:dyDescent="0.25">
      <c r="A2803" s="1" t="s">
        <v>2809</v>
      </c>
      <c r="B2803" t="str">
        <f ca="1">IFERROR(__xludf.DUMMYFUNCTION("GOOGLETRANSLATE(B2803,""en"",""hi"")"),"क्यों आप शर्लक पर एक वीडियो बना नहीं है ... हम इसके बारे में क्या सीख सकते हैं ??")</f>
        <v>क्यों आप शर्लक पर एक वीडियो बना नहीं है ... हम इसके बारे में क्या सीख सकते हैं ??</v>
      </c>
      <c r="C2803" s="1" t="s">
        <v>4</v>
      </c>
      <c r="D2803" s="1" t="s">
        <v>5</v>
      </c>
    </row>
    <row r="2804" spans="1:4" ht="13.2" x14ac:dyDescent="0.25">
      <c r="A2804" s="1" t="s">
        <v>2810</v>
      </c>
      <c r="B2804" t="str">
        <f ca="1">IFERROR(__xludf.DUMMYFUNCTION("GOOGLETRANSLATE(B2804,""en"",""hi"")"),"Writeee")</f>
        <v>Writeee</v>
      </c>
      <c r="C2804" s="1" t="s">
        <v>4</v>
      </c>
      <c r="D2804" s="1" t="s">
        <v>5</v>
      </c>
    </row>
    <row r="2805" spans="1:4" ht="13.2" x14ac:dyDescent="0.25">
      <c r="A2805" s="1" t="s">
        <v>2811</v>
      </c>
      <c r="B2805" t="str">
        <f ca="1">IFERROR(__xludf.DUMMYFUNCTION("GOOGLETRANSLATE(B2805,""en"",""hi"")"),"कबीर सिंह की तरह किसी भी तरह के फिल्मों भविष्य में जारी करेंगे, तो मेरी एक और केवल
दर्शकों के लिए अनुरोध बॉक्स ऑफिस में उन्हें बनाने के लिए ""आपदा"" है ... कृपया")</f>
        <v>कबीर सिंह की तरह किसी भी तरह के फिल्मों भविष्य में जारी करेंगे, तो मेरी एक और केवल
दर्शकों के लिए अनुरोध बॉक्स ऑफिस में उन्हें बनाने के लिए "आपदा" है ... कृपया</v>
      </c>
      <c r="C2805" s="1" t="s">
        <v>4</v>
      </c>
      <c r="D2805" s="1" t="s">
        <v>5</v>
      </c>
    </row>
    <row r="2806" spans="1:4" ht="13.2" x14ac:dyDescent="0.25">
      <c r="A2806" s="1" t="s">
        <v>2812</v>
      </c>
      <c r="B2806" t="str">
        <f ca="1">IFERROR(__xludf.DUMMYFUNCTION("GOOGLETRANSLATE(B2806,""en"",""hi"")"),"200")</f>
        <v>200</v>
      </c>
      <c r="C2806" s="1" t="s">
        <v>4</v>
      </c>
      <c r="D2806" s="1" t="s">
        <v>5</v>
      </c>
    </row>
    <row r="2807" spans="1:4" ht="13.2" x14ac:dyDescent="0.25">
      <c r="A2807" s="1" t="s">
        <v>2813</v>
      </c>
      <c r="B2807" t="str">
        <f ca="1">IFERROR(__xludf.DUMMYFUNCTION("GOOGLETRANSLATE(B2807,""en"",""hi"")"),"सबसे पहले यू घड़ी hv सूद")</f>
        <v>सबसे पहले यू घड़ी hv सूद</v>
      </c>
      <c r="C2807" s="1" t="s">
        <v>4</v>
      </c>
      <c r="D2807" s="1" t="s">
        <v>5</v>
      </c>
    </row>
    <row r="2808" spans="1:4" ht="13.2" x14ac:dyDescent="0.25">
      <c r="A2808" s="1" t="s">
        <v>2814</v>
      </c>
      <c r="B2808" t="str">
        <f ca="1">IFERROR(__xludf.DUMMYFUNCTION("GOOGLETRANSLATE(B2808,""en"",""hi"")"),"गलत भाषा का इस तरह बोल रहा करके, अरुंधति रॉय सिर्फ खुद को उजागर कर दिया
और सोच के उसकी तर्कहीन और विसंगत रास्ता।")</f>
        <v>गलत भाषा का इस तरह बोल रहा करके, अरुंधति रॉय सिर्फ खुद को उजागर कर दिया
और सोच के उसकी तर्कहीन और विसंगत रास्ता।</v>
      </c>
      <c r="C2808" s="1" t="s">
        <v>4</v>
      </c>
      <c r="D2808" s="1" t="s">
        <v>5</v>
      </c>
    </row>
    <row r="2809" spans="1:4" ht="13.2" x14ac:dyDescent="0.25">
      <c r="A2809" s="1" t="s">
        <v>2815</v>
      </c>
      <c r="B2809" t="str">
        <f ca="1">IFERROR(__xludf.DUMMYFUNCTION("GOOGLETRANSLATE(B2809,""en"",""hi"")"),"यही तो मैं कहना चाहता है ...")</f>
        <v>यही तो मैं कहना चाहता है ...</v>
      </c>
      <c r="C2809" s="1" t="s">
        <v>4</v>
      </c>
      <c r="D2809" s="1" t="s">
        <v>5</v>
      </c>
    </row>
    <row r="2810" spans="1:4" ht="13.2" x14ac:dyDescent="0.25">
      <c r="A2810" s="1" t="s">
        <v>2816</v>
      </c>
      <c r="B2810" t="str">
        <f ca="1">IFERROR(__xludf.DUMMYFUNCTION("GOOGLETRANSLATE(B2810,""en"",""hi"")"),"@Harsh कुमार
आह, हाँ उस अर्थ में यह पुरानी अवधारणाओं की तरह थोड़े है 🙌🏻")</f>
        <v>@Harsh कुमार
आह, हाँ उस अर्थ में यह पुरानी अवधारणाओं की तरह थोड़े है 🙌🏻</v>
      </c>
      <c r="C2810" s="1" t="s">
        <v>4</v>
      </c>
      <c r="D2810" s="1" t="s">
        <v>5</v>
      </c>
    </row>
    <row r="2811" spans="1:4" ht="13.2" x14ac:dyDescent="0.25">
      <c r="A2811" s="1" t="s">
        <v>2817</v>
      </c>
      <c r="B2811" t="str">
        <f ca="1">IFERROR(__xludf.DUMMYFUNCTION("GOOGLETRANSLATE(B2811,""en"",""hi"")"),"बिस्तर")</f>
        <v>बिस्तर</v>
      </c>
      <c r="C2811" s="1" t="s">
        <v>4</v>
      </c>
      <c r="D2811" s="1" t="s">
        <v>5</v>
      </c>
    </row>
    <row r="2812" spans="1:4" ht="13.2" x14ac:dyDescent="0.25">
      <c r="A2812" s="1" t="s">
        <v>2818</v>
      </c>
      <c r="B2812" t="str">
        <f ca="1">IFERROR(__xludf.DUMMYFUNCTION("GOOGLETRANSLATE(B2812,""en"",""hi"")"),"जिस तरह से वह कहा- ""चेन दोस्त को तोड़ने"" 😂😂😂😂")</f>
        <v>जिस तरह से वह कहा- "चेन दोस्त को तोड़ने" 😂😂😂😂</v>
      </c>
      <c r="C2812" s="1" t="s">
        <v>4</v>
      </c>
      <c r="D2812" s="1" t="s">
        <v>5</v>
      </c>
    </row>
    <row r="2813" spans="1:4" ht="13.2" x14ac:dyDescent="0.25">
      <c r="A2813" s="1" t="s">
        <v>2819</v>
      </c>
      <c r="B2813" t="str">
        <f ca="1">IFERROR(__xludf.DUMMYFUNCTION("GOOGLETRANSLATE(B2813,""en"",""hi"")"),"फिल्म के केवल दो अवगुण इसकी लंबाई और ciggarattes के साथ इसका प्रयोग था")</f>
        <v>फिल्म के केवल दो अवगुण इसकी लंबाई और ciggarattes के साथ इसका प्रयोग था</v>
      </c>
      <c r="C2813" s="1" t="s">
        <v>4</v>
      </c>
      <c r="D2813" s="1" t="s">
        <v>5</v>
      </c>
    </row>
    <row r="2814" spans="1:4" ht="13.2" x14ac:dyDescent="0.25">
      <c r="A2814" s="1" t="s">
        <v>2820</v>
      </c>
      <c r="B2814" t="str">
        <f ca="1">IFERROR(__xludf.DUMMYFUNCTION("GOOGLETRANSLATE(B2814,""en"",""hi"")"),"प्रतीक भाई मैं हिंदुस्तान टाइम्स की समीक्षा पढ़ सकते हैं और यहां तक ​​कि मुझे लगता है CUD
मेरे अंदर खुशी कैसे भयभीत ultre नारीवादी समीक्षक was😂 देवता महसूस
वे और अधिक इस तरह के थप्पड़ लायक")</f>
        <v>प्रतीक भाई मैं हिंदुस्तान टाइम्स की समीक्षा पढ़ सकते हैं और यहां तक ​​कि मुझे लगता है CUD
मेरे अंदर खुशी कैसे भयभीत ultre नारीवादी समीक्षक was😂 देवता महसूस
वे और अधिक इस तरह के थप्पड़ लायक</v>
      </c>
      <c r="C2814" s="1" t="s">
        <v>36</v>
      </c>
      <c r="D2814" s="1" t="s">
        <v>5</v>
      </c>
    </row>
    <row r="2815" spans="1:4" ht="13.2" x14ac:dyDescent="0.25">
      <c r="A2815" s="1" t="s">
        <v>2821</v>
      </c>
      <c r="B2815" t="str">
        <f ca="1">IFERROR(__xludf.DUMMYFUNCTION("GOOGLETRANSLATE(B2815,""en"",""hi"")"),"शाहिद सबसे अच्छा 300cr फिल्म फिल्म है")</f>
        <v>शाहिद सबसे अच्छा 300cr फिल्म फिल्म है</v>
      </c>
      <c r="C2815" s="1" t="s">
        <v>4</v>
      </c>
      <c r="D2815" s="1" t="s">
        <v>5</v>
      </c>
    </row>
    <row r="2816" spans="1:4" ht="13.2" x14ac:dyDescent="0.25">
      <c r="A2816" s="1" t="s">
        <v>2822</v>
      </c>
      <c r="B2816" t="str">
        <f ca="1">IFERROR(__xludf.DUMMYFUNCTION("GOOGLETRANSLATE(B2816,""en"",""hi"")"),"क्या लोगों को भी नहीं एहसास है कि अगर कबीर सिंह बना आप असहज महसूस करते,
यह चाहिए था। यह वास्तव में क्या यह निर्धारित करने के लिए किया था। अर्जुन रेड्डी और के साथ
अब कबीर सिंह, निदेशक संदीप Vanga केवल एक अलग प्रदर्शन कर रहा है
एक नायक के नजरिए से कहानी वर्"&amp;"णन करने से शैली की तरह
जो निहायत त्रुटिपूर्ण है। एक बार हम ग्रे के चश्मे के माध्यम से फिल्म दिखाई जाती हैं के लिए
बल्कि काला या सफेद के चरम से। कहानी अपने से करेंगी क्योंकि
परिप्रेक्ष्य, कबीर सोचता है कि वह आदमी की सही तरह है, हमेशा सही में,
परिस्थितियों "&amp;"द्वारा गलत और पर अपने शराब और मादक द्रव्यों के सेवन को सही ठहराते हैं
एक ही आधार है, जो किसी भी दीवानी की खासियत है। की अवधि के दौरान
फिल्म, वह तथ्य यह है कि गलती उसके साथ पूरी तरह से निहित है एहसास नहीं है। उस
यह उसकी प्रकृति है कि के सड़ा हुआ है, अपने भ"&amp;"ाग्य नहीं है।
फिल्म में, हम, पागलपन में अपने नीचे सर्पिल दिखाए जाते हैं लगभग
घुटन निराशा की भावना महसूस कर रही है जैसे कि हम भी द्वारा संक्रमित हैं
अपने आत्म प्रवृत्त पीड़ा। विजय / शाहिद दोनों इस संदेश में एक महान काम किया है
चरित्र की अपनी-अपनी प्र"&amp;"स्तुति में पीड़ा। यह दुख जारी है
बहुत अंत तक, बिंदु है जहां हम एक दर्शक के रूप में किसी भी छोड़ दिया है करने के लिए ऊपर
नायक के लिए मोचन की आशा है, जब वह एक 360 डिग्री बारी करता है की तरह
अंत में उसकी समस्या और सेट बाहर स्वीकार करते हैं मोक्ष की तलाश करने"&amp;" के द्वारा। मैंने नहीं किया
कुछ भी इस फिल्म के बारे दूर से गलत हैं। फिल्म किसी भी तरह से नहीं है
चरित्र की स्तुति। इसके विपरीत यह आप निराश महसूस करता है और
हद तक उसके द्वारा repulsed है कि आप भी निम्न में से कभी नहीं लगता है कि उसकी
जीवन शैली। आप पूरी तरह"&amp;" से इसे घृणा चाहते। व्यक्तिगत रूप से,, अनुभव से बोल के रूप में
एक व्यक्ति जो शराब नहीं था है या भस्म दवाओं या एक दबंग किया गया
नारी द्वेषी उस बात के लिए, फिल्म के बजाय मुझे एक गलत संदेश दे रही है
बजाय मेरे सभी को और अधिक इस तरह के एक रास्ते पर पर दूर करने"&amp;" के लिए नहीं निर्धारित कर दिया। आप
सचमुच चरित्र भीख अपने तरीके ठीक करने के अंत। सहायक
कबीर के भाई और उसके दोस्तों की तरह फिल्म में पात्रों यह सब करते हुए कर रहे हैं
उसे अपने बर्बादी की लेकिन कोई लाभ नहीं हुआ बाहर आकर्षित करने के लिए कोशिश कर रहा। इस फिल्म"&amp;" में वास्तव में है
भारतीय सिनेमा में एक बहुत क्रांतिकारी कदम है, एक त्रुटिपूर्ण बारे में एक कहानी का चित्रण
आदमी, बल्कि एक धूसर अंधेरे अंतरिक्ष में सड़ लिली सफेद या pitch- से
काली। आमतौर पर हमारे फिल्मों उस क्षेत्र में जाने के लिए नहीं है। फिल्म वास्तव मे"&amp;"ं बचाता है एक
सकारात्मक संदेश आप अपने आप को भी भुनाने से जब आप को छूने शुरू कर सकते हैं कि
जब तक आप के पास ऐसा करने के लिए होगा के रूप में नरक के नीचे रॉक। जब कबीर पर है
के बाद अपने निम्नतम बिंदु अपने पेशे से वंचित किया जा रहा है और पीड़ित
एक व्यक्तिगत त्"&amp;"रासदी, वह अपने गड्ढे की चट्टान नीचे स्थित है और वह करने के लिए है
विकल्प है कि क्या वह के लिए गड्ढे के अंधेरे तक ही सीमित रहना चाहता है
एक अधर में लटकी अनंत काल या इससे बाहर चढ़ाई शुरू करते हैं। उन्होंने बाद और इस तरह से करता है
फिल्म अंधेरे का एक बहुत और"&amp;" असहजता के अधिकांश के लिए हमें विषय के बाद
इसके क्रम हमें आशा की किरण teensiest साथ छोड़ देता है। बस जीवन की तरह।
उन सभी जो अस्थिर कर रहे थे और फिल्म से परेशान, जैसा कि मैंने कहा के लिए
इससे पहले, यह आप ऐसा महसूस करने के लिए चाहिए था। अतिशयोक्ति अभिनय "&amp;"और
तकनीकी विशेषज्ञता फिल्म एक सार्थक अनुभव बना दिया।
मैं चाहता हूँ कि इन सभी अति नारीवादियों और तथाकथित उदारवादी इस फिल्म के साथ देखते हैं
एक खुले दिमाग और एक मुद्रा के लिए अपने स्वयं से अलग स्वीकार करने के लिए सीख सकते हैं। ख़ास तौर पर
इस नस्ल कर्क"&amp;"श रोता है के बाद से जब की कोशिश की दक्षिणपंथी आरोप लगाते हुए
बिगाड़ना इतिहास और वर्तमान आख्यान द्वारा अपने दृष्टिकोण को लागू करने के लिए जब,
वे खुद को दूसरों के उन लोगों के लिए असहिष्णु हैं। की तरह है कि लोगों को अस्वीकार करने के लिए
अर्जुन रेड्डी / कबीर "&amp;"सिंह अस्तित्व, समाज की कठोर वास्तविकता को नकार होगा।
ये वही लोग हैं जो ललकार और ताली जब स्वरा भास्कर masturbates
और गाली स्क्रीन पर उसके पति।")</f>
        <v>क्या लोगों को भी नहीं एहसास है कि अगर कबीर सिंह बना आप असहज महसूस करते,
यह चाहिए था। यह वास्तव में क्या यह निर्धारित करने के लिए किया था। अर्जुन रेड्डी और के साथ
अब कबीर सिंह, निदेशक संदीप Vanga केवल एक अलग प्रदर्शन कर रहा है
एक नायक के नजरिए से कहानी वर्णन करने से शैली की तरह
जो निहायत त्रुटिपूर्ण है। एक बार हम ग्रे के चश्मे के माध्यम से फिल्म दिखाई जाती हैं के लिए
बल्कि काला या सफेद के चरम से। कहानी अपने से करेंगी क्योंकि
परिप्रेक्ष्य, कबीर सोचता है कि वह आदमी की सही तरह है, हमेशा सही में,
परिस्थितियों द्वारा गलत और पर अपने शराब और मादक द्रव्यों के सेवन को सही ठहराते हैं
एक ही आधार है, जो किसी भी दीवानी की खासियत है। की अवधि के दौरान
फिल्म, वह तथ्य यह है कि गलती उसके साथ पूरी तरह से निहित है एहसास नहीं है। उस
यह उसकी प्रकृति है कि के सड़ा हुआ है, अपने भाग्य नहीं है।
फिल्म में, हम, पागलपन में अपने नीचे सर्पिल दिखाए जाते हैं लगभग
घुटन निराशा की भावना महसूस कर रही है जैसे कि हम भी द्वारा संक्रमित हैं
अपने आत्म प्रवृत्त पीड़ा। विजय / शाहिद दोनों इस संदेश में एक महान काम किया है
चरित्र की अपनी-अपनी प्रस्तुति में पीड़ा। यह दुख जारी है
बहुत अंत तक, बिंदु है जहां हम एक दर्शक के रूप में किसी भी छोड़ दिया है करने के लिए ऊपर
नायक के लिए मोचन की आशा है, जब वह एक 360 डिग्री बारी करता है की तरह
अंत में उसकी समस्या और सेट बाहर स्वीकार करते हैं मोक्ष की तलाश करने के द्वारा। मैंने नहीं किया
कुछ भी इस फिल्म के बारे दूर से गलत हैं। फिल्म किसी भी तरह से नहीं है
चरित्र की स्तुति। इसके विपरीत यह आप निराश महसूस करता है और
हद तक उसके द्वारा repulsed है कि आप भी निम्न में से कभी नहीं लगता है कि उसकी
जीवन शैली। आप पूरी तरह से इसे घृणा चाहते। व्यक्तिगत रूप से,, अनुभव से बोल के रूप में
एक व्यक्ति जो शराब नहीं था है या भस्म दवाओं या एक दबंग किया गया
नारी द्वेषी उस बात के लिए, फिल्म के बजाय मुझे एक गलत संदेश दे रही है
बजाय मेरे सभी को और अधिक इस तरह के एक रास्ते पर पर दूर करने के लिए नहीं निर्धारित कर दिया। आप
सचमुच चरित्र भीख अपने तरीके ठीक करने के अंत। सहायक
कबीर के भाई और उसके दोस्तों की तरह फिल्म में पात्रों यह सब करते हुए कर रहे हैं
उसे अपने बर्बादी की लेकिन कोई लाभ नहीं हुआ बाहर आकर्षित करने के लिए कोशिश कर रहा। इस फिल्म में वास्तव में है
भारतीय सिनेमा में एक बहुत क्रांतिकारी कदम है, एक त्रुटिपूर्ण बारे में एक कहानी का चित्रण
आदमी, बल्कि एक धूसर अंधेरे अंतरिक्ष में सड़ लिली सफेद या pitch- से
काली। आमतौर पर हमारे फिल्मों उस क्षेत्र में जाने के लिए नहीं है। फिल्म वास्तव में बचाता है एक
सकारात्मक संदेश आप अपने आप को भी भुनाने से जब आप को छूने शुरू कर सकते हैं कि
जब तक आप के पास ऐसा करने के लिए होगा के रूप में नरक के नीचे रॉक। जब कबीर पर है
के बाद अपने निम्नतम बिंदु अपने पेशे से वंचित किया जा रहा है और पीड़ित
एक व्यक्तिगत त्रासदी, वह अपने गड्ढे की चट्टान नीचे स्थित है और वह करने के लिए है
विकल्प है कि क्या वह के लिए गड्ढे के अंधेरे तक ही सीमित रहना चाहता है
एक अधर में लटकी अनंत काल या इससे बाहर चढ़ाई शुरू करते हैं। उन्होंने बाद और इस तरह से करता है
फिल्म अंधेरे का एक बहुत और असहजता के अधिकांश के लिए हमें विषय के बाद
इसके क्रम हमें आशा की किरण teensiest साथ छोड़ देता है। बस जीवन की तरह।
उन सभी जो अस्थिर कर रहे थे और फिल्म से परेशान, जैसा कि मैंने कहा के लिए
इससे पहले, यह आप ऐसा महसूस करने के लिए चाहिए था। अतिशयोक्ति अभिनय और
तकनीकी विशेषज्ञता फिल्म एक सार्थक अनुभव बना दिया।
मैं चाहता हूँ कि इन सभी अति नारीवादियों और तथाकथित उदारवादी इस फिल्म के साथ देखते हैं
एक खुले दिमाग और एक मुद्रा के लिए अपने स्वयं से अलग स्वीकार करने के लिए सीख सकते हैं। ख़ास तौर पर
इस नस्ल कर्कश रोता है के बाद से जब की कोशिश की दक्षिणपंथी आरोप लगाते हुए
बिगाड़ना इतिहास और वर्तमान आख्यान द्वारा अपने दृष्टिकोण को लागू करने के लिए जब,
वे खुद को दूसरों के उन लोगों के लिए असहिष्णु हैं। की तरह है कि लोगों को अस्वीकार करने के लिए
अर्जुन रेड्डी / कबीर सिंह अस्तित्व, समाज की कठोर वास्तविकता को नकार होगा।
ये वही लोग हैं जो ललकार और ताली जब स्वरा भास्कर masturbates
और गाली स्क्रीन पर उसके पति।</v>
      </c>
      <c r="C2816" s="1" t="s">
        <v>4</v>
      </c>
      <c r="D2816" s="1" t="s">
        <v>5</v>
      </c>
    </row>
    <row r="2817" spans="1:4" ht="13.2" x14ac:dyDescent="0.25">
      <c r="A2817" s="1" t="s">
        <v>2823</v>
      </c>
      <c r="B2817" t="str">
        <f ca="1">IFERROR(__xludf.DUMMYFUNCTION("GOOGLETRANSLATE(B2817,""en"",""hi"")"),"कोई दृश्य नहीं है, लेकिन 207 likes😂😂😂😂😂😂😂😂🤣🤣🤣🤣")</f>
        <v>कोई दृश्य नहीं है, लेकिन 207 likes😂😂😂😂😂😂😂😂🤣🤣🤣🤣</v>
      </c>
      <c r="C2817" s="1" t="s">
        <v>4</v>
      </c>
      <c r="D2817" s="1" t="s">
        <v>5</v>
      </c>
    </row>
    <row r="2818" spans="1:4" ht="13.2" x14ac:dyDescent="0.25">
      <c r="A2818" s="1" t="s">
        <v>2824</v>
      </c>
      <c r="B2818" t="str">
        <f ca="1">IFERROR(__xludf.DUMMYFUNCTION("GOOGLETRANSLATE(B2818,""en"",""hi"")"),"क्यों कच्चे या आईबी ऐसे लोगों से दूर टक्कर नहीं है।")</f>
        <v>क्यों कच्चे या आईबी ऐसे लोगों से दूर टक्कर नहीं है।</v>
      </c>
      <c r="C2818" s="1" t="s">
        <v>4</v>
      </c>
      <c r="D2818" s="1" t="s">
        <v>5</v>
      </c>
    </row>
    <row r="2819" spans="1:4" ht="13.2" x14ac:dyDescent="0.25">
      <c r="A2819" s="1" t="s">
        <v>2825</v>
      </c>
      <c r="B2819" t="str">
        <f ca="1">IFERROR(__xludf.DUMMYFUNCTION("GOOGLETRANSLATE(B2819,""en"",""hi"")"),"अन्ना भाई व्यक्तित्व @mohammed कि वह की CLG अव्वल में पास
घ विश्वविद्यालय CLG, CLG फुटबॉल टीम के कप्तान nd क्रोध कोई जूनियर खड़े करने की हिम्मत
उसके खिलाफ nd दृश्य पूरी तरह से डी फिल्म में अपने चरित्र का समर्थन करता है")</f>
        <v>अन्ना भाई व्यक्तित्व @mohammed कि वह की CLG अव्वल में पास
घ विश्वविद्यालय CLG, CLG फुटबॉल टीम के कप्तान nd क्रोध कोई जूनियर खड़े करने की हिम्मत
उसके खिलाफ nd दृश्य पूरी तरह से डी फिल्म में अपने चरित्र का समर्थन करता है</v>
      </c>
      <c r="C2819" s="1" t="s">
        <v>4</v>
      </c>
      <c r="D2819" s="1" t="s">
        <v>5</v>
      </c>
    </row>
    <row r="2820" spans="1:4" ht="13.2" x14ac:dyDescent="0.25">
      <c r="A2820" s="1" t="s">
        <v>2826</v>
      </c>
      <c r="B2820" t="str">
        <f ca="1">IFERROR(__xludf.DUMMYFUNCTION("GOOGLETRANSLATE(B2820,""en"",""hi"")"),"वाह!!! आप के साथ मेरे विचार मैच ... आप अच्छी तरह से कर रहे हैं ...")</f>
        <v>वाह!!! आप के साथ मेरे विचार मैच ... आप अच्छी तरह से कर रहे हैं ...</v>
      </c>
      <c r="C2820" s="1" t="s">
        <v>4</v>
      </c>
      <c r="D2820" s="1" t="s">
        <v>5</v>
      </c>
    </row>
    <row r="2821" spans="1:4" ht="13.2" x14ac:dyDescent="0.25">
      <c r="A2821" s="1" t="s">
        <v>2827</v>
      </c>
      <c r="B2821" t="str">
        <f ca="1">IFERROR(__xludf.DUMMYFUNCTION("GOOGLETRANSLATE(B2821,""en"",""hi"")"),"यहां तक ​​कि एक अवक्रमित PROSTITUDE तो एक बेहतर charecter इस scunk Arundhadi है
रॉय। भारतीयों के लिए सबसे सुरक्षित स्थान उच्च सुरक्षा के पीछे इस scunk डाल करने के लिए है
जेल व।")</f>
        <v>यहां तक ​​कि एक अवक्रमित PROSTITUDE तो एक बेहतर charecter इस scunk Arundhadi है
रॉय। भारतीयों के लिए सबसे सुरक्षित स्थान उच्च सुरक्षा के पीछे इस scunk डाल करने के लिए है
जेल व।</v>
      </c>
      <c r="C2821" s="1" t="s">
        <v>4</v>
      </c>
      <c r="D2821" s="1" t="s">
        <v>28</v>
      </c>
    </row>
    <row r="2822" spans="1:4" ht="13.2" x14ac:dyDescent="0.25">
      <c r="A2822" s="1" t="s">
        <v>2828</v>
      </c>
      <c r="B2822" t="str">
        <f ca="1">IFERROR(__xludf.DUMMYFUNCTION("GOOGLETRANSLATE(B2822,""en"",""hi"")"),"कस्तूरी चेहरे बना रही है के रूप में यदि कल्ला kutta (Kanaiya कुमार) च $ #% करने के लिए कोशिश कर रहा है
.... इन रोहिंग्या से भी ज्यादा खतरनाक है।")</f>
        <v>कस्तूरी चेहरे बना रही है के रूप में यदि कल्ला kutta (Kanaiya कुमार) च $ #% करने के लिए कोशिश कर रहा है
.... इन रोहिंग्या से भी ज्यादा खतरनाक है।</v>
      </c>
      <c r="C2822" s="1" t="s">
        <v>4</v>
      </c>
      <c r="D2822" s="1" t="s">
        <v>28</v>
      </c>
    </row>
    <row r="2823" spans="1:4" ht="13.2" x14ac:dyDescent="0.25">
      <c r="A2823" s="1" t="s">
        <v>2829</v>
      </c>
      <c r="B2823" t="str">
        <f ca="1">IFERROR(__xludf.DUMMYFUNCTION("GOOGLETRANSLATE(B2823,""en"",""hi"")"),"आप अच्छा मालिक हैं")</f>
        <v>आप अच्छा मालिक हैं</v>
      </c>
      <c r="C2823" s="1" t="s">
        <v>4</v>
      </c>
      <c r="D2823" s="1" t="s">
        <v>5</v>
      </c>
    </row>
    <row r="2824" spans="1:4" ht="13.2" x14ac:dyDescent="0.25">
      <c r="A2824" s="1" t="s">
        <v>2830</v>
      </c>
      <c r="B2824" t="str">
        <f ca="1">IFERROR(__xludf.DUMMYFUNCTION("GOOGLETRANSLATE(B2824,""en"",""hi"")"),"यह सच है कि रिश्ते असली दुनिया की जरूरत है")</f>
        <v>यह सच है कि रिश्ते असली दुनिया की जरूरत है</v>
      </c>
      <c r="C2824" s="1" t="s">
        <v>4</v>
      </c>
      <c r="D2824" s="1" t="s">
        <v>5</v>
      </c>
    </row>
    <row r="2825" spans="1:4" ht="13.2" x14ac:dyDescent="0.25">
      <c r="A2825" s="1" t="s">
        <v>2831</v>
      </c>
      <c r="B2825" t="str">
        <f ca="1">IFERROR(__xludf.DUMMYFUNCTION("GOOGLETRANSLATE(B2825,""en"",""hi"")"),"बकवास boy😂😂😂😂😂😂😂😂😂😂")</f>
        <v>बकवास boy😂😂😂😂😂😂😂😂😂😂</v>
      </c>
      <c r="C2825" s="1" t="s">
        <v>36</v>
      </c>
      <c r="D2825" s="1" t="s">
        <v>28</v>
      </c>
    </row>
    <row r="2826" spans="1:4" ht="13.2" x14ac:dyDescent="0.25">
      <c r="A2826" s="1" t="s">
        <v>2832</v>
      </c>
      <c r="B2826" t="str">
        <f ca="1">IFERROR(__xludf.DUMMYFUNCTION("GOOGLETRANSLATE(B2826,""en"",""hi"")"),"इस अरुंधति पर शर्म की बात है। निर्दोष लोगों को भड़काने। उसकी बुक करें और
जेल भेज")</f>
        <v>इस अरुंधति पर शर्म की बात है। निर्दोष लोगों को भड़काने। उसकी बुक करें और
जेल भेज</v>
      </c>
      <c r="C2826" s="1" t="s">
        <v>4</v>
      </c>
      <c r="D2826" s="1" t="s">
        <v>5</v>
      </c>
    </row>
    <row r="2827" spans="1:4" ht="13.2" x14ac:dyDescent="0.25">
      <c r="A2827" s="1" t="s">
        <v>2833</v>
      </c>
      <c r="B2827" t="str">
        <f ca="1">IFERROR(__xludf.DUMMYFUNCTION("GOOGLETRANSLATE(B2827,""en"",""hi"")"),"सीमा सड़क संगठन MOVIE MOVIE.SEE के रूप में एक फ़िल्म है।
और हम इस फिल्म की तरह क्योंकि शाहिद का अभिनय बहुत अच्छा था।
और लोग कम से कम पता है कि वे किसी के लिए आत्म नुकसान नहीं होना चाहिए मिला है।
और कुछ संघर्ष में कम से कम फिल्म में था कि कैसे लोगों को इतन"&amp;"ी विनाशकारी मिल
एक ब्रेक अप के बाद।
सभी लड़कियों को बेवक़ूफ़ जीव और मुख्य कहानी हैं की हर लड़की वे पहली बार है
एक बकवास बोई जो न सब पर उसके सम्मान प्यार शुरू करने और जब वह उसे खाई, वे
खुले तौर पर अपनी shitty मुंह से कहना है कि सभी लड़कों एक ही हैं।
जो व्य"&amp;"क्ति genuinly तरह krta ज usse को VO बाँदा ब्याज हाय nhi मार्ता।
तो में 14 -20 साल पुराने nibbis और यहां तक ​​कि nibbas सिर्फ mad.Stay से दूर हैं
इन वर्षों में संबंध जहाज coz शायद ही कभी किसी को जो लोग जानते हैं कि देखते हैं उनके
चाहता हे।
लड़कियों के रूप "&amp;"में possible.Dont उनका अनुसरण जितना उनसे दूर mad.Stay हैं
blindly.Let उन्हें वे जो कुछ भी चाहता हूँ coz वे भी खुद को नहीं पता कर क्या
वे आर कमबख्त बेवकूफों want.They।")</f>
        <v>सीमा सड़क संगठन MOVIE MOVIE.SEE के रूप में एक फ़िल्म है।
और हम इस फिल्म की तरह क्योंकि शाहिद का अभिनय बहुत अच्छा था।
और लोग कम से कम पता है कि वे किसी के लिए आत्म नुकसान नहीं होना चाहिए मिला है।
और कुछ संघर्ष में कम से कम फिल्म में था कि कैसे लोगों को इतनी विनाशकारी मिल
एक ब्रेक अप के बाद।
सभी लड़कियों को बेवक़ूफ़ जीव और मुख्य कहानी हैं की हर लड़की वे पहली बार है
एक बकवास बोई जो न सब पर उसके सम्मान प्यार शुरू करने और जब वह उसे खाई, वे
खुले तौर पर अपनी shitty मुंह से कहना है कि सभी लड़कों एक ही हैं।
जो व्यक्ति genuinly तरह krta ज usse को VO बाँदा ब्याज हाय nhi मार्ता।
तो में 14 -20 साल पुराने nibbis और यहां तक ​​कि nibbas सिर्फ mad.Stay से दूर हैं
इन वर्षों में संबंध जहाज coz शायद ही कभी किसी को जो लोग जानते हैं कि देखते हैं उनके
चाहता हे।
लड़कियों के रूप में possible.Dont उनका अनुसरण जितना उनसे दूर mad.Stay हैं
blindly.Let उन्हें वे जो कुछ भी चाहता हूँ coz वे भी खुद को नहीं पता कर क्या
वे आर कमबख्त बेवकूफों want.They।</v>
      </c>
      <c r="C2827" s="1" t="s">
        <v>36</v>
      </c>
      <c r="D2827" s="1" t="s">
        <v>28</v>
      </c>
    </row>
    <row r="2828" spans="1:4" ht="13.2" x14ac:dyDescent="0.25">
      <c r="A2828" s="1" t="s">
        <v>2834</v>
      </c>
      <c r="B2828" t="str">
        <f ca="1">IFERROR(__xludf.DUMMYFUNCTION("GOOGLETRANSLATE(B2828,""en"",""hi"")"),"+ शरारती दुनिया में आपका स्वागत है")</f>
        <v>+ शरारती दुनिया में आपका स्वागत है</v>
      </c>
      <c r="C2828" s="1" t="s">
        <v>4</v>
      </c>
      <c r="D2828" s="1" t="s">
        <v>5</v>
      </c>
    </row>
    <row r="2829" spans="1:4" ht="13.2" x14ac:dyDescent="0.25">
      <c r="A2829" s="1" t="s">
        <v>2835</v>
      </c>
      <c r="B2829" t="str">
        <f ca="1">IFERROR(__xludf.DUMMYFUNCTION("GOOGLETRANSLATE(B2829,""en"",""hi"")"),"अच्छा video.i इस रिश्ते चाहते हैं")</f>
        <v>अच्छा video.i इस रिश्ते चाहते हैं</v>
      </c>
      <c r="C2829" s="1" t="s">
        <v>4</v>
      </c>
      <c r="D2829" s="1" t="s">
        <v>5</v>
      </c>
    </row>
    <row r="2830" spans="1:4" ht="13.2" x14ac:dyDescent="0.25">
      <c r="A2830" s="1" t="s">
        <v>2836</v>
      </c>
      <c r="B2830" t="str">
        <f ca="1">IFERROR(__xludf.DUMMYFUNCTION("GOOGLETRANSLATE(B2830,""en"",""hi"")"),"Horrible😱")</f>
        <v>Horrible😱</v>
      </c>
      <c r="C2830" s="1" t="s">
        <v>13</v>
      </c>
      <c r="D2830" s="1" t="s">
        <v>5</v>
      </c>
    </row>
    <row r="2831" spans="1:4" ht="13.2" x14ac:dyDescent="0.25">
      <c r="A2831" s="1" t="s">
        <v>2837</v>
      </c>
      <c r="B2831" t="str">
        <f ca="1">IFERROR(__xludf.DUMMYFUNCTION("GOOGLETRANSLATE(B2831,""en"",""hi"")"),"सबको पता है जो वर्तमान स्थिति में बिल्ला रंगा है ..")</f>
        <v>सबको पता है जो वर्तमान स्थिति में बिल्ला रंगा है ..</v>
      </c>
      <c r="C2831" s="1" t="s">
        <v>4</v>
      </c>
      <c r="D2831" s="1" t="s">
        <v>5</v>
      </c>
    </row>
    <row r="2832" spans="1:4" ht="13.2" x14ac:dyDescent="0.25">
      <c r="A2832" s="1" t="s">
        <v>2838</v>
      </c>
      <c r="B2832" t="str">
        <f ca="1">IFERROR(__xludf.DUMMYFUNCTION("GOOGLETRANSLATE(B2832,""en"",""hi"")"),"मैं केवल तेलुगू संस्करण अर्जुन तैयार देख चुके हैं।
यहाँ हम एक एंग्री यंग मैन के रूप में नायक के अभिनय से प्यार था।
मुझे नहीं लगता कि वह अपने दोस्तों के लिए कोई मूल्य नहीं है है। हाँ वह उन्हें अनादर। परंतु
वे भी उसे एक बहुत लंबे समय के लिए जानते हैं और उसक"&amp;"े दोस्त की मदद के लिए उसे कारण चाहता है
उसके दोस्त के लिए एक बेहतर जीवन के लिए हीरो चाहता है।
न सिर्फ अन्य बॉलीवुड फिल्मों में की तरह एक डमी चरित्र। यह संबंध है
दोस्तों के बीच।")</f>
        <v>मैं केवल तेलुगू संस्करण अर्जुन तैयार देख चुके हैं।
यहाँ हम एक एंग्री यंग मैन के रूप में नायक के अभिनय से प्यार था।
मुझे नहीं लगता कि वह अपने दोस्तों के लिए कोई मूल्य नहीं है है। हाँ वह उन्हें अनादर। परंतु
वे भी उसे एक बहुत लंबे समय के लिए जानते हैं और उसके दोस्त की मदद के लिए उसे कारण चाहता है
उसके दोस्त के लिए एक बेहतर जीवन के लिए हीरो चाहता है।
न सिर्फ अन्य बॉलीवुड फिल्मों में की तरह एक डमी चरित्र। यह संबंध है
दोस्तों के बीच।</v>
      </c>
      <c r="C2832" s="1" t="s">
        <v>4</v>
      </c>
      <c r="D2832" s="1" t="s">
        <v>5</v>
      </c>
    </row>
    <row r="2833" spans="1:4" ht="13.2" x14ac:dyDescent="0.25">
      <c r="A2833" s="1" t="s">
        <v>2839</v>
      </c>
      <c r="B2833" t="str">
        <f ca="1">IFERROR(__xludf.DUMMYFUNCTION("GOOGLETRANSLATE(B2833,""en"",""hi"")"),"भाई। 👍👍👍👍👍👍")</f>
        <v>भाई। 👍👍👍👍👍👍</v>
      </c>
      <c r="C2833" s="1" t="s">
        <v>4</v>
      </c>
      <c r="D2833" s="1" t="s">
        <v>5</v>
      </c>
    </row>
    <row r="2834" spans="1:4" ht="13.2" x14ac:dyDescent="0.25">
      <c r="A2834" s="1" t="s">
        <v>2840</v>
      </c>
      <c r="B2834" t="str">
        <f ca="1">IFERROR(__xludf.DUMMYFUNCTION("GOOGLETRANSLATE(B2834,""en"",""hi"")"),"धन्यवाद भाई")</f>
        <v>धन्यवाद भाई</v>
      </c>
      <c r="C2834" s="1" t="s">
        <v>4</v>
      </c>
      <c r="D2834" s="1" t="s">
        <v>5</v>
      </c>
    </row>
    <row r="2835" spans="1:4" ht="13.2" x14ac:dyDescent="0.25">
      <c r="A2835" s="1" t="s">
        <v>2841</v>
      </c>
      <c r="B2835" t="str">
        <f ca="1">IFERROR(__xludf.DUMMYFUNCTION("GOOGLETRANSLATE(B2835,""en"",""hi"")"),"कबीर सबसे परेशान चरित्र मैंने कभी देखा है, एक के बिना फिल्म है
कहानी लाइन!")</f>
        <v>कबीर सबसे परेशान चरित्र मैंने कभी देखा है, एक के बिना फिल्म है
कहानी लाइन!</v>
      </c>
      <c r="C2835" s="1" t="s">
        <v>13</v>
      </c>
      <c r="D2835" s="1" t="s">
        <v>5</v>
      </c>
    </row>
    <row r="2836" spans="1:4" ht="13.2" x14ac:dyDescent="0.25">
      <c r="A2836" s="1" t="s">
        <v>2842</v>
      </c>
      <c r="B2836" t="str">
        <f ca="1">IFERROR(__xludf.DUMMYFUNCTION("GOOGLETRANSLATE(B2836,""en"",""hi"")"),"मैं प्यार करता हूँ कि कैसे बहादुर वह है।")</f>
        <v>मैं प्यार करता हूँ कि कैसे बहादुर वह है।</v>
      </c>
      <c r="C2836" s="1" t="s">
        <v>4</v>
      </c>
      <c r="D2836" s="1" t="s">
        <v>5</v>
      </c>
    </row>
    <row r="2837" spans="1:4" ht="13.2" x14ac:dyDescent="0.25">
      <c r="A2837" s="1" t="s">
        <v>2843</v>
      </c>
      <c r="B2837" t="str">
        <f ca="1">IFERROR(__xludf.DUMMYFUNCTION("GOOGLETRANSLATE(B2837,""en"",""hi"")"),"भाई समीक्षा फिल्म लेख 15 कृपया।")</f>
        <v>भाई समीक्षा फिल्म लेख 15 कृपया।</v>
      </c>
      <c r="C2837" s="1" t="s">
        <v>4</v>
      </c>
      <c r="D2837" s="1" t="s">
        <v>5</v>
      </c>
    </row>
    <row r="2838" spans="1:4" ht="13.2" x14ac:dyDescent="0.25">
      <c r="A2838" s="1" t="s">
        <v>2844</v>
      </c>
      <c r="B2838" t="str">
        <f ca="1">IFERROR(__xludf.DUMMYFUNCTION("GOOGLETRANSLATE(B2838,""en"",""hi"")"),"तो तुम से सुनने के लिए खुश")</f>
        <v>तो तुम से सुनने के लिए खुश</v>
      </c>
      <c r="C2838" s="1" t="s">
        <v>4</v>
      </c>
      <c r="D2838" s="1" t="s">
        <v>5</v>
      </c>
    </row>
    <row r="2839" spans="1:4" ht="13.2" x14ac:dyDescent="0.25">
      <c r="A2839" s="1" t="s">
        <v>2845</v>
      </c>
      <c r="B2839" t="str">
        <f ca="1">IFERROR(__xludf.DUMMYFUNCTION("GOOGLETRANSLATE(B2839,""en"",""hi"")"),"सबसे अच्छा लड़का यू बीआरओ हैं")</f>
        <v>सबसे अच्छा लड़का यू बीआरओ हैं</v>
      </c>
      <c r="C2839" s="1" t="s">
        <v>4</v>
      </c>
      <c r="D2839" s="1" t="s">
        <v>5</v>
      </c>
    </row>
    <row r="2840" spans="1:4" ht="13.2" x14ac:dyDescent="0.25">
      <c r="A2840" s="1" t="s">
        <v>2846</v>
      </c>
      <c r="B2840" t="str">
        <f ca="1">IFERROR(__xludf.DUMMYFUNCTION("GOOGLETRANSLATE(B2840,""en"",""hi"")"),"तुम मेरे सम्मान भाई मिल गया ... यहां तक ​​कि नाम बॉलीवुड का तात्पर्य यह है कि वे
उद्योग का एक नाम सोच की भी करने में सक्षम नहीं।")</f>
        <v>तुम मेरे सम्मान भाई मिल गया ... यहां तक ​​कि नाम बॉलीवुड का तात्पर्य यह है कि वे
उद्योग का एक नाम सोच की भी करने में सक्षम नहीं।</v>
      </c>
      <c r="C2840" s="1" t="s">
        <v>4</v>
      </c>
      <c r="D2840" s="1" t="s">
        <v>5</v>
      </c>
    </row>
    <row r="2841" spans="1:4" ht="13.2" x14ac:dyDescent="0.25">
      <c r="A2841" s="1" t="s">
        <v>2847</v>
      </c>
      <c r="B2841" t="str">
        <f ca="1">IFERROR(__xludf.DUMMYFUNCTION("GOOGLETRANSLATE(B2841,""en"",""hi"")"),"मूवी बस बहुत चतुराई से गढ़ी गई थी और था एक सच्चे मनोरंजन ... यह
गलत जहां लोगों को शुरू में यह से प्रेरित हो रही है चला जाता है। यदि यह फिल्म थी
Shwetabh के अनुसार यह एक मनोरंजन कारक (भले ही नहीं होगा मैं
उसके साथ सहमत हैं)। लोग अतिरंजित फिल्में हाइपर को द"&amp;"ेखने के लिए आते हैं। केवल
समस्या वे व्यक्तिगत रूप से सामान से संबंधित और प्रेरित हो रही शुरू है। यह
वीडियो ऐसे लोगों ... उच्च कोटि की सामग्री Shwetabh के लिए एक आंखें खोल रहा है!")</f>
        <v>मूवी बस बहुत चतुराई से गढ़ी गई थी और था एक सच्चे मनोरंजन ... यह
गलत जहां लोगों को शुरू में यह से प्रेरित हो रही है चला जाता है। यदि यह फिल्म थी
Shwetabh के अनुसार यह एक मनोरंजन कारक (भले ही नहीं होगा मैं
उसके साथ सहमत हैं)। लोग अतिरंजित फिल्में हाइपर को देखने के लिए आते हैं। केवल
समस्या वे व्यक्तिगत रूप से सामान से संबंधित और प्रेरित हो रही शुरू है। यह
वीडियो ऐसे लोगों ... उच्च कोटि की सामग्री Shwetabh के लिए एक आंखें खोल रहा है!</v>
      </c>
      <c r="C2841" s="1" t="s">
        <v>4</v>
      </c>
      <c r="D2841" s="1" t="s">
        <v>5</v>
      </c>
    </row>
    <row r="2842" spans="1:4" ht="13.2" x14ac:dyDescent="0.25">
      <c r="A2842" s="1" t="s">
        <v>2848</v>
      </c>
      <c r="B2842" t="str">
        <f ca="1">IFERROR(__xludf.DUMMYFUNCTION("GOOGLETRANSLATE(B2842,""en"",""hi"")"),"बहुत अजीब 😎😎")</f>
        <v>बहुत अजीब 😎😎</v>
      </c>
      <c r="C2842" s="1" t="s">
        <v>4</v>
      </c>
      <c r="D2842" s="1" t="s">
        <v>5</v>
      </c>
    </row>
    <row r="2843" spans="1:4" ht="13.2" x14ac:dyDescent="0.25">
      <c r="A2843" s="1" t="s">
        <v>2849</v>
      </c>
      <c r="B2843" t="str">
        <f ca="1">IFERROR(__xludf.DUMMYFUNCTION("GOOGLETRANSLATE(B2843,""en"",""hi"")"),"@Naughty विश्व 😉😉😉😉😉")</f>
        <v>@Naughty विश्व 😉😉😉😉😉</v>
      </c>
      <c r="C2843" s="1" t="s">
        <v>4</v>
      </c>
      <c r="D2843" s="1" t="s">
        <v>5</v>
      </c>
    </row>
    <row r="2844" spans="1:4" ht="13.2" x14ac:dyDescent="0.25">
      <c r="A2844" s="1" t="s">
        <v>2850</v>
      </c>
      <c r="B2844" t="str">
        <f ca="1">IFERROR(__xludf.DUMMYFUNCTION("GOOGLETRANSLATE(B2844,""en"",""hi"")"),"हाय सुंदर ..")</f>
        <v>हाय सुंदर ..</v>
      </c>
      <c r="C2844" s="1" t="s">
        <v>4</v>
      </c>
      <c r="D2844" s="1" t="s">
        <v>5</v>
      </c>
    </row>
    <row r="2845" spans="1:4" ht="13.2" x14ac:dyDescent="0.25">
      <c r="A2845" s="1" t="s">
        <v>2851</v>
      </c>
      <c r="B2845" t="str">
        <f ca="1">IFERROR(__xludf.DUMMYFUNCTION("GOOGLETRANSLATE(B2845,""en"",""hi"")"),"वह कठिन पिटाई किया जाना चाहिए। कैसे हम भारतीयों मान लिया गया गिरफ्तारी")</f>
        <v>वह कठिन पिटाई किया जाना चाहिए। कैसे हम भारतीयों मान लिया गया गिरफ्तारी</v>
      </c>
      <c r="C2845" s="1" t="s">
        <v>36</v>
      </c>
      <c r="D2845" s="1" t="s">
        <v>5</v>
      </c>
    </row>
    <row r="2846" spans="1:4" ht="13.2" x14ac:dyDescent="0.25">
      <c r="A2846" s="1" t="s">
        <v>2852</v>
      </c>
      <c r="B2846" t="str">
        <f ca="1">IFERROR(__xludf.DUMMYFUNCTION("GOOGLETRANSLATE(B2846,""en"",""hi"")"),"मुद्दा कुछ दर्शकों जैसे यूरोप है सेलिब्रिटी अभिनेता की पूजा नहीं करते हैं, जो
Schindler सूची में खेला एसएस नाजी। भारतीय दर्शकों है कि नायक पूजा के विपरीत
संजू के रूप में खिलजी या आतंकवादी नशेड़ी रणबीर के रूप में रणवीर सिंह। अब इस नीच
नारी द्वेषी बलात्कारी"&amp;" druggged शराबी कबीर सिंह में। एक प्रमुख दर्शकों तक
और संस्कृति का इलाज महिलाओं को समान रूप से। ये अक्षर समीक्षा में साथ दुर्व्यवहार किया जाना चाहिए")</f>
        <v>मुद्दा कुछ दर्शकों जैसे यूरोप है सेलिब्रिटी अभिनेता की पूजा नहीं करते हैं, जो
Schindler सूची में खेला एसएस नाजी। भारतीय दर्शकों है कि नायक पूजा के विपरीत
संजू के रूप में खिलजी या आतंकवादी नशेड़ी रणबीर के रूप में रणवीर सिंह। अब इस नीच
नारी द्वेषी बलात्कारी druggged शराबी कबीर सिंह में। एक प्रमुख दर्शकों तक
और संस्कृति का इलाज महिलाओं को समान रूप से। ये अक्षर समीक्षा में साथ दुर्व्यवहार किया जाना चाहिए</v>
      </c>
      <c r="C2846" s="1" t="s">
        <v>36</v>
      </c>
      <c r="D2846" s="1" t="s">
        <v>5</v>
      </c>
    </row>
    <row r="2847" spans="1:4" ht="13.2" x14ac:dyDescent="0.25">
      <c r="A2847" s="1" t="s">
        <v>2853</v>
      </c>
      <c r="B2847" t="str">
        <f ca="1">IFERROR(__xludf.DUMMYFUNCTION("GOOGLETRANSLATE(B2847,""en"",""hi"")"),"super30 .. शिक्षा, भ्रष्टाचार, पैसे के विश्लेषण करते हैं।")</f>
        <v>super30 .. शिक्षा, भ्रष्टाचार, पैसे के विश्लेषण करते हैं।</v>
      </c>
      <c r="C2847" s="1" t="s">
        <v>4</v>
      </c>
      <c r="D2847" s="1" t="s">
        <v>5</v>
      </c>
    </row>
    <row r="2848" spans="1:4" ht="13.2" x14ac:dyDescent="0.25">
      <c r="A2848" s="1" t="s">
        <v>2854</v>
      </c>
      <c r="B2848" t="str">
        <f ca="1">IFERROR(__xludf.DUMMYFUNCTION("GOOGLETRANSLATE(B2848,""en"",""hi"")"),"भाई जोकर फिल्म समीक्षा। यह पसंद है जो सब उसे क्या करना चाहते हैं।")</f>
        <v>भाई जोकर फिल्म समीक्षा। यह पसंद है जो सब उसे क्या करना चाहते हैं।</v>
      </c>
      <c r="C2848" s="1" t="s">
        <v>4</v>
      </c>
      <c r="D2848" s="1" t="s">
        <v>5</v>
      </c>
    </row>
    <row r="2849" spans="1:4" ht="13.2" x14ac:dyDescent="0.25">
      <c r="A2849" s="1" t="s">
        <v>2855</v>
      </c>
      <c r="B2849" t="str">
        <f ca="1">IFERROR(__xludf.DUMMYFUNCTION("GOOGLETRANSLATE(B2849,""en"",""hi"")"),"भाई आप आप से बात सही")</f>
        <v>भाई आप आप से बात सही</v>
      </c>
      <c r="C2849" s="1" t="s">
        <v>4</v>
      </c>
      <c r="D2849" s="1" t="s">
        <v>5</v>
      </c>
    </row>
    <row r="2850" spans="1:4" ht="13.2" x14ac:dyDescent="0.25">
      <c r="A2850" s="1" t="s">
        <v>2856</v>
      </c>
      <c r="B2850" t="str">
        <f ca="1">IFERROR(__xludf.DUMMYFUNCTION("GOOGLETRANSLATE(B2850,""en"",""hi"")"),"प्यार आप भाई प्रतीक")</f>
        <v>प्यार आप भाई प्रतीक</v>
      </c>
      <c r="C2850" s="1" t="s">
        <v>4</v>
      </c>
      <c r="D2850" s="1" t="s">
        <v>5</v>
      </c>
    </row>
    <row r="2851" spans="1:4" ht="13.2" x14ac:dyDescent="0.25">
      <c r="A2851" s="1" t="s">
        <v>2857</v>
      </c>
      <c r="B2851" t="str">
        <f ca="1">IFERROR(__xludf.DUMMYFUNCTION("GOOGLETRANSLATE(B2851,""en"",""hi"")"),"Xxxooo")</f>
        <v>Xxxooo</v>
      </c>
      <c r="C2851" s="1" t="s">
        <v>4</v>
      </c>
      <c r="D2851" s="1" t="s">
        <v>5</v>
      </c>
    </row>
    <row r="2852" spans="1:4" ht="13.2" x14ac:dyDescent="0.25">
      <c r="A2852" s="1" t="s">
        <v>2858</v>
      </c>
      <c r="B2852" t="str">
        <f ca="1">IFERROR(__xludf.DUMMYFUNCTION("GOOGLETRANSLATE(B2852,""en"",""hi"")"),"अफजल गुरु फांसी पर अपने लेख को दिखाने")</f>
        <v>अफजल गुरु फांसी पर अपने लेख को दिखाने</v>
      </c>
      <c r="C2852" s="1" t="s">
        <v>4</v>
      </c>
      <c r="D2852" s="1" t="s">
        <v>5</v>
      </c>
    </row>
    <row r="2853" spans="1:4" ht="13.2" x14ac:dyDescent="0.25">
      <c r="A2853" s="1" t="s">
        <v>2859</v>
      </c>
      <c r="B2853" t="str">
        <f ca="1">IFERROR(__xludf.DUMMYFUNCTION("GOOGLETRANSLATE(B2853,""en"",""hi"")"),"ओडिशा राज्य से iam भुवनेश्वर विशेषज्ञ शरीर Massagboy घर सेवाओं iam
उपलब्ध पहला प्रदर्शन नि: शुल्क सेवा 09777070288 केवल रुचि महिला मुझ पर msg
whatsapp और मुझे फोन अगर आप 7 चाहते हैं")</f>
        <v>ओडिशा राज्य से iam भुवनेश्वर विशेषज्ञ शरीर Massagboy घर सेवाओं iam
उपलब्ध पहला प्रदर्शन नि: शुल्क सेवा 09777070288 केवल रुचि महिला मुझ पर msg
whatsapp और मुझे फोन अगर आप 7 चाहते हैं</v>
      </c>
      <c r="C2853" s="1" t="s">
        <v>4</v>
      </c>
      <c r="D2853" s="1" t="s">
        <v>5</v>
      </c>
    </row>
    <row r="2854" spans="1:4" ht="13.2" x14ac:dyDescent="0.25">
      <c r="A2854" s="1" t="s">
        <v>2860</v>
      </c>
      <c r="B2854" t="str">
        <f ca="1">IFERROR(__xludf.DUMMYFUNCTION("GOOGLETRANSLATE(B2854,""en"",""hi"")"),"penies उन अपराधियों में कटौती की जानी चाहिए")</f>
        <v>penies उन अपराधियों में कटौती की जानी चाहिए</v>
      </c>
      <c r="C2854" s="1" t="s">
        <v>13</v>
      </c>
      <c r="D2854" s="1" t="s">
        <v>5</v>
      </c>
    </row>
    <row r="2855" spans="1:4" ht="13.2" x14ac:dyDescent="0.25">
      <c r="A2855" s="1" t="s">
        <v>2861</v>
      </c>
      <c r="B2855" t="str">
        <f ca="1">IFERROR(__xludf.DUMMYFUNCTION("GOOGLETRANSLATE(B2855,""en"",""hi"")"),"Nloe")</f>
        <v>Nloe</v>
      </c>
      <c r="C2855" s="1" t="s">
        <v>4</v>
      </c>
      <c r="D2855" s="1" t="s">
        <v>5</v>
      </c>
    </row>
    <row r="2856" spans="1:4" ht="13.2" x14ac:dyDescent="0.25">
      <c r="A2856" s="1" t="s">
        <v>2862</v>
      </c>
      <c r="B2856" t="str">
        <f ca="1">IFERROR(__xludf.DUMMYFUNCTION("GOOGLETRANSLATE(B2856,""en"",""hi"")"),"अच्छा वीडियो प्रपत्र जलपाईगुड़ी")</f>
        <v>अच्छा वीडियो प्रपत्र जलपाईगुड़ी</v>
      </c>
      <c r="C2856" s="1" t="s">
        <v>4</v>
      </c>
      <c r="D2856" s="1" t="s">
        <v>5</v>
      </c>
    </row>
    <row r="2857" spans="1:4" ht="13.2" x14ac:dyDescent="0.25">
      <c r="A2857" s="1" t="s">
        <v>2863</v>
      </c>
      <c r="B2857" t="str">
        <f ca="1">IFERROR(__xludf.DUMMYFUNCTION("GOOGLETRANSLATE(B2857,""en"",""hi"")"),"तो अंत में रंगा असली भारतीय और नहीं नौशाद और अब्दुल कादेर, के लिए अच्छा है
सुना है कि। तो प्यारे नौशाद और अब्दुल Kaderif, यदि आप अपने पूर्वजों का मानना ​​है
आप के लिए पी चुन सकते थे तो आप अब भी पता करने के लिए यह कोशिश करने के लिए स्वतंत्र हैं अपने
लायक व"&amp;"हाँ और पाते हैं क्या भारत था। आप जिस देश में रह रहे हैं के प्रति वफादार होना
या देश आप के साथ वफादार होना चाहता हूँ करने के लिए चलते हैं।")</f>
        <v>तो अंत में रंगा असली भारतीय और नहीं नौशाद और अब्दुल कादेर, के लिए अच्छा है
सुना है कि। तो प्यारे नौशाद और अब्दुल Kaderif, यदि आप अपने पूर्वजों का मानना ​​है
आप के लिए पी चुन सकते थे तो आप अब भी पता करने के लिए यह कोशिश करने के लिए स्वतंत्र हैं अपने
लायक वहाँ और पाते हैं क्या भारत था। आप जिस देश में रह रहे हैं के प्रति वफादार होना
या देश आप के साथ वफादार होना चाहता हूँ करने के लिए चलते हैं।</v>
      </c>
      <c r="C2857" s="1" t="s">
        <v>4</v>
      </c>
      <c r="D2857" s="1" t="s">
        <v>5</v>
      </c>
    </row>
    <row r="2858" spans="1:4" ht="13.2" x14ac:dyDescent="0.25">
      <c r="A2858" s="1" t="s">
        <v>2864</v>
      </c>
      <c r="B2858" t="str">
        <f ca="1">IFERROR(__xludf.DUMMYFUNCTION("GOOGLETRANSLATE(B2858,""en"",""hi"")"),"उसे पता नहीं है कि वह क्या कह रहा है वह आधा पागल है।")</f>
        <v>उसे पता नहीं है कि वह क्या कह रहा है वह आधा पागल है।</v>
      </c>
      <c r="C2858" s="1" t="s">
        <v>36</v>
      </c>
      <c r="D2858" s="1" t="s">
        <v>5</v>
      </c>
    </row>
    <row r="2859" spans="1:4" ht="13.2" x14ac:dyDescent="0.25">
      <c r="A2859" s="1" t="s">
        <v>2865</v>
      </c>
      <c r="B2859" t="str">
        <f ca="1">IFERROR(__xludf.DUMMYFUNCTION("GOOGLETRANSLATE(B2859,""en"",""hi"")"),"क्यों यू समीक्षा में इतने सारे विफल दे आर .. ??")</f>
        <v>क्यों यू समीक्षा में इतने सारे विफल दे आर .. ??</v>
      </c>
      <c r="C2859" s="1" t="s">
        <v>4</v>
      </c>
      <c r="D2859" s="1" t="s">
        <v>5</v>
      </c>
    </row>
    <row r="2860" spans="1:4" ht="13.2" x14ac:dyDescent="0.25">
      <c r="A2860" s="1" t="s">
        <v>2866</v>
      </c>
      <c r="B2860" t="str">
        <f ca="1">IFERROR(__xludf.DUMMYFUNCTION("GOOGLETRANSLATE(B2860,""en"",""hi"")"),"dhyanu वाल्मीकि hii")</f>
        <v>dhyanu वाल्मीकि hii</v>
      </c>
      <c r="C2860" s="1" t="s">
        <v>4</v>
      </c>
      <c r="D2860" s="1" t="s">
        <v>5</v>
      </c>
    </row>
    <row r="2861" spans="1:4" ht="13.2" x14ac:dyDescent="0.25">
      <c r="A2861" s="1" t="s">
        <v>2867</v>
      </c>
      <c r="B2861" t="str">
        <f ca="1">IFERROR(__xludf.DUMMYFUNCTION("GOOGLETRANSLATE(B2861,""en"",""hi"")"),"अरूण Dhati रॉय भारत में कोई ताकत ने अपनी ध्यान न दें")</f>
        <v>अरूण Dhati रॉय भारत में कोई ताकत ने अपनी ध्यान न दें</v>
      </c>
      <c r="C2861" s="1" t="s">
        <v>4</v>
      </c>
      <c r="D2861" s="1" t="s">
        <v>5</v>
      </c>
    </row>
    <row r="2862" spans="1:4" ht="13.2" x14ac:dyDescent="0.25">
      <c r="A2862" s="1" t="s">
        <v>2868</v>
      </c>
      <c r="B2862" t="str">
        <f ca="1">IFERROR(__xludf.DUMMYFUNCTION("GOOGLETRANSLATE(B2862,""en"",""hi"")"),"अजीब बात है Video..India मानव अधिकारों का सम्मान करता है bro😉😀😅")</f>
        <v>अजीब बात है Video..India मानव अधिकारों का सम्मान करता है bro😉😀😅</v>
      </c>
      <c r="C2862" s="1" t="s">
        <v>4</v>
      </c>
      <c r="D2862" s="1" t="s">
        <v>5</v>
      </c>
    </row>
    <row r="2863" spans="1:4" ht="13.2" x14ac:dyDescent="0.25">
      <c r="A2863" s="1" t="s">
        <v>2869</v>
      </c>
      <c r="B2863" t="str">
        <f ca="1">IFERROR(__xludf.DUMMYFUNCTION("GOOGLETRANSLATE(B2863,""en"",""hi"")"),"वास्तव में सच की सराहना करते हैं। भी पुलिस और न्यायाधीशों बकवास")</f>
        <v>वास्तव में सच की सराहना करते हैं। भी पुलिस और न्यायाधीशों बकवास</v>
      </c>
      <c r="C2863" s="1" t="s">
        <v>36</v>
      </c>
      <c r="D2863" s="1" t="s">
        <v>28</v>
      </c>
    </row>
    <row r="2864" spans="1:4" ht="13.2" x14ac:dyDescent="0.25">
      <c r="A2864" s="1" t="s">
        <v>2870</v>
      </c>
      <c r="B2864" t="str">
        <f ca="1">IFERROR(__xludf.DUMMYFUNCTION("GOOGLETRANSLATE(B2864,""en"",""hi"")"),"जानवर काला फैंसी दाऊद आरुषि चौधरी")</f>
        <v>जानवर काला फैंसी दाऊद आरुषि चौधरी</v>
      </c>
      <c r="C2864" s="1" t="s">
        <v>4</v>
      </c>
      <c r="D2864" s="1" t="s">
        <v>5</v>
      </c>
    </row>
    <row r="2865" spans="1:4" ht="13.2" x14ac:dyDescent="0.25">
      <c r="A2865" s="1" t="s">
        <v>2871</v>
      </c>
      <c r="B2865" t="str">
        <f ca="1">IFERROR(__xludf.DUMMYFUNCTION("GOOGLETRANSLATE(B2865,""en"",""hi"")"),"यही कारण है कि पीले jatt कमबख्त ... एक गधे ..he shuld पर लात मारी जा रहा है उसकी
गधा ..... bencho ... साला bsdk")</f>
        <v>यही कारण है कि पीले jatt कमबख्त ... एक गधे ..he shuld पर लात मारी जा रहा है उसकी
गधा ..... bencho ... साला bsdk</v>
      </c>
      <c r="C2865" s="1" t="s">
        <v>4</v>
      </c>
      <c r="D2865" s="1" t="s">
        <v>28</v>
      </c>
    </row>
    <row r="2866" spans="1:4" ht="13.2" x14ac:dyDescent="0.25">
      <c r="A2866" s="1" t="s">
        <v>2872</v>
      </c>
      <c r="B2866" t="str">
        <f ca="1">IFERROR(__xludf.DUMMYFUNCTION("GOOGLETRANSLATE(B2866,""en"",""hi"")"),"या gud")</f>
        <v>या gud</v>
      </c>
      <c r="C2866" s="1" t="s">
        <v>4</v>
      </c>
      <c r="D2866" s="1" t="s">
        <v>5</v>
      </c>
    </row>
    <row r="2867" spans="1:4" ht="13.2" x14ac:dyDescent="0.25">
      <c r="A2867" s="1" t="s">
        <v>2873</v>
      </c>
      <c r="B2867" t="str">
        <f ca="1">IFERROR(__xludf.DUMMYFUNCTION("GOOGLETRANSLATE(B2867,""en"",""hi"")"),"क्या वास्तविक बकवास इस फिल्म है")</f>
        <v>क्या वास्तविक बकवास इस फिल्म है</v>
      </c>
      <c r="C2867" s="1" t="s">
        <v>36</v>
      </c>
      <c r="D2867" s="1" t="s">
        <v>28</v>
      </c>
    </row>
    <row r="2868" spans="1:4" ht="13.2" x14ac:dyDescent="0.25">
      <c r="A2868" s="1" t="s">
        <v>2874</v>
      </c>
      <c r="B2868" t="str">
        <f ca="1">IFERROR(__xludf.DUMMYFUNCTION("GOOGLETRANSLATE(B2868,""en"",""hi"")"),"[00:40] (https://www.youtube.com/watch?v=N_ZMfQMZos0&amp;t=12m40s) खेद है, लेकिन हम
परिवार से ज्यादा लड़कियों को पसंद करते हैं 😠😠😠")</f>
        <v>[00:40] (https://www.youtube.com/watch?v=N_ZMfQMZos0&amp;t=12m40s) खेद है, लेकिन हम
परिवार से ज्यादा लड़कियों को पसंद करते हैं 😠😠😠</v>
      </c>
      <c r="C2868" s="1" t="s">
        <v>4</v>
      </c>
      <c r="D2868" s="1" t="s">
        <v>5</v>
      </c>
    </row>
    <row r="2869" spans="1:4" ht="13.2" x14ac:dyDescent="0.25">
      <c r="A2869" s="1" t="s">
        <v>2875</v>
      </c>
      <c r="B2869" t="str">
        <f ca="1">IFERROR(__xludf.DUMMYFUNCTION("GOOGLETRANSLATE(B2869,""en"",""hi"")"),"यहाँ मेघा 😂😂")</f>
        <v>यहाँ मेघा 😂😂</v>
      </c>
      <c r="C2869" s="1" t="s">
        <v>4</v>
      </c>
      <c r="D2869" s="1" t="s">
        <v>5</v>
      </c>
    </row>
    <row r="2870" spans="1:4" ht="13.2" x14ac:dyDescent="0.25">
      <c r="A2870" s="1" t="s">
        <v>2876</v>
      </c>
      <c r="B2870" t="str">
        <f ca="1">IFERROR(__xludf.DUMMYFUNCTION("GOOGLETRANSLATE(B2870,""en"",""hi"")"),"अच्छा .... यू असली दुनिया दिखा रहे आर .... नारीवादियों और उदारवादियों को उजागर")</f>
        <v>अच्छा .... यू असली दुनिया दिखा रहे आर .... नारीवादियों और उदारवादियों को उजागर</v>
      </c>
      <c r="C2870" s="1" t="s">
        <v>36</v>
      </c>
      <c r="D2870" s="1" t="s">
        <v>5</v>
      </c>
    </row>
    <row r="2871" spans="1:4" ht="13.2" x14ac:dyDescent="0.25">
      <c r="A2871" s="1" t="s">
        <v>2877</v>
      </c>
      <c r="B2871" t="str">
        <f ca="1">IFERROR(__xludf.DUMMYFUNCTION("GOOGLETRANSLATE(B2871,""en"",""hi"")"),"सिगरेट पीने वेश्या के लिए कोई आशा। साथ ही सिर्फ एक के तहत मसले मिल सकता है
ट्रक। और वह अन्य पुरुष वेश्या है कि के साथ जिंदा जला दिया जाना चाहिए
अपने जीवन की वजह से!")</f>
        <v>सिगरेट पीने वेश्या के लिए कोई आशा। साथ ही सिर्फ एक के तहत मसले मिल सकता है
ट्रक। और वह अन्य पुरुष वेश्या है कि के साथ जिंदा जला दिया जाना चाहिए
अपने जीवन की वजह से!</v>
      </c>
      <c r="C2871" s="1" t="s">
        <v>4</v>
      </c>
      <c r="D2871" s="1" t="s">
        <v>28</v>
      </c>
    </row>
    <row r="2872" spans="1:4" ht="13.2" x14ac:dyDescent="0.25">
      <c r="A2872" s="1" t="s">
        <v>2878</v>
      </c>
      <c r="B2872" t="str">
        <f ca="1">IFERROR(__xludf.DUMMYFUNCTION("GOOGLETRANSLATE(B2872,""en"",""hi"")"),"कबीर सिंह chutiya फिल्म थी")</f>
        <v>कबीर सिंह chutiya फिल्म थी</v>
      </c>
      <c r="C2872" s="1" t="s">
        <v>4</v>
      </c>
      <c r="D2872" s="1" t="s">
        <v>5</v>
      </c>
    </row>
    <row r="2873" spans="1:4" ht="13.2" x14ac:dyDescent="0.25">
      <c r="A2873" s="1" t="s">
        <v>2879</v>
      </c>
      <c r="B2873" t="str">
        <f ca="1">IFERROR(__xludf.DUMMYFUNCTION("GOOGLETRANSLATE(B2873,""en"",""hi"")"),"धन्यवाद भाई .. ankhe खोल di ... अद्भुत व्याख्या। 🙏🙏🙏🙏")</f>
        <v>धन्यवाद भाई .. ankhe खोल di ... अद्भुत व्याख्या। 🙏🙏🙏🙏</v>
      </c>
      <c r="C2873" s="1" t="s">
        <v>4</v>
      </c>
      <c r="D2873" s="1" t="s">
        <v>5</v>
      </c>
    </row>
    <row r="2874" spans="1:4" ht="13.2" x14ac:dyDescent="0.25">
      <c r="A2874" s="1" t="s">
        <v>2880</v>
      </c>
      <c r="B2874" t="str">
        <f ca="1">IFERROR(__xludf.DUMMYFUNCTION("GOOGLETRANSLATE(B2874,""en"",""hi"")"),"ARUNDHUTI रॉय
ADDRESS। Goli नं 2, जी बी रोड। पुरानी दिल्ली।")</f>
        <v>ARUNDHUTI रॉय
ADDRESS। Goli नं 2, जी बी रोड। पुरानी दिल्ली।</v>
      </c>
      <c r="C2874" s="1" t="s">
        <v>4</v>
      </c>
      <c r="D2874" s="1" t="s">
        <v>5</v>
      </c>
    </row>
    <row r="2875" spans="1:4" ht="13.2" x14ac:dyDescent="0.25">
      <c r="A2875" s="1" t="s">
        <v>2881</v>
      </c>
      <c r="B2875" t="str">
        <f ca="1">IFERROR(__xludf.DUMMYFUNCTION("GOOGLETRANSLATE(B2875,""en"",""hi"")"),"यह अपराधों inhanse लघु फिल्में इतना सस्ता भारत और सस्ते पसंद करती है उनके
चलचित्र")</f>
        <v>यह अपराधों inhanse लघु फिल्में इतना सस्ता भारत और सस्ते पसंद करती है उनके
चलचित्र</v>
      </c>
      <c r="C2875" s="1" t="s">
        <v>13</v>
      </c>
      <c r="D2875" s="1" t="s">
        <v>5</v>
      </c>
    </row>
    <row r="2876" spans="1:4" ht="13.2" x14ac:dyDescent="0.25">
      <c r="A2876" s="1" t="s">
        <v>2882</v>
      </c>
      <c r="B2876" t="str">
        <f ca="1">IFERROR(__xludf.DUMMYFUNCTION("GOOGLETRANSLATE(B2876,""en"",""hi"")"),"कांग्रेस और अन्य वामपंथी दलों 2024 में फिर से नष्ट हो जाएगा।
अगले लोकसभा चुनाव में भाजपा 350 सीटों को पार करेगा।
ये छद्म उदारवादी और छद्म seculars केवल यह संभव द्वारा कर देगा
उनके कार्य करता है।")</f>
        <v>कांग्रेस और अन्य वामपंथी दलों 2024 में फिर से नष्ट हो जाएगा।
अगले लोकसभा चुनाव में भाजपा 350 सीटों को पार करेगा।
ये छद्म उदारवादी और छद्म seculars केवल यह संभव द्वारा कर देगा
उनके कार्य करता है।</v>
      </c>
      <c r="C2876" s="1" t="s">
        <v>4</v>
      </c>
      <c r="D2876" s="1" t="s">
        <v>5</v>
      </c>
    </row>
    <row r="2877" spans="1:4" ht="13.2" x14ac:dyDescent="0.25">
      <c r="A2877" s="1" t="s">
        <v>2883</v>
      </c>
      <c r="B2877" t="str">
        <f ca="1">IFERROR(__xludf.DUMMYFUNCTION("GOOGLETRANSLATE(B2877,""en"",""hi"")"),"मैं पूरी तरह अपने विचारों से सहमत ??
मेरा प्रोफ़ाइल देखें
खोजें जावेद निर्माता चैनल")</f>
        <v>मैं पूरी तरह अपने विचारों से सहमत ??
मेरा प्रोफ़ाइल देखें
खोजें जावेद निर्माता चैनल</v>
      </c>
      <c r="C2877" s="1" t="s">
        <v>4</v>
      </c>
      <c r="D2877" s="1" t="s">
        <v>5</v>
      </c>
    </row>
    <row r="2878" spans="1:4" ht="13.2" x14ac:dyDescent="0.25">
      <c r="A2878" s="1" t="s">
        <v>2884</v>
      </c>
      <c r="B2878" t="str">
        <f ca="1">IFERROR(__xludf.DUMMYFUNCTION("GOOGLETRANSLATE(B2878,""en"",""hi"")"),"@ ᵇᵃᵈBeast बॉस जो कुछ भी वह हमेशा भारत के लिए खड़े है वह करने के लिए 5 करोड़ दान
सैनिक (पुलवामा आतंक हमले nd नहीं 1 समय वह हमेशा के लिए धन दान
भारतीय लोगों")</f>
        <v>@ ᵇᵃᵈBeast बॉस जो कुछ भी वह हमेशा भारत के लिए खड़े है वह करने के लिए 5 करोड़ दान
सैनिक (पुलवामा आतंक हमले nd नहीं 1 समय वह हमेशा के लिए धन दान
भारतीय लोगों</v>
      </c>
      <c r="C2878" s="1" t="s">
        <v>4</v>
      </c>
      <c r="D2878" s="1" t="s">
        <v>5</v>
      </c>
    </row>
    <row r="2879" spans="1:4" ht="13.2" x14ac:dyDescent="0.25">
      <c r="A2879" s="1" t="s">
        <v>2885</v>
      </c>
      <c r="B2879" t="str">
        <f ca="1">IFERROR(__xludf.DUMMYFUNCTION("GOOGLETRANSLATE(B2879,""en"",""hi"")"),"OOO")</f>
        <v>OOO</v>
      </c>
      <c r="C2879" s="1" t="s">
        <v>4</v>
      </c>
      <c r="D2879" s="1" t="s">
        <v>5</v>
      </c>
    </row>
    <row r="2880" spans="1:4" ht="13.2" x14ac:dyDescent="0.25">
      <c r="A2880" s="1" t="s">
        <v>2886</v>
      </c>
      <c r="B2880" t="str">
        <f ca="1">IFERROR(__xludf.DUMMYFUNCTION("GOOGLETRANSLATE(B2880,""en"",""hi"")"),"अर्नाब प्याज की तरह इन मूर्खों को उजागर कर रहा है।")</f>
        <v>अर्नाब प्याज की तरह इन मूर्खों को उजागर कर रहा है।</v>
      </c>
      <c r="C2880" s="1" t="s">
        <v>4</v>
      </c>
      <c r="D2880" s="1" t="s">
        <v>5</v>
      </c>
    </row>
    <row r="2881" spans="1:4" ht="13.2" x14ac:dyDescent="0.25">
      <c r="A2881" s="1" t="s">
        <v>2887</v>
      </c>
      <c r="B2881" t="str">
        <f ca="1">IFERROR(__xludf.DUMMYFUNCTION("GOOGLETRANSLATE(B2881,""en"",""hi"")"),"महान husband👍")</f>
        <v>महान husband👍</v>
      </c>
      <c r="C2881" s="1" t="s">
        <v>4</v>
      </c>
      <c r="D2881" s="1" t="s">
        <v>5</v>
      </c>
    </row>
    <row r="2882" spans="1:4" ht="13.2" x14ac:dyDescent="0.25">
      <c r="A2882" s="1" t="s">
        <v>2888</v>
      </c>
      <c r="B2882" t="str">
        <f ca="1">IFERROR(__xludf.DUMMYFUNCTION("GOOGLETRANSLATE(B2882,""en"",""hi"")"),"hlo जी")</f>
        <v>hlo जी</v>
      </c>
      <c r="C2882" s="1" t="s">
        <v>4</v>
      </c>
      <c r="D2882" s="1" t="s">
        <v>5</v>
      </c>
    </row>
    <row r="2883" spans="1:4" ht="13.2" x14ac:dyDescent="0.25">
      <c r="A2883" s="1" t="s">
        <v>2889</v>
      </c>
      <c r="B2883" t="str">
        <f ca="1">IFERROR(__xludf.DUMMYFUNCTION("GOOGLETRANSLATE(B2883,""en"",""hi"")"),"अरुंधति रॉय एक मनोवैज्ञानिक है")</f>
        <v>अरुंधति रॉय एक मनोवैज्ञानिक है</v>
      </c>
      <c r="C2883" s="1" t="s">
        <v>4</v>
      </c>
      <c r="D2883" s="1" t="s">
        <v>5</v>
      </c>
    </row>
    <row r="2884" spans="1:4" ht="13.2" x14ac:dyDescent="0.25">
      <c r="A2884" s="1" t="s">
        <v>2890</v>
      </c>
      <c r="B2884" t="str">
        <f ca="1">IFERROR(__xludf.DUMMYFUNCTION("GOOGLETRANSLATE(B2884,""en"",""hi"")"),"ठीक है, अगली बार जब मैं और अधिक शक्ति के लिए भाजपा को वोट करने के तो हम भारत पाने के लिए प्रेरित कर रहा हूँ
कैंसर मुक्त हो जाते हैं")</f>
        <v>ठीक है, अगली बार जब मैं और अधिक शक्ति के लिए भाजपा को वोट करने के तो हम भारत पाने के लिए प्रेरित कर रहा हूँ
कैंसर मुक्त हो जाते हैं</v>
      </c>
      <c r="C2884" s="1" t="s">
        <v>4</v>
      </c>
      <c r="D2884" s="1" t="s">
        <v>5</v>
      </c>
    </row>
    <row r="2885" spans="1:4" ht="13.2" x14ac:dyDescent="0.25">
      <c r="A2885" s="1" t="s">
        <v>2891</v>
      </c>
      <c r="B2885" t="str">
        <f ca="1">IFERROR(__xludf.DUMMYFUNCTION("GOOGLETRANSLATE(B2885,""en"",""hi"")"),"मैं इस पर विश्वास नहीं है।")</f>
        <v>मैं इस पर विश्वास नहीं है।</v>
      </c>
      <c r="C2885" s="1" t="s">
        <v>4</v>
      </c>
      <c r="D2885" s="1" t="s">
        <v>5</v>
      </c>
    </row>
    <row r="2886" spans="1:4" ht="13.2" x14ac:dyDescent="0.25">
      <c r="A2886" s="1" t="s">
        <v>2892</v>
      </c>
      <c r="B2886" t="str">
        <f ca="1">IFERROR(__xludf.DUMMYFUNCTION("GOOGLETRANSLATE(B2886,""en"",""hi"")"),"इस तरह के एक अच्छी फिल्म")</f>
        <v>इस तरह के एक अच्छी फिल्म</v>
      </c>
      <c r="C2886" s="1" t="s">
        <v>4</v>
      </c>
      <c r="D2886" s="1" t="s">
        <v>5</v>
      </c>
    </row>
    <row r="2887" spans="1:4" ht="13.2" x14ac:dyDescent="0.25">
      <c r="A2887" s="1" t="s">
        <v>2893</v>
      </c>
      <c r="B2887" t="str">
        <f ca="1">IFERROR(__xludf.DUMMYFUNCTION("GOOGLETRANSLATE(B2887,""en"",""hi"")"),"यह समीक्षा नहीं है")</f>
        <v>यह समीक्षा नहीं है</v>
      </c>
      <c r="C2887" s="1" t="s">
        <v>4</v>
      </c>
      <c r="D2887" s="1" t="s">
        <v>5</v>
      </c>
    </row>
    <row r="2888" spans="1:4" ht="13.2" x14ac:dyDescent="0.25">
      <c r="A2888" s="1" t="s">
        <v>2894</v>
      </c>
      <c r="B2888" t="str">
        <f ca="1">IFERROR(__xludf.DUMMYFUNCTION("GOOGLETRANSLATE(B2888,""en"",""hi"")"),"आप सुचरिता के बारे में बात कर रहे हैं ..")</f>
        <v>आप सुचरिता के बारे में बात कर रहे हैं ..</v>
      </c>
      <c r="C2888" s="1" t="s">
        <v>4</v>
      </c>
      <c r="D2888" s="1" t="s">
        <v>5</v>
      </c>
    </row>
    <row r="2889" spans="1:4" ht="13.2" x14ac:dyDescent="0.25">
      <c r="A2889" s="1" t="s">
        <v>2895</v>
      </c>
      <c r="B2889" t="str">
        <f ca="1">IFERROR(__xludf.DUMMYFUNCTION("GOOGLETRANSLATE(B2889,""en"",""hi"")"),"इतना ही नहीं वह अकेले क्या कर रही है, लेकिन इस तरह के भारत विरोधी के दर्जनों रहे हैं
presstitutes बार-बार हम हिंदुओं बस कुछ या अन्य तरीके से कर रहे हैं, लेकिन
सोने के लिए पसंद करते हैं सुख से जब भी वहाँ राष्ट्रीय खतरा है")</f>
        <v>इतना ही नहीं वह अकेले क्या कर रही है, लेकिन इस तरह के भारत विरोधी के दर्जनों रहे हैं
presstitutes बार-बार हम हिंदुओं बस कुछ या अन्य तरीके से कर रहे हैं, लेकिन
सोने के लिए पसंद करते हैं सुख से जब भी वहाँ राष्ट्रीय खतरा है</v>
      </c>
      <c r="C2889" s="1" t="s">
        <v>4</v>
      </c>
      <c r="D2889" s="1" t="s">
        <v>28</v>
      </c>
    </row>
    <row r="2890" spans="1:4" ht="13.2" x14ac:dyDescent="0.25">
      <c r="A2890" s="1" t="s">
        <v>2896</v>
      </c>
      <c r="B2890" t="str">
        <f ca="1">IFERROR(__xludf.DUMMYFUNCTION("GOOGLETRANSLATE(B2890,""en"",""hi"")"),"वास्तव में ... आप फिल्म जोकर और इतने के छायांकन का विश्लेषण करने की कोशिश की
चरित्र पर बहुत सहानुभूति ... अगर एक उदास व्यक्ति की तरह किसी मिला
इस फिल्म से प्रेरित है और फिर क्या? .... बंद करो यह overaction एक व्यक्ति को मारता है
और क्या यू के लिए किया था "&amp;"की तरह देखने के तकनीकी बिंदु से कबीर सिंह को देखने के लिए कोशिश
जोकर .. कैसे चरित्र फिल्म में व्यवहार करना चाहिए पर व्याख्यान देना नहीं है ..
कबीर की तरह दवाओं लिया और प्रीति छोड़ दिया तो वह जिम्मेदार नहीं है .. बंद एफ ..
यूपी । संदीप Vanga एक अपराध फिल्म"&amp;" निर्देशित करने के लिए जा रहा है .. पर कुछ बिंदुओं को तैयार
कैसे अक्षर है कि आने वाली फिल्म से व्यवहार करते हैं और करने के लिए इसे भेजना चाहिए
संदीप ... बेवकूफ ...")</f>
        <v>वास्तव में ... आप फिल्म जोकर और इतने के छायांकन का विश्लेषण करने की कोशिश की
चरित्र पर बहुत सहानुभूति ... अगर एक उदास व्यक्ति की तरह किसी मिला
इस फिल्म से प्रेरित है और फिर क्या? .... बंद करो यह overaction एक व्यक्ति को मारता है
और क्या यू के लिए किया था की तरह देखने के तकनीकी बिंदु से कबीर सिंह को देखने के लिए कोशिश
जोकर .. कैसे चरित्र फिल्म में व्यवहार करना चाहिए पर व्याख्यान देना नहीं है ..
कबीर की तरह दवाओं लिया और प्रीति छोड़ दिया तो वह जिम्मेदार नहीं है .. बंद एफ ..
यूपी । संदीप Vanga एक अपराध फिल्म निर्देशित करने के लिए जा रहा है .. पर कुछ बिंदुओं को तैयार
कैसे अक्षर है कि आने वाली फिल्म से व्यवहार करते हैं और करने के लिए इसे भेजना चाहिए
संदीप ... बेवकूफ ...</v>
      </c>
      <c r="C2890" s="1" t="s">
        <v>13</v>
      </c>
      <c r="D2890" s="1" t="s">
        <v>5</v>
      </c>
    </row>
    <row r="2891" spans="1:4" ht="13.2" x14ac:dyDescent="0.25">
      <c r="A2891" s="1" t="s">
        <v>2897</v>
      </c>
      <c r="B2891" t="str">
        <f ca="1">IFERROR(__xludf.DUMMYFUNCTION("GOOGLETRANSLATE(B2891,""en"",""hi"")"),"आप श्रीमान के लिए सम्मान है, तो आप एक बहुत अच्छा व्यक्ति 🙏🇮🇳 कर रहे हैं, आगे बढ़ते रहने के")</f>
        <v>आप श्रीमान के लिए सम्मान है, तो आप एक बहुत अच्छा व्यक्ति 🙏🇮🇳 कर रहे हैं, आगे बढ़ते रहने के</v>
      </c>
      <c r="C2891" s="1" t="s">
        <v>4</v>
      </c>
      <c r="D2891" s="1" t="s">
        <v>5</v>
      </c>
    </row>
    <row r="2892" spans="1:4" ht="13.2" x14ac:dyDescent="0.25">
      <c r="A2892" s="1" t="s">
        <v>2898</v>
      </c>
      <c r="B2892" t="str">
        <f ca="1">IFERROR(__xludf.DUMMYFUNCTION("GOOGLETRANSLATE(B2892,""en"",""hi"")"),"@Vishal वाह वाह वास्तव में मैं यू बताने की आवश्यकता ????? हम सब की समस्या जानते हैं
गांव में शौचालय वर्ष ppls वे न शौचालय चाहते में उनके घर thats
विशाल समस्या महिलाओं के लिए हम भी फिल्म में देखा था तो अक्षय कुमार बनाने
परिवर्तन फिल्म भारतीय ppls thats गलत"&amp;" करने के लिए संदेश दे दिया है कि हम में निर्माण शौचालय के लिए है
फिल्म में घर वह अपनी पत्नी के लिए शौचालय का निर्माण और यू के बारे में ही नहीं संदेश ले लिया
विशेष दृश्य या r यू ही कह रही है कि के बारे में कैसे की गुप्त रूप से तस्वीर लेने की
लड़कियों ?????"&amp;" ठीक तो यह संदेश यू फिल्म से ले लिया hahahaahh जाना nd फिर से देखना")</f>
        <v>@Vishal वाह वाह वास्तव में मैं यू बताने की आवश्यकता ????? हम सब की समस्या जानते हैं
गांव में शौचालय वर्ष ppls वे न शौचालय चाहते में उनके घर thats
विशाल समस्या महिलाओं के लिए हम भी फिल्म में देखा था तो अक्षय कुमार बनाने
परिवर्तन फिल्म भारतीय ppls thats गलत करने के लिए संदेश दे दिया है कि हम में निर्माण शौचालय के लिए है
फिल्म में घर वह अपनी पत्नी के लिए शौचालय का निर्माण और यू के बारे में ही नहीं संदेश ले लिया
विशेष दृश्य या r यू ही कह रही है कि के बारे में कैसे की गुप्त रूप से तस्वीर लेने की
लड़कियों ????? ठीक तो यह संदेश यू फिल्म से ले लिया hahahaahh जाना nd फिर से देखना</v>
      </c>
      <c r="C2892" s="1" t="s">
        <v>4</v>
      </c>
      <c r="D2892" s="1" t="s">
        <v>5</v>
      </c>
    </row>
    <row r="2893" spans="1:4" ht="13.2" x14ac:dyDescent="0.25">
      <c r="A2893" s="1" t="s">
        <v>2899</v>
      </c>
      <c r="B2893" t="str">
        <f ca="1">IFERROR(__xludf.DUMMYFUNCTION("GOOGLETRANSLATE(B2893,""en"",""hi"")"),"मैं आपकी राय से सहमत प्रतीक भाई")</f>
        <v>मैं आपकी राय से सहमत प्रतीक भाई</v>
      </c>
      <c r="C2893" s="1" t="s">
        <v>4</v>
      </c>
      <c r="D2893" s="1" t="s">
        <v>5</v>
      </c>
    </row>
    <row r="2894" spans="1:4" ht="13.2" x14ac:dyDescent="0.25">
      <c r="A2894" s="1" t="s">
        <v>2900</v>
      </c>
      <c r="B2894" t="str">
        <f ca="1">IFERROR(__xludf.DUMMYFUNCTION("GOOGLETRANSLATE(B2894,""en"",""hi"")"),"मैं एक समलैंगिक हूँ और मुझे लगता है कि सार्वजनिक और sosity मेरे बारे में क्या लगता है कि मैं है परवाह नहीं है
कोई मित्र नहीं है, क्योंकि मैं समलैंगिक क्या कोई मुझसे दोस्ती karegaa मेरी कोई कर रहा हूँ। है
6266631619 उत्तर के बाद जल्द ही मेरा संदेश कृपया पढ"&amp;"़ें 😄😄😘😘")</f>
        <v>मैं एक समलैंगिक हूँ और मुझे लगता है कि सार्वजनिक और sosity मेरे बारे में क्या लगता है कि मैं है परवाह नहीं है
कोई मित्र नहीं है, क्योंकि मैं समलैंगिक क्या कोई मुझसे दोस्ती karegaa मेरी कोई कर रहा हूँ। है
6266631619 उत्तर के बाद जल्द ही मेरा संदेश कृपया पढ़ें 😄😄😘😘</v>
      </c>
      <c r="C2894" s="1" t="s">
        <v>4</v>
      </c>
      <c r="D2894" s="1" t="s">
        <v>5</v>
      </c>
    </row>
    <row r="2895" spans="1:4" ht="13.2" x14ac:dyDescent="0.25">
      <c r="A2895" s="1" t="s">
        <v>2901</v>
      </c>
      <c r="B2895" t="str">
        <f ca="1">IFERROR(__xludf.DUMMYFUNCTION("GOOGLETRANSLATE(B2895,""en"",""hi"")"),"सब किया 377")</f>
        <v>सब किया 377</v>
      </c>
      <c r="C2895" s="1" t="s">
        <v>4</v>
      </c>
      <c r="D2895" s="1" t="s">
        <v>5</v>
      </c>
    </row>
    <row r="2896" spans="1:4" ht="13.2" x14ac:dyDescent="0.25">
      <c r="A2896" s="1" t="s">
        <v>2902</v>
      </c>
      <c r="B2896" t="str">
        <f ca="1">IFERROR(__xludf.DUMMYFUNCTION("GOOGLETRANSLATE(B2896,""en"",""hi"")"),"उसकी भाषा गटर में बैठे सुअर की तरह है।")</f>
        <v>उसकी भाषा गटर में बैठे सुअर की तरह है।</v>
      </c>
      <c r="C2896" s="1" t="s">
        <v>4</v>
      </c>
      <c r="D2896" s="1" t="s">
        <v>5</v>
      </c>
    </row>
    <row r="2897" spans="1:4" ht="13.2" x14ac:dyDescent="0.25">
      <c r="A2897" s="1" t="s">
        <v>2903</v>
      </c>
      <c r="B2897" t="str">
        <f ca="1">IFERROR(__xludf.DUMMYFUNCTION("GOOGLETRANSLATE(B2897,""en"",""hi"")"),"ग्रेटा Thunberg पर एक वीडियो बनाने")</f>
        <v>ग्रेटा Thunberg पर एक वीडियो बनाने</v>
      </c>
      <c r="C2897" s="1" t="s">
        <v>4</v>
      </c>
      <c r="D2897" s="1" t="s">
        <v>5</v>
      </c>
    </row>
    <row r="2898" spans="1:4" ht="13.2" x14ac:dyDescent="0.25">
      <c r="A2898" s="1" t="s">
        <v>2904</v>
      </c>
      <c r="B2898" t="str">
        <f ca="1">IFERROR(__xludf.DUMMYFUNCTION("GOOGLETRANSLATE(B2898,""en"",""hi"")"),"बहुत बहुत बहुत बहुत अच्छा")</f>
        <v>बहुत बहुत बहुत बहुत अच्छा</v>
      </c>
      <c r="C2898" s="1" t="s">
        <v>4</v>
      </c>
      <c r="D2898" s="1" t="s">
        <v>5</v>
      </c>
    </row>
    <row r="2899" spans="1:4" ht="13.2" x14ac:dyDescent="0.25">
      <c r="A2899" s="1" t="s">
        <v>2905</v>
      </c>
      <c r="B2899" t="str">
        <f ca="1">IFERROR(__xludf.DUMMYFUNCTION("GOOGLETRANSLATE(B2899,""en"",""hi"")"),"देखे अर्जुन रेड्डी। कुछ भी महसूस नहीं किया था के रूप में फिल्म campanion कहा।
मूवी बहुत लंबा रास्ता लेकिन हर एक के अभिनय है कि मैं नहीं कर सकता इतना तीव्र था था
दूर हो जाओ।")</f>
        <v>देखे अर्जुन रेड्डी। कुछ भी महसूस नहीं किया था के रूप में फिल्म campanion कहा।
मूवी बहुत लंबा रास्ता लेकिन हर एक के अभिनय है कि मैं नहीं कर सकता इतना तीव्र था था
दूर हो जाओ।</v>
      </c>
      <c r="C2899" s="1" t="s">
        <v>4</v>
      </c>
      <c r="D2899" s="1" t="s">
        <v>5</v>
      </c>
    </row>
    <row r="2900" spans="1:4" ht="13.2" x14ac:dyDescent="0.25">
      <c r="A2900" s="1" t="s">
        <v>2906</v>
      </c>
      <c r="B2900" t="str">
        <f ca="1">IFERROR(__xludf.DUMMYFUNCTION("GOOGLETRANSLATE(B2900,""en"",""hi"")"),"खैर कहा भाई ...")</f>
        <v>खैर कहा भाई ...</v>
      </c>
      <c r="C2900" s="1" t="s">
        <v>4</v>
      </c>
      <c r="D2900" s="1" t="s">
        <v>5</v>
      </c>
    </row>
    <row r="2901" spans="1:4" ht="13.2" x14ac:dyDescent="0.25">
      <c r="A2901" s="1" t="s">
        <v>2907</v>
      </c>
      <c r="B2901" t="str">
        <f ca="1">IFERROR(__xludf.DUMMYFUNCTION("GOOGLETRANSLATE(B2901,""en"",""hi"")"),"कुत्ते की tarah प्यार lol बीसी सत्य वचन भाई 😂
हालांकि मैं राष्ट्रवाद में आइटम गीत डालने के उस बिंदु के साथ सहमत होंगे
फिल्मों को भी, किसी भी अन्य शैली की गंभीरता से बीसी बाहर की तरह क्यों आइटम गीत !!? 🤔")</f>
        <v>कुत्ते की tarah प्यार lol बीसी सत्य वचन भाई 😂
हालांकि मैं राष्ट्रवाद में आइटम गीत डालने के उस बिंदु के साथ सहमत होंगे
फिल्मों को भी, किसी भी अन्य शैली की गंभीरता से बीसी बाहर की तरह क्यों आइटम गीत !!? 🤔</v>
      </c>
      <c r="C2901" s="1" t="s">
        <v>4</v>
      </c>
      <c r="D2901" s="1" t="s">
        <v>5</v>
      </c>
    </row>
    <row r="2902" spans="1:4" ht="13.2" x14ac:dyDescent="0.25">
      <c r="A2902" s="1" t="s">
        <v>2908</v>
      </c>
      <c r="B2902" t="str">
        <f ca="1">IFERROR(__xludf.DUMMYFUNCTION("GOOGLETRANSLATE(B2902,""en"",""hi"")"),"तो आप को गंभीरता से महिलाओं को जो महिलाओं को जो चाहते हैं कि फिल्म की तरह नहीं है से चला गया
समानता और सही उदारवाद में डुबकी लगाई ??? वाह और अपने आप से सभी की पुष्टि की
सेना पुरुषों पर बलात्कार के आरोप गलत हैं कि सभी कि! मैं नहीं कह रहा हूँ मैं यह चाहते
ह"&amp;"ुआ या नहीं लेकिन वाह mr_three_eyed_raven आप इस बात की पुष्टि! धन्यवाद")</f>
        <v>तो आप को गंभीरता से महिलाओं को जो महिलाओं को जो चाहते हैं कि फिल्म की तरह नहीं है से चला गया
समानता और सही उदारवाद में डुबकी लगाई ??? वाह और अपने आप से सभी की पुष्टि की
सेना पुरुषों पर बलात्कार के आरोप गलत हैं कि सभी कि! मैं नहीं कह रहा हूँ मैं यह चाहते
हुआ या नहीं लेकिन वाह mr_three_eyed_raven आप इस बात की पुष्टि! धन्यवाद</v>
      </c>
      <c r="C2902" s="1" t="s">
        <v>13</v>
      </c>
      <c r="D2902" s="1" t="s">
        <v>5</v>
      </c>
    </row>
    <row r="2903" spans="1:4" ht="13.2" x14ac:dyDescent="0.25">
      <c r="A2903" s="1" t="s">
        <v>2909</v>
      </c>
      <c r="B2903" t="str">
        <f ca="1">IFERROR(__xludf.DUMMYFUNCTION("GOOGLETRANSLATE(B2903,""en"",""hi"")"),"प्रिय प्रतीक,
नहीं सभी नारीवादियों और उदारवादी पुरुषों नीचे डाल की तरह चरम उपाय करने के लिए जाना
और humanising आतंकवादियों और क्या नहीं। सांस्कृतिक मूल्यों आप बात कर रखना
करने के लिए पूरी दुनिया और विशेष रूप से में महिलाओं की और यहां तक ​​कि पुरुषों के जी"&amp;"वन को बर्बाद कर रहे हैं
भारत में। मैं दहेज उल्लेख की जरूरत है, घरेलू हिंसा, बलात्कार, झूठे बलात्कार
आरोपों, LGBTQ अधिकार, ko दर्द नही होता बकवास मर्द? तुम बस कोसते
अपने सदस्यों में से कुछ के व्यवहार के कारण दो समुदायों है जो
वास्तव में आप क्या करना उन्हें"&amp;" आरोप लगाया। आप एक पाखंडी हैं। आप प्रभावित कर रहे
लोग क्या आप अभी किया की एक बड़ी राशि प्रसार घृणा थी। क्या तुम्हें पता था
नारीवादी वास्तव में manhating नहीं के रूप में आप ने कहा कि लिंगों की समानता का मतलब है?
समीक्षा करता है, तो आप एक दूसरे को थप्पड़ मा"&amp;"रने अपने साथी के कोसने फोन के रूप में
परिवार, सक्षम नहीं होने के क्या आप शादी में मजबूर कर के बारे में पिता का सामना करने के
एक स्वतंत्र स्त्री बनने के बाद एक और पुरुष के साथ (एक डॉक्टर!), के लिए मजबूर कर एक
चाकू मुद्दे पर लड़की अपने शरीर, दवाओं, धूम्रपान"&amp;" और जरूरत से ज्यादा पीने को दिखाने के लिए
क्योंकि आप एक गोलमाल के साथ सौदा नहीं कर सकते, प्रदर्शन surgury जबकि नशे में धुत्त एक
वीर रोमांस तो भगवान आपका भला करे। भगवान बचाए आपको।
निष्ठा से,
एक नारीवादी")</f>
        <v>प्रिय प्रतीक,
नहीं सभी नारीवादियों और उदारवादी पुरुषों नीचे डाल की तरह चरम उपाय करने के लिए जाना
और humanising आतंकवादियों और क्या नहीं। सांस्कृतिक मूल्यों आप बात कर रखना
करने के लिए पूरी दुनिया और विशेष रूप से में महिलाओं की और यहां तक ​​कि पुरुषों के जीवन को बर्बाद कर रहे हैं
भारत में। मैं दहेज उल्लेख की जरूरत है, घरेलू हिंसा, बलात्कार, झूठे बलात्कार
आरोपों, LGBTQ अधिकार, ko दर्द नही होता बकवास मर्द? तुम बस कोसते
अपने सदस्यों में से कुछ के व्यवहार के कारण दो समुदायों है जो
वास्तव में आप क्या करना उन्हें आरोप लगाया। आप एक पाखंडी हैं। आप प्रभावित कर रहे
लोग क्या आप अभी किया की एक बड़ी राशि प्रसार घृणा थी। क्या तुम्हें पता था
नारीवादी वास्तव में manhating नहीं के रूप में आप ने कहा कि लिंगों की समानता का मतलब है?
समीक्षा करता है, तो आप एक दूसरे को थप्पड़ मारने अपने साथी के कोसने फोन के रूप में
परिवार, सक्षम नहीं होने के क्या आप शादी में मजबूर कर के बारे में पिता का सामना करने के
एक स्वतंत्र स्त्री बनने के बाद एक और पुरुष के साथ (एक डॉक्टर!), के लिए मजबूर कर एक
चाकू मुद्दे पर लड़की अपने शरीर, दवाओं, धूम्रपान और जरूरत से ज्यादा पीने को दिखाने के लिए
क्योंकि आप एक गोलमाल के साथ सौदा नहीं कर सकते, प्रदर्शन surgury जबकि नशे में धुत्त एक
वीर रोमांस तो भगवान आपका भला करे। भगवान बचाए आपको।
निष्ठा से,
एक नारीवादी</v>
      </c>
      <c r="C2903" s="1" t="s">
        <v>36</v>
      </c>
      <c r="D2903" s="1" t="s">
        <v>5</v>
      </c>
    </row>
    <row r="2904" spans="1:4" ht="13.2" x14ac:dyDescent="0.25">
      <c r="A2904" s="1" t="s">
        <v>2910</v>
      </c>
      <c r="B2904" t="str">
        <f ca="1">IFERROR(__xludf.DUMMYFUNCTION("GOOGLETRANSLATE(B2904,""en"",""hi"")"),"गंगा mamgai क्या यू मम् चाहते ??")</f>
        <v>गंगा mamgai क्या यू मम् चाहते ??</v>
      </c>
      <c r="C2904" s="1" t="s">
        <v>4</v>
      </c>
      <c r="D2904" s="1" t="s">
        <v>5</v>
      </c>
    </row>
    <row r="2905" spans="1:4" ht="13.2" x14ac:dyDescent="0.25">
      <c r="A2905" s="1" t="s">
        <v>2911</v>
      </c>
      <c r="B2905" t="str">
        <f ca="1">IFERROR(__xludf.DUMMYFUNCTION("GOOGLETRANSLATE(B2905,""en"",""hi"")"),"कभी नहीं देखी गई और 487 पसंद ... mensutra😎😎 की शक्ति")</f>
        <v>कभी नहीं देखी गई और 487 पसंद ... mensutra😎😎 की शक्ति</v>
      </c>
      <c r="C2905" s="1" t="s">
        <v>4</v>
      </c>
      <c r="D2905" s="1" t="s">
        <v>5</v>
      </c>
    </row>
    <row r="2906" spans="1:4" ht="13.2" x14ac:dyDescent="0.25">
      <c r="A2906" s="1" t="s">
        <v>2912</v>
      </c>
      <c r="B2906" t="str">
        <f ca="1">IFERROR(__xludf.DUMMYFUNCTION("GOOGLETRANSLATE(B2906,""en"",""hi"")"),"अरुंधती राय लुटियन का एक हिस्सा है")</f>
        <v>अरुंधती राय लुटियन का एक हिस्सा है</v>
      </c>
      <c r="C2906" s="1" t="s">
        <v>4</v>
      </c>
      <c r="D2906" s="1" t="s">
        <v>5</v>
      </c>
    </row>
    <row r="2907" spans="1:4" ht="13.2" x14ac:dyDescent="0.25">
      <c r="A2907" s="1" t="s">
        <v>2913</v>
      </c>
      <c r="B2907" t="str">
        <f ca="1">IFERROR(__xludf.DUMMYFUNCTION("GOOGLETRANSLATE(B2907,""en"",""hi"")"),"Kasthuri कॉमेडी show🤣🤣🤣🤣")</f>
        <v>Kasthuri कॉमेडी show🤣🤣🤣🤣</v>
      </c>
      <c r="C2907" s="1" t="s">
        <v>4</v>
      </c>
      <c r="D2907" s="1" t="s">
        <v>5</v>
      </c>
    </row>
    <row r="2908" spans="1:4" ht="13.2" x14ac:dyDescent="0.25">
      <c r="A2908" s="1" t="s">
        <v>2914</v>
      </c>
      <c r="B2908" t="str">
        <f ca="1">IFERROR(__xludf.DUMMYFUNCTION("GOOGLETRANSLATE(B2908,""en"",""hi"")"),"एनडीटीवी भी उजागर किया जाना चाहिए")</f>
        <v>एनडीटीवी भी उजागर किया जाना चाहिए</v>
      </c>
      <c r="C2908" s="1" t="s">
        <v>4</v>
      </c>
      <c r="D2908" s="1" t="s">
        <v>5</v>
      </c>
    </row>
    <row r="2909" spans="1:4" ht="13.2" x14ac:dyDescent="0.25">
      <c r="A2909" s="1" t="s">
        <v>2915</v>
      </c>
      <c r="B2909" t="str">
        <f ca="1">IFERROR(__xludf.DUMMYFUNCTION("GOOGLETRANSLATE(B2909,""en"",""hi"")"),"अच्छा काम दादा")</f>
        <v>अच्छा काम दादा</v>
      </c>
      <c r="C2909" s="1" t="s">
        <v>4</v>
      </c>
      <c r="D2909" s="1" t="s">
        <v>5</v>
      </c>
    </row>
    <row r="2910" spans="1:4" ht="13.2" x14ac:dyDescent="0.25">
      <c r="A2910" s="1" t="s">
        <v>2916</v>
      </c>
      <c r="B2910" t="str">
        <f ca="1">IFERROR(__xludf.DUMMYFUNCTION("GOOGLETRANSLATE(B2910,""en"",""hi"")"),"सर ,, मैं आपसे सहमत हूँ ..")</f>
        <v>सर ,, मैं आपसे सहमत हूँ ..</v>
      </c>
      <c r="C2910" s="1" t="s">
        <v>4</v>
      </c>
      <c r="D2910" s="1" t="s">
        <v>5</v>
      </c>
    </row>
    <row r="2911" spans="1:4" ht="13.2" x14ac:dyDescent="0.25">
      <c r="A2911" s="1" t="s">
        <v>2917</v>
      </c>
      <c r="B2911" t="str">
        <f ca="1">IFERROR(__xludf.DUMMYFUNCTION("GOOGLETRANSLATE(B2911,""en"",""hi"")"),"Lezion firzt शाबाशी तो नकली लहजे 😂😂😂😂")</f>
        <v>Lezion firzt शाबाशी तो नकली लहजे 😂😂😂😂</v>
      </c>
      <c r="C2911" s="1" t="s">
        <v>4</v>
      </c>
      <c r="D2911" s="1" t="s">
        <v>5</v>
      </c>
    </row>
    <row r="2912" spans="1:4" ht="13.2" x14ac:dyDescent="0.25">
      <c r="A2912" s="1" t="s">
        <v>2918</v>
      </c>
      <c r="B2912" t="str">
        <f ca="1">IFERROR(__xludf.DUMMYFUNCTION("GOOGLETRANSLATE(B2912,""en"",""hi"")"),"इस बात से सहमत")</f>
        <v>इस बात से सहमत</v>
      </c>
      <c r="C2912" s="1" t="s">
        <v>4</v>
      </c>
      <c r="D2912" s="1" t="s">
        <v>5</v>
      </c>
    </row>
    <row r="2913" spans="1:4" ht="13.2" x14ac:dyDescent="0.25">
      <c r="A2913" s="1" t="s">
        <v>2919</v>
      </c>
      <c r="B2913" t="str">
        <f ca="1">IFERROR(__xludf.DUMMYFUNCTION("GOOGLETRANSLATE(B2913,""en"",""hi"")"),"अरुंधति रॉय dekhna iisko आदिवासी की भूमि ... parega पर कब्जा कर लिया गया है। # शहरी
नक्सल")</f>
        <v>अरुंधति रॉय dekhna iisko आदिवासी की भूमि ... parega पर कब्जा कर लिया गया है। # शहरी
नक्सल</v>
      </c>
      <c r="C2913" s="1" t="s">
        <v>4</v>
      </c>
      <c r="D2913" s="1" t="s">
        <v>5</v>
      </c>
    </row>
    <row r="2914" spans="1:4" ht="13.2" x14ac:dyDescent="0.25">
      <c r="A2914" s="1" t="s">
        <v>2920</v>
      </c>
      <c r="B2914" t="str">
        <f ca="1">IFERROR(__xludf.DUMMYFUNCTION("GOOGLETRANSLATE(B2914,""en"",""hi"")"),"एक बच्चे की तरह कपिल इलाज अर्नाब 😂")</f>
        <v>एक बच्चे की तरह कपिल इलाज अर्नाब 😂</v>
      </c>
      <c r="C2914" s="1" t="s">
        <v>4</v>
      </c>
      <c r="D2914" s="1" t="s">
        <v>5</v>
      </c>
    </row>
    <row r="2915" spans="1:4" ht="13.2" x14ac:dyDescent="0.25">
      <c r="A2915" s="1" t="s">
        <v>2921</v>
      </c>
      <c r="B2915" t="str">
        <f ca="1">IFERROR(__xludf.DUMMYFUNCTION("GOOGLETRANSLATE(B2915,""en"",""hi"")"),"बस osm")</f>
        <v>बस osm</v>
      </c>
      <c r="C2915" s="1" t="s">
        <v>4</v>
      </c>
      <c r="D2915" s="1" t="s">
        <v>5</v>
      </c>
    </row>
    <row r="2916" spans="1:4" ht="13.2" x14ac:dyDescent="0.25">
      <c r="A2916" s="1" t="s">
        <v>2922</v>
      </c>
      <c r="B2916" t="str">
        <f ca="1">IFERROR(__xludf.DUMMYFUNCTION("GOOGLETRANSLATE(B2916,""en"",""hi"")"),"मैं सिर्फ उन चीजों को आप जानते ,, जो उनसे कहा फिल्म देखने कहना चाहता हूँ ,, मेरा मतलब है
आप तो नहीं जाते देखने के लिए नहीं करना चाहते हैं ,, लोग पहले से ही जानते हैं कि वे क्या कर रहे हैं
देख रहे,,")</f>
        <v>मैं सिर्फ उन चीजों को आप जानते ,, जो उनसे कहा फिल्म देखने कहना चाहता हूँ ,, मेरा मतलब है
आप तो नहीं जाते देखने के लिए नहीं करना चाहते हैं ,, लोग पहले से ही जानते हैं कि वे क्या कर रहे हैं
देख रहे,,</v>
      </c>
      <c r="C2916" s="1" t="s">
        <v>36</v>
      </c>
      <c r="D2916" s="1" t="s">
        <v>5</v>
      </c>
    </row>
    <row r="2917" spans="1:4" ht="13.2" x14ac:dyDescent="0.25">
      <c r="A2917" s="1" t="s">
        <v>2923</v>
      </c>
      <c r="B2917" t="str">
        <f ca="1">IFERROR(__xludf.DUMMYFUNCTION("GOOGLETRANSLATE(B2917,""en"",""hi"")"),"chutiya दक्षिण भारतीय निदान या कहानी")</f>
        <v>chutiya दक्षिण भारतीय निदान या कहानी</v>
      </c>
      <c r="C2917" s="1" t="s">
        <v>4</v>
      </c>
      <c r="D2917" s="1" t="s">
        <v>5</v>
      </c>
    </row>
    <row r="2918" spans="1:4" ht="13.2" x14ac:dyDescent="0.25">
      <c r="A2918" s="1" t="s">
        <v>2924</v>
      </c>
      <c r="B2918" t="str">
        <f ca="1">IFERROR(__xludf.DUMMYFUNCTION("GOOGLETRANSLATE(B2918,""en"",""hi"")"),"सेक्सी लड़का मुन्ना 01831572786")</f>
        <v>सेक्सी लड़का मुन्ना 01831572786</v>
      </c>
      <c r="C2918" s="1" t="s">
        <v>4</v>
      </c>
      <c r="D2918" s="1" t="s">
        <v>28</v>
      </c>
    </row>
    <row r="2919" spans="1:4" ht="13.2" x14ac:dyDescent="0.25">
      <c r="A2919" s="1" t="s">
        <v>2925</v>
      </c>
      <c r="B2919" t="str">
        <f ca="1">IFERROR(__xludf.DUMMYFUNCTION("GOOGLETRANSLATE(B2919,""en"",""hi"")"),"@Hasan सरदार
क्यूं कर")</f>
        <v>@Hasan सरदार
क्यूं कर</v>
      </c>
      <c r="C2919" s="1" t="s">
        <v>4</v>
      </c>
      <c r="D2919" s="1" t="s">
        <v>5</v>
      </c>
    </row>
    <row r="2920" spans="1:4" ht="13.2" x14ac:dyDescent="0.25">
      <c r="A2920" s="1" t="s">
        <v>2926</v>
      </c>
      <c r="B2920" t="str">
        <f ca="1">IFERROR(__xludf.DUMMYFUNCTION("GOOGLETRANSLATE(B2920,""en"",""hi"")"),"अच्छा वीडियो है")</f>
        <v>अच्छा वीडियो है</v>
      </c>
      <c r="C2920" s="1" t="s">
        <v>4</v>
      </c>
      <c r="D2920" s="1" t="s">
        <v>5</v>
      </c>
    </row>
    <row r="2921" spans="1:4" ht="13.2" x14ac:dyDescent="0.25">
      <c r="A2921" s="1" t="s">
        <v>2927</v>
      </c>
      <c r="B2921" t="str">
        <f ca="1">IFERROR(__xludf.DUMMYFUNCTION("GOOGLETRANSLATE(B2921,""en"",""hi"")"),"नहीं 'काम नहीं किया था'। यह 'काम नहीं किया'।")</f>
        <v>नहीं 'काम नहीं किया था'। यह 'काम नहीं किया'।</v>
      </c>
      <c r="C2921" s="1" t="s">
        <v>4</v>
      </c>
      <c r="D2921" s="1" t="s">
        <v>5</v>
      </c>
    </row>
    <row r="2922" spans="1:4" ht="13.2" x14ac:dyDescent="0.25">
      <c r="A2922" s="1" t="s">
        <v>2928</v>
      </c>
      <c r="B2922" t="str">
        <f ca="1">IFERROR(__xludf.DUMMYFUNCTION("GOOGLETRANSLATE(B2922,""en"",""hi"")"),"धन्यवाद बोरो धन्यवाद")</f>
        <v>धन्यवाद बोरो धन्यवाद</v>
      </c>
      <c r="C2922" s="1" t="s">
        <v>4</v>
      </c>
      <c r="D2922" s="1" t="s">
        <v>5</v>
      </c>
    </row>
    <row r="2923" spans="1:4" ht="13.2" x14ac:dyDescent="0.25">
      <c r="A2923" s="1" t="s">
        <v>2929</v>
      </c>
      <c r="B2923" t="str">
        <f ca="1">IFERROR(__xludf.DUMMYFUNCTION("GOOGLETRANSLATE(B2923,""en"",""hi"")"),"@film मार्ट एक्सप्रेस z")</f>
        <v>@film मार्ट एक्सप्रेस z</v>
      </c>
      <c r="C2923" s="1" t="s">
        <v>4</v>
      </c>
      <c r="D2923" s="1" t="s">
        <v>5</v>
      </c>
    </row>
    <row r="2924" spans="1:4" ht="13.2" x14ac:dyDescent="0.25">
      <c r="A2924" s="1" t="s">
        <v>2930</v>
      </c>
      <c r="B2924" t="str">
        <f ca="1">IFERROR(__xludf.DUMMYFUNCTION("GOOGLETRANSLATE(B2924,""en"",""hi"")"),"सही सर 👌👌👌")</f>
        <v>सही सर 👌👌👌</v>
      </c>
      <c r="C2924" s="1" t="s">
        <v>4</v>
      </c>
      <c r="D2924" s="1" t="s">
        <v>5</v>
      </c>
    </row>
    <row r="2925" spans="1:4" ht="13.2" x14ac:dyDescent="0.25">
      <c r="A2925" s="1" t="s">
        <v>2931</v>
      </c>
      <c r="B2925" t="str">
        <f ca="1">IFERROR(__xludf.DUMMYFUNCTION("GOOGLETRANSLATE(B2925,""en"",""hi"")"),"[07:41] (https://www.youtube.com/watch?v=N_ZMfQMZos0&amp;t=7m41s) कबीर सिंह समीक्षा
शुरू होता है 🙄")</f>
        <v>[07:41] (https://www.youtube.com/watch?v=N_ZMfQMZos0&amp;t=7m41s) कबीर सिंह समीक्षा
शुरू होता है 🙄</v>
      </c>
      <c r="C2925" s="1" t="s">
        <v>4</v>
      </c>
      <c r="D2925" s="1" t="s">
        <v>5</v>
      </c>
    </row>
    <row r="2926" spans="1:4" ht="13.2" x14ac:dyDescent="0.25">
      <c r="A2926" s="1" t="s">
        <v>2932</v>
      </c>
      <c r="B2926" t="str">
        <f ca="1">IFERROR(__xludf.DUMMYFUNCTION("GOOGLETRANSLATE(B2926,""en"",""hi"")"),"Vhai टीएमआई बोंग पुरुष Theke Onek शांत तो क्या upp भाई है? 👍")</f>
        <v>Vhai टीएमआई बोंग पुरुष Theke Onek शांत तो क्या upp भाई है? 👍</v>
      </c>
      <c r="C2926" s="1" t="s">
        <v>4</v>
      </c>
      <c r="D2926" s="1" t="s">
        <v>5</v>
      </c>
    </row>
    <row r="2927" spans="1:4" ht="13.2" x14ac:dyDescent="0.25">
      <c r="A2927" s="1" t="s">
        <v>2933</v>
      </c>
      <c r="B2927" t="str">
        <f ca="1">IFERROR(__xludf.DUMMYFUNCTION("GOOGLETRANSLATE(B2927,""en"",""hi"")"),"एक पुस्तक आश्चर्य ...")</f>
        <v>एक पुस्तक आश्चर्य ...</v>
      </c>
      <c r="C2927" s="1" t="s">
        <v>4</v>
      </c>
      <c r="D2927" s="1" t="s">
        <v>5</v>
      </c>
    </row>
    <row r="2928" spans="1:4" ht="13.2" x14ac:dyDescent="0.25">
      <c r="A2928" s="1" t="s">
        <v>2934</v>
      </c>
      <c r="B2928" t="str">
        <f ca="1">IFERROR(__xludf.DUMMYFUNCTION("GOOGLETRANSLATE(B2928,""en"",""hi"")"),"क्या वे वीडियो की शुरुआत में कर रहे थे बहुत ही स्वाभाविक है और
सांस्कृतिक। यह साबित होता है कि कैसे दयनीय और अशिक्षित इस देश है। बड़े हो
asswholes या बस अंग्रेजों वापस आने और आप को शिक्षित करने के लिए कहें।
बेवकूफ सपेरों")</f>
        <v>क्या वे वीडियो की शुरुआत में कर रहे थे बहुत ही स्वाभाविक है और
सांस्कृतिक। यह साबित होता है कि कैसे दयनीय और अशिक्षित इस देश है। बड़े हो
asswholes या बस अंग्रेजों वापस आने और आप को शिक्षित करने के लिए कहें।
बेवकूफ सपेरों</v>
      </c>
      <c r="C2928" s="1" t="s">
        <v>13</v>
      </c>
      <c r="D2928" s="1" t="s">
        <v>5</v>
      </c>
    </row>
    <row r="2929" spans="1:4" ht="13.2" x14ac:dyDescent="0.25">
      <c r="A2929" s="1" t="s">
        <v>2935</v>
      </c>
      <c r="B2929" t="str">
        <f ca="1">IFERROR(__xludf.DUMMYFUNCTION("GOOGLETRANSLATE(B2929,""en"",""hi"")"),"क्यों इस चैनल और Mr.Arnab गोस्वामी में जातिवाद पर बहस का आयोजन नहीं
भारत, भारत में भेदभाव, भारत में भ्रष्टाचार .....
इन नहीं मुद्दों भारत से खून बह रहा है कि कर रहे हैं ????")</f>
        <v>क्यों इस चैनल और Mr.Arnab गोस्वामी में जातिवाद पर बहस का आयोजन नहीं
भारत, भारत में भेदभाव, भारत में भ्रष्टाचार .....
इन नहीं मुद्दों भारत से खून बह रहा है कि कर रहे हैं ????</v>
      </c>
      <c r="C2929" s="1" t="s">
        <v>4</v>
      </c>
      <c r="D2929" s="1" t="s">
        <v>5</v>
      </c>
    </row>
    <row r="2930" spans="1:4" ht="13.2" x14ac:dyDescent="0.25">
      <c r="A2930" s="1" t="s">
        <v>2936</v>
      </c>
      <c r="B2930" t="str">
        <f ca="1">IFERROR(__xludf.DUMMYFUNCTION("GOOGLETRANSLATE(B2930,""en"",""hi"")"),"मैं आपसे सहमत नहीं हूँ यदि हम किसी भी फिल्म के साथ की दृष्टि उस तरह पसंद करते हैं
और फिर हम कह सकते हैं किसी भी फिल्म बुरा है आदानों की उन तरह डाला! उदाहरण के लिए अगर
मैं पी के बारे में बात करते हैं और इसलिए यह मेरे लिए एक सबसे खराब फिल्म होगी मैं अपनी जा"&amp;"नकारी का उपयोग
! .. Thanx अपने दृश्य के लिए, लेकिन यह फिल्म से निपटने के लिए सही तरीका नहीं है और
अपने समीक्षा सही स्नान पर नहीं है। ध्यान रखें")</f>
        <v>मैं आपसे सहमत नहीं हूँ यदि हम किसी भी फिल्म के साथ की दृष्टि उस तरह पसंद करते हैं
और फिर हम कह सकते हैं किसी भी फिल्म बुरा है आदानों की उन तरह डाला! उदाहरण के लिए अगर
मैं पी के बारे में बात करते हैं और इसलिए यह मेरे लिए एक सबसे खराब फिल्म होगी मैं अपनी जानकारी का उपयोग
! .. Thanx अपने दृश्य के लिए, लेकिन यह फिल्म से निपटने के लिए सही तरीका नहीं है और
अपने समीक्षा सही स्नान पर नहीं है। ध्यान रखें</v>
      </c>
      <c r="C2930" s="1" t="s">
        <v>4</v>
      </c>
      <c r="D2930" s="1" t="s">
        <v>5</v>
      </c>
    </row>
    <row r="2931" spans="1:4" ht="13.2" x14ac:dyDescent="0.25">
      <c r="A2931" s="1" t="s">
        <v>2937</v>
      </c>
      <c r="B2931" t="str">
        <f ca="1">IFERROR(__xludf.DUMMYFUNCTION("GOOGLETRANSLATE(B2931,""en"",""hi"")"),"शुभकामनाएँ था")</f>
        <v>शुभकामनाएँ था</v>
      </c>
      <c r="C2931" s="1" t="s">
        <v>4</v>
      </c>
      <c r="D2931" s="1" t="s">
        <v>5</v>
      </c>
    </row>
    <row r="2932" spans="1:4" ht="13.2" x14ac:dyDescent="0.25">
      <c r="A2932" s="1" t="s">
        <v>2938</v>
      </c>
      <c r="B2932" t="str">
        <f ca="1">IFERROR(__xludf.DUMMYFUNCTION("GOOGLETRANSLATE(B2932,""en"",""hi"")"),"यह सच है कि 👏👏 वजह है कि मैं केवल हॉलीवुड फिल्म देखने .. अपने समझदार कम से कम")</f>
        <v>यह सच है कि 👏👏 वजह है कि मैं केवल हॉलीवुड फिल्म देखने .. अपने समझदार कम से कम</v>
      </c>
      <c r="C2932" s="1" t="s">
        <v>4</v>
      </c>
      <c r="D2932" s="1" t="s">
        <v>5</v>
      </c>
    </row>
    <row r="2933" spans="1:4" ht="13.2" x14ac:dyDescent="0.25">
      <c r="A2933" s="1" t="s">
        <v>2939</v>
      </c>
      <c r="B2933" t="str">
        <f ca="1">IFERROR(__xludf.DUMMYFUNCTION("GOOGLETRANSLATE(B2933,""en"",""hi"")"),"नमस्ते")</f>
        <v>नमस्ते</v>
      </c>
      <c r="C2933" s="1" t="s">
        <v>4</v>
      </c>
      <c r="D2933" s="1" t="s">
        <v>5</v>
      </c>
    </row>
    <row r="2934" spans="1:4" ht="13.2" x14ac:dyDescent="0.25">
      <c r="A2934" s="1" t="s">
        <v>2940</v>
      </c>
      <c r="B2934" t="str">
        <f ca="1">IFERROR(__xludf.DUMMYFUNCTION("GOOGLETRANSLATE(B2934,""en"",""hi"")"),"librandu द्वारा 976 नापसंद")</f>
        <v>librandu द्वारा 976 नापसंद</v>
      </c>
      <c r="C2934" s="1" t="s">
        <v>36</v>
      </c>
      <c r="D2934" s="1" t="s">
        <v>5</v>
      </c>
    </row>
    <row r="2935" spans="1:4" ht="13.2" x14ac:dyDescent="0.25">
      <c r="A2935" s="1" t="s">
        <v>2941</v>
      </c>
      <c r="B2935" t="str">
        <f ca="1">IFERROR(__xludf.DUMMYFUNCTION("GOOGLETRANSLATE(B2935,""en"",""hi"")"),"सबसे खराब फिल्मों में से एक, यह मुझे और अधिक bollytards ... इस देखने के लिए दु: खी नफरत करता है
कचरा फिल्म इतना अधिक धन की कमाई की।")</f>
        <v>सबसे खराब फिल्मों में से एक, यह मुझे और अधिक bollytards ... इस देखने के लिए दु: खी नफरत करता है
कचरा फिल्म इतना अधिक धन की कमाई की।</v>
      </c>
      <c r="C2935" s="1" t="s">
        <v>4</v>
      </c>
      <c r="D2935" s="1" t="s">
        <v>5</v>
      </c>
    </row>
    <row r="2936" spans="1:4" ht="13.2" x14ac:dyDescent="0.25">
      <c r="A2936" s="1" t="s">
        <v>2942</v>
      </c>
      <c r="B2936" t="str">
        <f ca="1">IFERROR(__xludf.DUMMYFUNCTION("GOOGLETRANSLATE(B2936,""en"",""hi"")"),"मान्य अंक")</f>
        <v>मान्य अंक</v>
      </c>
      <c r="C2936" s="1" t="s">
        <v>4</v>
      </c>
      <c r="D2936" s="1" t="s">
        <v>5</v>
      </c>
    </row>
    <row r="2937" spans="1:4" ht="13.2" x14ac:dyDescent="0.25">
      <c r="A2937" s="1" t="s">
        <v>2943</v>
      </c>
      <c r="B2937" t="str">
        <f ca="1">IFERROR(__xludf.DUMMYFUNCTION("GOOGLETRANSLATE(B2937,""en"",""hi"")"),"अधिक सहमत नहीं हो सके !! ✌️✌️")</f>
        <v>अधिक सहमत नहीं हो सके !! ✌️✌️</v>
      </c>
      <c r="C2937" s="1" t="s">
        <v>4</v>
      </c>
      <c r="D2937" s="1" t="s">
        <v>5</v>
      </c>
    </row>
    <row r="2938" spans="1:4" ht="13.2" x14ac:dyDescent="0.25">
      <c r="A2938" s="1" t="s">
        <v>2944</v>
      </c>
      <c r="B2938" t="str">
        <f ca="1">IFERROR(__xludf.DUMMYFUNCTION("GOOGLETRANSLATE(B2938,""en"",""hi"")"),"नूडल्स सिर ...")</f>
        <v>नूडल्स सिर ...</v>
      </c>
      <c r="C2938" s="1" t="s">
        <v>4</v>
      </c>
      <c r="D2938" s="1" t="s">
        <v>5</v>
      </c>
    </row>
    <row r="2939" spans="1:4" ht="13.2" x14ac:dyDescent="0.25">
      <c r="A2939" s="1" t="s">
        <v>2945</v>
      </c>
      <c r="B2939" t="str">
        <f ca="1">IFERROR(__xludf.DUMMYFUNCTION("GOOGLETRANSLATE(B2939,""en"",""hi"")"),"मैं शीर्ष लोग रुचि ppl मुझे फोन 9502048332 और मैं काम समलैंगिक फिल्में चाहते हैं")</f>
        <v>मैं शीर्ष लोग रुचि ppl मुझे फोन 9502048332 और मैं काम समलैंगिक फिल्में चाहते हैं</v>
      </c>
      <c r="C2939" s="1" t="s">
        <v>4</v>
      </c>
      <c r="D2939" s="1" t="s">
        <v>5</v>
      </c>
    </row>
    <row r="2940" spans="1:4" ht="13.2" x14ac:dyDescent="0.25">
      <c r="A2940" s="1" t="s">
        <v>2946</v>
      </c>
      <c r="B2940" t="str">
        <f ca="1">IFERROR(__xludf.DUMMYFUNCTION("GOOGLETRANSLATE(B2940,""en"",""hi"")"),"छोटा चेतन एक स्क्रिप्ट मिल गया और हर सवाल के लिए केवल एक ही जवाब है।")</f>
        <v>छोटा चेतन एक स्क्रिप्ट मिल गया और हर सवाल के लिए केवल एक ही जवाब है।</v>
      </c>
      <c r="C2940" s="1" t="s">
        <v>4</v>
      </c>
      <c r="D2940" s="1" t="s">
        <v>5</v>
      </c>
    </row>
    <row r="2941" spans="1:4" ht="13.2" x14ac:dyDescent="0.25">
      <c r="A2941" s="1" t="s">
        <v>2947</v>
      </c>
      <c r="B2941" t="str">
        <f ca="1">IFERROR(__xludf.DUMMYFUNCTION("GOOGLETRANSLATE(B2941,""en"",""hi"")"),"स्व distr😬ctive chutiya ..... 😂😂😂😂")</f>
        <v>स्व distr😬ctive chutiya ..... 😂😂😂😂</v>
      </c>
      <c r="C2941" s="1" t="s">
        <v>4</v>
      </c>
      <c r="D2941" s="1" t="s">
        <v>5</v>
      </c>
    </row>
    <row r="2942" spans="1:4" ht="13.2" x14ac:dyDescent="0.25">
      <c r="A2942" s="1" t="s">
        <v>2948</v>
      </c>
      <c r="B2942" t="str">
        <f ca="1">IFERROR(__xludf.DUMMYFUNCTION("GOOGLETRANSLATE(B2942,""en"",""hi"")"),"Chichore पसंद करती है कबीर सिंह ....... परिवार भारत पसंद करती है ............")</f>
        <v>Chichore पसंद करती है कबीर सिंह ....... परिवार भारत पसंद करती है ............</v>
      </c>
      <c r="C2942" s="1" t="s">
        <v>4</v>
      </c>
      <c r="D2942" s="1" t="s">
        <v>5</v>
      </c>
    </row>
    <row r="2943" spans="1:4" ht="13.2" x14ac:dyDescent="0.25">
      <c r="A2943" s="1" t="s">
        <v>2949</v>
      </c>
      <c r="B2943" t="str">
        <f ca="1">IFERROR(__xludf.DUMMYFUNCTION("GOOGLETRANSLATE(B2943,""en"",""hi"")"),"एक छिद्र")</f>
        <v>एक छिद्र</v>
      </c>
      <c r="C2943" s="1" t="s">
        <v>13</v>
      </c>
      <c r="D2943" s="1" t="s">
        <v>5</v>
      </c>
    </row>
    <row r="2944" spans="1:4" ht="13.2" x14ac:dyDescent="0.25">
      <c r="A2944" s="1" t="s">
        <v>2950</v>
      </c>
      <c r="B2944" t="str">
        <f ca="1">IFERROR(__xludf.DUMMYFUNCTION("GOOGLETRANSLATE(B2944,""en"",""hi"")"),"बहुत अच्छा comments😫😫😫😫")</f>
        <v>बहुत अच्छा comments😫😫😫😫</v>
      </c>
      <c r="C2944" s="1" t="s">
        <v>4</v>
      </c>
      <c r="D2944" s="1" t="s">
        <v>5</v>
      </c>
    </row>
    <row r="2945" spans="1:4" ht="13.2" x14ac:dyDescent="0.25">
      <c r="A2945" s="1" t="s">
        <v>2951</v>
      </c>
      <c r="B2945" t="str">
        <f ca="1">IFERROR(__xludf.DUMMYFUNCTION("GOOGLETRANSLATE(B2945,""en"",""hi"")"),"विश्व में कहीं भी वह प्यार इस्लामी देश के लिए बंद कर दिया जा शांति में,
वह अपने तरह scums के लिए बहुत अधिक स्वतंत्रता देने के death.india को पत्थरों से मार डाला।")</f>
        <v>विश्व में कहीं भी वह प्यार इस्लामी देश के लिए बंद कर दिया जा शांति में,
वह अपने तरह scums के लिए बहुत अधिक स्वतंत्रता देने के death.india को पत्थरों से मार डाला।</v>
      </c>
      <c r="C2945" s="1" t="s">
        <v>36</v>
      </c>
      <c r="D2945" s="1" t="s">
        <v>5</v>
      </c>
    </row>
    <row r="2946" spans="1:4" ht="13.2" x14ac:dyDescent="0.25">
      <c r="A2946" s="1" t="s">
        <v>2952</v>
      </c>
      <c r="B2946" t="str">
        <f ca="1">IFERROR(__xludf.DUMMYFUNCTION("GOOGLETRANSLATE(B2946,""en"",""hi"")"),"अच्छा भाई")</f>
        <v>अच्छा भाई</v>
      </c>
      <c r="C2946" s="1" t="s">
        <v>4</v>
      </c>
      <c r="D2946" s="1" t="s">
        <v>5</v>
      </c>
    </row>
    <row r="2947" spans="1:4" ht="13.2" x14ac:dyDescent="0.25">
      <c r="A2947" s="1" t="s">
        <v>2953</v>
      </c>
      <c r="B2947" t="str">
        <f ca="1">IFERROR(__xludf.DUMMYFUNCTION("GOOGLETRANSLATE(B2947,""en"",""hi"")"),"वह तुरंत Shott deadd होना चाहिए !!!!")</f>
        <v>वह तुरंत Shott deadd होना चाहिए !!!!</v>
      </c>
      <c r="C2947" s="1" t="s">
        <v>36</v>
      </c>
      <c r="D2947" s="1" t="s">
        <v>5</v>
      </c>
    </row>
    <row r="2948" spans="1:4" ht="13.2" x14ac:dyDescent="0.25">
      <c r="A2948" s="1" t="s">
        <v>2954</v>
      </c>
      <c r="B2948" t="str">
        <f ca="1">IFERROR(__xludf.DUMMYFUNCTION("GOOGLETRANSLATE(B2948,""en"",""hi"")"),"क्या सुपर 30 के बारे में?")</f>
        <v>क्या सुपर 30 के बारे में?</v>
      </c>
      <c r="C2948" s="1" t="s">
        <v>4</v>
      </c>
      <c r="D2948" s="1" t="s">
        <v>5</v>
      </c>
    </row>
    <row r="2949" spans="1:4" ht="13.2" x14ac:dyDescent="0.25">
      <c r="A2949" s="1" t="s">
        <v>2955</v>
      </c>
      <c r="B2949" t="str">
        <f ca="1">IFERROR(__xludf.DUMMYFUNCTION("GOOGLETRANSLATE(B2949,""en"",""hi"")"),"असल में इस फिल्म के अन्य बॉलीवुड रोमांटिक फिल्मों because..in अलग है
heroine..or नायिका के पिता के लिए 100 खलनायक के साथ नायक झगड़े खलनायक है
जो एक गिरोह है जो नायक और फिर नायक से लड़ने और साबित होगा हरा होगा काम देता है उसकी
प्यार ... कबीर सिंह इस मामले "&amp;"में कम से कम अलग है ... और कबीर सिंह है
अशिष्ट और कम tempered..that उसकी गलती है और निर्देशक में प्रभाव में चित्रित किया
movie..and पीड़ा भी फिल्म लड़कों को प्रभावित नहीं करता है portrayed..this
जो कुछ भी कबीर सिंह करता है वह करने ... अगर किसी को भी हो जा"&amp;"ता है inspired..then वह हो जाएगा
यह भी केवल PUBG खेल कर मार लोगों के लिए प्रेरित किया
एक बात और यह कम से कम में उन लोगों की तुलना में बेहतर shitty बॉलीवुड फिल्मों है
जो नायक झगड़े खलनायक किसी भी हथियारों के बिना (जैसे वह सुपरमैन है) कम से कम .at
कुछ पिछले"&amp;" बॉलीवुड रोमांटिक फिल्म प्रवृत्ति से अलग है ..
कृपया समर्थन है.और आप एक असली मानव के व्यवहार के बारे में बात कर रहे
किया जा रहा है चित्रित नहीं है? जो अपने जीवन में उलझन में रहता है? मुझे लगता है कि आपके पास नहीं है
पिछले minute..Kabir सिंह जो पहले से अशि"&amp;"ष्ट था जब तक फिल्म देखी
वह भी ऐसे समय में जब सब कुछ उसके hand..so यह शो से बाहर जा रहा था पर रोता है
नायक अपने अतीत और दर्शकों से कुछ सबक प्राप्त सबक के रूप में इस लेना चाहिए
फिल्म से।
आप के लिए विनम्र अनुरोध फिल्म के लिए चीजों की समीक्षा तरह छोड़
समीक्षक"&amp;" ... फिल्म विश्लेषण उनकी विशेषता है")</f>
        <v>असल में इस फिल्म के अन्य बॉलीवुड रोमांटिक फिल्मों because..in अलग है
heroine..or नायिका के पिता के लिए 100 खलनायक के साथ नायक झगड़े खलनायक है
जो एक गिरोह है जो नायक और फिर नायक से लड़ने और साबित होगा हरा होगा काम देता है उसकी
प्यार ... कबीर सिंह इस मामले में कम से कम अलग है ... और कबीर सिंह है
अशिष्ट और कम tempered..that उसकी गलती है और निर्देशक में प्रभाव में चित्रित किया
movie..and पीड़ा भी फिल्म लड़कों को प्रभावित नहीं करता है portrayed..this
जो कुछ भी कबीर सिंह करता है वह करने ... अगर किसी को भी हो जाता है inspired..then वह हो जाएगा
यह भी केवल PUBG खेल कर मार लोगों के लिए प्रेरित किया
एक बात और यह कम से कम में उन लोगों की तुलना में बेहतर shitty बॉलीवुड फिल्मों है
जो नायक झगड़े खलनायक किसी भी हथियारों के बिना (जैसे वह सुपरमैन है) कम से कम .at
कुछ पिछले बॉलीवुड रोमांटिक फिल्म प्रवृत्ति से अलग है ..
कृपया समर्थन है.और आप एक असली मानव के व्यवहार के बारे में बात कर रहे
किया जा रहा है चित्रित नहीं है? जो अपने जीवन में उलझन में रहता है? मुझे लगता है कि आपके पास नहीं है
पिछले minute..Kabir सिंह जो पहले से अशिष्ट था जब तक फिल्म देखी
वह भी ऐसे समय में जब सब कुछ उसके hand..so यह शो से बाहर जा रहा था पर रोता है
नायक अपने अतीत और दर्शकों से कुछ सबक प्राप्त सबक के रूप में इस लेना चाहिए
फिल्म से।
आप के लिए विनम्र अनुरोध फिल्म के लिए चीजों की समीक्षा तरह छोड़
समीक्षक ... फिल्म विश्लेषण उनकी विशेषता है</v>
      </c>
      <c r="C2949" s="1" t="s">
        <v>4</v>
      </c>
      <c r="D2949" s="1" t="s">
        <v>5</v>
      </c>
    </row>
    <row r="2950" spans="1:4" ht="13.2" x14ac:dyDescent="0.25">
      <c r="A2950" s="1" t="s">
        <v>2956</v>
      </c>
      <c r="B2950" t="str">
        <f ca="1">IFERROR(__xludf.DUMMYFUNCTION("GOOGLETRANSLATE(B2950,""en"",""hi"")"),"मुझे नफरत है ranu mandol")</f>
        <v>मुझे नफरत है ranu mandol</v>
      </c>
      <c r="C2950" s="1" t="s">
        <v>36</v>
      </c>
      <c r="D2950" s="1" t="s">
        <v>5</v>
      </c>
    </row>
    <row r="2951" spans="1:4" ht="13.2" x14ac:dyDescent="0.25">
      <c r="A2951" s="1" t="s">
        <v>2957</v>
      </c>
      <c r="B2951" t="str">
        <f ca="1">IFERROR(__xludf.DUMMYFUNCTION("GOOGLETRANSLATE(B2951,""en"",""hi"")"),"plz कॉल")</f>
        <v>plz कॉल</v>
      </c>
      <c r="C2951" s="1" t="s">
        <v>4</v>
      </c>
      <c r="D2951" s="1" t="s">
        <v>5</v>
      </c>
    </row>
    <row r="2952" spans="1:4" ht="13.2" x14ac:dyDescent="0.25">
      <c r="A2952" s="1" t="s">
        <v>2958</v>
      </c>
      <c r="B2952" t="str">
        <f ca="1">IFERROR(__xludf.DUMMYFUNCTION("GOOGLETRANSLATE(B2952,""en"",""hi"")"),"Nooo Ranu")</f>
        <v>Nooo Ranu</v>
      </c>
      <c r="C2952" s="1" t="s">
        <v>4</v>
      </c>
      <c r="D2952" s="1" t="s">
        <v>5</v>
      </c>
    </row>
    <row r="2953" spans="1:4" ht="13.2" x14ac:dyDescent="0.25">
      <c r="A2953" s="1" t="s">
        <v>2959</v>
      </c>
      <c r="B2953" t="str">
        <f ca="1">IFERROR(__xludf.DUMMYFUNCTION("GOOGLETRANSLATE(B2953,""en"",""hi"")"),"महान समीक्षा .... मैं दृश्य सर की उर बिंदु से सहमत 👍")</f>
        <v>महान समीक्षा .... मैं दृश्य सर की उर बिंदु से सहमत 👍</v>
      </c>
      <c r="C2953" s="1" t="s">
        <v>4</v>
      </c>
      <c r="D2953" s="1" t="s">
        <v>5</v>
      </c>
    </row>
    <row r="2954" spans="1:4" ht="13.2" x14ac:dyDescent="0.25">
      <c r="A2954" s="1" t="s">
        <v>2960</v>
      </c>
      <c r="B2954" t="str">
        <f ca="1">IFERROR(__xludf.DUMMYFUNCTION("GOOGLETRANSLATE(B2954,""en"",""hi"")"),"हर एक जानता है क्या एजेंडा अरुंधति रॉय है, रोक अभिनय की तरह आपको लगता है कि
कि लोगों की तरह उसे लोकतंत्र में आस्था है। और स्वर्ग के लिए, एक फोन
एक कुदाल कुदाल। क्या मैं मनोरंजक मिल भी पत्रकार उनका पूर्वाग्रहों है
चाहे, बाएं, दाएं या केंद्र, हम एक चैनल खोल"&amp;"ने के लिए और हम जानते हैं कि क्या उम्मीद करना
लंगर और कृपया दे खबर नहीं राय बदलने के लिए इस की जरूरत है, होने से
कहा कि लोगों को Lallantop पर उच्च उम्मीद है 🙏")</f>
        <v>हर एक जानता है क्या एजेंडा अरुंधति रॉय है, रोक अभिनय की तरह आपको लगता है कि
कि लोगों की तरह उसे लोकतंत्र में आस्था है। और स्वर्ग के लिए, एक फोन
एक कुदाल कुदाल। क्या मैं मनोरंजक मिल भी पत्रकार उनका पूर्वाग्रहों है
चाहे, बाएं, दाएं या केंद्र, हम एक चैनल खोलने के लिए और हम जानते हैं कि क्या उम्मीद करना
लंगर और कृपया दे खबर नहीं राय बदलने के लिए इस की जरूरत है, होने से
कहा कि लोगों को Lallantop पर उच्च उम्मीद है 🙏</v>
      </c>
      <c r="C2954" s="1" t="s">
        <v>13</v>
      </c>
      <c r="D2954" s="1" t="s">
        <v>5</v>
      </c>
    </row>
    <row r="2955" spans="1:4" ht="13.2" x14ac:dyDescent="0.25">
      <c r="A2955" s="1" t="s">
        <v>2961</v>
      </c>
      <c r="B2955" t="str">
        <f ca="1">IFERROR(__xludf.DUMMYFUNCTION("GOOGLETRANSLATE(B2955,""en"",""hi"")"),"अच्छा काम किया साहब")</f>
        <v>अच्छा काम किया साहब</v>
      </c>
      <c r="C2955" s="1" t="s">
        <v>4</v>
      </c>
      <c r="D2955" s="1" t="s">
        <v>5</v>
      </c>
    </row>
    <row r="2956" spans="1:4" ht="13.2" x14ac:dyDescent="0.25">
      <c r="A2956" s="1" t="s">
        <v>2962</v>
      </c>
      <c r="B2956" t="str">
        <f ca="1">IFERROR(__xludf.DUMMYFUNCTION("GOOGLETRANSLATE(B2956,""en"",""hi"")"),"अच्छा TEPS")</f>
        <v>अच्छा TEPS</v>
      </c>
      <c r="C2956" s="1" t="s">
        <v>4</v>
      </c>
      <c r="D2956" s="1" t="s">
        <v>5</v>
      </c>
    </row>
    <row r="2957" spans="1:4" ht="13.2" x14ac:dyDescent="0.25">
      <c r="A2957" s="1" t="s">
        <v>2963</v>
      </c>
      <c r="B2957" t="str">
        <f ca="1">IFERROR(__xludf.DUMMYFUNCTION("GOOGLETRANSLATE(B2957,""en"",""hi"")"),"दादा Ranu मोंदोल maap एर bairer मल .... ओके niye alochona कोरा समय bekar ताई
nosto कोरा ..... chara आर ki6u noy")</f>
        <v>दादा Ranu मोंदोल maap एर bairer मल .... ओके niye alochona कोरा समय bekar ताई
nosto कोरा ..... chara आर ki6u noy</v>
      </c>
      <c r="C2957" s="1" t="s">
        <v>13</v>
      </c>
      <c r="D2957" s="1" t="s">
        <v>5</v>
      </c>
    </row>
    <row r="2958" spans="1:4" ht="13.2" x14ac:dyDescent="0.25">
      <c r="A2958" s="1" t="s">
        <v>2964</v>
      </c>
      <c r="B2958" t="str">
        <f ca="1">IFERROR(__xludf.DUMMYFUNCTION("GOOGLETRANSLATE(B2958,""en"",""hi"")"),"जोकर फिल्म पर एक कार्य करें")</f>
        <v>जोकर फिल्म पर एक कार्य करें</v>
      </c>
      <c r="C2958" s="1" t="s">
        <v>4</v>
      </c>
      <c r="D2958" s="1" t="s">
        <v>5</v>
      </c>
    </row>
    <row r="2959" spans="1:4" ht="13.2" x14ac:dyDescent="0.25">
      <c r="A2959" s="1" t="s">
        <v>2965</v>
      </c>
      <c r="B2959" t="str">
        <f ca="1">IFERROR(__xludf.DUMMYFUNCTION("GOOGLETRANSLATE(B2959,""en"",""hi"")"),"154 Gaylords वीडियो को नापसंद किया ....")</f>
        <v>154 Gaylords वीडियो को नापसंद किया ....</v>
      </c>
      <c r="C2959" s="1" t="s">
        <v>13</v>
      </c>
      <c r="D2959" s="1" t="s">
        <v>28</v>
      </c>
    </row>
    <row r="2960" spans="1:4" ht="13.2" x14ac:dyDescent="0.25">
      <c r="A2960" s="1" t="s">
        <v>2966</v>
      </c>
      <c r="B2960" t="str">
        <f ca="1">IFERROR(__xludf.DUMMYFUNCTION("GOOGLETRANSLATE(B2960,""en"",""hi"")"),"** महिलाओं को हमेशा डबल मानक है। उनके standars में बहुत अधिक है
पुरुषों के लिए संदर्भ, लेकिन वे अपने दम पर खड़े न जब यह स्वयं के लिए आया था
standdards **")</f>
        <v>** महिलाओं को हमेशा डबल मानक है। उनके standars में बहुत अधिक है
पुरुषों के लिए संदर्भ, लेकिन वे अपने दम पर खड़े न जब यह स्वयं के लिए आया था
standdards **</v>
      </c>
      <c r="C2960" s="1" t="s">
        <v>36</v>
      </c>
      <c r="D2960" s="1" t="s">
        <v>28</v>
      </c>
    </row>
    <row r="2961" spans="1:4" ht="13.2" x14ac:dyDescent="0.25">
      <c r="A2961" s="1" t="s">
        <v>2967</v>
      </c>
      <c r="B2961" t="str">
        <f ca="1">IFERROR(__xludf.DUMMYFUNCTION("GOOGLETRANSLATE(B2961,""en"",""hi"")"),"अच्छा मैं अपने [review.you] (http://review.you/) कर रहे हैं braad mindend की तरह")</f>
        <v>अच्छा मैं अपने [review.you] (http://review.you/) कर रहे हैं braad mindend की तरह</v>
      </c>
      <c r="C2961" s="1" t="s">
        <v>4</v>
      </c>
      <c r="D2961" s="1" t="s">
        <v>5</v>
      </c>
    </row>
    <row r="2962" spans="1:4" ht="13.2" x14ac:dyDescent="0.25">
      <c r="A2962" s="1" t="s">
        <v>2968</v>
      </c>
      <c r="B2962" t="str">
        <f ca="1">IFERROR(__xludf.DUMMYFUNCTION("GOOGLETRANSLATE(B2962,""en"",""hi"")"),"आई लव यू भाई")</f>
        <v>आई लव यू भाई</v>
      </c>
      <c r="C2962" s="1" t="s">
        <v>4</v>
      </c>
      <c r="D2962" s="1" t="s">
        <v>5</v>
      </c>
    </row>
    <row r="2963" spans="1:4" ht="13.2" x14ac:dyDescent="0.25">
      <c r="A2963" s="1" t="s">
        <v>2969</v>
      </c>
      <c r="B2963" t="str">
        <f ca="1">IFERROR(__xludf.DUMMYFUNCTION("GOOGLETRANSLATE(B2963,""en"",""hi"")"),"यहां तक ​​कि पाकिस्तान इस कानून है। तुम्हे पता होना चाहिए")</f>
        <v>यहां तक ​​कि पाकिस्तान इस कानून है। तुम्हे पता होना चाहिए</v>
      </c>
      <c r="C2963" s="1" t="s">
        <v>4</v>
      </c>
      <c r="D2963" s="1" t="s">
        <v>5</v>
      </c>
    </row>
    <row r="2964" spans="1:4" ht="13.2" x14ac:dyDescent="0.25">
      <c r="A2964" s="1" t="s">
        <v>2970</v>
      </c>
      <c r="B2964" t="str">
        <f ca="1">IFERROR(__xludf.DUMMYFUNCTION("GOOGLETRANSLATE(B2964,""en"",""hi"")"),"GODI मीडिया")</f>
        <v>GODI मीडिया</v>
      </c>
      <c r="C2964" s="1" t="s">
        <v>4</v>
      </c>
      <c r="D2964" s="1" t="s">
        <v>5</v>
      </c>
    </row>
    <row r="2965" spans="1:4" ht="13.2" x14ac:dyDescent="0.25">
      <c r="A2965" s="1" t="s">
        <v>2971</v>
      </c>
      <c r="B2965" t="str">
        <f ca="1">IFERROR(__xludf.DUMMYFUNCTION("GOOGLETRANSLATE(B2965,""en"",""hi"")"),"वह लोग हैं, जो विरोधी CAA, विरोधी राष्ट्रीय राजधानी क्षेत्र, एन विरोधी रहे हैं के लिए kutta n बिल्ला कह रहा है
NPR😄😄😄😄😄😄")</f>
        <v>वह लोग हैं, जो विरोधी CAA, विरोधी राष्ट्रीय राजधानी क्षेत्र, एन विरोधी रहे हैं के लिए kutta n बिल्ला कह रहा है
NPR😄😄😄😄😄😄</v>
      </c>
      <c r="C2965" s="1" t="s">
        <v>4</v>
      </c>
      <c r="D2965" s="1" t="s">
        <v>5</v>
      </c>
    </row>
    <row r="2966" spans="1:4" ht="13.2" x14ac:dyDescent="0.25">
      <c r="A2966" s="1" t="s">
        <v>2972</v>
      </c>
      <c r="B2966" t="str">
        <f ca="1">IFERROR(__xludf.DUMMYFUNCTION("GOOGLETRANSLATE(B2966,""en"",""hi"")"),"पशु ध्वनि आदमी बहुत अजीब। &lt;Https://youtu.be/gzx1AmIkZbc&gt;")</f>
        <v>पशु ध्वनि आदमी बहुत अजीब। &lt;Https://youtu.be/gzx1AmIkZbc&gt;</v>
      </c>
      <c r="C2966" s="1" t="s">
        <v>4</v>
      </c>
      <c r="D2966" s="1" t="s">
        <v>5</v>
      </c>
    </row>
    <row r="2967" spans="1:4" ht="13.2" x14ac:dyDescent="0.25">
      <c r="A2967" s="1" t="s">
        <v>2973</v>
      </c>
      <c r="B2967" t="str">
        <f ca="1">IFERROR(__xludf.DUMMYFUNCTION("GOOGLETRANSLATE(B2967,""en"",""hi"")"),"बहुत बहुत ज्यादा")</f>
        <v>बहुत बहुत ज्यादा</v>
      </c>
      <c r="C2967" s="1" t="s">
        <v>4</v>
      </c>
      <c r="D2967" s="1" t="s">
        <v>5</v>
      </c>
    </row>
    <row r="2968" spans="1:4" ht="13.2" x14ac:dyDescent="0.25">
      <c r="A2968" s="1" t="s">
        <v>2974</v>
      </c>
      <c r="B2968" t="str">
        <f ca="1">IFERROR(__xludf.DUMMYFUNCTION("GOOGLETRANSLATE(B2968,""en"",""hi"")"),"@danny nordes वास्तव में मैं अपने टिप्पणी के साथ मेरी भावनाओं को व्यक्त करने में असमर्थ था
मैं कबीर सिंह की तुलना में अधिक veerey di wedding..even नफरत
लेकिन न तो VDW इस तरह के एक बॉक्स ऑफिस संग्रह गार्नर करने में सक्षम था और बुरी तरह से था
लगभग हर दूसरी "&amp;"फिल्म समीक्षा द्वारा भुना हुआ
लेकिन कबीर सिंह एक प्रमुख व्यावसायिक सफलता थी, और मिश्रित समीक्षाएं प्राप्त हुईं
चाहे वह विषाक्त या नहीं था और दिया गया था
एक प्रेम story..and का एक आउटलुक के रूप में मैं एक स्कूल में पढ़ते हैं, मैं इतना भर में आ गए हैं
कई सह"&amp;" छात्रों को, जो एक सच्चे प्रेमी के रूप में कबीर सिंह समझ लिया
यही कारण है कि डर की जा रही के लिए मेरे कारण नहीं है")</f>
        <v>@danny nordes वास्तव में मैं अपने टिप्पणी के साथ मेरी भावनाओं को व्यक्त करने में असमर्थ था
मैं कबीर सिंह की तुलना में अधिक veerey di wedding..even नफरत
लेकिन न तो VDW इस तरह के एक बॉक्स ऑफिस संग्रह गार्नर करने में सक्षम था और बुरी तरह से था
लगभग हर दूसरी फिल्म समीक्षा द्वारा भुना हुआ
लेकिन कबीर सिंह एक प्रमुख व्यावसायिक सफलता थी, और मिश्रित समीक्षाएं प्राप्त हुईं
चाहे वह विषाक्त या नहीं था और दिया गया था
एक प्रेम story..and का एक आउटलुक के रूप में मैं एक स्कूल में पढ़ते हैं, मैं इतना भर में आ गए हैं
कई सह छात्रों को, जो एक सच्चे प्रेमी के रूप में कबीर सिंह समझ लिया
यही कारण है कि डर की जा रही के लिए मेरे कारण नहीं है</v>
      </c>
      <c r="C2968" s="1" t="s">
        <v>13</v>
      </c>
      <c r="D2968" s="1" t="s">
        <v>5</v>
      </c>
    </row>
    <row r="2969" spans="1:4" ht="13.2" x14ac:dyDescent="0.25">
      <c r="A2969" s="1" t="s">
        <v>2975</v>
      </c>
      <c r="B2969" t="str">
        <f ca="1">IFERROR(__xludf.DUMMYFUNCTION("GOOGLETRANSLATE(B2969,""en"",""hi"")"),"होमोफोबिया के लिए कोई")</f>
        <v>होमोफोबिया के लिए कोई</v>
      </c>
      <c r="C2969" s="1" t="s">
        <v>4</v>
      </c>
      <c r="D2969" s="1" t="s">
        <v>5</v>
      </c>
    </row>
    <row r="2970" spans="1:4" ht="13.2" x14ac:dyDescent="0.25">
      <c r="A2970" s="1" t="s">
        <v>2976</v>
      </c>
      <c r="B2970" t="str">
        <f ca="1">IFERROR(__xludf.DUMMYFUNCTION("GOOGLETRANSLATE(B2970,""en"",""hi"")"),"खैर भाई किया ...")</f>
        <v>खैर भाई किया ...</v>
      </c>
      <c r="C2970" s="1" t="s">
        <v>4</v>
      </c>
      <c r="D2970" s="1" t="s">
        <v>5</v>
      </c>
    </row>
    <row r="2971" spans="1:4" ht="13.2" x14ac:dyDescent="0.25">
      <c r="A2971" s="1" t="s">
        <v>2977</v>
      </c>
      <c r="B2971" t="str">
        <f ca="1">IFERROR(__xludf.DUMMYFUNCTION("GOOGLETRANSLATE(B2971,""en"",""hi"")"),"&lt;Https://youtu.be/Axj2nQf9kkE&gt;
सर कुछ समर्थन दिखाने कृपया 🙏")</f>
        <v>&lt;Https://youtu.be/Axj2nQf9kkE&gt;
सर कुछ समर्थन दिखाने कृपया 🙏</v>
      </c>
      <c r="C2971" s="1" t="s">
        <v>4</v>
      </c>
      <c r="D2971" s="1" t="s">
        <v>5</v>
      </c>
    </row>
    <row r="2972" spans="1:4" ht="13.2" x14ac:dyDescent="0.25">
      <c r="A2972" s="1" t="s">
        <v>2978</v>
      </c>
      <c r="B2972" t="str">
        <f ca="1">IFERROR(__xludf.DUMMYFUNCTION("GOOGLETRANSLATE(B2972,""en"",""hi"")"),"यही कारण है कि मूर्ख जो bevkoof hai Jo समर्थन kartay hai ** ** कहा कि तुम पेंच 🤯😠")</f>
        <v>यही कारण है कि मूर्ख जो bevkoof hai Jo समर्थन kartay hai ** ** कहा कि तुम पेंच 🤯😠</v>
      </c>
      <c r="C2972" s="1" t="s">
        <v>4</v>
      </c>
      <c r="D2972" s="1" t="s">
        <v>28</v>
      </c>
    </row>
    <row r="2973" spans="1:4" ht="13.2" x14ac:dyDescent="0.25">
      <c r="A2973" s="1" t="s">
        <v>2979</v>
      </c>
      <c r="B2973" t="str">
        <f ca="1">IFERROR(__xludf.DUMMYFUNCTION("GOOGLETRANSLATE(B2973,""en"",""hi"")"),"आप उनके लिए YouTube प्रेरक वक्ता की जरूरत है आप को बचाने के लिए आप पहले से ही कर रहे हैं
मेरे दोस्त खो दिया है।")</f>
        <v>आप उनके लिए YouTube प्रेरक वक्ता की जरूरत है आप को बचाने के लिए आप पहले से ही कर रहे हैं
मेरे दोस्त खो दिया है।</v>
      </c>
      <c r="C2973" s="1" t="s">
        <v>4</v>
      </c>
      <c r="D2973" s="1" t="s">
        <v>5</v>
      </c>
    </row>
    <row r="2974" spans="1:4" ht="13.2" x14ac:dyDescent="0.25">
      <c r="A2974" s="1" t="s">
        <v>2980</v>
      </c>
      <c r="B2974" t="str">
        <f ca="1">IFERROR(__xludf.DUMMYFUNCTION("GOOGLETRANSLATE(B2974,""en"",""hi"")"),"Riat")</f>
        <v>Riat</v>
      </c>
      <c r="C2974" s="1" t="s">
        <v>4</v>
      </c>
      <c r="D2974" s="1" t="s">
        <v>5</v>
      </c>
    </row>
    <row r="2975" spans="1:4" ht="13.2" x14ac:dyDescent="0.25">
      <c r="A2975" s="1" t="s">
        <v>2981</v>
      </c>
      <c r="B2975" t="str">
        <f ca="1">IFERROR(__xludf.DUMMYFUNCTION("GOOGLETRANSLATE(B2975,""en"",""hi"")"),"हैलो कैसे हैं आप")</f>
        <v>हैलो कैसे हैं आप</v>
      </c>
      <c r="C2975" s="1" t="s">
        <v>4</v>
      </c>
      <c r="D2975" s="1" t="s">
        <v>5</v>
      </c>
    </row>
    <row r="2976" spans="1:4" ht="13.2" x14ac:dyDescent="0.25">
      <c r="A2976" s="1" t="s">
        <v>2982</v>
      </c>
      <c r="B2976" t="str">
        <f ca="1">IFERROR(__xludf.DUMMYFUNCTION("GOOGLETRANSLATE(B2976,""en"",""hi"")"),"उर समलैंगिक ??")</f>
        <v>उर समलैंगिक ??</v>
      </c>
      <c r="C2976" s="1" t="s">
        <v>4</v>
      </c>
      <c r="D2976" s="1" t="s">
        <v>5</v>
      </c>
    </row>
    <row r="2977" spans="1:4" ht="13.2" x14ac:dyDescent="0.25">
      <c r="A2977" s="1" t="s">
        <v>2983</v>
      </c>
      <c r="B2977" t="str">
        <f ca="1">IFERROR(__xludf.DUMMYFUNCTION("GOOGLETRANSLATE(B2977,""en"",""hi"")"),"बहुत बढ़िया 😂👍")</f>
        <v>बहुत बढ़िया 😂👍</v>
      </c>
      <c r="C2977" s="1" t="s">
        <v>4</v>
      </c>
      <c r="D2977" s="1" t="s">
        <v>5</v>
      </c>
    </row>
    <row r="2978" spans="1:4" ht="13.2" x14ac:dyDescent="0.25">
      <c r="A2978" s="1" t="s">
        <v>2984</v>
      </c>
      <c r="B2978" t="str">
        <f ca="1">IFERROR(__xludf.DUMMYFUNCTION("GOOGLETRANSLATE(B2978,""en"",""hi"")"),"तथाकथित नारीवादियों")</f>
        <v>तथाकथित नारीवादियों</v>
      </c>
      <c r="C2978" s="1" t="s">
        <v>4</v>
      </c>
      <c r="D2978" s="1" t="s">
        <v>5</v>
      </c>
    </row>
    <row r="2979" spans="1:4" ht="13.2" x14ac:dyDescent="0.25">
      <c r="A2979" s="1" t="s">
        <v>2985</v>
      </c>
      <c r="B2979" t="str">
        <f ca="1">IFERROR(__xludf.DUMMYFUNCTION("GOOGLETRANSLATE(B2979,""en"",""hi"")"),"टी
बहुत डालूँगा")</f>
        <v>टी
बहुत डालूँगा</v>
      </c>
      <c r="C2979" s="1" t="s">
        <v>4</v>
      </c>
      <c r="D2979" s="1" t="s">
        <v>5</v>
      </c>
    </row>
    <row r="2980" spans="1:4" ht="13.2" x14ac:dyDescent="0.25">
      <c r="A2980" s="1" t="s">
        <v>2986</v>
      </c>
      <c r="B2980" t="str">
        <f ca="1">IFERROR(__xludf.DUMMYFUNCTION("GOOGLETRANSLATE(B2980,""en"",""hi"")"),"हाय")</f>
        <v>हाय</v>
      </c>
      <c r="C2980" s="1" t="s">
        <v>4</v>
      </c>
      <c r="D2980" s="1" t="s">
        <v>5</v>
      </c>
    </row>
    <row r="2981" spans="1:4" ht="13.2" x14ac:dyDescent="0.25">
      <c r="A2981" s="1" t="s">
        <v>2987</v>
      </c>
      <c r="B2981" t="str">
        <f ca="1">IFERROR(__xludf.DUMMYFUNCTION("GOOGLETRANSLATE(B2981,""en"",""hi"")"),"नारीवादियों को 11.52 सबसे अच्छा जबाब")</f>
        <v>नारीवादियों को 11.52 सबसे अच्छा जबाब</v>
      </c>
      <c r="C2981" s="1" t="s">
        <v>4</v>
      </c>
      <c r="D2981" s="1" t="s">
        <v>5</v>
      </c>
    </row>
    <row r="2982" spans="1:4" ht="13.2" x14ac:dyDescent="0.25">
      <c r="A2982" s="1" t="s">
        <v>2988</v>
      </c>
      <c r="B2982" t="str">
        <f ca="1">IFERROR(__xludf.DUMMYFUNCTION("GOOGLETRANSLATE(B2982,""en"",""hi"")"),"मैं आदमी हूँ ... और नारीवादियों के साथ")</f>
        <v>मैं आदमी हूँ ... और नारीवादियों के साथ</v>
      </c>
      <c r="C2982" s="1" t="s">
        <v>4</v>
      </c>
      <c r="D2982" s="1" t="s">
        <v>5</v>
      </c>
    </row>
    <row r="2983" spans="1:4" ht="13.2" x14ac:dyDescent="0.25">
      <c r="A2983" s="1" t="s">
        <v>2989</v>
      </c>
      <c r="B2983" t="str">
        <f ca="1">IFERROR(__xludf.DUMMYFUNCTION("GOOGLETRANSLATE(B2983,""en"",""hi"")"),"हाँ भाई 💯 बहुत अच्छी बात आप us👍 समझाने 👌")</f>
        <v>हाँ भाई 💯 बहुत अच्छी बात आप us👍 समझाने 👌</v>
      </c>
      <c r="C2983" s="1" t="s">
        <v>4</v>
      </c>
      <c r="D2983" s="1" t="s">
        <v>5</v>
      </c>
    </row>
    <row r="2984" spans="1:4" ht="13.2" x14ac:dyDescent="0.25">
      <c r="A2984" s="1" t="s">
        <v>2990</v>
      </c>
      <c r="B2984" t="str">
        <f ca="1">IFERROR(__xludf.DUMMYFUNCTION("GOOGLETRANSLATE(B2984,""en"",""hi"")"),"कबीर सिंह
अर्जुन रेड्डी
टिप्पणी
जो फिल्म का सबसे अच्छा")</f>
        <v>कबीर सिंह
अर्जुन रेड्डी
टिप्पणी
जो फिल्म का सबसे अच्छा</v>
      </c>
      <c r="C2984" s="1" t="s">
        <v>4</v>
      </c>
      <c r="D2984" s="1" t="s">
        <v>5</v>
      </c>
    </row>
    <row r="2985" spans="1:4" ht="13.2" x14ac:dyDescent="0.25">
      <c r="A2985" s="1" t="s">
        <v>2991</v>
      </c>
      <c r="B2985" t="str">
        <f ca="1">IFERROR(__xludf.DUMMYFUNCTION("GOOGLETRANSLATE(B2985,""en"",""hi"")"),"[00:20] (https://www.youtube.com/watch?v=J2J5ssSP5yQ&amp;t=0m20s) यह सब ठीक है,
वहाँ कोई problem👍👍 है")</f>
        <v>[00:20] (https://www.youtube.com/watch?v=J2J5ssSP5yQ&amp;t=0m20s) यह सब ठीक है,
वहाँ कोई problem👍👍 है</v>
      </c>
      <c r="C2985" s="1" t="s">
        <v>4</v>
      </c>
      <c r="D2985" s="1" t="s">
        <v>5</v>
      </c>
    </row>
    <row r="2986" spans="1:4" ht="13.2" x14ac:dyDescent="0.25">
      <c r="A2986" s="1" t="s">
        <v>2992</v>
      </c>
      <c r="B2986" t="str">
        <f ca="1">IFERROR(__xludf.DUMMYFUNCTION("GOOGLETRANSLATE(B2986,""en"",""hi"")"),"ठीक है बॉस तुम ठीक कह रहे")</f>
        <v>ठीक है बॉस तुम ठीक कह रहे</v>
      </c>
      <c r="C2986" s="1" t="s">
        <v>4</v>
      </c>
      <c r="D2986" s="1" t="s">
        <v>5</v>
      </c>
    </row>
    <row r="2987" spans="1:4" ht="13.2" x14ac:dyDescent="0.25">
      <c r="A2987" s="1" t="s">
        <v>2993</v>
      </c>
      <c r="B2987" t="str">
        <f ca="1">IFERROR(__xludf.DUMMYFUNCTION("GOOGLETRANSLATE(B2987,""en"",""hi"")"),"bri 😍 मैं यू 5 स्टार बंद 11 बाहर दे रहा हूँ")</f>
        <v>bri 😍 मैं यू 5 स्टार बंद 11 बाहर दे रहा हूँ</v>
      </c>
      <c r="C2987" s="1" t="s">
        <v>4</v>
      </c>
      <c r="D2987" s="1" t="s">
        <v>5</v>
      </c>
    </row>
    <row r="2988" spans="1:4" ht="13.2" x14ac:dyDescent="0.25">
      <c r="A2988" s="1" t="s">
        <v>2994</v>
      </c>
      <c r="B2988" t="str">
        <f ca="1">IFERROR(__xludf.DUMMYFUNCTION("GOOGLETRANSLATE(B2988,""en"",""hi"")"),"बेस्ट फिल्म .. शहीद अपने कैरियर के सर्वश्रेष्ठ प्रदर्शन जन्म दिया है .. एक देखना चाहिए ...
बिल्कुल प्यार ... हर कोई इसे देख ... बेस्ट ...")</f>
        <v>बेस्ट फिल्म .. शहीद अपने कैरियर के सर्वश्रेष्ठ प्रदर्शन जन्म दिया है .. एक देखना चाहिए ...
बिल्कुल प्यार ... हर कोई इसे देख ... बेस्ट ...</v>
      </c>
      <c r="C2988" s="1" t="s">
        <v>4</v>
      </c>
      <c r="D2988" s="1" t="s">
        <v>5</v>
      </c>
    </row>
    <row r="2989" spans="1:4" ht="13.2" x14ac:dyDescent="0.25">
      <c r="A2989" s="1" t="s">
        <v>2995</v>
      </c>
      <c r="B2989" t="str">
        <f ca="1">IFERROR(__xludf.DUMMYFUNCTION("GOOGLETRANSLATE(B2989,""en"",""hi"")"),"इस फिल्म को देखने के बाद मैं हर किसी को सलाह दी giys को खुश है कि आपके बर्बाद मत करो
पैसे और ट्रेलर की टिप्पणी अनुभाग और लोगों में समय सचमुच शुरू कर दिया
मेरे साथ लड़ रहे हैं।")</f>
        <v>इस फिल्म को देखने के बाद मैं हर किसी को सलाह दी giys को खुश है कि आपके बर्बाद मत करो
पैसे और ट्रेलर की टिप्पणी अनुभाग और लोगों में समय सचमुच शुरू कर दिया
मेरे साथ लड़ रहे हैं।</v>
      </c>
      <c r="C2989" s="1" t="s">
        <v>4</v>
      </c>
      <c r="D2989" s="1" t="s">
        <v>5</v>
      </c>
    </row>
    <row r="2990" spans="1:4" ht="13.2" x14ac:dyDescent="0.25">
      <c r="A2990" s="1" t="s">
        <v>2996</v>
      </c>
      <c r="B2990" t="str">
        <f ca="1">IFERROR(__xludf.DUMMYFUNCTION("GOOGLETRANSLATE(B2990,""en"",""hi"")"),"dur baiman")</f>
        <v>dur baiman</v>
      </c>
      <c r="C2990" s="1" t="s">
        <v>36</v>
      </c>
      <c r="D2990" s="1" t="s">
        <v>5</v>
      </c>
    </row>
    <row r="2991" spans="1:4" ht="13.2" x14ac:dyDescent="0.25">
      <c r="A2991" s="1" t="s">
        <v>2997</v>
      </c>
      <c r="B2991" t="str">
        <f ca="1">IFERROR(__xludf.DUMMYFUNCTION("GOOGLETRANSLATE(B2991,""en"",""hi"")"),"असल में वे नकली नारीवादियों हैं।")</f>
        <v>असल में वे नकली नारीवादियों हैं।</v>
      </c>
      <c r="C2991" s="1" t="s">
        <v>4</v>
      </c>
      <c r="D2991" s="1" t="s">
        <v>5</v>
      </c>
    </row>
    <row r="2992" spans="1:4" ht="13.2" x14ac:dyDescent="0.25">
      <c r="A2992" s="1" t="s">
        <v>2998</v>
      </c>
      <c r="B2992" t="str">
        <f ca="1">IFERROR(__xludf.DUMMYFUNCTION("GOOGLETRANSLATE(B2992,""en"",""hi"")"),"कौन capil है")</f>
        <v>कौन capil है</v>
      </c>
      <c r="C2992" s="1" t="s">
        <v>4</v>
      </c>
      <c r="D2992" s="1" t="s">
        <v>5</v>
      </c>
    </row>
    <row r="2993" spans="1:4" ht="13.2" x14ac:dyDescent="0.25">
      <c r="A2993" s="1" t="s">
        <v>2999</v>
      </c>
      <c r="B2993" t="str">
        <f ca="1">IFERROR(__xludf.DUMMYFUNCTION("GOOGLETRANSLATE(B2993,""en"",""hi"")"),"हमेशा की तरह वास्तव में अच्छा विश्लेषण 😁")</f>
        <v>हमेशा की तरह वास्तव में अच्छा विश्लेषण 😁</v>
      </c>
      <c r="C2993" s="1" t="s">
        <v>4</v>
      </c>
      <c r="D2993" s="1" t="s">
        <v>5</v>
      </c>
    </row>
    <row r="2994" spans="1:4" ht="13.2" x14ac:dyDescent="0.25">
      <c r="A2994" s="1" t="s">
        <v>3000</v>
      </c>
      <c r="B2994" t="str">
        <f ca="1">IFERROR(__xludf.DUMMYFUNCTION("GOOGLETRANSLATE(B2994,""en"",""hi"")"),"सब कुछ बात बिंदु पर था
बहुत बढ़िया वीडियो 👌👌")</f>
        <v>सब कुछ बात बिंदु पर था
बहुत बढ़िया वीडियो 👌👌</v>
      </c>
      <c r="C2994" s="1" t="s">
        <v>4</v>
      </c>
      <c r="D2994" s="1" t="s">
        <v>5</v>
      </c>
    </row>
    <row r="2995" spans="1:4" ht="13.2" x14ac:dyDescent="0.25">
      <c r="A2995" s="1" t="s">
        <v>3001</v>
      </c>
      <c r="B2995" t="str">
        <f ca="1">IFERROR(__xludf.DUMMYFUNCTION("GOOGLETRANSLATE(B2995,""en"",""hi"")"),"एक रॉय की तरह दया इन भोली मंद महिलाओं")</f>
        <v>एक रॉय की तरह दया इन भोली मंद महिलाओं</v>
      </c>
      <c r="C2995" s="1" t="s">
        <v>36</v>
      </c>
      <c r="D2995" s="1" t="s">
        <v>28</v>
      </c>
    </row>
    <row r="2996" spans="1:4" ht="13.2" x14ac:dyDescent="0.25">
      <c r="A2996" s="1" t="s">
        <v>3002</v>
      </c>
      <c r="B2996" t="str">
        <f ca="1">IFERROR(__xludf.DUMMYFUNCTION("GOOGLETRANSLATE(B2996,""en"",""hi"")"),"अन्य का आदर करें..")</f>
        <v>अन्य का आदर करें..</v>
      </c>
      <c r="C2996" s="1" t="s">
        <v>13</v>
      </c>
      <c r="D2996" s="1" t="s">
        <v>5</v>
      </c>
    </row>
    <row r="2997" spans="1:4" ht="13.2" x14ac:dyDescent="0.25">
      <c r="A2997" s="1" t="s">
        <v>3003</v>
      </c>
      <c r="B2997" t="str">
        <f ca="1">IFERROR(__xludf.DUMMYFUNCTION("GOOGLETRANSLATE(B2997,""en"",""hi"")"),"मेरे whatsapp कोई 8473802424 😈")</f>
        <v>मेरे whatsapp कोई 8473802424 😈</v>
      </c>
      <c r="C2997" s="1" t="s">
        <v>4</v>
      </c>
      <c r="D2997" s="1" t="s">
        <v>5</v>
      </c>
    </row>
    <row r="2998" spans="1:4" ht="13.2" x14ac:dyDescent="0.25">
      <c r="A2998" s="1" t="s">
        <v>3004</v>
      </c>
      <c r="B2998" t="str">
        <f ca="1">IFERROR(__xludf.DUMMYFUNCTION("GOOGLETRANSLATE(B2998,""en"",""hi"")"),"राजनीति राजनीति राजनीति")</f>
        <v>राजनीति राजनीति राजनीति</v>
      </c>
      <c r="C2998" s="1" t="s">
        <v>4</v>
      </c>
      <c r="D2998" s="1" t="s">
        <v>5</v>
      </c>
    </row>
    <row r="2999" spans="1:4" ht="13.2" x14ac:dyDescent="0.25">
      <c r="A2999" s="1" t="s">
        <v>3005</v>
      </c>
      <c r="B2999" t="str">
        <f ca="1">IFERROR(__xludf.DUMMYFUNCTION("GOOGLETRANSLATE(B2999,""en"",""hi"")"),"राजा चौधरी
भाई मैं तुमसे प्यार करता हूँ। मैं फिर से 498 ए जा रहा हूँ।")</f>
        <v>राजा चौधरी
भाई मैं तुमसे प्यार करता हूँ। मैं फिर से 498 ए जा रहा हूँ।</v>
      </c>
      <c r="C2999" s="1" t="s">
        <v>4</v>
      </c>
      <c r="D2999" s="1" t="s">
        <v>5</v>
      </c>
    </row>
    <row r="3000" spans="1:4" ht="13.2" x14ac:dyDescent="0.25">
      <c r="A3000" s="1" t="s">
        <v>3006</v>
      </c>
      <c r="B3000" t="str">
        <f ca="1">IFERROR(__xludf.DUMMYFUNCTION("GOOGLETRANSLATE(B3000,""en"",""hi"")"),"मैं तब से आप निम्नलिखित है, लेकिन आज मैं पूछना चाहूँगा। क्या तुम
बहुत भीख या अनुराग के बाद से उसी तरह (गली galoch भाषा) में बोल
Wassepur गैंग्स ऑफ़ तरह कश्यप फिल्में आप भाई प्रभावित किया है? यह नहीं
स्वीकार्य है कि आप हमें इन संचार शिष्टाचार के लिए अपने श"&amp;"ांत कि सिखाना
इस तरह से बोलते हैं।")</f>
        <v>मैं तब से आप निम्नलिखित है, लेकिन आज मैं पूछना चाहूँगा। क्या तुम
बहुत भीख या अनुराग के बाद से उसी तरह (गली galoch भाषा) में बोल
Wassepur गैंग्स ऑफ़ तरह कश्यप फिल्में आप भाई प्रभावित किया है? यह नहीं
स्वीकार्य है कि आप हमें इन संचार शिष्टाचार के लिए अपने शांत कि सिखाना
इस तरह से बोलते हैं।</v>
      </c>
      <c r="C3000" s="1" t="s">
        <v>13</v>
      </c>
      <c r="D3000" s="1" t="s">
        <v>5</v>
      </c>
    </row>
    <row r="3001" spans="1:4" ht="13.2" x14ac:dyDescent="0.25">
      <c r="A3001" s="1" t="s">
        <v>3007</v>
      </c>
      <c r="B3001" t="str">
        <f ca="1">IFERROR(__xludf.DUMMYFUNCTION("GOOGLETRANSLATE(B3001,""en"",""hi"")"),"बहुत अच्छा किया")</f>
        <v>बहुत अच्छा किया</v>
      </c>
      <c r="C3001" s="1" t="s">
        <v>4</v>
      </c>
      <c r="D3001" s="1" t="s">
        <v>5</v>
      </c>
    </row>
    <row r="3002" spans="1:4" ht="13.2" x14ac:dyDescent="0.25">
      <c r="A3002" s="1" t="s">
        <v>3008</v>
      </c>
      <c r="B3002" t="str">
        <f ca="1">IFERROR(__xludf.DUMMYFUNCTION("GOOGLETRANSLATE(B3002,""en"",""hi"")"),"कबीर सिंह भावनात्मक उच्च और युवा प्रेम के चढ़ाव है कि चित्रण
शारीरिक आकर्षण, क्रोध, और कृपालु व्यवहार के साथ का स्थान ले लिया।
पृष्ठभूमि संगीत इन दर्शाता है। वहाँ कुछ है जो खेलता रसायन शास्त्र कहा जाता है
पहली नज़र युवा प्रेम पर एक बड़ी भूमिका। केवल अंत क"&amp;"ोई मतलब नहीं बनाया है। मेरे पास है
कॉलेज में जाना जाता है कई कबीर सिंह जोड़ों।")</f>
        <v>कबीर सिंह भावनात्मक उच्च और युवा प्रेम के चढ़ाव है कि चित्रण
शारीरिक आकर्षण, क्रोध, और कृपालु व्यवहार के साथ का स्थान ले लिया।
पृष्ठभूमि संगीत इन दर्शाता है। वहाँ कुछ है जो खेलता रसायन शास्त्र कहा जाता है
पहली नज़र युवा प्रेम पर एक बड़ी भूमिका। केवल अंत कोई मतलब नहीं बनाया है। मेरे पास है
कॉलेज में जाना जाता है कई कबीर सिंह जोड़ों।</v>
      </c>
      <c r="C3002" s="1" t="s">
        <v>4</v>
      </c>
      <c r="D3002" s="1" t="s">
        <v>5</v>
      </c>
    </row>
    <row r="3003" spans="1:4" ht="13.2" x14ac:dyDescent="0.25">
      <c r="A3003" s="1" t="s">
        <v>3009</v>
      </c>
      <c r="B3003" t="str">
        <f ca="1">IFERROR(__xludf.DUMMYFUNCTION("GOOGLETRANSLATE(B3003,""en"",""hi"")"),"बर्फ पर")</f>
        <v>बर्फ पर</v>
      </c>
      <c r="C3003" s="1" t="s">
        <v>4</v>
      </c>
      <c r="D3003" s="1" t="s">
        <v>5</v>
      </c>
    </row>
    <row r="3004" spans="1:4" ht="13.2" x14ac:dyDescent="0.25">
      <c r="A3004" s="1" t="s">
        <v>3010</v>
      </c>
      <c r="B3004" t="str">
        <f ca="1">IFERROR(__xludf.DUMMYFUNCTION("GOOGLETRANSLATE(B3004,""en"",""hi"")"),"कोई वे संस्था के बारे में जो यह बात है के रूप में अनुमति नहीं होनी चाहिए
के बारे में एक बहुत ही शुभ संस्था है, इसके अलावा सेना को नागरिकों सिखाता है
अनुशासित हो और सही काम करने के लिए और समलैंगिकता एक गलत बात है
इसके अलावा एक व्यक्ति की समलैंगिकता की वजह "&amp;"से वह या वह पूरा नहीं कर सकता
सेना के मानकों और यह अन्य सैनिकों को प्रभावित करेगा भी तो वे कभी नहीं करना चाहिए
कई बार यह देखा जाता है के रूप में अनुमति दी जानी है कि समलैंगिकों को तो एसटीडी से ग्रस्त
इस मानक और भारतीय सेना की प्रतिष्ठा को नुकसान वोल्ड ..."&amp;"..")</f>
        <v>कोई वे संस्था के बारे में जो यह बात है के रूप में अनुमति नहीं होनी चाहिए
के बारे में एक बहुत ही शुभ संस्था है, इसके अलावा सेना को नागरिकों सिखाता है
अनुशासित हो और सही काम करने के लिए और समलैंगिकता एक गलत बात है
इसके अलावा एक व्यक्ति की समलैंगिकता की वजह से वह या वह पूरा नहीं कर सकता
सेना के मानकों और यह अन्य सैनिकों को प्रभावित करेगा भी तो वे कभी नहीं करना चाहिए
कई बार यह देखा जाता है के रूप में अनुमति दी जानी है कि समलैंगिकों को तो एसटीडी से ग्रस्त
इस मानक और भारतीय सेना की प्रतिष्ठा को नुकसान वोल्ड .....</v>
      </c>
      <c r="C3004" s="1" t="s">
        <v>4</v>
      </c>
      <c r="D3004" s="1" t="s">
        <v>28</v>
      </c>
    </row>
    <row r="3005" spans="1:4" ht="13.2" x14ac:dyDescent="0.25">
      <c r="A3005" s="1" t="s">
        <v>3011</v>
      </c>
      <c r="B3005" t="str">
        <f ca="1">IFERROR(__xludf.DUMMYFUNCTION("GOOGLETRANSLATE(B3005,""en"",""hi"")"),"संस्कार भाई")</f>
        <v>संस्कार भाई</v>
      </c>
      <c r="C3005" s="1" t="s">
        <v>4</v>
      </c>
      <c r="D3005" s="1" t="s">
        <v>5</v>
      </c>
    </row>
    <row r="3006" spans="1:4" ht="13.2" x14ac:dyDescent="0.25">
      <c r="A3006" s="1" t="s">
        <v>3012</v>
      </c>
      <c r="B3006" t="str">
        <f ca="1">IFERROR(__xludf.DUMMYFUNCTION("GOOGLETRANSLATE(B3006,""en"",""hi"")"),"भाई आप इस देखने की जरूरत है
&lt;Https://youtu.be/N_ZMfQMZos0&gt;")</f>
        <v>भाई आप इस देखने की जरूरत है
&lt;Https://youtu.be/N_ZMfQMZos0&gt;</v>
      </c>
      <c r="C3006" s="1" t="s">
        <v>4</v>
      </c>
      <c r="D3006" s="1" t="s">
        <v>5</v>
      </c>
    </row>
    <row r="3007" spans="1:4" ht="13.2" x14ac:dyDescent="0.25">
      <c r="A3007" s="1" t="s">
        <v>3013</v>
      </c>
      <c r="B3007" t="str">
        <f ca="1">IFERROR(__xludf.DUMMYFUNCTION("GOOGLETRANSLATE(B3007,""en"",""hi"")"),"नारीवादी महिलाओं और पुरुषों के समान अधिकार मतलब है, क्यों लोग इसे गलत तरीके से ले")</f>
        <v>नारीवादी महिलाओं और पुरुषों के समान अधिकार मतलब है, क्यों लोग इसे गलत तरीके से ले</v>
      </c>
      <c r="C3007" s="1" t="s">
        <v>13</v>
      </c>
      <c r="D3007" s="1" t="s">
        <v>5</v>
      </c>
    </row>
    <row r="3008" spans="1:4" ht="13.2" x14ac:dyDescent="0.25">
      <c r="A3008" s="1" t="s">
        <v>3014</v>
      </c>
      <c r="B3008" t="str">
        <f ca="1">IFERROR(__xludf.DUMMYFUNCTION("GOOGLETRANSLATE(B3008,""en"",""hi"")"),"महोदय, वीडियो बनाने बंद नहीं करते कृपया")</f>
        <v>महोदय, वीडियो बनाने बंद नहीं करते कृपया</v>
      </c>
      <c r="C3008" s="1" t="s">
        <v>4</v>
      </c>
      <c r="D3008" s="1" t="s">
        <v>5</v>
      </c>
    </row>
    <row r="3009" spans="1:4" ht="13.2" x14ac:dyDescent="0.25">
      <c r="A3009" s="1" t="s">
        <v>3015</v>
      </c>
      <c r="B3009" t="str">
        <f ca="1">IFERROR(__xludf.DUMMYFUNCTION("GOOGLETRANSLATE(B3009,""en"",""hi"")"),"मैं जिस तरह से आप अपने विचारों को प्रस्तुत किया है तो इतना खुश हूँ।
विज्ञापन hominem बिंदु वास्तव में सबसे बहस में जो आपको पसंद हो गया है!
वीडियो के लिए धन्यवाद!")</f>
        <v>मैं जिस तरह से आप अपने विचारों को प्रस्तुत किया है तो इतना खुश हूँ।
विज्ञापन hominem बिंदु वास्तव में सबसे बहस में जो आपको पसंद हो गया है!
वीडियो के लिए धन्यवाद!</v>
      </c>
      <c r="C3009" s="1" t="s">
        <v>4</v>
      </c>
      <c r="D3009" s="1" t="s">
        <v>5</v>
      </c>
    </row>
    <row r="3010" spans="1:4" ht="13.2" x14ac:dyDescent="0.25">
      <c r="A3010" s="1" t="s">
        <v>3016</v>
      </c>
      <c r="B3010" t="str">
        <f ca="1">IFERROR(__xludf.DUMMYFUNCTION("GOOGLETRANSLATE(B3010,""en"",""hi"")"),"इंसान इस आदमी को उड़ाने की ताकि कई भारतीयों उसे देखना चाहते हैं serioulsy और
सुधारा जा सकता है :)")</f>
        <v>इंसान इस आदमी को उड़ाने की ताकि कई भारतीयों उसे देखना चाहते हैं serioulsy और
सुधारा जा सकता है :)</v>
      </c>
      <c r="C3010" s="1" t="s">
        <v>4</v>
      </c>
      <c r="D3010" s="1" t="s">
        <v>5</v>
      </c>
    </row>
    <row r="3011" spans="1:4" ht="13.2" x14ac:dyDescent="0.25">
      <c r="A3011" s="1" t="s">
        <v>3017</v>
      </c>
      <c r="B3011" t="str">
        <f ca="1">IFERROR(__xludf.DUMMYFUNCTION("GOOGLETRANSLATE(B3011,""en"",""hi"")"),"यह सिर्फ एक फिल्म है। सुदूर वास्तविक जीवन से अलग .. बस इतना ही !!")</f>
        <v>यह सिर्फ एक फिल्म है। सुदूर वास्तविक जीवन से अलग .. बस इतना ही !!</v>
      </c>
      <c r="C3011" s="1" t="s">
        <v>4</v>
      </c>
      <c r="D3011" s="1" t="s">
        <v>5</v>
      </c>
    </row>
    <row r="3012" spans="1:4" ht="13.2" x14ac:dyDescent="0.25">
      <c r="A3012" s="1" t="s">
        <v>3018</v>
      </c>
      <c r="B3012" t="str">
        <f ca="1">IFERROR(__xludf.DUMMYFUNCTION("GOOGLETRANSLATE(B3012,""en"",""hi"")"),"कबीर सिंह एक उच्च श्रेणी सर्जन जो सर्जरी के सैकड़ों प्रदर्शन किया है
30. कुछ भी नहीं है की उम्र से पहले अधिक कहा जाना चाहिए।")</f>
        <v>कबीर सिंह एक उच्च श्रेणी सर्जन जो सर्जरी के सैकड़ों प्रदर्शन किया है
30. कुछ भी नहीं है की उम्र से पहले अधिक कहा जाना चाहिए।</v>
      </c>
      <c r="C3012" s="1" t="s">
        <v>4</v>
      </c>
      <c r="D3012" s="1" t="s">
        <v>5</v>
      </c>
    </row>
    <row r="3013" spans="1:4" ht="13.2" x14ac:dyDescent="0.25">
      <c r="A3013" s="1" t="s">
        <v>3019</v>
      </c>
      <c r="B3013" t="str">
        <f ca="1">IFERROR(__xludf.DUMMYFUNCTION("GOOGLETRANSLATE(B3013,""en"",""hi"")"),"[19:15] (https://www.youtube.com/watch?v=N_ZMfQMZos0&amp;t=19m15s) सही
हमें युवाओं के लिए लाइनों")</f>
        <v>[19:15] (https://www.youtube.com/watch?v=N_ZMfQMZos0&amp;t=19m15s) सही
हमें युवाओं के लिए लाइनों</v>
      </c>
      <c r="C3013" s="1" t="s">
        <v>4</v>
      </c>
      <c r="D3013" s="1" t="s">
        <v>5</v>
      </c>
    </row>
    <row r="3014" spans="1:4" ht="13.2" x14ac:dyDescent="0.25">
      <c r="A3014" s="1" t="s">
        <v>3020</v>
      </c>
      <c r="B3014" t="str">
        <f ca="1">IFERROR(__xludf.DUMMYFUNCTION("GOOGLETRANSLATE(B3014,""en"",""hi"")"),"आप लिखने भाई हैं")</f>
        <v>आप लिखने भाई हैं</v>
      </c>
      <c r="C3014" s="1" t="s">
        <v>4</v>
      </c>
      <c r="D3014" s="1" t="s">
        <v>5</v>
      </c>
    </row>
    <row r="3015" spans="1:4" ht="13.2" x14ac:dyDescent="0.25">
      <c r="A3015" s="1" t="s">
        <v>3021</v>
      </c>
      <c r="B3015" t="str">
        <f ca="1">IFERROR(__xludf.DUMMYFUNCTION("GOOGLETRANSLATE(B3015,""en"",""hi"")"),"इस वीडियो के कारण मैं उर प्रशंसक भाई बन ....
मैं उर चैनल सदस्यता लेने हूँ ..")</f>
        <v>इस वीडियो के कारण मैं उर प्रशंसक भाई बन ....
मैं उर चैनल सदस्यता लेने हूँ ..</v>
      </c>
      <c r="C3015" s="1" t="s">
        <v>4</v>
      </c>
      <c r="D3015" s="1" t="s">
        <v>5</v>
      </c>
    </row>
    <row r="3016" spans="1:4" ht="13.2" x14ac:dyDescent="0.25">
      <c r="A3016" s="1" t="s">
        <v>3022</v>
      </c>
      <c r="B3016" t="str">
        <f ca="1">IFERROR(__xludf.DUMMYFUNCTION("GOOGLETRANSLATE(B3016,""en"",""hi"")"),"लिबरल अधिकार है, दूसरों को गलत है ??????? 😢")</f>
        <v>लिबरल अधिकार है, दूसरों को गलत है ??????? 😢</v>
      </c>
      <c r="C3016" s="1" t="s">
        <v>13</v>
      </c>
      <c r="D3016" s="1" t="s">
        <v>5</v>
      </c>
    </row>
    <row r="3017" spans="1:4" ht="13.2" x14ac:dyDescent="0.25">
      <c r="A3017" s="1" t="s">
        <v>3023</v>
      </c>
      <c r="B3017" t="str">
        <f ca="1">IFERROR(__xludf.DUMMYFUNCTION("GOOGLETRANSLATE(B3017,""en"",""hi"")"),"स्वप्निल जगताप मुझे ऐसा लगता है")</f>
        <v>स्वप्निल जगताप मुझे ऐसा लगता है</v>
      </c>
      <c r="C3017" s="1" t="s">
        <v>4</v>
      </c>
      <c r="D3017" s="1" t="s">
        <v>5</v>
      </c>
    </row>
    <row r="3018" spans="1:4" ht="13.2" x14ac:dyDescent="0.25">
      <c r="A3018" s="1" t="s">
        <v>3024</v>
      </c>
      <c r="B3018" t="str">
        <f ca="1">IFERROR(__xludf.DUMMYFUNCTION("GOOGLETRANSLATE(B3018,""en"",""hi"")"),"ग्रेट going👍👍")</f>
        <v>ग्रेट going👍👍</v>
      </c>
      <c r="C3018" s="1" t="s">
        <v>4</v>
      </c>
      <c r="D3018" s="1" t="s">
        <v>5</v>
      </c>
    </row>
    <row r="3019" spans="1:4" ht="13.2" x14ac:dyDescent="0.25">
      <c r="A3019" s="1" t="s">
        <v>3025</v>
      </c>
      <c r="B3019" t="str">
        <f ca="1">IFERROR(__xludf.DUMMYFUNCTION("GOOGLETRANSLATE(B3019,""en"",""hi"")"),"लेकिन जिस तरह से आप बात अधिक कठोर और बहुत कबीर सिंह से * घ है ... हाँ मैं मानता हूँ
कुछ हद तक")</f>
        <v>लेकिन जिस तरह से आप बात अधिक कठोर और बहुत कबीर सिंह से * घ है ... हाँ मैं मानता हूँ
कुछ हद तक</v>
      </c>
      <c r="C3019" s="1" t="s">
        <v>13</v>
      </c>
      <c r="D3019" s="1" t="s">
        <v>5</v>
      </c>
    </row>
    <row r="3020" spans="1:4" ht="13.2" x14ac:dyDescent="0.25">
      <c r="A3020" s="1" t="s">
        <v>3026</v>
      </c>
      <c r="B3020" t="str">
        <f ca="1">IFERROR(__xludf.DUMMYFUNCTION("GOOGLETRANSLATE(B3020,""en"",""hi"")"),"यही कारण है कि मैं इस फिल्म को देख चुके कभी नहीं है।")</f>
        <v>यही कारण है कि मैं इस फिल्म को देख चुके कभी नहीं है।</v>
      </c>
      <c r="C3020" s="1" t="s">
        <v>4</v>
      </c>
      <c r="D3020" s="1" t="s">
        <v>5</v>
      </c>
    </row>
    <row r="3021" spans="1:4" ht="13.2" x14ac:dyDescent="0.25">
      <c r="A3021" s="1" t="s">
        <v>3027</v>
      </c>
      <c r="B3021" t="str">
        <f ca="1">IFERROR(__xludf.DUMMYFUNCTION("GOOGLETRANSLATE(B3021,""en"",""hi"")"),"एक अच्छा पीने का खेल: एक हर बार वह कहते हैं, ""उदारवादी aur नारीवादियों"" गोली मार दी।")</f>
        <v>एक अच्छा पीने का खेल: एक हर बार वह कहते हैं, "उदारवादी aur नारीवादियों" गोली मार दी।</v>
      </c>
      <c r="C3021" s="1" t="s">
        <v>4</v>
      </c>
      <c r="D3021" s="1" t="s">
        <v>5</v>
      </c>
    </row>
    <row r="3022" spans="1:4" ht="13.2" x14ac:dyDescent="0.25">
      <c r="A3022" s="1" t="s">
        <v>3028</v>
      </c>
      <c r="B3022" t="str">
        <f ca="1">IFERROR(__xludf.DUMMYFUNCTION("GOOGLETRANSLATE(B3022,""en"",""hi"")"),"सबसे सही आदमी मैंने कभी अपने जीवन में देखा है")</f>
        <v>सबसे सही आदमी मैंने कभी अपने जीवन में देखा है</v>
      </c>
      <c r="C3022" s="1" t="s">
        <v>4</v>
      </c>
      <c r="D3022" s="1" t="s">
        <v>5</v>
      </c>
    </row>
    <row r="3023" spans="1:4" ht="13.2" x14ac:dyDescent="0.25">
      <c r="A3023" s="1" t="s">
        <v>3029</v>
      </c>
      <c r="B3023" t="str">
        <f ca="1">IFERROR(__xludf.DUMMYFUNCTION("GOOGLETRANSLATE(B3023,""en"",""hi"")"),"Dude मैं एक नारीवादी हूँ और मैं क्या आप नारीवादी इतनी के रूप में वर्णन के लिए कुछ नहीं कर
वहाँ असली नारीवादियों और छद्म स्वयं के बीच का अंतर है कृपया स्पष्ट होना
नारीवादी और उदारवादियों की घोषणा की। आप नहीं हम सभी को एक ही में बाल्टी कर सकते हैं")</f>
        <v>Dude मैं एक नारीवादी हूँ और मैं क्या आप नारीवादी इतनी के रूप में वर्णन के लिए कुछ नहीं कर
वहाँ असली नारीवादियों और छद्म स्वयं के बीच का अंतर है कृपया स्पष्ट होना
नारीवादी और उदारवादियों की घोषणा की। आप नहीं हम सभी को एक ही में बाल्टी कर सकते हैं</v>
      </c>
      <c r="C3023" s="1" t="s">
        <v>36</v>
      </c>
      <c r="D3023" s="1" t="s">
        <v>5</v>
      </c>
    </row>
    <row r="3024" spans="1:4" ht="13.2" x14ac:dyDescent="0.25">
      <c r="A3024" s="1" t="s">
        <v>3030</v>
      </c>
      <c r="B3024" t="str">
        <f ca="1">IFERROR(__xludf.DUMMYFUNCTION("GOOGLETRANSLATE(B3024,""en"",""hi"")"),"तुम मुझे अलग तरह से सोचने बनाने
पासा मीडिया द्वारा सेवा busshit पर एक वीडियो बनाने के लिए कृपया
tinder डेटिंग की अवधारणा")</f>
        <v>तुम मुझे अलग तरह से सोचने बनाने
पासा मीडिया द्वारा सेवा busshit पर एक वीडियो बनाने के लिए कृपया
tinder डेटिंग की अवधारणा</v>
      </c>
      <c r="C3024" s="1" t="s">
        <v>4</v>
      </c>
      <c r="D3024" s="1" t="s">
        <v>5</v>
      </c>
    </row>
    <row r="3025" spans="1:4" ht="13.2" x14ac:dyDescent="0.25">
      <c r="A3025" s="1" t="s">
        <v>3031</v>
      </c>
      <c r="B3025" t="str">
        <f ca="1">IFERROR(__xludf.DUMMYFUNCTION("GOOGLETRANSLATE(B3025,""en"",""hi"")"),"असल में तारे के बीच भारत में अच्छा पैसा बनाया")</f>
        <v>असल में तारे के बीच भारत में अच्छा पैसा बनाया</v>
      </c>
      <c r="C3025" s="1" t="s">
        <v>4</v>
      </c>
      <c r="D3025" s="1" t="s">
        <v>5</v>
      </c>
    </row>
    <row r="3026" spans="1:4" ht="13.2" x14ac:dyDescent="0.25">
      <c r="A3026" s="1" t="s">
        <v>3032</v>
      </c>
      <c r="B3026" t="str">
        <f ca="1">IFERROR(__xludf.DUMMYFUNCTION("GOOGLETRANSLATE(B3026,""en"",""hi"")"),"सेंगर बड़ा मुंह noopur कौन है ??")</f>
        <v>सेंगर बड़ा मुंह noopur कौन है ??</v>
      </c>
      <c r="C3026" s="1" t="s">
        <v>4</v>
      </c>
      <c r="D3026" s="1" t="s">
        <v>5</v>
      </c>
    </row>
    <row r="3027" spans="1:4" ht="13.2" x14ac:dyDescent="0.25">
      <c r="A3027" s="1" t="s">
        <v>3033</v>
      </c>
      <c r="B3027" t="str">
        <f ca="1">IFERROR(__xludf.DUMMYFUNCTION("GOOGLETRANSLATE(B3027,""en"",""hi"")"),"मैं नारीवाद का आधुनिक रूप का एक बड़ा आलोचक हूँ और में अपने सभी बिंदुओं पर सहमत
चलचित्र। केवल एक चीज मैं अर्जुन रेड्डी (नहीं देखा कबीर सिंह में पसंद नहीं आया
अभी तक) जिस तरह से रैगिंग चित्रित किया और महिला को प्रभावित करना एक उपकरण के रूप में दिखाया गया है"&amp;" है ..
वह एक वस्तु स्वामित्व रखा जाना .. अगर वह साथ प्यार में गिर नहीं किया था क्या नहीं है
अर्जुन ??? उनकी प्रतिक्रिया क्या होगी? वह अपने जीवन समाप्त हो गया था हो सकता है है या नुकसान पहुंचाया
उसे, वह एक विनम्र लड़की के रूप में दिखाया गया था स्टॉकहोम से "&amp;"पीड़ित हो सकता
सिंड्रोम, जो हो भी .. मैं इस तरह के बदमाशों के खिलाफ हूँ। और एक तरफ ध्यान दें पर मैं प्यार करता था
अर्जुन रेड्डी और पहले से ही .. कबीर सिंह के लिए टिकट बुक करने वाले आप उत्तर आशा
मेरी टिप्पणी प्रतीक .. जय हिंद .. भारत माता की जय के लिए ..")</f>
        <v>मैं नारीवाद का आधुनिक रूप का एक बड़ा आलोचक हूँ और में अपने सभी बिंदुओं पर सहमत
चलचित्र। केवल एक चीज मैं अर्जुन रेड्डी (नहीं देखा कबीर सिंह में पसंद नहीं आया
अभी तक) जिस तरह से रैगिंग चित्रित किया और महिला को प्रभावित करना एक उपकरण के रूप में दिखाया गया है है ..
वह एक वस्तु स्वामित्व रखा जाना .. अगर वह साथ प्यार में गिर नहीं किया था क्या नहीं है
अर्जुन ??? उनकी प्रतिक्रिया क्या होगी? वह अपने जीवन समाप्त हो गया था हो सकता है है या नुकसान पहुंचाया
उसे, वह एक विनम्र लड़की के रूप में दिखाया गया था स्टॉकहोम से पीड़ित हो सकता
सिंड्रोम, जो हो भी .. मैं इस तरह के बदमाशों के खिलाफ हूँ। और एक तरफ ध्यान दें पर मैं प्यार करता था
अर्जुन रेड्डी और पहले से ही .. कबीर सिंह के लिए टिकट बुक करने वाले आप उत्तर आशा
मेरी टिप्पणी प्रतीक .. जय हिंद .. भारत माता की जय के लिए ..</v>
      </c>
      <c r="C3027" s="1" t="s">
        <v>4</v>
      </c>
      <c r="D3027" s="1" t="s">
        <v>5</v>
      </c>
    </row>
    <row r="3028" spans="1:4" ht="13.2" x14ac:dyDescent="0.25">
      <c r="A3028" s="1" t="s">
        <v>3034</v>
      </c>
      <c r="B3028" t="str">
        <f ca="1">IFERROR(__xludf.DUMMYFUNCTION("GOOGLETRANSLATE(B3028,""en"",""hi"")"),"तुम मुझे नारीवाद पर सद्गुरु के दृश्य का एहसास")</f>
        <v>तुम मुझे नारीवाद पर सद्गुरु के दृश्य का एहसास</v>
      </c>
      <c r="C3028" s="1" t="s">
        <v>4</v>
      </c>
      <c r="D3028" s="1" t="s">
        <v>5</v>
      </c>
    </row>
    <row r="3029" spans="1:4" ht="13.2" x14ac:dyDescent="0.25">
      <c r="A3029" s="1" t="s">
        <v>3035</v>
      </c>
      <c r="B3029" t="str">
        <f ca="1">IFERROR(__xludf.DUMMYFUNCTION("GOOGLETRANSLATE(B3029,""en"",""hi"")"),"वह इस लायक है! आशा है कि वह इस आदमी के लिए नरक में जला ... सोचा था की खाली
हालांकि ... अपने जीवन खराब है :(")</f>
        <v>वह इस लायक है! आशा है कि वह इस आदमी के लिए नरक में जला ... सोचा था की खाली
हालांकि ... अपने जीवन खराब है :(</v>
      </c>
      <c r="C3029" s="1" t="s">
        <v>13</v>
      </c>
      <c r="D3029" s="1" t="s">
        <v>5</v>
      </c>
    </row>
    <row r="3030" spans="1:4" ht="13.2" x14ac:dyDescent="0.25">
      <c r="A3030" s="1" t="s">
        <v>3036</v>
      </c>
      <c r="B3030" t="str">
        <f ca="1">IFERROR(__xludf.DUMMYFUNCTION("GOOGLETRANSLATE(B3030,""en"",""hi"")"),"1789831284")</f>
        <v>1789831284</v>
      </c>
      <c r="C3030" s="1" t="s">
        <v>4</v>
      </c>
      <c r="D3030" s="1" t="s">
        <v>5</v>
      </c>
    </row>
    <row r="3031" spans="1:4" ht="13.2" x14ac:dyDescent="0.25">
      <c r="A3031" s="1" t="s">
        <v>3037</v>
      </c>
      <c r="B3031" t="str">
        <f ca="1">IFERROR(__xludf.DUMMYFUNCTION("GOOGLETRANSLATE(B3031,""en"",""hi"")"),"मैं फिल्म नहीं देखी है, लेकिन आपकी समीक्षा ने मुझे आश्वस्त किया वास्तव में नहीं देखने के लिए
फिल्म...")</f>
        <v>मैं फिल्म नहीं देखी है, लेकिन आपकी समीक्षा ने मुझे आश्वस्त किया वास्तव में नहीं देखने के लिए
फिल्म...</v>
      </c>
      <c r="C3031" s="1" t="s">
        <v>4</v>
      </c>
      <c r="D3031" s="1" t="s">
        <v>5</v>
      </c>
    </row>
    <row r="3032" spans="1:4" ht="13.2" x14ac:dyDescent="0.25">
      <c r="A3032" s="1" t="s">
        <v>3038</v>
      </c>
      <c r="B3032" t="str">
        <f ca="1">IFERROR(__xludf.DUMMYFUNCTION("GOOGLETRANSLATE(B3032,""en"",""hi"")"),"@Zaid पठान कॉल me6393830912")</f>
        <v>@Zaid पठान कॉल me6393830912</v>
      </c>
      <c r="C3032" s="1" t="s">
        <v>4</v>
      </c>
      <c r="D3032" s="1" t="s">
        <v>5</v>
      </c>
    </row>
    <row r="3033" spans="1:4" ht="13.2" x14ac:dyDescent="0.25">
      <c r="A3033" s="1" t="s">
        <v>3039</v>
      </c>
      <c r="B3033" t="str">
        <f ca="1">IFERROR(__xludf.DUMMYFUNCTION("GOOGLETRANSLATE(B3033,""en"",""hi"")"),"चंदन रॉय sarfanguri 6003857076 ख एक महान Vedo kokorajhar है")</f>
        <v>चंदन रॉय sarfanguri 6003857076 ख एक महान Vedo kokorajhar है</v>
      </c>
      <c r="C3033" s="1" t="s">
        <v>4</v>
      </c>
      <c r="D3033" s="1" t="s">
        <v>5</v>
      </c>
    </row>
    <row r="3034" spans="1:4" ht="13.2" x14ac:dyDescent="0.25">
      <c r="A3034" s="1" t="s">
        <v>3040</v>
      </c>
      <c r="B3034" t="str">
        <f ca="1">IFERROR(__xludf.DUMMYFUNCTION("GOOGLETRANSLATE(B3034,""en"",""hi"")"),"उच्च लानत है? वह सामान्य व्यवहार कर रहा है")</f>
        <v>उच्च लानत है? वह सामान्य व्यवहार कर रहा है</v>
      </c>
      <c r="C3034" s="1" t="s">
        <v>4</v>
      </c>
      <c r="D3034" s="1" t="s">
        <v>5</v>
      </c>
    </row>
    <row r="3035" spans="1:4" ht="13.2" x14ac:dyDescent="0.25">
      <c r="A3035" s="1" t="s">
        <v>3041</v>
      </c>
      <c r="B3035" t="str">
        <f ca="1">IFERROR(__xludf.DUMMYFUNCTION("GOOGLETRANSLATE(B3035,""en"",""hi"")"),"कबीर सिंह एक महान महान फिल्म है।")</f>
        <v>कबीर सिंह एक महान महान फिल्म है।</v>
      </c>
      <c r="C3035" s="1" t="s">
        <v>4</v>
      </c>
      <c r="D3035" s="1" t="s">
        <v>5</v>
      </c>
    </row>
    <row r="3036" spans="1:4" ht="13.2" x14ac:dyDescent="0.25">
      <c r="A3036" s="1" t="s">
        <v>3042</v>
      </c>
      <c r="B3036" t="str">
        <f ca="1">IFERROR(__xludf.DUMMYFUNCTION("GOOGLETRANSLATE(B3036,""en"",""hi"")"),"मैं अभी भी इसे देखा नहीं है, बस कुछ दृश्यों मेरे दोस्तों ने मुझे देखना चाहता था !!!")</f>
        <v>मैं अभी भी इसे देखा नहीं है, बस कुछ दृश्यों मेरे दोस्तों ने मुझे देखना चाहता था !!!</v>
      </c>
      <c r="C3036" s="1" t="s">
        <v>4</v>
      </c>
      <c r="D3036" s="1" t="s">
        <v>5</v>
      </c>
    </row>
    <row r="3037" spans="1:4" ht="13.2" x14ac:dyDescent="0.25">
      <c r="A3037" s="1" t="s">
        <v>3043</v>
      </c>
      <c r="B3037" t="str">
        <f ca="1">IFERROR(__xludf.DUMMYFUNCTION("GOOGLETRANSLATE(B3037,""en"",""hi"")"),"मैं समलैंगिक हूं और मैं गर्व है")</f>
        <v>मैं समलैंगिक हूं और मैं गर्व है</v>
      </c>
      <c r="C3037" s="1" t="s">
        <v>4</v>
      </c>
      <c r="D3037" s="1" t="s">
        <v>5</v>
      </c>
    </row>
    <row r="3038" spans="1:4" ht="13.2" x14ac:dyDescent="0.25">
      <c r="A3038" s="1" t="s">
        <v>3044</v>
      </c>
      <c r="B3038" t="str">
        <f ca="1">IFERROR(__xludf.DUMMYFUNCTION("GOOGLETRANSLATE(B3038,""en"",""hi"")"),"था देश में महिला बर्बाद।")</f>
        <v>था देश में महिला बर्बाद।</v>
      </c>
      <c r="C3038" s="1" t="s">
        <v>4</v>
      </c>
      <c r="D3038" s="1" t="s">
        <v>5</v>
      </c>
    </row>
    <row r="3039" spans="1:4" ht="13.2" x14ac:dyDescent="0.25">
      <c r="A3039" s="1" t="s">
        <v>3045</v>
      </c>
      <c r="B3039" t="str">
        <f ca="1">IFERROR(__xludf.DUMMYFUNCTION("GOOGLETRANSLATE(B3039,""en"",""hi"")"),"छह")</f>
        <v>छह</v>
      </c>
      <c r="C3039" s="1" t="s">
        <v>4</v>
      </c>
      <c r="D3039" s="1" t="s">
        <v>5</v>
      </c>
    </row>
    <row r="3040" spans="1:4" ht="13.2" x14ac:dyDescent="0.25">
      <c r="A3040" s="1" t="s">
        <v>3046</v>
      </c>
      <c r="B3040" t="str">
        <f ca="1">IFERROR(__xludf.DUMMYFUNCTION("GOOGLETRANSLATE(B3040,""en"",""hi"")"),"अच्छा toking")</f>
        <v>अच्छा toking</v>
      </c>
      <c r="C3040" s="1" t="s">
        <v>4</v>
      </c>
      <c r="D3040" s="1" t="s">
        <v>5</v>
      </c>
    </row>
    <row r="3041" spans="1:4" ht="13.2" x14ac:dyDescent="0.25">
      <c r="A3041" s="1" t="s">
        <v>3047</v>
      </c>
      <c r="B3041" t="str">
        <f ca="1">IFERROR(__xludf.DUMMYFUNCTION("GOOGLETRANSLATE(B3041,""en"",""hi"")"),"मैं यहां हूं। मुझे मित्र को कॉल करें।")</f>
        <v>मैं यहां हूं। मुझे मित्र को कॉल करें।</v>
      </c>
      <c r="C3041" s="1" t="s">
        <v>4</v>
      </c>
      <c r="D3041" s="1" t="s">
        <v>5</v>
      </c>
    </row>
    <row r="3042" spans="1:4" ht="13.2" x14ac:dyDescent="0.25">
      <c r="A3042" s="1" t="s">
        <v>3048</v>
      </c>
      <c r="B3042" t="str">
        <f ca="1">IFERROR(__xludf.DUMMYFUNCTION("GOOGLETRANSLATE(B3042,""en"",""hi"")"),"मैं अपने स्वयं पर गर्व मैं समलैंगिक हूँ 🏳️🌈")</f>
        <v>मैं अपने स्वयं पर गर्व मैं समलैंगिक हूँ 🏳️🌈</v>
      </c>
      <c r="C3042" s="1" t="s">
        <v>4</v>
      </c>
      <c r="D3042" s="1" t="s">
        <v>5</v>
      </c>
    </row>
    <row r="3043" spans="1:4" ht="13.2" x14ac:dyDescent="0.25">
      <c r="A3043" s="1" t="s">
        <v>3049</v>
      </c>
      <c r="B3043" t="str">
        <f ca="1">IFERROR(__xludf.DUMMYFUNCTION("GOOGLETRANSLATE(B3043,""en"",""hi"")"),"एकमात्र समाधान। सरकार के बाद से। कुछ भी नहीं कर रही है।")</f>
        <v>एकमात्र समाधान। सरकार के बाद से। कुछ भी नहीं कर रही है।</v>
      </c>
      <c r="C3043" s="1" t="s">
        <v>4</v>
      </c>
      <c r="D3043" s="1" t="s">
        <v>5</v>
      </c>
    </row>
    <row r="3044" spans="1:4" ht="13.2" x14ac:dyDescent="0.25">
      <c r="A3044" s="1" t="s">
        <v>3050</v>
      </c>
      <c r="B3044" t="str">
        <f ca="1">IFERROR(__xludf.DUMMYFUNCTION("GOOGLETRANSLATE(B3044,""en"",""hi"")"),"वह पहले झूठ बोला गया है, वह अब झूठ बोल रहा है और वह पहले झूठ बोल रही हो जाएगा। सभी के लिए
डॉलर, एक सेक्स वर्कर इस महिला की तुलना में बेहतर है, कम से कम वह भेस नहीं है
और छलावरण। this.scum बैग पर शर्म की बात है।")</f>
        <v>वह पहले झूठ बोला गया है, वह अब झूठ बोल रहा है और वह पहले झूठ बोल रही हो जाएगा। सभी के लिए
डॉलर, एक सेक्स वर्कर इस महिला की तुलना में बेहतर है, कम से कम वह भेस नहीं है
और छलावरण। this.scum बैग पर शर्म की बात है।</v>
      </c>
      <c r="C3044" s="1" t="s">
        <v>36</v>
      </c>
      <c r="D3044" s="1" t="s">
        <v>28</v>
      </c>
    </row>
    <row r="3045" spans="1:4" ht="13.2" x14ac:dyDescent="0.25">
      <c r="A3045" s="1" t="s">
        <v>3051</v>
      </c>
      <c r="B3045" t="str">
        <f ca="1">IFERROR(__xludf.DUMMYFUNCTION("GOOGLETRANSLATE(B3045,""en"",""hi"")"),"दहाड़ loudly😂")</f>
        <v>दहाड़ loudly😂</v>
      </c>
      <c r="C3045" s="1" t="s">
        <v>4</v>
      </c>
      <c r="D3045" s="1" t="s">
        <v>5</v>
      </c>
    </row>
    <row r="3046" spans="1:4" ht="13.2" x14ac:dyDescent="0.25">
      <c r="A3046" s="1" t="s">
        <v>3052</v>
      </c>
      <c r="B3046" t="str">
        <f ca="1">IFERROR(__xludf.DUMMYFUNCTION("GOOGLETRANSLATE(B3046,""en"",""hi"")"),"@Anant श्री पांडे, लेकिन मैं चाहता हूँ इस पीढ़ी गोलमाल के बाद मजबूत बनने के लिए
लेकिन हमेशा शो बॉलीवुड आपको लगता है कि महिला हो रही से अलग कोई भविष्य नहीं है और
जीवन समर्पित ... हर जीवन की तुलना में बेहतर लक्ष्यों के हकदार")</f>
        <v>@Anant श्री पांडे, लेकिन मैं चाहता हूँ इस पीढ़ी गोलमाल के बाद मजबूत बनने के लिए
लेकिन हमेशा शो बॉलीवुड आपको लगता है कि महिला हो रही से अलग कोई भविष्य नहीं है और
जीवन समर्पित ... हर जीवन की तुलना में बेहतर लक्ष्यों के हकदार</v>
      </c>
      <c r="C3046" s="1" t="s">
        <v>4</v>
      </c>
      <c r="D3046" s="1" t="s">
        <v>5</v>
      </c>
    </row>
    <row r="3047" spans="1:4" ht="13.2" x14ac:dyDescent="0.25">
      <c r="A3047" s="1" t="s">
        <v>3053</v>
      </c>
      <c r="B3047" t="str">
        <f ca="1">IFERROR(__xludf.DUMMYFUNCTION("GOOGLETRANSLATE(B3047,""en"",""hi"")"),"लोग शिष्टाचार है न उनके समय से चिपके और चुप रखने के लिए जब यह है
अपनी बारी .. बार्किंग कुत्तों और चिल्ला और शोर बनाने की तरह नहीं नहीं है
सही। सभी के साथ प्रौद्योगिकी मॉडरेटर करने की क्षमता नहीं है
घुसपैठ वक्ता मौन?")</f>
        <v>लोग शिष्टाचार है न उनके समय से चिपके और चुप रखने के लिए जब यह है
अपनी बारी .. बार्किंग कुत्तों और चिल्ला और शोर बनाने की तरह नहीं नहीं है
सही। सभी के साथ प्रौद्योगिकी मॉडरेटर करने की क्षमता नहीं है
घुसपैठ वक्ता मौन?</v>
      </c>
      <c r="C3047" s="1" t="s">
        <v>4</v>
      </c>
      <c r="D3047" s="1" t="s">
        <v>5</v>
      </c>
    </row>
    <row r="3048" spans="1:4" ht="13.2" x14ac:dyDescent="0.25">
      <c r="A3048" s="1" t="s">
        <v>3054</v>
      </c>
      <c r="B3048" t="str">
        <f ca="1">IFERROR(__xludf.DUMMYFUNCTION("GOOGLETRANSLATE(B3048,""en"",""hi"")"),"यही वजह है कि इस आदमी को अन्य shitty से कम सदस्य हैं है
इस मंच पर चैनलों
लोग nowdays सत्य और एक पता है और उनके जैसे बात सुनने के लिए नहीं करना चाहते हैं
और इस तरह उसे 1000 में 1 हैं एक दृष्टिकोण है है")</f>
        <v>यही वजह है कि इस आदमी को अन्य shitty से कम सदस्य हैं है
इस मंच पर चैनलों
लोग nowdays सत्य और एक पता है और उनके जैसे बात सुनने के लिए नहीं करना चाहते हैं
और इस तरह उसे 1000 में 1 हैं एक दृष्टिकोण है है</v>
      </c>
      <c r="C3048" s="1" t="s">
        <v>4</v>
      </c>
      <c r="D3048" s="1" t="s">
        <v>5</v>
      </c>
    </row>
    <row r="3049" spans="1:4" ht="13.2" x14ac:dyDescent="0.25">
      <c r="A3049" s="1" t="s">
        <v>3055</v>
      </c>
      <c r="B3049" t="str">
        <f ca="1">IFERROR(__xludf.DUMMYFUNCTION("GOOGLETRANSLATE(B3049,""en"",""hi"")"),"* कर रहे हैं")</f>
        <v>* कर रहे हैं</v>
      </c>
      <c r="C3049" s="1" t="s">
        <v>4</v>
      </c>
      <c r="D3049" s="1" t="s">
        <v>5</v>
      </c>
    </row>
    <row r="3050" spans="1:4" ht="13.2" x14ac:dyDescent="0.25">
      <c r="A3050" s="1" t="s">
        <v>3056</v>
      </c>
      <c r="B3050" t="str">
        <f ca="1">IFERROR(__xludf.DUMMYFUNCTION("GOOGLETRANSLATE(B3050,""en"",""hi"")"),"कम से कम अब, हम उन्हें pubhlic में बेनकाब करने के लिए मिलता है। बस कुछ ही साल पहले, हम
यहां तक ​​कि झूठ, आधा सच, मुड़ तथ्य और के बारे में पता नहीं बोल सकता
अन्याय !! यह एक सुधार है और हम बेहतर हो रही रखेंगे!")</f>
        <v>कम से कम अब, हम उन्हें pubhlic में बेनकाब करने के लिए मिलता है। बस कुछ ही साल पहले, हम
यहां तक ​​कि झूठ, आधा सच, मुड़ तथ्य और के बारे में पता नहीं बोल सकता
अन्याय !! यह एक सुधार है और हम बेहतर हो रही रखेंगे!</v>
      </c>
      <c r="C3050" s="1" t="s">
        <v>4</v>
      </c>
      <c r="D3050" s="1" t="s">
        <v>5</v>
      </c>
    </row>
    <row r="3051" spans="1:4" ht="13.2" x14ac:dyDescent="0.25">
      <c r="A3051" s="1" t="s">
        <v>3057</v>
      </c>
      <c r="B3051" t="str">
        <f ca="1">IFERROR(__xludf.DUMMYFUNCTION("GOOGLETRANSLATE(B3051,""en"",""hi"")"),"टीशर्ट 🤣🤣🤣👌")</f>
        <v>टीशर्ट 🤣🤣🤣👌</v>
      </c>
      <c r="C3051" s="1" t="s">
        <v>4</v>
      </c>
      <c r="D3051" s="1" t="s">
        <v>5</v>
      </c>
    </row>
    <row r="3052" spans="1:4" ht="13.2" x14ac:dyDescent="0.25">
      <c r="A3052" s="1" t="s">
        <v>3058</v>
      </c>
      <c r="B3052" t="str">
        <f ca="1">IFERROR(__xludf.DUMMYFUNCTION("GOOGLETRANSLATE(B3052,""en"",""hi"")"),"वाह, इस तरह बेवकूफ, अशिक्षित और अनपढ़ लोगों देखते हैं विश्वास नहीं कर सकता
आप की तरह। आप जैसे लोग सबसे में से कुछ का औचित्य साबित करने पर शर्म आनी चाहिए
cringiest दृश्यों कभी बॉलीवुड सिनेमा के इतिहास में गोली मार दी।")</f>
        <v>वाह, इस तरह बेवकूफ, अशिक्षित और अनपढ़ लोगों देखते हैं विश्वास नहीं कर सकता
आप की तरह। आप जैसे लोग सबसे में से कुछ का औचित्य साबित करने पर शर्म आनी चाहिए
cringiest दृश्यों कभी बॉलीवुड सिनेमा के इतिहास में गोली मार दी।</v>
      </c>
      <c r="C3052" s="1" t="s">
        <v>36</v>
      </c>
      <c r="D3052" s="1" t="s">
        <v>5</v>
      </c>
    </row>
    <row r="3053" spans="1:4" ht="13.2" x14ac:dyDescent="0.25">
      <c r="A3053" s="1" t="s">
        <v>3059</v>
      </c>
      <c r="B3053" t="str">
        <f ca="1">IFERROR(__xludf.DUMMYFUNCTION("GOOGLETRANSLATE(B3053,""en"",""hi"")"),"मैं यू गर्म लड़कों प्यार")</f>
        <v>मैं यू गर्म लड़कों प्यार</v>
      </c>
      <c r="C3053" s="1" t="s">
        <v>4</v>
      </c>
      <c r="D3053" s="1" t="s">
        <v>5</v>
      </c>
    </row>
    <row r="3054" spans="1:4" ht="13.2" x14ac:dyDescent="0.25">
      <c r="A3054" s="1" t="s">
        <v>3060</v>
      </c>
      <c r="B3054" t="str">
        <f ca="1">IFERROR(__xludf.DUMMYFUNCTION("GOOGLETRANSLATE(B3054,""en"",""hi"")"),"यह हमारे समाज में आने के लिए लोगों को इस प्रकार की अनुमति देने के लिए बहुत खतरनाक है।
.Certainly वे रंगा billa.They कुंग फू kutta कर रहे हैं।
वे civlized शब्द के साथ नहीं रह सकते। कैसे एक kutta सभ्य में रह सकते हैं
लोग।")</f>
        <v>यह हमारे समाज में आने के लिए लोगों को इस प्रकार की अनुमति देने के लिए बहुत खतरनाक है।
.Certainly वे रंगा billa.They कुंग फू kutta कर रहे हैं।
वे civlized शब्द के साथ नहीं रह सकते। कैसे एक kutta सभ्य में रह सकते हैं
लोग।</v>
      </c>
      <c r="C3054" s="1" t="s">
        <v>4</v>
      </c>
      <c r="D3054" s="1" t="s">
        <v>5</v>
      </c>
    </row>
    <row r="3055" spans="1:4" ht="13.2" x14ac:dyDescent="0.25">
      <c r="A3055" s="1" t="s">
        <v>3061</v>
      </c>
      <c r="B3055" t="str">
        <f ca="1">IFERROR(__xludf.DUMMYFUNCTION("GOOGLETRANSLATE(B3055,""en"",""hi"")"),"Ranu di के बारे में कहने के लिए कुछ भी नहीं है @Goutam नंदी .... 🤣🤣
हमारे Ranu Mandol हिप हिप हुर्रे! 🤣🤣🤣😂😂😂😂😂😂")</f>
        <v>Ranu di के बारे में कहने के लिए कुछ भी नहीं है @Goutam नंदी .... 🤣🤣
हमारे Ranu Mandol हिप हिप हुर्रे! 🤣🤣🤣😂😂😂😂😂😂</v>
      </c>
      <c r="C3055" s="1" t="s">
        <v>4</v>
      </c>
      <c r="D3055" s="1" t="s">
        <v>5</v>
      </c>
    </row>
    <row r="3056" spans="1:4" ht="13.2" x14ac:dyDescent="0.25">
      <c r="A3056" s="1" t="s">
        <v>3062</v>
      </c>
      <c r="B3056" t="str">
        <f ca="1">IFERROR(__xludf.DUMMYFUNCTION("GOOGLETRANSLATE(B3056,""en"",""hi"")"),"आप उत्कृष्ट है")</f>
        <v>आप उत्कृष्ट है</v>
      </c>
      <c r="C3056" s="1" t="s">
        <v>4</v>
      </c>
      <c r="D3056" s="1" t="s">
        <v>5</v>
      </c>
    </row>
    <row r="3057" spans="1:4" ht="13.2" x14ac:dyDescent="0.25">
      <c r="A3057" s="1" t="s">
        <v>3063</v>
      </c>
      <c r="B3057" t="str">
        <f ca="1">IFERROR(__xludf.DUMMYFUNCTION("GOOGLETRANSLATE(B3057,""en"",""hi"")"),"प्यार क्या आप और आपकी राय के लिए सर .. महान संबंध बधाई प्रतीक।")</f>
        <v>प्यार क्या आप और आपकी राय के लिए सर .. महान संबंध बधाई प्रतीक।</v>
      </c>
      <c r="C3057" s="1" t="s">
        <v>4</v>
      </c>
      <c r="D3057" s="1" t="s">
        <v>5</v>
      </c>
    </row>
    <row r="3058" spans="1:4" ht="13.2" x14ac:dyDescent="0.25">
      <c r="A3058" s="1" t="s">
        <v>3064</v>
      </c>
      <c r="B3058" t="str">
        <f ca="1">IFERROR(__xludf.DUMMYFUNCTION("GOOGLETRANSLATE(B3058,""en"",""hi"")"),"अर्नाब भाजपा कुत्ता है।")</f>
        <v>अर्नाब भाजपा कुत्ता है।</v>
      </c>
      <c r="C3058" s="1" t="s">
        <v>4</v>
      </c>
      <c r="D3058" s="1" t="s">
        <v>5</v>
      </c>
    </row>
    <row r="3059" spans="1:4" ht="13.2" x14ac:dyDescent="0.25">
      <c r="A3059" s="1" t="s">
        <v>3065</v>
      </c>
      <c r="B3059" t="str">
        <f ca="1">IFERROR(__xludf.DUMMYFUNCTION("GOOGLETRANSLATE(B3059,""en"",""hi"")"),"मैं व्यक्तिगत रूप से मानना ​​है कि फिल्में मनोरंजन के लिए हैं ही तो यह नहीं लेते
बहुत गंभीरता से।")</f>
        <v>मैं व्यक्तिगत रूप से मानना ​​है कि फिल्में मनोरंजन के लिए हैं ही तो यह नहीं लेते
बहुत गंभीरता से।</v>
      </c>
      <c r="C3059" s="1" t="s">
        <v>4</v>
      </c>
      <c r="D3059" s="1" t="s">
        <v>5</v>
      </c>
    </row>
    <row r="3060" spans="1:4" ht="13.2" x14ac:dyDescent="0.25">
      <c r="A3060" s="1" t="s">
        <v>3066</v>
      </c>
      <c r="B3060" t="str">
        <f ca="1">IFERROR(__xludf.DUMMYFUNCTION("GOOGLETRANSLATE(B3060,""en"",""hi"")"),"आत्म विनाशकारी फिल्में इस तरह थनोस भारत न जरूरत बेवकूफ बाहर ले
लोगों automatically😂😂")</f>
        <v>आत्म विनाशकारी फिल्में इस तरह थनोस भारत न जरूरत बेवकूफ बाहर ले
लोगों automatically😂😂</v>
      </c>
      <c r="C3060" s="1" t="s">
        <v>4</v>
      </c>
      <c r="D3060" s="1" t="s">
        <v>5</v>
      </c>
    </row>
    <row r="3061" spans="1:4" ht="13.2" x14ac:dyDescent="0.25">
      <c r="A3061" s="1" t="s">
        <v>3067</v>
      </c>
      <c r="B3061" t="str">
        <f ca="1">IFERROR(__xludf.DUMMYFUNCTION("GOOGLETRANSLATE(B3061,""en"",""hi"")"),"भारत की ओर से इस औरत को निकाल दें")</f>
        <v>भारत की ओर से इस औरत को निकाल दें</v>
      </c>
      <c r="C3061" s="1" t="s">
        <v>4</v>
      </c>
      <c r="D3061" s="1" t="s">
        <v>5</v>
      </c>
    </row>
    <row r="3062" spans="1:4" ht="13.2" x14ac:dyDescent="0.25">
      <c r="A3062" s="1" t="s">
        <v>3068</v>
      </c>
      <c r="B3062" t="str">
        <f ca="1">IFERROR(__xludf.DUMMYFUNCTION("GOOGLETRANSLATE(B3062,""en"",""hi"")"),"barui पुर कोलकाता पश्चिम बंगाल से प्यार")</f>
        <v>barui पुर कोलकाता पश्चिम बंगाल से प्यार</v>
      </c>
      <c r="C3062" s="1" t="s">
        <v>4</v>
      </c>
      <c r="D3062" s="1" t="s">
        <v>5</v>
      </c>
    </row>
    <row r="3063" spans="1:4" ht="13.2" x14ac:dyDescent="0.25">
      <c r="A3063" s="1" t="s">
        <v>3069</v>
      </c>
      <c r="B3063" t="str">
        <f ca="1">IFERROR(__xludf.DUMMYFUNCTION("GOOGLETRANSLATE(B3063,""en"",""hi"")"),"हाँ।")</f>
        <v>हाँ।</v>
      </c>
      <c r="C3063" s="1" t="s">
        <v>4</v>
      </c>
      <c r="D3063" s="1" t="s">
        <v>5</v>
      </c>
    </row>
    <row r="3064" spans="1:4" ht="13.2" x14ac:dyDescent="0.25">
      <c r="A3064" s="1" t="s">
        <v>3070</v>
      </c>
      <c r="B3064" t="str">
        <f ca="1">IFERROR(__xludf.DUMMYFUNCTION("GOOGLETRANSLATE(B3064,""en"",""hi"")"),"वास्तव में बहन! इस देखो &lt;https://youtu.be/Rt1Rhd_sRhg&gt;")</f>
        <v>वास्तव में बहन! इस देखो &lt;https://youtu.be/Rt1Rhd_sRhg&gt;</v>
      </c>
      <c r="C3064" s="1" t="s">
        <v>4</v>
      </c>
      <c r="D3064" s="1" t="s">
        <v>5</v>
      </c>
    </row>
    <row r="3065" spans="1:4" ht="13.2" x14ac:dyDescent="0.25">
      <c r="A3065" s="1" t="s">
        <v>3071</v>
      </c>
      <c r="B3065" t="str">
        <f ca="1">IFERROR(__xludf.DUMMYFUNCTION("GOOGLETRANSLATE(B3065,""en"",""hi"")"),"समलैंगिक म्यूचुअल फंड")</f>
        <v>समलैंगिक म्यूचुअल फंड</v>
      </c>
      <c r="C3065" s="1" t="s">
        <v>36</v>
      </c>
      <c r="D3065" s="1" t="s">
        <v>28</v>
      </c>
    </row>
    <row r="3066" spans="1:4" ht="13.2" x14ac:dyDescent="0.25">
      <c r="A3066" s="1" t="s">
        <v>3072</v>
      </c>
      <c r="B3066" t="str">
        <f ca="1">IFERROR(__xludf.DUMMYFUNCTION("GOOGLETRANSLATE(B3066,""en"",""hi"")"),"अरे वह जहरीला नमूना अंकुश की तरह दिखता है")</f>
        <v>अरे वह जहरीला नमूना अंकुश की तरह दिखता है</v>
      </c>
      <c r="C3066" s="1" t="s">
        <v>4</v>
      </c>
      <c r="D3066" s="1" t="s">
        <v>5</v>
      </c>
    </row>
    <row r="3067" spans="1:4" ht="13.2" x14ac:dyDescent="0.25">
      <c r="A3067" s="1" t="s">
        <v>3073</v>
      </c>
      <c r="B3067" t="str">
        <f ca="1">IFERROR(__xludf.DUMMYFUNCTION("GOOGLETRANSLATE(B3067,""en"",""hi"")"),"@Ranjit राणा हाय")</f>
        <v>@Ranjit राणा हाय</v>
      </c>
      <c r="C3067" s="1" t="s">
        <v>4</v>
      </c>
      <c r="D3067" s="1" t="s">
        <v>5</v>
      </c>
    </row>
    <row r="3068" spans="1:4" ht="13.2" x14ac:dyDescent="0.25">
      <c r="A3068" s="1" t="s">
        <v>3074</v>
      </c>
      <c r="B3068" t="str">
        <f ca="1">IFERROR(__xludf.DUMMYFUNCTION("GOOGLETRANSLATE(B3068,""en"",""hi"")"),"एक ही लिंग के विवाह अभी भी वैध नहीं है। आपको यह पता होना चाहिए।")</f>
        <v>एक ही लिंग के विवाह अभी भी वैध नहीं है। आपको यह पता होना चाहिए।</v>
      </c>
      <c r="C3068" s="1" t="s">
        <v>4</v>
      </c>
      <c r="D3068" s="1" t="s">
        <v>5</v>
      </c>
    </row>
    <row r="3069" spans="1:4" ht="13.2" x14ac:dyDescent="0.25">
      <c r="A3069" s="1" t="s">
        <v>3075</v>
      </c>
      <c r="B3069" t="str">
        <f ca="1">IFERROR(__xludf.DUMMYFUNCTION("GOOGLETRANSLATE(B3069,""en"",""hi"")"),"कबीर सिंह की तरह आप अपने खुद के बहन के पास उन सभी चीज़ों को किया था, तो ... होगा
यह है, यह प्रोत्साहित करते हैं, यह सराहना?")</f>
        <v>कबीर सिंह की तरह आप अपने खुद के बहन के पास उन सभी चीज़ों को किया था, तो ... होगा
यह है, यह प्रोत्साहित करते हैं, यह सराहना?</v>
      </c>
      <c r="C3069" s="1" t="s">
        <v>36</v>
      </c>
      <c r="D3069" s="1" t="s">
        <v>5</v>
      </c>
    </row>
    <row r="3070" spans="1:4" ht="13.2" x14ac:dyDescent="0.25">
      <c r="A3070" s="1" t="s">
        <v>3076</v>
      </c>
      <c r="B3070" t="str">
        <f ca="1">IFERROR(__xludf.DUMMYFUNCTION("GOOGLETRANSLATE(B3070,""en"",""hi"")"),"सर शरीर की लगी padi hai .. बीमारी से लड़ने .. काम करने के लिए तुरंत वापस आएगा
एक बार मैं heal💪")</f>
        <v>सर शरीर की लगी padi hai .. बीमारी से लड़ने .. काम करने के लिए तुरंत वापस आएगा
एक बार मैं heal💪</v>
      </c>
      <c r="C3070" s="1" t="s">
        <v>4</v>
      </c>
      <c r="D3070" s="1" t="s">
        <v>5</v>
      </c>
    </row>
    <row r="3071" spans="1:4" ht="13.2" x14ac:dyDescent="0.25">
      <c r="A3071" s="1" t="s">
        <v>3077</v>
      </c>
      <c r="B3071" t="str">
        <f ca="1">IFERROR(__xludf.DUMMYFUNCTION("GOOGLETRANSLATE(B3071,""en"",""hi"")"),"हाँ सर उर सही, यहां तक ​​कि मैं कुछ नारीवादी उदार YouTube चैनल के बारे में जाना।
किसी भी एक है जो अर्जुन रेड्डी या कबीर सिंह देखा निर्देशक यह रखने की कोशिश की
कच्चे .उन्होंने स्पष्ट रूप से इस फिल्म में एक आदर्श नायक नायक चित्रित करने के लिए, कोशिश नहीं की"&amp;"
कई दोष है और है कि इस फिल्म की खासियत है। लिबरल न जीत सकते हैं
चुनाव और न ही वे अपने पक्षपाती समीक्षा से प्रभावित कर सकते हैं। सार्वजनिक सब janti hai😁")</f>
        <v>हाँ सर उर सही, यहां तक ​​कि मैं कुछ नारीवादी उदार YouTube चैनल के बारे में जाना।
किसी भी एक है जो अर्जुन रेड्डी या कबीर सिंह देखा निर्देशक यह रखने की कोशिश की
कच्चे .उन्होंने स्पष्ट रूप से इस फिल्म में एक आदर्श नायक नायक चित्रित करने के लिए, कोशिश नहीं की
कई दोष है और है कि इस फिल्म की खासियत है। लिबरल न जीत सकते हैं
चुनाव और न ही वे अपने पक्षपाती समीक्षा से प्रभावित कर सकते हैं। सार्वजनिक सब janti hai😁</v>
      </c>
      <c r="C3071" s="1" t="s">
        <v>13</v>
      </c>
      <c r="D3071" s="1" t="s">
        <v>5</v>
      </c>
    </row>
    <row r="3072" spans="1:4" ht="13.2" x14ac:dyDescent="0.25">
      <c r="A3072" s="1" t="s">
        <v>3078</v>
      </c>
      <c r="B3072" t="str">
        <f ca="1">IFERROR(__xludf.DUMMYFUNCTION("GOOGLETRANSLATE(B3072,""en"",""hi"")"),"अब, व्यभिचार अधिनियम पर एक हंसोड़ करें।")</f>
        <v>अब, व्यभिचार अधिनियम पर एक हंसोड़ करें।</v>
      </c>
      <c r="C3072" s="1" t="s">
        <v>4</v>
      </c>
      <c r="D3072" s="1" t="s">
        <v>5</v>
      </c>
    </row>
    <row r="3073" spans="1:4" ht="13.2" x14ac:dyDescent="0.25">
      <c r="A3073" s="1" t="s">
        <v>3079</v>
      </c>
      <c r="B3073" t="str">
        <f ca="1">IFERROR(__xludf.DUMMYFUNCTION("GOOGLETRANSLATE(B3073,""en"",""hi"")"),"मैं अपने ग्राहक से एक होने की बहुत खुश हूँ। भगवान ने तुम्हें भाई आशीर्वाद!")</f>
        <v>मैं अपने ग्राहक से एक होने की बहुत खुश हूँ। भगवान ने तुम्हें भाई आशीर्वाद!</v>
      </c>
      <c r="C3073" s="1" t="s">
        <v>4</v>
      </c>
      <c r="D3073" s="1" t="s">
        <v>5</v>
      </c>
    </row>
    <row r="3074" spans="1:4" ht="13.2" x14ac:dyDescent="0.25">
      <c r="A3074" s="1" t="s">
        <v>3080</v>
      </c>
      <c r="B3074" t="str">
        <f ca="1">IFERROR(__xludf.DUMMYFUNCTION("GOOGLETRANSLATE(B3074,""en"",""hi"")"),"उसकी ड्यूटी फ्री उच्चारण चिह्न बकवास के साथ यह कस्तूरी सोचता है कि वह बहुत है
बुद्धिमान। वह एक लाला देश में गंभीरता से है")</f>
        <v>उसकी ड्यूटी फ्री उच्चारण चिह्न बकवास के साथ यह कस्तूरी सोचता है कि वह बहुत है
बुद्धिमान। वह एक लाला देश में गंभीरता से है</v>
      </c>
      <c r="C3074" s="1" t="s">
        <v>4</v>
      </c>
      <c r="D3074" s="1" t="s">
        <v>5</v>
      </c>
    </row>
    <row r="3075" spans="1:4" ht="13.2" x14ac:dyDescent="0.25">
      <c r="A3075" s="1" t="s">
        <v>3081</v>
      </c>
      <c r="B3075" t="str">
        <f ca="1">IFERROR(__xludf.DUMMYFUNCTION("GOOGLETRANSLATE(B3075,""en"",""hi"")"),"इस वीडियो को बनाने के लिए @mensutra धन्यवाद।")</f>
        <v>इस वीडियो को बनाने के लिए @mensutra धन्यवाद।</v>
      </c>
      <c r="C3075" s="1" t="s">
        <v>4</v>
      </c>
      <c r="D3075" s="1" t="s">
        <v>5</v>
      </c>
    </row>
    <row r="3076" spans="1:4" ht="13.2" x14ac:dyDescent="0.25">
      <c r="A3076" s="1" t="s">
        <v>3082</v>
      </c>
      <c r="B3076" t="str">
        <f ca="1">IFERROR(__xludf.DUMMYFUNCTION("GOOGLETRANSLATE(B3076,""en"",""hi"")"),"मैं तुम्हें सर प्यार")</f>
        <v>मैं तुम्हें सर प्यार</v>
      </c>
      <c r="C3076" s="1" t="s">
        <v>4</v>
      </c>
      <c r="D3076" s="1" t="s">
        <v>5</v>
      </c>
    </row>
    <row r="3077" spans="1:4" ht="13.2" x14ac:dyDescent="0.25">
      <c r="A3077" s="1" t="s">
        <v>3083</v>
      </c>
      <c r="B3077" t="str">
        <f ca="1">IFERROR(__xludf.DUMMYFUNCTION("GOOGLETRANSLATE(B3077,""en"",""hi"")"),"बकवास लड़का = प्ले ब्वॉय")</f>
        <v>बकवास लड़का = प्ले ब्वॉय</v>
      </c>
      <c r="C3077" s="1" t="s">
        <v>4</v>
      </c>
      <c r="D3077" s="1" t="s">
        <v>5</v>
      </c>
    </row>
    <row r="3078" spans="1:4" ht="13.2" x14ac:dyDescent="0.25">
      <c r="A3078" s="1" t="s">
        <v>3084</v>
      </c>
      <c r="B3078" t="str">
        <f ca="1">IFERROR(__xludf.DUMMYFUNCTION("GOOGLETRANSLATE(B3078,""en"",""hi"")"),"दक्षिण में Irs आम। वास्तव में बुद्धिमान (सामान्य देख) लड़कियों विनम्र गिर
अमीर आकर्षक douchebags क्योंकि वे जानते हैं कि यह उनके ही गोली मार दी हो सकता है
जो शारीरिक सुंदरता पर वे व्यवस्था की शादियों में मिलता नहीं होते")</f>
        <v>दक्षिण में Irs आम। वास्तव में बुद्धिमान (सामान्य देख) लड़कियों विनम्र गिर
अमीर आकर्षक douchebags क्योंकि वे जानते हैं कि यह उनके ही गोली मार दी हो सकता है
जो शारीरिक सुंदरता पर वे व्यवस्था की शादियों में मिलता नहीं होते</v>
      </c>
      <c r="C3078" s="1" t="s">
        <v>4</v>
      </c>
      <c r="D3078" s="1" t="s">
        <v>28</v>
      </c>
    </row>
    <row r="3079" spans="1:4" ht="13.2" x14ac:dyDescent="0.25">
      <c r="A3079" s="1" t="s">
        <v>3085</v>
      </c>
      <c r="B3079" t="str">
        <f ca="1">IFERROR(__xludf.DUMMYFUNCTION("GOOGLETRANSLATE(B3079,""en"",""hi"")"),"उन्होंने कहा कि के कारण है कि वह इस वीडियो बना रही है और आप इसे देख रहे हैं जानता है 😂😂😂
और बेशक हर लड़का अपने, लड़कियों को पसंद करेंगे आप हमेशा इस तरह नापसंद
, यह आपके feminism.😂😂😂😂😂 है")</f>
        <v>उन्होंने कहा कि के कारण है कि वह इस वीडियो बना रही है और आप इसे देख रहे हैं जानता है 😂😂😂
और बेशक हर लड़का अपने, लड़कियों को पसंद करेंगे आप हमेशा इस तरह नापसंद
, यह आपके feminism.😂😂😂😂😂 है</v>
      </c>
      <c r="C3079" s="1" t="s">
        <v>36</v>
      </c>
      <c r="D3079" s="1" t="s">
        <v>28</v>
      </c>
    </row>
    <row r="3080" spans="1:4" ht="13.2" x14ac:dyDescent="0.25">
      <c r="A3080" s="1" t="s">
        <v>3086</v>
      </c>
      <c r="B3080" t="str">
        <f ca="1">IFERROR(__xludf.DUMMYFUNCTION("GOOGLETRANSLATE(B3080,""en"",""hi"")"),"समलैंगिक हत्या")</f>
        <v>समलैंगिक हत्या</v>
      </c>
      <c r="C3080" s="1" t="s">
        <v>36</v>
      </c>
      <c r="D3080" s="1" t="s">
        <v>28</v>
      </c>
    </row>
    <row r="3081" spans="1:4" ht="13.2" x14ac:dyDescent="0.25">
      <c r="A3081" s="1" t="s">
        <v>3087</v>
      </c>
      <c r="B3081" t="str">
        <f ca="1">IFERROR(__xludf.DUMMYFUNCTION("GOOGLETRANSLATE(B3081,""en"",""hi"")"),"सचमुच कह ✅ प्रतीक भाई
मैं इस विषय पर आप से एक वीडियो उम्मीद कर रहा था ✅
और पता है क्या मेरे पूर्वानुमान 😎 बैंग पर था 👍🏾
नारीवादी हैं 🔥🔥🔥✅✅✅
और उन्हें कोसने है 👌🏾👌🏾👌🏾👍🏾👍🏾👍🏾")</f>
        <v>सचमुच कह ✅ प्रतीक भाई
मैं इस विषय पर आप से एक वीडियो उम्मीद कर रहा था ✅
और पता है क्या मेरे पूर्वानुमान 😎 बैंग पर था 👍🏾
नारीवादी हैं 🔥🔥🔥✅✅✅
और उन्हें कोसने है 👌🏾👌🏾👌🏾👍🏾👍🏾👍🏾</v>
      </c>
      <c r="C3081" s="1" t="s">
        <v>4</v>
      </c>
      <c r="D3081" s="1" t="s">
        <v>5</v>
      </c>
    </row>
    <row r="3082" spans="1:4" ht="13.2" x14ac:dyDescent="0.25">
      <c r="A3082" s="1" t="s">
        <v>3088</v>
      </c>
      <c r="B3082" t="str">
        <f ca="1">IFERROR(__xludf.DUMMYFUNCTION("GOOGLETRANSLATE(B3082,""en"",""hi"")"),"1 1 टिप्पणी देखें ...")</f>
        <v>1 1 टिप्पणी देखें ...</v>
      </c>
      <c r="C3082" s="1" t="s">
        <v>4</v>
      </c>
      <c r="D3082" s="1" t="s">
        <v>5</v>
      </c>
    </row>
    <row r="3083" spans="1:4" ht="13.2" x14ac:dyDescent="0.25">
      <c r="A3083" s="1" t="s">
        <v>3089</v>
      </c>
      <c r="B3083" t="str">
        <f ca="1">IFERROR(__xludf.DUMMYFUNCTION("GOOGLETRANSLATE(B3083,""en"",""hi"")"),"बुरा संदेश")</f>
        <v>बुरा संदेश</v>
      </c>
      <c r="C3083" s="1" t="s">
        <v>4</v>
      </c>
      <c r="D3083" s="1" t="s">
        <v>5</v>
      </c>
    </row>
    <row r="3084" spans="1:4" ht="13.2" x14ac:dyDescent="0.25">
      <c r="A3084" s="1" t="s">
        <v>3090</v>
      </c>
      <c r="B3084" t="str">
        <f ca="1">IFERROR(__xludf.DUMMYFUNCTION("GOOGLETRANSLATE(B3084,""en"",""hi"")"),"यू या तो .... एक लड़का है या लड़की के रूप में पैदा हुआ यू में सोच सकते हैं जो कुछ भी यू चाहते हैं, लेकिन यू नहीं कर सकते
मानव शरीर के बुनियादी ढांचे को बदलने के .... एक आदमी एक औरत और एक औरत नहीं हो सकता
एक आदमी नहीं हो सकता .... यू एक आदमी या औरत के रूप "&amp;"में सेना में शामिल कर सकते हैं .... की कोई जरूरत नहीं है
सेना में समलैंगिकों ..... यह पश्चिमी संस्कृति से आता है ..... मैं किसी भी भगवान के बारे में नहीं सुनाई देती
या भारतीय संस्कृति जो समलैंगिक है में नायक ..... मैं नहीं जानता कि जब से और
जहां यह भारत क"&amp;"ी बात आती है .....")</f>
        <v>यू या तो .... एक लड़का है या लड़की के रूप में पैदा हुआ यू में सोच सकते हैं जो कुछ भी यू चाहते हैं, लेकिन यू नहीं कर सकते
मानव शरीर के बुनियादी ढांचे को बदलने के .... एक आदमी एक औरत और एक औरत नहीं हो सकता
एक आदमी नहीं हो सकता .... यू एक आदमी या औरत के रूप में सेना में शामिल कर सकते हैं .... की कोई जरूरत नहीं है
सेना में समलैंगिकों ..... यह पश्चिमी संस्कृति से आता है ..... मैं किसी भी भगवान के बारे में नहीं सुनाई देती
या भारतीय संस्कृति जो समलैंगिक है में नायक ..... मैं नहीं जानता कि जब से और
जहां यह भारत की बात आती है .....</v>
      </c>
      <c r="C3084" s="1" t="s">
        <v>4</v>
      </c>
      <c r="D3084" s="1" t="s">
        <v>28</v>
      </c>
    </row>
    <row r="3085" spans="1:4" ht="13.2" x14ac:dyDescent="0.25">
      <c r="A3085" s="1" t="s">
        <v>3091</v>
      </c>
      <c r="B3085" t="str">
        <f ca="1">IFERROR(__xludf.DUMMYFUNCTION("GOOGLETRANSLATE(B3085,""en"",""hi"")"),"भाई मैं एक सॉफ्टवेयर हैदराबाद में स्थित इंजीनियर हूँ। ICAN आप चर्चा
scenerio प्रेम विवाह और तलाक और अंत में पत्नी भरने मामलों हैं।")</f>
        <v>भाई मैं एक सॉफ्टवेयर हैदराबाद में स्थित इंजीनियर हूँ। ICAN आप चर्चा
scenerio प्रेम विवाह और तलाक और अंत में पत्नी भरने मामलों हैं।</v>
      </c>
      <c r="C3085" s="1" t="s">
        <v>4</v>
      </c>
      <c r="D3085" s="1" t="s">
        <v>5</v>
      </c>
    </row>
    <row r="3086" spans="1:4" ht="13.2" x14ac:dyDescent="0.25">
      <c r="A3086" s="1" t="s">
        <v>3092</v>
      </c>
      <c r="B3086" t="str">
        <f ca="1">IFERROR(__xludf.DUMMYFUNCTION("GOOGLETRANSLATE(B3086,""en"",""hi"")"),"Vai कृपया कृपया 🙏 अगले भाग")</f>
        <v>Vai कृपया कृपया 🙏 अगले भाग</v>
      </c>
      <c r="C3086" s="1" t="s">
        <v>4</v>
      </c>
      <c r="D3086" s="1" t="s">
        <v>5</v>
      </c>
    </row>
    <row r="3087" spans="1:4" ht="13.2" x14ac:dyDescent="0.25">
      <c r="A3087" s="1" t="s">
        <v>3093</v>
      </c>
      <c r="B3087" t="str">
        <f ca="1">IFERROR(__xludf.DUMMYFUNCTION("GOOGLETRANSLATE(B3087,""en"",""hi"")"),"और द्वारा वास्तविक आदमी के बारे में बात? क्या आपका मतलब है असली आदमी रोना नहीं या नहीं लग रहा है
हानिकारक स्थिति से दर्दनाक? ये बातें स्पष्ट नहीं कर रहे हैं? आप बस
पसंद नहीं करते चरित्र को निभाया और आप कंबल राय बना रहे हैं।")</f>
        <v>और द्वारा वास्तविक आदमी के बारे में बात? क्या आपका मतलब है असली आदमी रोना नहीं या नहीं लग रहा है
हानिकारक स्थिति से दर्दनाक? ये बातें स्पष्ट नहीं कर रहे हैं? आप बस
पसंद नहीं करते चरित्र को निभाया और आप कंबल राय बना रहे हैं।</v>
      </c>
      <c r="C3087" s="1" t="s">
        <v>13</v>
      </c>
      <c r="D3087" s="1" t="s">
        <v>5</v>
      </c>
    </row>
    <row r="3088" spans="1:4" ht="13.2" x14ac:dyDescent="0.25">
      <c r="A3088" s="1" t="s">
        <v>3094</v>
      </c>
      <c r="B3088" t="str">
        <f ca="1">IFERROR(__xludf.DUMMYFUNCTION("GOOGLETRANSLATE(B3088,""en"",""hi"")"),"मौत के लिए फांसी पर लटका दिया या का सामना करना पड़ा होना चाहिए ....")</f>
        <v>मौत के लिए फांसी पर लटका दिया या का सामना करना पड़ा होना चाहिए ....</v>
      </c>
      <c r="C3088" s="1" t="s">
        <v>36</v>
      </c>
      <c r="D3088" s="1" t="s">
        <v>5</v>
      </c>
    </row>
    <row r="3089" spans="1:4" ht="13.2" x14ac:dyDescent="0.25">
      <c r="A3089" s="1" t="s">
        <v>3095</v>
      </c>
      <c r="B3089" t="str">
        <f ca="1">IFERROR(__xludf.DUMMYFUNCTION("GOOGLETRANSLATE(B3089,""en"",""hi"")"),"अंत में एक वैध समीक्षा!")</f>
        <v>अंत में एक वैध समीक्षा!</v>
      </c>
      <c r="C3089" s="1" t="s">
        <v>4</v>
      </c>
      <c r="D3089" s="1" t="s">
        <v>5</v>
      </c>
    </row>
    <row r="3090" spans="1:4" ht="13.2" x14ac:dyDescent="0.25">
      <c r="A3090" s="1" t="s">
        <v>3096</v>
      </c>
      <c r="B3090" t="str">
        <f ca="1">IFERROR(__xludf.DUMMYFUNCTION("GOOGLETRANSLATE(B3090,""en"",""hi"")"),"18+ वर्ष कर सकते हैं वोट .लेकिन वे इस फिल्म खड़े के तहत नहीं कर पा रहे? ..... इन
फिल्मों की तरह उन्हें परिपक्व बनाने के लिए आना चाहिए।")</f>
        <v>18+ वर्ष कर सकते हैं वोट .लेकिन वे इस फिल्म खड़े के तहत नहीं कर पा रहे? ..... इन
फिल्मों की तरह उन्हें परिपक्व बनाने के लिए आना चाहिए।</v>
      </c>
      <c r="C3090" s="1" t="s">
        <v>4</v>
      </c>
      <c r="D3090" s="1" t="s">
        <v>5</v>
      </c>
    </row>
    <row r="3091" spans="1:4" ht="13.2" x14ac:dyDescent="0.25">
      <c r="A3091" s="1" t="s">
        <v>3097</v>
      </c>
      <c r="B3091" t="str">
        <f ca="1">IFERROR(__xludf.DUMMYFUNCTION("GOOGLETRANSLATE(B3091,""en"",""hi"")"),"मैं इस पर आप के साथ disageee ..")</f>
        <v>मैं इस पर आप के साथ disageee ..</v>
      </c>
      <c r="C3091" s="1" t="s">
        <v>13</v>
      </c>
      <c r="D3091" s="1" t="s">
        <v>5</v>
      </c>
    </row>
    <row r="3092" spans="1:4" ht="13.2" x14ac:dyDescent="0.25">
      <c r="A3092" s="1" t="s">
        <v>3098</v>
      </c>
      <c r="B3092" t="str">
        <f ca="1">IFERROR(__xludf.DUMMYFUNCTION("GOOGLETRANSLATE(B3092,""en"",""hi"")"),"** कोरियाई नाटक कबीर सिंह से बेहतर तरीके से और तार्किक हैं **")</f>
        <v>** कोरियाई नाटक कबीर सिंह से बेहतर तरीके से और तार्किक हैं **</v>
      </c>
      <c r="C3092" s="1" t="s">
        <v>13</v>
      </c>
      <c r="D3092" s="1" t="s">
        <v>5</v>
      </c>
    </row>
    <row r="3093" spans="1:4" ht="13.2" x14ac:dyDescent="0.25">
      <c r="A3093" s="1" t="s">
        <v>3099</v>
      </c>
      <c r="B3093" t="str">
        <f ca="1">IFERROR(__xludf.DUMMYFUNCTION("GOOGLETRANSLATE(B3093,""en"",""hi"")"),"मैं उर समीक्षा को देखने के बाद हैरान हूँ। यू कैसे कह सकते हैं वहाँ कोई समस्या नहीं है कि
कबीर सिंह के चरित्र में। यह अत्यंत समस्याग्रस्त था, और मुझे लगता है कि स्पष्ट करते हैं
ल एक नारीवादी नहीं हूँ।")</f>
        <v>मैं उर समीक्षा को देखने के बाद हैरान हूँ। यू कैसे कह सकते हैं वहाँ कोई समस्या नहीं है कि
कबीर सिंह के चरित्र में। यह अत्यंत समस्याग्रस्त था, और मुझे लगता है कि स्पष्ट करते हैं
ल एक नारीवादी नहीं हूँ।</v>
      </c>
      <c r="C3093" s="1" t="s">
        <v>36</v>
      </c>
      <c r="D3093" s="1" t="s">
        <v>5</v>
      </c>
    </row>
    <row r="3094" spans="1:4" ht="13.2" x14ac:dyDescent="0.25">
      <c r="A3094" s="1" t="s">
        <v>3100</v>
      </c>
      <c r="B3094" t="str">
        <f ca="1">IFERROR(__xludf.DUMMYFUNCTION("GOOGLETRANSLATE(B3094,""en"",""hi"")"),"सहमत आप के साथ दोस्त 👍👍 .... अच्छा काम")</f>
        <v>सहमत आप के साथ दोस्त 👍👍 .... अच्छा काम</v>
      </c>
      <c r="C3094" s="1" t="s">
        <v>4</v>
      </c>
      <c r="D3094" s="1" t="s">
        <v>5</v>
      </c>
    </row>
    <row r="3095" spans="1:4" ht="13.2" x14ac:dyDescent="0.25">
      <c r="A3095" s="1" t="s">
        <v>3101</v>
      </c>
      <c r="B3095" t="str">
        <f ca="1">IFERROR(__xludf.DUMMYFUNCTION("GOOGLETRANSLATE(B3095,""en"",""hi"")"),"बकवास महत्वपूर्ण विश्लेषण, नारीवाद, के बारे में यौन नहीं है, यह लिंग के बारे में है
रोजगार, समाज और घर, बकवास में समानता। सबसे पहले यू समझना चाहिए
नारीवाद की अवधारणा। अध्ययन समाजशास्त्र, बड़े आये Pata Hai nhi कुछ, bkwaas
कर रहे हो, Kisi व्यक्ति का एक से अ"&amp;"धिक शारीरिक संबंध हो, यह
व्यक्तिगत चीज़ के बारे में, कुछ भी नहीं नारीवाद, पुरुष अंधराष्ट्रीवादी से कोई लेना देना")</f>
        <v>बकवास महत्वपूर्ण विश्लेषण, नारीवाद, के बारे में यौन नहीं है, यह लिंग के बारे में है
रोजगार, समाज और घर, बकवास में समानता। सबसे पहले यू समझना चाहिए
नारीवाद की अवधारणा। अध्ययन समाजशास्त्र, बड़े आये Pata Hai nhi कुछ, bkwaas
कर रहे हो, Kisi व्यक्ति का एक से अधिक शारीरिक संबंध हो, यह
व्यक्तिगत चीज़ के बारे में, कुछ भी नहीं नारीवाद, पुरुष अंधराष्ट्रीवादी से कोई लेना देना</v>
      </c>
      <c r="C3095" s="1" t="s">
        <v>36</v>
      </c>
      <c r="D3095" s="1" t="s">
        <v>28</v>
      </c>
    </row>
    <row r="3096" spans="1:4" ht="13.2" x14ac:dyDescent="0.25">
      <c r="A3096" s="1" t="s">
        <v>3102</v>
      </c>
      <c r="B3096" t="str">
        <f ca="1">IFERROR(__xludf.DUMMYFUNCTION("GOOGLETRANSLATE(B3096,""en"",""hi"")"),"अमनदीप कौर हाय")</f>
        <v>अमनदीप कौर हाय</v>
      </c>
      <c r="C3096" s="1" t="s">
        <v>4</v>
      </c>
      <c r="D3096" s="1" t="s">
        <v>5</v>
      </c>
    </row>
    <row r="3097" spans="1:4" ht="13.2" x14ac:dyDescent="0.25">
      <c r="A3097" s="1" t="s">
        <v>3103</v>
      </c>
      <c r="B3097" t="str">
        <f ca="1">IFERROR(__xludf.DUMMYFUNCTION("GOOGLETRANSLATE(B3097,""en"",""hi"")"),"मजेदार")</f>
        <v>मजेदार</v>
      </c>
      <c r="C3097" s="1" t="s">
        <v>4</v>
      </c>
      <c r="D3097" s="1" t="s">
        <v>5</v>
      </c>
    </row>
    <row r="3098" spans="1:4" ht="13.2" x14ac:dyDescent="0.25">
      <c r="A3098" s="1" t="s">
        <v>3104</v>
      </c>
      <c r="B3098" t="str">
        <f ca="1">IFERROR(__xludf.DUMMYFUNCTION("GOOGLETRANSLATE(B3098,""en"",""hi"")"),"हाँ मैं जानता हूँ कि यह एक फिल्म है, लेकिन अभी भी यह बहुत ज्यादा भी एक प्रतिभाशाली सर्जन के लिए")</f>
        <v>हाँ मैं जानता हूँ कि यह एक फिल्म है, लेकिन अभी भी यह बहुत ज्यादा भी एक प्रतिभाशाली सर्जन के लिए</v>
      </c>
      <c r="C3098" s="1" t="s">
        <v>4</v>
      </c>
      <c r="D3098" s="1" t="s">
        <v>5</v>
      </c>
    </row>
    <row r="3099" spans="1:4" ht="13.2" x14ac:dyDescent="0.25">
      <c r="A3099" s="1" t="s">
        <v>3105</v>
      </c>
      <c r="B3099" t="str">
        <f ca="1">IFERROR(__xludf.DUMMYFUNCTION("GOOGLETRANSLATE(B3099,""en"",""hi"")"),"मैं तुम्हें प्यार 6290077844")</f>
        <v>मैं तुम्हें प्यार 6290077844</v>
      </c>
      <c r="C3099" s="1" t="s">
        <v>4</v>
      </c>
      <c r="D3099" s="1" t="s">
        <v>5</v>
      </c>
    </row>
    <row r="3100" spans="1:4" ht="13.2" x14ac:dyDescent="0.25">
      <c r="A3100" s="1" t="s">
        <v>3106</v>
      </c>
      <c r="B3100" t="str">
        <f ca="1">IFERROR(__xludf.DUMMYFUNCTION("GOOGLETRANSLATE(B3100,""en"",""hi"")"),"एक बात स्पष्ट है। अपराधियों पैदा नहीं कर रहे हैं वे कानूनी माध्यम से उत्पादित कर रहे हैं
आतंकवाद। किसी भी निर्दोष व्यक्ति जो के दुरुपयोग की वजह से पीड़ित कर दिया गया है
कानून इस बन सकता है। कानून प्रणाली में संशोधन किया जा सकता है, अन्यथा हर नए की जरूरत ह"&amp;"ै
भारत में पैदा हुए एक अभिशप्त बच्चे क्योंकि इस प्रणाली कहा जा सकता है। आप जानते हैं कि कभी नहीं
बच्चा कानूनी आतंकवाद की वजह से पीड़ित हो सकता है। अमेरिका के लिए दिशा-निर्देश दिया है इसके
नागरिकों (एनआरआई) कि कुछ बातें सावधान रहना है जब आप भारत जा रहे हैं"&amp;"। नज़र
इस मानव सम्मान कहा जाता है।")</f>
        <v>एक बात स्पष्ट है। अपराधियों पैदा नहीं कर रहे हैं वे कानूनी माध्यम से उत्पादित कर रहे हैं
आतंकवाद। किसी भी निर्दोष व्यक्ति जो के दुरुपयोग की वजह से पीड़ित कर दिया गया है
कानून इस बन सकता है। कानून प्रणाली में संशोधन किया जा सकता है, अन्यथा हर नए की जरूरत है
भारत में पैदा हुए एक अभिशप्त बच्चे क्योंकि इस प्रणाली कहा जा सकता है। आप जानते हैं कि कभी नहीं
बच्चा कानूनी आतंकवाद की वजह से पीड़ित हो सकता है। अमेरिका के लिए दिशा-निर्देश दिया है इसके
नागरिकों (एनआरआई) कि कुछ बातें सावधान रहना है जब आप भारत जा रहे हैं। नज़र
इस मानव सम्मान कहा जाता है।</v>
      </c>
      <c r="C3100" s="1" t="s">
        <v>13</v>
      </c>
      <c r="D3100" s="1" t="s">
        <v>5</v>
      </c>
    </row>
    <row r="3101" spans="1:4" ht="13.2" x14ac:dyDescent="0.25">
      <c r="A3101" s="1" t="s">
        <v>3107</v>
      </c>
      <c r="B3101" t="str">
        <f ca="1">IFERROR(__xludf.DUMMYFUNCTION("GOOGLETRANSLATE(B3101,""en"",""hi"")"),"@Bhavesh Rughwani मिशन मंगल महान नहीं है। और IAM से ग्रस्त नहीं
हॉलीवुड यह क्योंकि उन फिल्मों महान हैं और मेरे साधारण filmaker बनाया")</f>
        <v>@Bhavesh Rughwani मिशन मंगल महान नहीं है। और IAM से ग्रस्त नहीं
हॉलीवुड यह क्योंकि उन फिल्मों महान हैं और मेरे साधारण filmaker बनाया</v>
      </c>
      <c r="C3101" s="1" t="s">
        <v>4</v>
      </c>
      <c r="D3101" s="1" t="s">
        <v>5</v>
      </c>
    </row>
    <row r="3102" spans="1:4" ht="13.2" x14ac:dyDescent="0.25">
      <c r="A3102" s="1" t="s">
        <v>3108</v>
      </c>
      <c r="B3102" t="str">
        <f ca="1">IFERROR(__xludf.DUMMYFUNCTION("GOOGLETRANSLATE(B3102,""en"",""hi"")"),"अरुंधति रॉय एक महिला है। जनगणना लोग उसके पास आते हैं तो वह उसे बताना चाहिए
के रूप में ""कुंगफू Kutia"" नहीं ""कुंगफू कूटा"" नाम। कम से कम का ज्ञान होना चाहिए
लिंग।")</f>
        <v>अरुंधति रॉय एक महिला है। जनगणना लोग उसके पास आते हैं तो वह उसे बताना चाहिए
के रूप में "कुंगफू Kutia" नहीं "कुंगफू कूटा" नाम। कम से कम का ज्ञान होना चाहिए
लिंग।</v>
      </c>
      <c r="C3102" s="1" t="s">
        <v>13</v>
      </c>
      <c r="D3102" s="1" t="s">
        <v>5</v>
      </c>
    </row>
    <row r="3103" spans="1:4" ht="13.2" x14ac:dyDescent="0.25">
      <c r="A3103" s="1" t="s">
        <v>3109</v>
      </c>
      <c r="B3103" t="str">
        <f ca="1">IFERROR(__xludf.DUMMYFUNCTION("GOOGLETRANSLATE(B3103,""en"",""hi"")"),"@S श्रीकांत पटनायक एक बीमार मानसिकता होने और वास्तविकता की समझ हो रही है
दो अलग बातें मेरे दोस्त। एक ऐसे समाज में जहां पितृसत्तात्मक मूल्यों गहरी r
जड़ें और युवा पुरुषों के सबसे श्रेष्ठता की भावना के साथ पाला r,
महिला मानस आर के बारे में अपने विचारों को प"&amp;"हले से ही विकृत, प्लस सबसे लोग नहीं है
लड़कियों के साथ बातचीत में पहले हाथ अनुभव है। वे कहां से सीखना है
तब फिर? फिल्म इन स्रोतों में से एक आर। मुझे बताओ, अगर यू पर महिला थे
अवांछित और जुनूनी प्यार के अंत प्राप्त करने, यू स्वीकार करेंगे यह सिर्फ इसलिए कि
"&amp;"पुरुष यू के बारे में पागल है? मैं यह नहीं कह रहा हूँ कबीर सिंह एक बुरी फिल्म है, मैं कह रहा हूँ
कि हर कोई इसे से सही संदेश ले जाएगा।")</f>
        <v>@S श्रीकांत पटनायक एक बीमार मानसिकता होने और वास्तविकता की समझ हो रही है
दो अलग बातें मेरे दोस्त। एक ऐसे समाज में जहां पितृसत्तात्मक मूल्यों गहरी r
जड़ें और युवा पुरुषों के सबसे श्रेष्ठता की भावना के साथ पाला r,
महिला मानस आर के बारे में अपने विचारों को पहले से ही विकृत, प्लस सबसे लोग नहीं है
लड़कियों के साथ बातचीत में पहले हाथ अनुभव है। वे कहां से सीखना है
तब फिर? फिल्म इन स्रोतों में से एक आर। मुझे बताओ, अगर यू पर महिला थे
अवांछित और जुनूनी प्यार के अंत प्राप्त करने, यू स्वीकार करेंगे यह सिर्फ इसलिए कि
पुरुष यू के बारे में पागल है? मैं यह नहीं कह रहा हूँ कबीर सिंह एक बुरी फिल्म है, मैं कह रहा हूँ
कि हर कोई इसे से सही संदेश ले जाएगा।</v>
      </c>
      <c r="C3103" s="1" t="s">
        <v>13</v>
      </c>
      <c r="D3103" s="1" t="s">
        <v>5</v>
      </c>
    </row>
    <row r="3104" spans="1:4" ht="13.2" x14ac:dyDescent="0.25">
      <c r="A3104" s="1" t="s">
        <v>3110</v>
      </c>
      <c r="B3104" t="str">
        <f ca="1">IFERROR(__xludf.DUMMYFUNCTION("GOOGLETRANSLATE(B3104,""en"",""hi"")"),"भाई पूरी तरह से प्रभावित")</f>
        <v>भाई पूरी तरह से प्रभावित</v>
      </c>
      <c r="C3104" s="1" t="s">
        <v>4</v>
      </c>
      <c r="D3104" s="1" t="s">
        <v>5</v>
      </c>
    </row>
    <row r="3105" spans="1:4" ht="13.2" x14ac:dyDescent="0.25">
      <c r="A3105" s="1" t="s">
        <v>3111</v>
      </c>
      <c r="B3105" t="str">
        <f ca="1">IFERROR(__xludf.DUMMYFUNCTION("GOOGLETRANSLATE(B3105,""en"",""hi"")"),"जबकि एक ही 30,224 विवाहित महिलाओं की तुलना में आत्महत्या कर ली
वर्ष 2007 57593 और 30,064, 2006 के लिए आंकड़े 55,452 और 29,869 और कर रहे हैं
2005 के लिए 52,483 और 28,188 हैं। जबकि वहाँ के लिए रंग और रोने की एक बहुत कुछ किया गया
विभिन्न अध्ययनों के साथ महिल"&amp;"ाओं के खिलाफ घरेलू हिंसा के लिए प्रायोजित किया जा रहा
अध्ययन के")</f>
        <v>जबकि एक ही 30,224 विवाहित महिलाओं की तुलना में आत्महत्या कर ली
वर्ष 2007 57593 और 30,064, 2006 के लिए आंकड़े 55,452 और 29,869 और कर रहे हैं
2005 के लिए 52,483 और 28,188 हैं। जबकि वहाँ के लिए रंग और रोने की एक बहुत कुछ किया गया
विभिन्न अध्ययनों के साथ महिलाओं के खिलाफ घरेलू हिंसा के लिए प्रायोजित किया जा रहा
अध्ययन के</v>
      </c>
      <c r="C3105" s="1" t="s">
        <v>4</v>
      </c>
      <c r="D3105" s="1" t="s">
        <v>5</v>
      </c>
    </row>
    <row r="3106" spans="1:4" ht="13.2" x14ac:dyDescent="0.25">
      <c r="A3106" s="1" t="s">
        <v>3112</v>
      </c>
      <c r="B3106" t="str">
        <f ca="1">IFERROR(__xludf.DUMMYFUNCTION("GOOGLETRANSLATE(B3106,""en"",""hi"")"),"विनाशकारी फिल्म कचरा")</f>
        <v>विनाशकारी फिल्म कचरा</v>
      </c>
      <c r="C3106" s="1" t="s">
        <v>4</v>
      </c>
      <c r="D3106" s="1" t="s">
        <v>5</v>
      </c>
    </row>
    <row r="3107" spans="1:4" ht="13.2" x14ac:dyDescent="0.25">
      <c r="A3107" s="1" t="s">
        <v>3113</v>
      </c>
      <c r="B3107" t="str">
        <f ca="1">IFERROR(__xludf.DUMMYFUNCTION("GOOGLETRANSLATE(B3107,""en"",""hi"")"),"ranu का परिवार - ranu के परिवार का रवैया = 0")</f>
        <v>ranu का परिवार - ranu के परिवार का रवैया = 0</v>
      </c>
      <c r="C3107" s="1" t="s">
        <v>13</v>
      </c>
      <c r="D3107" s="1" t="s">
        <v>5</v>
      </c>
    </row>
    <row r="3108" spans="1:4" ht="13.2" x14ac:dyDescent="0.25">
      <c r="A3108" s="1" t="s">
        <v>3114</v>
      </c>
      <c r="B3108" t="str">
        <f ca="1">IFERROR(__xludf.DUMMYFUNCTION("GOOGLETRANSLATE(B3108,""en"",""hi"")"),"नारीवादी chutiya के बराबर है")</f>
        <v>नारीवादी chutiya के बराबर है</v>
      </c>
      <c r="C3108" s="1" t="s">
        <v>36</v>
      </c>
      <c r="D3108" s="1" t="s">
        <v>5</v>
      </c>
    </row>
    <row r="3109" spans="1:4" ht="13.2" x14ac:dyDescent="0.25">
      <c r="A3109" s="1" t="s">
        <v>3115</v>
      </c>
      <c r="B3109" t="str">
        <f ca="1">IFERROR(__xludf.DUMMYFUNCTION("GOOGLETRANSLATE(B3109,""en"",""hi"")"),"ग्रेट vi")</f>
        <v>ग्रेट vi</v>
      </c>
      <c r="C3109" s="1" t="s">
        <v>4</v>
      </c>
      <c r="D3109" s="1" t="s">
        <v>5</v>
      </c>
    </row>
    <row r="3110" spans="1:4" ht="13.2" x14ac:dyDescent="0.25">
      <c r="A3110" s="1" t="s">
        <v>3116</v>
      </c>
      <c r="B3110" t="str">
        <f ca="1">IFERROR(__xludf.DUMMYFUNCTION("GOOGLETRANSLATE(B3110,""en"",""hi"")"),"रॉकी सुंदर")</f>
        <v>रॉकी सुंदर</v>
      </c>
      <c r="C3110" s="1" t="s">
        <v>4</v>
      </c>
      <c r="D3110" s="1" t="s">
        <v>5</v>
      </c>
    </row>
    <row r="3111" spans="1:4" ht="13.2" x14ac:dyDescent="0.25">
      <c r="A3111" s="1" t="s">
        <v>3117</v>
      </c>
      <c r="B3111" t="str">
        <f ca="1">IFERROR(__xludf.DUMMYFUNCTION("GOOGLETRANSLATE(B3111,""en"",""hi"")"),"आप एक सुअर के pichwada ...... एम सी से पैदा होते हैं")</f>
        <v>आप एक सुअर के pichwada ...... एम सी से पैदा होते हैं</v>
      </c>
      <c r="C3111" s="1" t="s">
        <v>36</v>
      </c>
      <c r="D3111" s="1" t="s">
        <v>28</v>
      </c>
    </row>
    <row r="3112" spans="1:4" ht="13.2" x14ac:dyDescent="0.25">
      <c r="A3112" s="1" t="s">
        <v>3118</v>
      </c>
      <c r="B3112" t="str">
        <f ca="1">IFERROR(__xludf.DUMMYFUNCTION("GOOGLETRANSLATE(B3112,""en"",""hi"")"),"फिल्में Avenger या डार्क नाइट या टाइटैनिक से इस बटोरने मत करो नहीं किया जा सकता
असली भाई")</f>
        <v>फिल्में Avenger या डार्क नाइट या टाइटैनिक से इस बटोरने मत करो नहीं किया जा सकता
असली भाई</v>
      </c>
      <c r="C3112" s="1" t="s">
        <v>4</v>
      </c>
      <c r="D3112" s="1" t="s">
        <v>5</v>
      </c>
    </row>
    <row r="3113" spans="1:4" ht="13.2" x14ac:dyDescent="0.25">
      <c r="A3113" s="1" t="s">
        <v>3119</v>
      </c>
      <c r="B3113" t="str">
        <f ca="1">IFERROR(__xludf.DUMMYFUNCTION("GOOGLETRANSLATE(B3113,""en"",""hi"")"),"तथ्य की बाँदा प्यार मुझे दिल todwaane ke pehle भी वैसा में समस्या झूठ
ही था। रैंडम थप्पड़ एक स्त्री या पुरुष से नहीं आ रहे हैं वीर है कि क्या और
वहाँ चाकू बिंदु पर कोई सहमति है।")</f>
        <v>तथ्य की बाँदा प्यार मुझे दिल todwaane ke pehle भी वैसा में समस्या झूठ
ही था। रैंडम थप्पड़ एक स्त्री या पुरुष से नहीं आ रहे हैं वीर है कि क्या और
वहाँ चाकू बिंदु पर कोई सहमति है।</v>
      </c>
      <c r="C3113" s="1" t="s">
        <v>13</v>
      </c>
      <c r="D3113" s="1" t="s">
        <v>5</v>
      </c>
    </row>
    <row r="3114" spans="1:4" ht="13.2" x14ac:dyDescent="0.25">
      <c r="A3114" s="1" t="s">
        <v>3120</v>
      </c>
      <c r="B3114" t="str">
        <f ca="1">IFERROR(__xludf.DUMMYFUNCTION("GOOGLETRANSLATE(B3114,""en"",""hi"")"),"नापसंद आ रहे हैं, नापसंद आ रहे हैं! मैं इस दिशा में यह नफरत का आनंद ले रहा हूँ
फिल्म, कि नफरत क्या हमें ड्राइविंग अधिक इस तरह के वीडियो बनाने के लिए और आनंद लेने के लिए रहता है
इन femnists और libatrds क्रोध और जलन पर।")</f>
        <v>नापसंद आ रहे हैं, नापसंद आ रहे हैं! मैं इस दिशा में यह नफरत का आनंद ले रहा हूँ
फिल्म, कि नफरत क्या हमें ड्राइविंग अधिक इस तरह के वीडियो बनाने के लिए और आनंद लेने के लिए रहता है
इन femnists और libatrds क्रोध और जलन पर।</v>
      </c>
      <c r="C3114" s="1" t="s">
        <v>13</v>
      </c>
      <c r="D3114" s="1" t="s">
        <v>5</v>
      </c>
    </row>
    <row r="3115" spans="1:4" ht="13.2" x14ac:dyDescent="0.25">
      <c r="A3115" s="1" t="s">
        <v>3121</v>
      </c>
      <c r="B3115" t="str">
        <f ca="1">IFERROR(__xludf.DUMMYFUNCTION("GOOGLETRANSLATE(B3115,""en"",""hi"")"),"हाय मैं एक समलैंगिक और एकल कर रहा हूँ !!")</f>
        <v>हाय मैं एक समलैंगिक और एकल कर रहा हूँ !!</v>
      </c>
      <c r="C3115" s="1" t="s">
        <v>4</v>
      </c>
      <c r="D3115" s="1" t="s">
        <v>5</v>
      </c>
    </row>
    <row r="3116" spans="1:4" ht="13.2" x14ac:dyDescent="0.25">
      <c r="A3116" s="1" t="s">
        <v>3122</v>
      </c>
      <c r="B3116" t="str">
        <f ca="1">IFERROR(__xludf.DUMMYFUNCTION("GOOGLETRANSLATE(B3116,""en"",""hi"")"),"मैं देश और विदेश में अपनी पत्नी और ससुराल वालों यहाँ बहुत समान हैं। मेरी पत्नी ने मुझे dhamki दिया कि
वह 498 ए के तहत भारत में मेरे खिलाफ मामला दर्ज होगा।
उन्होंने कहा कि के रूप में अच्छा प्रदर्शन किया और अपने माता पिता harrased रहे थे।")</f>
        <v>मैं देश और विदेश में अपनी पत्नी और ससुराल वालों यहाँ बहुत समान हैं। मेरी पत्नी ने मुझे dhamki दिया कि
वह 498 ए के तहत भारत में मेरे खिलाफ मामला दर्ज होगा।
उन्होंने कहा कि के रूप में अच्छा प्रदर्शन किया और अपने माता पिता harrased रहे थे।</v>
      </c>
      <c r="C3116" s="1" t="s">
        <v>4</v>
      </c>
      <c r="D3116" s="1" t="s">
        <v>5</v>
      </c>
    </row>
    <row r="3117" spans="1:4" ht="13.2" x14ac:dyDescent="0.25">
      <c r="A3117" s="1" t="s">
        <v>3123</v>
      </c>
      <c r="B3117" t="str">
        <f ca="1">IFERROR(__xludf.DUMMYFUNCTION("GOOGLETRANSLATE(B3117,""en"",""hi"")"),"भाई यू आर महान .... ❤❤❤❤❤👌👌👌👌👌😍😍😍😍😍😍😍😍😁😁😁😁😁 और यू आर रिले प्रतिभाशाली ..... और इस विषय
इतना अद्भुत और ryt तथ्य यह है 👌👌👌😍😍😍😍😍❤❤❤❤❤😄😄😄")</f>
        <v>भाई यू आर महान .... ❤❤❤❤❤👌👌👌👌👌😍😍😍😍😍😍😍😍😁😁😁😁😁 और यू आर रिले प्रतिभाशाली ..... और इस विषय
इतना अद्भुत और ryt तथ्य यह है 👌👌👌😍😍😍😍😍❤❤❤❤❤😄😄😄</v>
      </c>
      <c r="C3117" s="1" t="s">
        <v>4</v>
      </c>
      <c r="D3117" s="1" t="s">
        <v>5</v>
      </c>
    </row>
    <row r="3118" spans="1:4" ht="13.2" x14ac:dyDescent="0.25">
      <c r="A3118" s="1" t="s">
        <v>3124</v>
      </c>
      <c r="B3118" t="str">
        <f ca="1">IFERROR(__xludf.DUMMYFUNCTION("GOOGLETRANSLATE(B3118,""en"",""hi"")"),"नहीं जिले समय के लिए .....")</f>
        <v>नहीं जिले समय के लिए .....</v>
      </c>
      <c r="C3118" s="1" t="s">
        <v>4</v>
      </c>
      <c r="D3118" s="1" t="s">
        <v>5</v>
      </c>
    </row>
    <row r="3119" spans="1:4" ht="13.2" x14ac:dyDescent="0.25">
      <c r="A3119" s="1" t="s">
        <v>3125</v>
      </c>
      <c r="B3119" t="str">
        <f ca="1">IFERROR(__xludf.DUMMYFUNCTION("GOOGLETRANSLATE(B3119,""en"",""hi"")"),"मुझे लगता है कि शादी अभी भी अवैध सही है ?? आशा है कि यह भी अनुमति दी जाएगी ..")</f>
        <v>मुझे लगता है कि शादी अभी भी अवैध सही है ?? आशा है कि यह भी अनुमति दी जाएगी ..</v>
      </c>
      <c r="C3119" s="1" t="s">
        <v>4</v>
      </c>
      <c r="D3119" s="1" t="s">
        <v>5</v>
      </c>
    </row>
    <row r="3120" spans="1:4" ht="13.2" x14ac:dyDescent="0.25">
      <c r="A3120" s="1" t="s">
        <v>3126</v>
      </c>
      <c r="B3120" t="str">
        <f ca="1">IFERROR(__xludf.DUMMYFUNCTION("GOOGLETRANSLATE(B3120,""en"",""hi"")"),"मुझे बहुत खुशी है कि मैं इस वीडियो देखा हूँ ... सब कुछ मैं फिल्म के बारे में सोचा
समीक्षा अपनी समीक्षा के साथ मिलान ... प्यार करता था ... इसके बारे में हर बिट बिंदु पर था।")</f>
        <v>मुझे बहुत खुशी है कि मैं इस वीडियो देखा हूँ ... सब कुछ मैं फिल्म के बारे में सोचा
समीक्षा अपनी समीक्षा के साथ मिलान ... प्यार करता था ... इसके बारे में हर बिट बिंदु पर था।</v>
      </c>
      <c r="C3120" s="1" t="s">
        <v>4</v>
      </c>
      <c r="D3120" s="1" t="s">
        <v>5</v>
      </c>
    </row>
    <row r="3121" spans="1:4" ht="13.2" x14ac:dyDescent="0.25">
      <c r="A3121" s="1" t="s">
        <v>3127</v>
      </c>
      <c r="B3121" t="str">
        <f ca="1">IFERROR(__xludf.DUMMYFUNCTION("GOOGLETRANSLATE(B3121,""en"",""hi"")"),"एक ही राय मेरा था .... फ़िल्म देखी के बाद ...")</f>
        <v>एक ही राय मेरा था .... फ़िल्म देखी के बाद ...</v>
      </c>
      <c r="C3121" s="1" t="s">
        <v>4</v>
      </c>
      <c r="D3121" s="1" t="s">
        <v>5</v>
      </c>
    </row>
    <row r="3122" spans="1:4" ht="13.2" x14ac:dyDescent="0.25">
      <c r="A3122" s="1" t="s">
        <v>3128</v>
      </c>
      <c r="B3122" t="str">
        <f ca="1">IFERROR(__xludf.DUMMYFUNCTION("GOOGLETRANSLATE(B3122,""en"",""hi"")"),"अच्छा भाई")</f>
        <v>अच्छा भाई</v>
      </c>
      <c r="C3122" s="1" t="s">
        <v>4</v>
      </c>
      <c r="D3122" s="1" t="s">
        <v>5</v>
      </c>
    </row>
    <row r="3123" spans="1:4" ht="13.2" x14ac:dyDescent="0.25">
      <c r="A3123" s="1" t="s">
        <v>3129</v>
      </c>
      <c r="B3123" t="str">
        <f ca="1">IFERROR(__xludf.DUMMYFUNCTION("GOOGLETRANSLATE(B3123,""en"",""hi"")"),"इस बीमार जल्द ही 'गलत बलात्कार का मामला होता है कारण यह एक पुरुषों की जीवन नष्ट कर देता है,")</f>
        <v>इस बीमार जल्द ही 'गलत बलात्कार का मामला होता है कारण यह एक पुरुषों की जीवन नष्ट कर देता है,</v>
      </c>
      <c r="C3123" s="1" t="s">
        <v>4</v>
      </c>
      <c r="D3123" s="1" t="s">
        <v>5</v>
      </c>
    </row>
    <row r="3124" spans="1:4" ht="13.2" x14ac:dyDescent="0.25">
      <c r="A3124" s="1" t="s">
        <v>3130</v>
      </c>
      <c r="B3124" t="str">
        <f ca="1">IFERROR(__xludf.DUMMYFUNCTION("GOOGLETRANSLATE(B3124,""en"",""hi"")"),"लिबरल लेकिन सिनेमा प्रभाव तथाकथित तो मैं नारीवादी या होने की कोशिश कर रहा है नहीं कर रहा हूँ
युवा ... मैं नहीं कहता अंधेरे चरित्र फिल्में लेकिन दिखाने में नहीं दिखाया जाना चाहिए
उसके परिणामों भी आवश्यक है ...
कबीर सिंह के साथ समस्या, चरित्र की नकारात्मकता"&amp;" के साथ नहीं है, लेकिन
लोग नकारात्मकता में खरीद कर। लोग उसे प्रचार कर रहे हैं
हीरो और उसे एक प्रेरणा के रूप की महिमा है!
कबीर ने अपने खिलौना, अपने 'बंदी' के रूप में Peeeti इलाज किया। कोई बिंदु पर कबीर प्रीति पूछता है
उसे अपनी उसे मजबूर कर उसके साथ रिश्ते "&amp;"में होना करने के लिए के बारे में अपनी सहमति देते हैं के लिए,
जो कई लोगों को गुमराह भी, लड़कियों की भी बहुत से भी यह प्यारा मिलेगा सकते हैं ..
अपने जीवन में एक कबीर सिंह कल्पना कीजिए !!!
मेरे समस्या फिल्म या चरित्र के साथ नहीं है, लेकिन चरित्र तो असली है
य"&amp;"ह वास्तविक जीवन है, जिसमें इतने सारे कबीर सिंह के जन्म का कारण बन सकता है कि
समाज के लिए प्रतिगामी ..
चरित्र एक रोमांटिक नेतृत्व जो खतरनाक है अगर अधीन रूप में मनाया जाता
वास्तविक जीवन, लोगों को अपने कार्यों, उसके दुरुपयोग, हस क्रोध शांत .. पा रहे हैं उनके"&amp;"
नकारात्मकता मनाया जाता है लेकिन वह वास्तव में गलत .. अपने चरित्र तो असली है
यह हमारे देश में पुरुषों को भड़काने सकता है कि ...
कबीर सिंह, एक उत्कृष्ट कृति है अभिनय शानदार है, लेकिन हकीकत में मैं नहीं
ऐसे व्यक्ति का समर्थन है, लेकिन आज के युवाओं विशेष रूप"&amp;" से लड़कों इस शांत विचार करेंगे
और वीर लिए खतरा है जो ..
तुम लोग मेरी राय ... घड़ी के प्रकरण के साथ किसी भी समस्या है, तो भी
'सत्यमेव जयते' मर्दानगी पर ... शायद यह अपनी आँखें खोल सकता है।")</f>
        <v>लिबरल लेकिन सिनेमा प्रभाव तथाकथित तो मैं नारीवादी या होने की कोशिश कर रहा है नहीं कर रहा हूँ
युवा ... मैं नहीं कहता अंधेरे चरित्र फिल्में लेकिन दिखाने में नहीं दिखाया जाना चाहिए
उसके परिणामों भी आवश्यक है ...
कबीर सिंह के साथ समस्या, चरित्र की नकारात्मकता के साथ नहीं है, लेकिन
लोग नकारात्मकता में खरीद कर। लोग उसे प्रचार कर रहे हैं
हीरो और उसे एक प्रेरणा के रूप की महिमा है!
कबीर ने अपने खिलौना, अपने 'बंदी' के रूप में Peeeti इलाज किया। कोई बिंदु पर कबीर प्रीति पूछता है
उसे अपनी उसे मजबूर कर उसके साथ रिश्ते में होना करने के लिए के बारे में अपनी सहमति देते हैं के लिए,
जो कई लोगों को गुमराह भी, लड़कियों की भी बहुत से भी यह प्यारा मिलेगा सकते हैं ..
अपने जीवन में एक कबीर सिंह कल्पना कीजिए !!!
मेरे समस्या फिल्म या चरित्र के साथ नहीं है, लेकिन चरित्र तो असली है
यह वास्तविक जीवन है, जिसमें इतने सारे कबीर सिंह के जन्म का कारण बन सकता है कि
समाज के लिए प्रतिगामी ..
चरित्र एक रोमांटिक नेतृत्व जो खतरनाक है अगर अधीन रूप में मनाया जाता
वास्तविक जीवन, लोगों को अपने कार्यों, उसके दुरुपयोग, हस क्रोध शांत .. पा रहे हैं उनके
नकारात्मकता मनाया जाता है लेकिन वह वास्तव में गलत .. अपने चरित्र तो असली है
यह हमारे देश में पुरुषों को भड़काने सकता है कि ...
कबीर सिंह, एक उत्कृष्ट कृति है अभिनय शानदार है, लेकिन हकीकत में मैं नहीं
ऐसे व्यक्ति का समर्थन है, लेकिन आज के युवाओं विशेष रूप से लड़कों इस शांत विचार करेंगे
और वीर लिए खतरा है जो ..
तुम लोग मेरी राय ... घड़ी के प्रकरण के साथ किसी भी समस्या है, तो भी
'सत्यमेव जयते' मर्दानगी पर ... शायद यह अपनी आँखें खोल सकता है।</v>
      </c>
      <c r="C3124" s="1" t="s">
        <v>13</v>
      </c>
      <c r="D3124" s="1" t="s">
        <v>5</v>
      </c>
    </row>
    <row r="3125" spans="1:4" ht="13.2" x14ac:dyDescent="0.25">
      <c r="A3125" s="1" t="s">
        <v>3131</v>
      </c>
      <c r="B3125" t="str">
        <f ca="1">IFERROR(__xludf.DUMMYFUNCTION("GOOGLETRANSLATE(B3125,""en"",""hi"")"),"दक्षिणपंथी ऐसी बुरी फिल्म की तारीफ की है और तथाकथित नारीवादी चुप पर हैं
यह फिल्म । हो क्या राहा hain। मैं एक kattar सांघी हूँ लेकिन as🤔 मैं इस के खिलाफ हूँ
चलचित्र")</f>
        <v>दक्षिणपंथी ऐसी बुरी फिल्म की तारीफ की है और तथाकथित नारीवादी चुप पर हैं
यह फिल्म । हो क्या राहा hain। मैं एक kattar सांघी हूँ लेकिन as🤔 मैं इस के खिलाफ हूँ
चलचित्र</v>
      </c>
      <c r="C3125" s="1" t="s">
        <v>36</v>
      </c>
      <c r="D3125" s="1" t="s">
        <v>5</v>
      </c>
    </row>
    <row r="3126" spans="1:4" ht="13.2" x14ac:dyDescent="0.25">
      <c r="A3126" s="1" t="s">
        <v>3132</v>
      </c>
      <c r="B3126" t="str">
        <f ca="1">IFERROR(__xludf.DUMMYFUNCTION("GOOGLETRANSLATE(B3126,""en"",""hi"")"),"Arunchodi जोय एनपीआर के लिए उसे खुश करने के लिए अभ्यस्त: अरुंधति रॉय का कहना है कि उसका नाम
नेहरू मानसिकता के बलात्कारियों। जेल में आरोपी उसे जल्दी आने का इंतजार कर रहे हैं।")</f>
        <v>Arunchodi जोय एनपीआर के लिए उसे खुश करने के लिए अभ्यस्त: अरुंधति रॉय का कहना है कि उसका नाम
नेहरू मानसिकता के बलात्कारियों। जेल में आरोपी उसे जल्दी आने का इंतजार कर रहे हैं।</v>
      </c>
      <c r="C3126" s="1" t="s">
        <v>4</v>
      </c>
      <c r="D3126" s="1" t="s">
        <v>28</v>
      </c>
    </row>
    <row r="3127" spans="1:4" ht="13.2" x14ac:dyDescent="0.25">
      <c r="A3127" s="1" t="s">
        <v>3133</v>
      </c>
      <c r="B3127" t="str">
        <f ca="1">IFERROR(__xludf.DUMMYFUNCTION("GOOGLETRANSLATE(B3127,""en"",""hi"")"),"उन्हें bycot pseudoseculars गुमराह करने वाले सचमुच")</f>
        <v>उन्हें bycot pseudoseculars गुमराह करने वाले सचमुच</v>
      </c>
      <c r="C3127" s="1" t="s">
        <v>4</v>
      </c>
      <c r="D3127" s="1" t="s">
        <v>5</v>
      </c>
    </row>
    <row r="3128" spans="1:4" ht="13.2" x14ac:dyDescent="0.25">
      <c r="A3128" s="1" t="s">
        <v>3134</v>
      </c>
      <c r="B3128" t="str">
        <f ca="1">IFERROR(__xludf.DUMMYFUNCTION("GOOGLETRANSLATE(B3128,""en"",""hi"")"),"धन्यवाद इस के लिए ... मैं लोगों को जो बार-बार उस का दावा कर रहे थे करने के लिए इस भेज सकते हैं
फिल्म, ताजा स्क्रिप्ट और बॉलीवुड के लिए कुछ नया करने में बहुत अच्छा है ....
निजी तौर पर मुझे लगा कि यह cringiness और बोरियत से भरा हो सकता है, मैं करना चाहता था"&amp;"
अंतराल पर थिएटर छोड़ लेकिन वहाँ बैठे मोड़ किसी तरह की उम्मीद कर या
बारी है जो कभी नहीं आया था। हमें 90 के दशक बच्चे जो इसी तरह का सामना करना पड़ा के लिए कुछ भी नया नहीं
इससे पहले कि यातना के लिए और उन्हें देखने के लिए भगवान जानता है के लिए कितने years😪"&amp;"")</f>
        <v>धन्यवाद इस के लिए ... मैं लोगों को जो बार-बार उस का दावा कर रहे थे करने के लिए इस भेज सकते हैं
फिल्म, ताजा स्क्रिप्ट और बॉलीवुड के लिए कुछ नया करने में बहुत अच्छा है ....
निजी तौर पर मुझे लगा कि यह cringiness और बोरियत से भरा हो सकता है, मैं करना चाहता था
अंतराल पर थिएटर छोड़ लेकिन वहाँ बैठे मोड़ किसी तरह की उम्मीद कर या
बारी है जो कभी नहीं आया था। हमें 90 के दशक बच्चे जो इसी तरह का सामना करना पड़ा के लिए कुछ भी नया नहीं
इससे पहले कि यातना के लिए और उन्हें देखने के लिए भगवान जानता है के लिए कितने years😪</v>
      </c>
      <c r="C3128" s="1" t="s">
        <v>4</v>
      </c>
      <c r="D3128" s="1" t="s">
        <v>5</v>
      </c>
    </row>
    <row r="3129" spans="1:4" ht="13.2" x14ac:dyDescent="0.25">
      <c r="A3129" s="1" t="s">
        <v>3135</v>
      </c>
      <c r="B3129" t="str">
        <f ca="1">IFERROR(__xludf.DUMMYFUNCTION("GOOGLETRANSLATE(B3129,""en"",""hi"")"),"आप नारीवादियों पर इतना बात की थी। आप शाहिद के बारे में एक शब्द भी बात नहीं की थी
प्रदर्शन ? Costars प्रदर्शन?")</f>
        <v>आप नारीवादियों पर इतना बात की थी। आप शाहिद के बारे में एक शब्द भी बात नहीं की थी
प्रदर्शन ? Costars प्रदर्शन?</v>
      </c>
      <c r="C3129" s="1" t="s">
        <v>4</v>
      </c>
      <c r="D3129" s="1" t="s">
        <v>5</v>
      </c>
    </row>
    <row r="3130" spans="1:4" ht="13.2" x14ac:dyDescent="0.25">
      <c r="A3130" s="1" t="s">
        <v>3136</v>
      </c>
      <c r="B3130" t="str">
        <f ca="1">IFERROR(__xludf.DUMMYFUNCTION("GOOGLETRANSLATE(B3130,""en"",""hi"")"),"जाओ mgtow")</f>
        <v>जाओ mgtow</v>
      </c>
      <c r="C3130" s="1" t="s">
        <v>4</v>
      </c>
      <c r="D3130" s="1" t="s">
        <v>5</v>
      </c>
    </row>
    <row r="3131" spans="1:4" ht="13.2" x14ac:dyDescent="0.25">
      <c r="A3131" s="1" t="s">
        <v>3137</v>
      </c>
      <c r="B3131" t="str">
        <f ca="1">IFERROR(__xludf.DUMMYFUNCTION("GOOGLETRANSLATE(B3131,""en"",""hi"")"),"मैं वास्तव में अपने विचार प्रक्रिया की प्रशंसा .... यह मुझे आश्चर्य होता")</f>
        <v>मैं वास्तव में अपने विचार प्रक्रिया की प्रशंसा .... यह मुझे आश्चर्य होता</v>
      </c>
      <c r="C3131" s="1" t="s">
        <v>4</v>
      </c>
      <c r="D3131" s="1" t="s">
        <v>5</v>
      </c>
    </row>
    <row r="3132" spans="1:4" ht="13.2" x14ac:dyDescent="0.25">
      <c r="A3132" s="1" t="s">
        <v>3138</v>
      </c>
      <c r="B3132" t="str">
        <f ca="1">IFERROR(__xludf.DUMMYFUNCTION("GOOGLETRANSLATE(B3132,""en"",""hi"")"),"सैम नहीं है")</f>
        <v>सैम नहीं है</v>
      </c>
      <c r="C3132" s="1" t="s">
        <v>4</v>
      </c>
      <c r="D3132" s="1" t="s">
        <v>5</v>
      </c>
    </row>
    <row r="3133" spans="1:4" ht="13.2" x14ac:dyDescent="0.25">
      <c r="A3133" s="1" t="s">
        <v>3139</v>
      </c>
      <c r="B3133" t="str">
        <f ca="1">IFERROR(__xludf.DUMMYFUNCTION("GOOGLETRANSLATE(B3133,""en"",""hi"")"),"मुझे आप पसंद हैं")</f>
        <v>मुझे आप पसंद हैं</v>
      </c>
      <c r="C3133" s="1" t="s">
        <v>4</v>
      </c>
      <c r="D3133" s="1" t="s">
        <v>5</v>
      </c>
    </row>
    <row r="3134" spans="1:4" ht="13.2" x14ac:dyDescent="0.25">
      <c r="A3134" s="1" t="s">
        <v>3140</v>
      </c>
      <c r="B3134" t="str">
        <f ca="1">IFERROR(__xludf.DUMMYFUNCTION("GOOGLETRANSLATE(B3134,""en"",""hi"")"),"सेना केवल वास्तविक पुरुषों और महिलाओं के लिए है। मुझे समझ नहीं आता क्यों सुप्रीम कोर्ट
यह वैध।")</f>
        <v>सेना केवल वास्तविक पुरुषों और महिलाओं के लिए है। मुझे समझ नहीं आता क्यों सुप्रीम कोर्ट
यह वैध।</v>
      </c>
      <c r="C3134" s="1" t="s">
        <v>4</v>
      </c>
      <c r="D3134" s="1" t="s">
        <v>28</v>
      </c>
    </row>
    <row r="3135" spans="1:4" ht="13.2" x14ac:dyDescent="0.25">
      <c r="A3135" s="1" t="s">
        <v>3141</v>
      </c>
      <c r="B3135" t="str">
        <f ca="1">IFERROR(__xludf.DUMMYFUNCTION("GOOGLETRANSLATE(B3135,""en"",""hi"")"),"मैं फिल्म देखेंगे।")</f>
        <v>मैं फिल्म देखेंगे।</v>
      </c>
      <c r="C3135" s="1" t="s">
        <v>4</v>
      </c>
      <c r="D3135" s="1" t="s">
        <v>5</v>
      </c>
    </row>
    <row r="3136" spans="1:4" ht="13.2" x14ac:dyDescent="0.25">
      <c r="A3136" s="1" t="s">
        <v>3142</v>
      </c>
      <c r="B3136" t="str">
        <f ca="1">IFERROR(__xludf.DUMMYFUNCTION("GOOGLETRANSLATE(B3136,""en"",""hi"")"),"मैं दिल्ली से समलैंगिक हूँ .. नीचे")</f>
        <v>मैं दिल्ली से समलैंगिक हूँ .. नीचे</v>
      </c>
      <c r="C3136" s="1" t="s">
        <v>4</v>
      </c>
      <c r="D3136" s="1" t="s">
        <v>5</v>
      </c>
    </row>
    <row r="3137" spans="1:4" ht="13.2" x14ac:dyDescent="0.25">
      <c r="A3137" s="1" t="s">
        <v>3143</v>
      </c>
      <c r="B3137" t="str">
        <f ca="1">IFERROR(__xludf.DUMMYFUNCTION("GOOGLETRANSLATE(B3137,""en"",""hi"")"),"मैं एक leasbin मैं एक अच्छा sach जरूरत देख रही है और सच साथी हूँ")</f>
        <v>मैं एक leasbin मैं एक अच्छा sach जरूरत देख रही है और सच साथी हूँ</v>
      </c>
      <c r="C3137" s="1" t="s">
        <v>4</v>
      </c>
      <c r="D3137" s="1" t="s">
        <v>5</v>
      </c>
    </row>
    <row r="3138" spans="1:4" ht="13.2" x14ac:dyDescent="0.25">
      <c r="A3138" s="1" t="s">
        <v>3144</v>
      </c>
      <c r="B3138" t="str">
        <f ca="1">IFERROR(__xludf.DUMMYFUNCTION("GOOGLETRANSLATE(B3138,""en"",""hi"")"),"161 नापसंद ?? वास्तव में?")</f>
        <v>161 नापसंद ?? वास्तव में?</v>
      </c>
      <c r="C3138" s="1" t="s">
        <v>4</v>
      </c>
      <c r="D3138" s="1" t="s">
        <v>5</v>
      </c>
    </row>
    <row r="3139" spans="1:4" ht="13.2" x14ac:dyDescent="0.25">
      <c r="A3139" s="1" t="s">
        <v>3145</v>
      </c>
      <c r="B3139" t="str">
        <f ca="1">IFERROR(__xludf.DUMMYFUNCTION("GOOGLETRANSLATE(B3139,""en"",""hi"")"),"मैं एक डॉक्टर हूँ और मैं अपने रोगियों के रूप में कई समलैंगिक समलैंगिक भर में आ गए हैं ...
सभी उन अधिक सहयोगियों कर रहे हैं ... मैं एक एक आदमी पुरुष अप नहीं पा सके
अब तक ... तो यह एक अच्छा उन्हें भारतीय सेना में शामिल करने के लिए निर्णय नहीं हो जाएगा ...
अ"&amp;"न्यथा उन समलैंगिक और समलैंगिकों मिलेगा केवल अपने नए सहयोगियों वहाँ और
यह भारतीय सेना की अनुशासनहीनता को नष्ट कर देगा ...")</f>
        <v>मैं एक डॉक्टर हूँ और मैं अपने रोगियों के रूप में कई समलैंगिक समलैंगिक भर में आ गए हैं ...
सभी उन अधिक सहयोगियों कर रहे हैं ... मैं एक एक आदमी पुरुष अप नहीं पा सके
अब तक ... तो यह एक अच्छा उन्हें भारतीय सेना में शामिल करने के लिए निर्णय नहीं हो जाएगा ...
अन्यथा उन समलैंगिक और समलैंगिकों मिलेगा केवल अपने नए सहयोगियों वहाँ और
यह भारतीय सेना की अनुशासनहीनता को नष्ट कर देगा ...</v>
      </c>
      <c r="C3139" s="1" t="s">
        <v>13</v>
      </c>
      <c r="D3139" s="1" t="s">
        <v>28</v>
      </c>
    </row>
    <row r="3140" spans="1:4" ht="13.2" x14ac:dyDescent="0.25">
      <c r="A3140" s="1" t="s">
        <v>3146</v>
      </c>
      <c r="B3140" t="str">
        <f ca="1">IFERROR(__xludf.DUMMYFUNCTION("GOOGLETRANSLATE(B3140,""en"",""hi"")"),"मेरे देश की लड़की aur aurton सममूल्य पर गर्व महसूस हो रहा hain। जबकि एक ही है,
समलैंगिकों के प्रति भय पुरुषों सार्वजनिक शौचालय पर चारों ओर हमारे penises और क्रूज को देखते हैं। प्राप्त
इस पर - होमोफोबेस इनकार कोठरी में समलैंगिक हैं।")</f>
        <v>मेरे देश की लड़की aur aurton सममूल्य पर गर्व महसूस हो रहा hain। जबकि एक ही है,
समलैंगिकों के प्रति भय पुरुषों सार्वजनिक शौचालय पर चारों ओर हमारे penises और क्रूज को देखते हैं। प्राप्त
इस पर - होमोफोबेस इनकार कोठरी में समलैंगिक हैं।</v>
      </c>
      <c r="C3140" s="1" t="s">
        <v>4</v>
      </c>
      <c r="D3140" s="1" t="s">
        <v>28</v>
      </c>
    </row>
    <row r="3141" spans="1:4" ht="13.2" x14ac:dyDescent="0.25">
      <c r="A3141" s="1" t="s">
        <v>3147</v>
      </c>
      <c r="B3141" t="str">
        <f ca="1">IFERROR(__xludf.DUMMYFUNCTION("GOOGLETRANSLATE(B3141,""en"",""hi"")"),"Boaring Ranu 😡🤣")</f>
        <v>Boaring Ranu 😡🤣</v>
      </c>
      <c r="C3141" s="1" t="s">
        <v>36</v>
      </c>
      <c r="D3141" s="1" t="s">
        <v>5</v>
      </c>
    </row>
    <row r="3142" spans="1:4" ht="13.2" x14ac:dyDescent="0.25">
      <c r="A3142" s="1" t="s">
        <v>3148</v>
      </c>
      <c r="B3142" t="str">
        <f ca="1">IFERROR(__xludf.DUMMYFUNCTION("GOOGLETRANSLATE(B3142,""en"",""hi"")"),"उत्तम")</f>
        <v>उत्तम</v>
      </c>
      <c r="C3142" s="1" t="s">
        <v>4</v>
      </c>
      <c r="D3142" s="1" t="s">
        <v>5</v>
      </c>
    </row>
    <row r="3143" spans="1:4" ht="13.2" x14ac:dyDescent="0.25">
      <c r="A3143" s="1" t="s">
        <v>3149</v>
      </c>
      <c r="B3143" t="str">
        <f ca="1">IFERROR(__xludf.DUMMYFUNCTION("GOOGLETRANSLATE(B3143,""en"",""hi"")"),"सलाम बंद, के रूप में यह इस फिल्म के बारे सबसे समझदार और यथार्थवादी समीक्षा है
क्योंकि यह हिंसा, दुर्व्यवहार और आत्मकामी दृष्टिकोण और सभी अजीब को बढ़ावा देता है
""बॉलीवुड कल्पनाओं"" के एकीकरण जो इसे एक बोलना उपद्रव में बेचा बनाता है
समाज।")</f>
        <v>सलाम बंद, के रूप में यह इस फिल्म के बारे सबसे समझदार और यथार्थवादी समीक्षा है
क्योंकि यह हिंसा, दुर्व्यवहार और आत्मकामी दृष्टिकोण और सभी अजीब को बढ़ावा देता है
"बॉलीवुड कल्पनाओं" के एकीकरण जो इसे एक बोलना उपद्रव में बेचा बनाता है
समाज।</v>
      </c>
      <c r="C3143" s="1" t="s">
        <v>4</v>
      </c>
      <c r="D3143" s="1" t="s">
        <v>5</v>
      </c>
    </row>
    <row r="3144" spans="1:4" ht="13.2" x14ac:dyDescent="0.25">
      <c r="A3144" s="1" t="s">
        <v>3150</v>
      </c>
      <c r="B3144" t="str">
        <f ca="1">IFERROR(__xludf.DUMMYFUNCTION("GOOGLETRANSLATE(B3144,""en"",""hi"")"),"अच्छा काम इस आदमी के द्वारा किया पता नहीं है जब सरकार को जगाने होगा")</f>
        <v>अच्छा काम इस आदमी के द्वारा किया पता नहीं है जब सरकार को जगाने होगा</v>
      </c>
      <c r="C3144" s="1" t="s">
        <v>4</v>
      </c>
      <c r="D3144" s="1" t="s">
        <v>5</v>
      </c>
    </row>
    <row r="3145" spans="1:4" ht="13.2" x14ac:dyDescent="0.25">
      <c r="A3145" s="1" t="s">
        <v>3151</v>
      </c>
      <c r="B3145" t="str">
        <f ca="1">IFERROR(__xludf.DUMMYFUNCTION("GOOGLETRANSLATE(B3145,""en"",""hi"")"),"हम अपने पारंपरिक त्योहारों कारण उदार कमबख्त है खो रहे हैं ..")</f>
        <v>हम अपने पारंपरिक त्योहारों कारण उदार कमबख्त है खो रहे हैं ..</v>
      </c>
      <c r="C3145" s="1" t="s">
        <v>36</v>
      </c>
      <c r="D3145" s="1" t="s">
        <v>5</v>
      </c>
    </row>
    <row r="3146" spans="1:4" ht="13.2" x14ac:dyDescent="0.25">
      <c r="A3146" s="1" t="s">
        <v>3152</v>
      </c>
      <c r="B3146" t="str">
        <f ca="1">IFERROR(__xludf.DUMMYFUNCTION("GOOGLETRANSLATE(B3146,""en"",""hi"")"),"** हर कोई: अर्जुन रेड्डी या कबीर सिंह **
 ** Partik महोदय: चार अधिक शॉट्स या कबीर सिंह **")</f>
        <v>** हर कोई: अर्जुन रेड्डी या कबीर सिंह **
 ** Partik महोदय: चार अधिक शॉट्स या कबीर सिंह **</v>
      </c>
      <c r="C3146" s="1" t="s">
        <v>4</v>
      </c>
      <c r="D3146" s="1" t="s">
        <v>5</v>
      </c>
    </row>
    <row r="3147" spans="1:4" ht="13.2" x14ac:dyDescent="0.25">
      <c r="A3147" s="1" t="s">
        <v>3153</v>
      </c>
      <c r="B3147" t="str">
        <f ca="1">IFERROR(__xludf.DUMMYFUNCTION("GOOGLETRANSLATE(B3147,""en"",""hi"")"),"वास्तविकता से लौरा।")</f>
        <v>वास्तविकता से लौरा।</v>
      </c>
      <c r="C3147" s="1" t="s">
        <v>4</v>
      </c>
      <c r="D3147" s="1" t="s">
        <v>5</v>
      </c>
    </row>
    <row r="3148" spans="1:4" ht="13.2" x14ac:dyDescent="0.25">
      <c r="A3148" s="1" t="s">
        <v>3154</v>
      </c>
      <c r="B3148" t="str">
        <f ca="1">IFERROR(__xludf.DUMMYFUNCTION("GOOGLETRANSLATE(B3148,""en"",""hi"")"),"भारत एक ऐसा देश जहां यू कुछ भी कह सकता है। वह नहीं क्यों गिरफ्तार हो जाता है")</f>
        <v>भारत एक ऐसा देश जहां यू कुछ भी कह सकता है। वह नहीं क्यों गिरफ्तार हो जाता है</v>
      </c>
      <c r="C3148" s="1" t="s">
        <v>4</v>
      </c>
      <c r="D3148" s="1" t="s">
        <v>5</v>
      </c>
    </row>
    <row r="3149" spans="1:4" ht="13.2" x14ac:dyDescent="0.25">
      <c r="A3149" s="1" t="s">
        <v>3155</v>
      </c>
      <c r="B3149" t="str">
        <f ca="1">IFERROR(__xludf.DUMMYFUNCTION("GOOGLETRANSLATE(B3149,""en"",""hi"")"),"visioned सिनेमा सत्यजीत रे की तरह भी बॉलीवुड से कभी नहीं छुआ है ..")</f>
        <v>visioned सिनेमा सत्यजीत रे की तरह भी बॉलीवुड से कभी नहीं छुआ है ..</v>
      </c>
      <c r="C3149" s="1" t="s">
        <v>13</v>
      </c>
      <c r="D3149" s="1" t="s">
        <v>5</v>
      </c>
    </row>
    <row r="3150" spans="1:4" ht="13.2" x14ac:dyDescent="0.25">
      <c r="A3150" s="1" t="s">
        <v>3156</v>
      </c>
      <c r="B3150" t="str">
        <f ca="1">IFERROR(__xludf.DUMMYFUNCTION("GOOGLETRANSLATE(B3150,""en"",""hi"")"),"ঈশানী ইজ ইন্টেলিজেন্ট গার্ল")</f>
        <v>ঈশানী ইজ ইন্টেলিজেন্ট গার্ল</v>
      </c>
      <c r="C3150" s="1" t="s">
        <v>4</v>
      </c>
      <c r="D3150" s="1" t="s">
        <v>5</v>
      </c>
    </row>
    <row r="3151" spans="1:4" ht="13.2" x14ac:dyDescent="0.25">
      <c r="A3151" s="1" t="s">
        <v>3157</v>
      </c>
      <c r="B3151" t="str">
        <f ca="1">IFERROR(__xludf.DUMMYFUNCTION("GOOGLETRANSLATE(B3151,""en"",""hi"")"),"iam अभी भी इस movie😂 नहीं देख")</f>
        <v>iam अभी भी इस movie😂 नहीं देख</v>
      </c>
      <c r="C3151" s="1" t="s">
        <v>4</v>
      </c>
      <c r="D3151" s="1" t="s">
        <v>5</v>
      </c>
    </row>
    <row r="3152" spans="1:4" ht="13.2" x14ac:dyDescent="0.25">
      <c r="A3152" s="1" t="s">
        <v>3158</v>
      </c>
      <c r="B3152" t="str">
        <f ca="1">IFERROR(__xludf.DUMMYFUNCTION("GOOGLETRANSLATE(B3152,""en"",""hi"")"),"प्लेस")</f>
        <v>प्लेस</v>
      </c>
      <c r="C3152" s="1" t="s">
        <v>4</v>
      </c>
      <c r="D3152" s="1" t="s">
        <v>5</v>
      </c>
    </row>
    <row r="3153" spans="1:4" ht="13.2" x14ac:dyDescent="0.25">
      <c r="A3153" s="1" t="s">
        <v>3159</v>
      </c>
      <c r="B3153" t="str">
        <f ca="1">IFERROR(__xludf.DUMMYFUNCTION("GOOGLETRANSLATE(B3153,""en"",""hi"")"),"में आल्सो")</f>
        <v>में आल्सो</v>
      </c>
      <c r="C3153" s="1" t="s">
        <v>4</v>
      </c>
      <c r="D3153" s="1" t="s">
        <v>5</v>
      </c>
    </row>
    <row r="3154" spans="1:4" ht="13.2" x14ac:dyDescent="0.25">
      <c r="A3154" s="1" t="s">
        <v>3160</v>
      </c>
      <c r="B3154" t="str">
        <f ca="1">IFERROR(__xludf.DUMMYFUNCTION("GOOGLETRANSLATE(B3154,""en"",""hi"")"),"वाह सुपर बॉस 😂😂😂")</f>
        <v>वाह सुपर बॉस 😂😂😂</v>
      </c>
      <c r="C3154" s="1" t="s">
        <v>4</v>
      </c>
      <c r="D3154" s="1" t="s">
        <v>5</v>
      </c>
    </row>
    <row r="3155" spans="1:4" ht="13.2" x14ac:dyDescent="0.25">
      <c r="A3155" s="1" t="s">
        <v>3161</v>
      </c>
      <c r="B3155" t="str">
        <f ca="1">IFERROR(__xludf.DUMMYFUNCTION("GOOGLETRANSLATE(B3155,""en"",""hi"")"),"तुम्हे सलाम है")</f>
        <v>तुम्हे सलाम है</v>
      </c>
      <c r="C3155" s="1" t="s">
        <v>4</v>
      </c>
      <c r="D3155" s="1" t="s">
        <v>5</v>
      </c>
    </row>
    <row r="3156" spans="1:4" ht="13.2" x14ac:dyDescent="0.25">
      <c r="A3156" s="1" t="s">
        <v>3162</v>
      </c>
      <c r="B3156" t="str">
        <f ca="1">IFERROR(__xludf.DUMMYFUNCTION("GOOGLETRANSLATE(B3156,""en"",""hi"")"),"कबीर सिंह बनाम halfgirlfrnd बनाम शादी मुझे jaurur aana ??")</f>
        <v>कबीर सिंह बनाम halfgirlfrnd बनाम शादी मुझे jaurur aana ??</v>
      </c>
      <c r="C3156" s="1" t="s">
        <v>4</v>
      </c>
      <c r="D3156" s="1" t="s">
        <v>5</v>
      </c>
    </row>
    <row r="3157" spans="1:4" ht="13.2" x14ac:dyDescent="0.25">
      <c r="A3157" s="1" t="s">
        <v>3163</v>
      </c>
      <c r="B3157" t="str">
        <f ca="1">IFERROR(__xludf.DUMMYFUNCTION("GOOGLETRANSLATE(B3157,""en"",""hi"")"),"मैं उर समीक्षा की तरह।")</f>
        <v>मैं उर समीक्षा की तरह।</v>
      </c>
      <c r="C3157" s="1" t="s">
        <v>4</v>
      </c>
      <c r="D3157" s="1" t="s">
        <v>5</v>
      </c>
    </row>
    <row r="3158" spans="1:4" ht="13.2" x14ac:dyDescent="0.25">
      <c r="A3158" s="1" t="s">
        <v>3164</v>
      </c>
      <c r="B3158" t="str">
        <f ca="1">IFERROR(__xludf.DUMMYFUNCTION("GOOGLETRANSLATE(B3158,""en"",""hi"")"),"मैं बांग्लादेशी हूँ")</f>
        <v>मैं बांग्लादेशी हूँ</v>
      </c>
      <c r="C3158" s="1" t="s">
        <v>4</v>
      </c>
      <c r="D3158" s="1" t="s">
        <v>5</v>
      </c>
    </row>
    <row r="3159" spans="1:4" ht="13.2" x14ac:dyDescent="0.25">
      <c r="A3159" s="1" t="s">
        <v>3165</v>
      </c>
      <c r="B3159" t="str">
        <f ca="1">IFERROR(__xludf.DUMMYFUNCTION("GOOGLETRANSLATE(B3159,""en"",""hi"")"),"nic भाई")</f>
        <v>nic भाई</v>
      </c>
      <c r="C3159" s="1" t="s">
        <v>4</v>
      </c>
      <c r="D3159" s="1" t="s">
        <v>5</v>
      </c>
    </row>
    <row r="3160" spans="1:4" ht="13.2" x14ac:dyDescent="0.25">
      <c r="A3160" s="1" t="s">
        <v>3166</v>
      </c>
      <c r="B3160" t="str">
        <f ca="1">IFERROR(__xludf.DUMMYFUNCTION("GOOGLETRANSLATE(B3160,""en"",""hi"")"),"अगले संस्कृति के लिए अच्छा 😉😉")</f>
        <v>अगले संस्कृति के लिए अच्छा 😉😉</v>
      </c>
      <c r="C3160" s="1" t="s">
        <v>4</v>
      </c>
      <c r="D3160" s="1" t="s">
        <v>5</v>
      </c>
    </row>
    <row r="3161" spans="1:4" ht="13.2" x14ac:dyDescent="0.25">
      <c r="A3161" s="1" t="s">
        <v>3167</v>
      </c>
      <c r="B3161" t="str">
        <f ca="1">IFERROR(__xludf.DUMMYFUNCTION("GOOGLETRANSLATE(B3161,""en"",""hi"")"),"नारीवाद एक कैंसर है 😓")</f>
        <v>नारीवाद एक कैंसर है 😓</v>
      </c>
      <c r="C3161" s="1" t="s">
        <v>36</v>
      </c>
      <c r="D3161" s="1" t="s">
        <v>5</v>
      </c>
    </row>
    <row r="3162" spans="1:4" ht="13.2" x14ac:dyDescent="0.25">
      <c r="A3162" s="1" t="s">
        <v>3168</v>
      </c>
      <c r="B3162" t="str">
        <f ca="1">IFERROR(__xludf.DUMMYFUNCTION("GOOGLETRANSLATE(B3162,""en"",""hi"")"),"@Ruchi Sapehia सही मायने में कहा। स्थिति ऐसे स्थानों में बहुत नाजुक है। मेरे पास है
वहाँ गया। लोग वहाँ केवल अशिक्षित नहीं कर रहे हैं लेकिन यह भी दोहराने उम्र करने की कोशिश
नम्र और कमजोर लोगों से अधिक पुरानी धार्मिक सिद्धांतों। वे सिर्फ बनाना चाहते
सुनिश्च"&amp;"ित करें कि वे लोगों को डर से बाहर का सम्मान किया जाना है। यह सिर्फ है कि इस तरह है
फिल्मों क्योंकि नायक एक अच्छी लड़की 😅 साथ खत्म होता है नैतिक वहाँ को बढ़ावा देने के।
तो बस एक छोटा सा इस ओर से चिंतित।")</f>
        <v>@Ruchi Sapehia सही मायने में कहा। स्थिति ऐसे स्थानों में बहुत नाजुक है। मेरे पास है
वहाँ गया। लोग वहाँ केवल अशिक्षित नहीं कर रहे हैं लेकिन यह भी दोहराने उम्र करने की कोशिश
नम्र और कमजोर लोगों से अधिक पुरानी धार्मिक सिद्धांतों। वे सिर्फ बनाना चाहते
सुनिश्चित करें कि वे लोगों को डर से बाहर का सम्मान किया जाना है। यह सिर्फ है कि इस तरह है
फिल्मों क्योंकि नायक एक अच्छी लड़की 😅 साथ खत्म होता है नैतिक वहाँ को बढ़ावा देने के।
तो बस एक छोटा सा इस ओर से चिंतित।</v>
      </c>
      <c r="C3162" s="1" t="s">
        <v>4</v>
      </c>
      <c r="D3162" s="1" t="s">
        <v>5</v>
      </c>
    </row>
    <row r="3163" spans="1:4" ht="13.2" x14ac:dyDescent="0.25">
      <c r="A3163" s="1" t="s">
        <v>3169</v>
      </c>
      <c r="B3163" t="str">
        <f ca="1">IFERROR(__xludf.DUMMYFUNCTION("GOOGLETRANSLATE(B3163,""en"",""hi"")"),"कबीर सिंह एक फिल्म के नाम पर एक बकवास है .... फिल्म में कुछ भी नहीं है
उम्मीद shity बॉलीवुड मसाला .... चिंतक भी इसे देखने के लिए बर्दाश्त नहीं कर सकते हैं ....
है कि यह .... Khatam बल्लेबाजी ....")</f>
        <v>कबीर सिंह एक फिल्म के नाम पर एक बकवास है .... फिल्म में कुछ भी नहीं है
उम्मीद shity बॉलीवुड मसाला .... चिंतक भी इसे देखने के लिए बर्दाश्त नहीं कर सकते हैं ....
है कि यह .... Khatam बल्लेबाजी ....</v>
      </c>
      <c r="C3163" s="1" t="s">
        <v>4</v>
      </c>
      <c r="D3163" s="1" t="s">
        <v>5</v>
      </c>
    </row>
    <row r="3164" spans="1:4" ht="13.2" x14ac:dyDescent="0.25">
      <c r="A3164" s="1" t="s">
        <v>3170</v>
      </c>
      <c r="B3164" t="str">
        <f ca="1">IFERROR(__xludf.DUMMYFUNCTION("GOOGLETRANSLATE(B3164,""en"",""hi"")"),"बहुत lol")</f>
        <v>बहुत lol</v>
      </c>
      <c r="C3164" s="1" t="s">
        <v>4</v>
      </c>
      <c r="D3164" s="1" t="s">
        <v>5</v>
      </c>
    </row>
    <row r="3165" spans="1:4" ht="13.2" x14ac:dyDescent="0.25">
      <c r="A3165" s="1" t="s">
        <v>3171</v>
      </c>
      <c r="B3165" t="str">
        <f ca="1">IFERROR(__xludf.DUMMYFUNCTION("GOOGLETRANSLATE(B3165,""en"",""hi"")"),"वह प्रणाली बाधा करना चाहता है और फिर पूछना क्यों में कमियां है वहाँ
प्रणाली। तथाकथित ""बुद्धिजीवी"" पर शर्म की बात है।")</f>
        <v>वह प्रणाली बाधा करना चाहता है और फिर पूछना क्यों में कमियां है वहाँ
प्रणाली। तथाकथित "बुद्धिजीवी" पर शर्म की बात है।</v>
      </c>
      <c r="C3165" s="1" t="s">
        <v>13</v>
      </c>
      <c r="D3165" s="1" t="s">
        <v>5</v>
      </c>
    </row>
    <row r="3166" spans="1:4" ht="13.2" x14ac:dyDescent="0.25">
      <c r="A3166" s="1" t="s">
        <v>3172</v>
      </c>
      <c r="B3166" t="str">
        <f ca="1">IFERROR(__xludf.DUMMYFUNCTION("GOOGLETRANSLATE(B3166,""en"",""hi"")"),"100% सच समीक्षा प्रतीक भाई ... 👍👍👍👍 ...
सच्चे प्यार की जय हो ...")</f>
        <v>100% सच समीक्षा प्रतीक भाई ... 👍👍👍👍 ...
सच्चे प्यार की जय हो ...</v>
      </c>
      <c r="C3166" s="1" t="s">
        <v>4</v>
      </c>
      <c r="D3166" s="1" t="s">
        <v>5</v>
      </c>
    </row>
    <row r="3167" spans="1:4" ht="13.2" x14ac:dyDescent="0.25">
      <c r="A3167" s="1" t="s">
        <v>3173</v>
      </c>
      <c r="B3167" t="str">
        <f ca="1">IFERROR(__xludf.DUMMYFUNCTION("GOOGLETRANSLATE(B3167,""en"",""hi"")"),"इस महिला के साथ बलात्कार किया जाना चाहिए!")</f>
        <v>इस महिला के साथ बलात्कार किया जाना चाहिए!</v>
      </c>
      <c r="C3167" s="1" t="s">
        <v>36</v>
      </c>
      <c r="D3167" s="1" t="s">
        <v>28</v>
      </c>
    </row>
    <row r="3168" spans="1:4" ht="13.2" x14ac:dyDescent="0.25">
      <c r="A3168" s="1" t="s">
        <v>3174</v>
      </c>
      <c r="B3168" t="str">
        <f ca="1">IFERROR(__xludf.DUMMYFUNCTION("GOOGLETRANSLATE(B3168,""en"",""hi"")"),"महिलाओं यौन संबंध तो यू के लिए अपने एक समस्या आ दिखाया जाता है। फिर वो
नकली faminism है। लेकिन अगर कबीर सिंह womeniser के रूप में दिखाया गया है तो यह एक बहुत है
अच्छी फिल्म। एक महिला पीने दिखाया गया है तो यह बहुत बुरा और के खिलाफ है
सांस्कृतिक मूल्यों लेक"&amp;"िन कबीर सिंह तो पीने और धूम्रपान न करने के रूप में दिखाया गया है कि अगर हम
फिल्म पर गर्व होना चाहिए। कबीर सिंह हर कोई है कि प्रीति धमकी दे रहा है
मेरी औरत, कोई भी उसके करीब आना चाहिए है और नैतिक रूप से सही बात thats
एसीसी। आपसे। वाह, क्या पाखंड। मैं जानता"&amp;" हूँ कि फिल्म के नकारात्मक पक्ष के बारे में है
कबीर सिंह लेकिन दुर्भाग्य से कबीर सिंह के इस पार में हाइलाइट किया गया है
एक बहुत ही stylished misogynistic रास्ता। इस फिल्म में एक बात स्पष्ट रूप से दिखाया गया है
महिलाओं को पसंद और हावी और अधिकार प्रेमियों क"&amp;"े लिए देखो चाहिए। यदि एक ही
भूमिका एक महिला पर आधारित होगा तो यू स्पष्ट रूप से समस्याओं होगा, तो आप करेंगे
एक unculturable और गैर परंपरागत बात के रूप में देखते। क्यों महिलाओं को हमेशा होना चाहिए
विनम्र भूमिकाओं में दिखाया गया है। भारत में फिल्मों के 99% क"&amp;"े पुरुष बिंदु पर आधारित होते हैं
देखते हैं, लेकिन फिल्मों में से 1% देखने के लिए, उनके अधिकारों की महिला बिंदु पर आधारित कर रहे हैं,
क्यों हर कोई इस में समस्या है। यह सच है पाखंड है। Atlast मैं करना चाहते हैं
कहते हैं .. यह विशुद्ध रूप से मेरी राय और दृष्"&amp;"टिकोण है। तुम मेरे साथ सहमत नहीं हो सकता
और रहने दो। लेकिन कम से कम इसके बारे में सोचते हैं।")</f>
        <v>महिलाओं यौन संबंध तो यू के लिए अपने एक समस्या आ दिखाया जाता है। फिर वो
नकली faminism है। लेकिन अगर कबीर सिंह womeniser के रूप में दिखाया गया है तो यह एक बहुत है
अच्छी फिल्म। एक महिला पीने दिखाया गया है तो यह बहुत बुरा और के खिलाफ है
सांस्कृतिक मूल्यों लेकिन कबीर सिंह तो पीने और धूम्रपान न करने के रूप में दिखाया गया है कि अगर हम
फिल्म पर गर्व होना चाहिए। कबीर सिंह हर कोई है कि प्रीति धमकी दे रहा है
मेरी औरत, कोई भी उसके करीब आना चाहिए है और नैतिक रूप से सही बात thats
एसीसी। आपसे। वाह, क्या पाखंड। मैं जानता हूँ कि फिल्म के नकारात्मक पक्ष के बारे में है
कबीर सिंह लेकिन दुर्भाग्य से कबीर सिंह के इस पार में हाइलाइट किया गया है
एक बहुत ही stylished misogynistic रास्ता। इस फिल्म में एक बात स्पष्ट रूप से दिखाया गया है
महिलाओं को पसंद और हावी और अधिकार प्रेमियों के लिए देखो चाहिए। यदि एक ही
भूमिका एक महिला पर आधारित होगा तो यू स्पष्ट रूप से समस्याओं होगा, तो आप करेंगे
एक unculturable और गैर परंपरागत बात के रूप में देखते। क्यों महिलाओं को हमेशा होना चाहिए
विनम्र भूमिकाओं में दिखाया गया है। भारत में फिल्मों के 99% के पुरुष बिंदु पर आधारित होते हैं
देखते हैं, लेकिन फिल्मों में से 1% देखने के लिए, उनके अधिकारों की महिला बिंदु पर आधारित कर रहे हैं,
क्यों हर कोई इस में समस्या है। यह सच है पाखंड है। Atlast मैं करना चाहते हैं
कहते हैं .. यह विशुद्ध रूप से मेरी राय और दृष्टिकोण है। तुम मेरे साथ सहमत नहीं हो सकता
और रहने दो। लेकिन कम से कम इसके बारे में सोचते हैं।</v>
      </c>
      <c r="C3168" s="1" t="s">
        <v>36</v>
      </c>
      <c r="D3168" s="1" t="s">
        <v>5</v>
      </c>
    </row>
    <row r="3169" spans="1:4" ht="13.2" x14ac:dyDescent="0.25">
      <c r="A3169" s="1" t="s">
        <v>3175</v>
      </c>
      <c r="B3169" t="str">
        <f ca="1">IFERROR(__xludf.DUMMYFUNCTION("GOOGLETRANSLATE(B3169,""en"",""hi"")"),"यह बहुत ही यथार्थवादी वीडियो महोदय था 🙏")</f>
        <v>यह बहुत ही यथार्थवादी वीडियो महोदय था 🙏</v>
      </c>
      <c r="C3169" s="1" t="s">
        <v>4</v>
      </c>
      <c r="D3169" s="1" t="s">
        <v>5</v>
      </c>
    </row>
    <row r="3170" spans="1:4" ht="13.2" x14ac:dyDescent="0.25">
      <c r="A3170" s="1" t="s">
        <v>3176</v>
      </c>
      <c r="B3170" t="str">
        <f ca="1">IFERROR(__xludf.DUMMYFUNCTION("GOOGLETRANSLATE(B3170,""en"",""hi"")"),"मुझे लगता है कि बॉलीवुड लोग दक्षिण भारतीय फिल्म निर्माताओं से खतरा महसूस ...
इसलिए वे टिप्पणी अतर्कसंगत सामान")</f>
        <v>मुझे लगता है कि बॉलीवुड लोग दक्षिण भारतीय फिल्म निर्माताओं से खतरा महसूस ...
इसलिए वे टिप्पणी अतर्कसंगत सामान</v>
      </c>
      <c r="C3170" s="1" t="s">
        <v>13</v>
      </c>
      <c r="D3170" s="1" t="s">
        <v>5</v>
      </c>
    </row>
    <row r="3171" spans="1:4" ht="13.2" x14ac:dyDescent="0.25">
      <c r="A3171" s="1" t="s">
        <v>3177</v>
      </c>
      <c r="B3171" t="str">
        <f ca="1">IFERROR(__xludf.DUMMYFUNCTION("GOOGLETRANSLATE(B3171,""en"",""hi"")"),"Nyc समीक्षा प्रतीक जे ....")</f>
        <v>Nyc समीक्षा प्रतीक जे ....</v>
      </c>
      <c r="C3171" s="1" t="s">
        <v>4</v>
      </c>
      <c r="D3171" s="1" t="s">
        <v>5</v>
      </c>
    </row>
    <row r="3172" spans="1:4" ht="13.2" x14ac:dyDescent="0.25">
      <c r="A3172" s="1" t="s">
        <v>3178</v>
      </c>
      <c r="B3172" t="str">
        <f ca="1">IFERROR(__xludf.DUMMYFUNCTION("GOOGLETRANSLATE(B3172,""en"",""hi"")"),"Hobe Hobe .. Ranu मोंदोल 👎 ... और अपने वीडियो भी 👎 .. दोनों को खो दिया हो जाओ ...")</f>
        <v>Hobe Hobe .. Ranu मोंदोल 👎 ... और अपने वीडियो भी 👎 .. दोनों को खो दिया हो जाओ ...</v>
      </c>
      <c r="C3172" s="1" t="s">
        <v>4</v>
      </c>
      <c r="D3172" s="1" t="s">
        <v>5</v>
      </c>
    </row>
    <row r="3173" spans="1:4" ht="13.2" x14ac:dyDescent="0.25">
      <c r="A3173" s="1" t="s">
        <v>3179</v>
      </c>
      <c r="B3173" t="str">
        <f ca="1">IFERROR(__xludf.DUMMYFUNCTION("GOOGLETRANSLATE(B3173,""en"",""hi"")"),"haha 😂")</f>
        <v>haha 😂</v>
      </c>
      <c r="C3173" s="1" t="s">
        <v>4</v>
      </c>
      <c r="D3173" s="1" t="s">
        <v>5</v>
      </c>
    </row>
    <row r="3174" spans="1:4" ht="13.2" x14ac:dyDescent="0.25">
      <c r="A3174" s="1" t="s">
        <v>3180</v>
      </c>
      <c r="B3174" t="str">
        <f ca="1">IFERROR(__xludf.DUMMYFUNCTION("GOOGLETRANSLATE(B3174,""en"",""hi"")"),"आप सबसे अच्छा भाई कर रहे हैं।")</f>
        <v>आप सबसे अच्छा भाई कर रहे हैं।</v>
      </c>
      <c r="C3174" s="1" t="s">
        <v>4</v>
      </c>
      <c r="D3174" s="1" t="s">
        <v>5</v>
      </c>
    </row>
    <row r="3175" spans="1:4" ht="13.2" x14ac:dyDescent="0.25">
      <c r="A3175" s="1" t="s">
        <v>3181</v>
      </c>
      <c r="B3175" t="str">
        <f ca="1">IFERROR(__xludf.DUMMYFUNCTION("GOOGLETRANSLATE(B3175,""en"",""hi"")"),"अखिल भारतीय 1 सबसे अच्छा अनूप गुप्ता मैं हूँ समलैंगिक तुम क्यों पूछ रहे हैं और तुम कहाँ से")</f>
        <v>अखिल भारतीय 1 सबसे अच्छा अनूप गुप्ता मैं हूँ समलैंगिक तुम क्यों पूछ रहे हैं और तुम कहाँ से</v>
      </c>
      <c r="C3175" s="1" t="s">
        <v>4</v>
      </c>
      <c r="D3175" s="1" t="s">
        <v>5</v>
      </c>
    </row>
    <row r="3176" spans="1:4" ht="13.2" x14ac:dyDescent="0.25">
      <c r="A3176" s="1" t="s">
        <v>3182</v>
      </c>
      <c r="B3176" t="str">
        <f ca="1">IFERROR(__xludf.DUMMYFUNCTION("GOOGLETRANSLATE(B3176,""en"",""hi"")"),"फिल्म सहयोग चैनल ज sbse jyada uske चैनल जनसंपर्क हाय दृश्य ज समीक्षा ke 1m +")</f>
        <v>फिल्म सहयोग चैनल ज sbse jyada uske चैनल जनसंपर्क हाय दृश्य ज समीक्षा ke 1m +</v>
      </c>
      <c r="C3176" s="1" t="s">
        <v>4</v>
      </c>
      <c r="D3176" s="1" t="s">
        <v>5</v>
      </c>
    </row>
    <row r="3177" spans="1:4" ht="13.2" x14ac:dyDescent="0.25">
      <c r="A3177" s="1" t="s">
        <v>3183</v>
      </c>
      <c r="B3177" t="str">
        <f ca="1">IFERROR(__xludf.DUMMYFUNCTION("GOOGLETRANSLATE(B3177,""en"",""hi"")"),"सही मालिक का अधिकार")</f>
        <v>सही मालिक का अधिकार</v>
      </c>
      <c r="C3177" s="1" t="s">
        <v>4</v>
      </c>
      <c r="D3177" s="1" t="s">
        <v>5</v>
      </c>
    </row>
    <row r="3178" spans="1:4" ht="13.2" x14ac:dyDescent="0.25">
      <c r="A3178" s="1" t="s">
        <v>3184</v>
      </c>
      <c r="B3178" t="str">
        <f ca="1">IFERROR(__xludf.DUMMYFUNCTION("GOOGLETRANSLATE(B3178,""en"",""hi"")"),"मैं एक बात समझ में नहीं आता। पाखंड तो दिखाई और अभी तक कैसे तो आते हैं
कई बुद्धिजीवियों की रक्षा के लिए इन सभी बनाया idots की तरह कार्य कर रहे हैं
भ्रम और झूठ। इस पैनल में भी देखो, कि Chethan बिल्कुल नहीं है
बिंदु और अभी तक यहां आता है और अन्य सब कुछ चिल्ल"&amp;"ा करने के लिए एक तर्क से रहता है
Kunfu Kutha समर्थन करते हैं।")</f>
        <v>मैं एक बात समझ में नहीं आता। पाखंड तो दिखाई और अभी तक कैसे तो आते हैं
कई बुद्धिजीवियों की रक्षा के लिए इन सभी बनाया idots की तरह कार्य कर रहे हैं
भ्रम और झूठ। इस पैनल में भी देखो, कि Chethan बिल्कुल नहीं है
बिंदु और अभी तक यहां आता है और अन्य सब कुछ चिल्ला करने के लिए एक तर्क से रहता है
Kunfu Kutha समर्थन करते हैं।</v>
      </c>
      <c r="C3178" s="1" t="s">
        <v>4</v>
      </c>
      <c r="D3178" s="1" t="s">
        <v>5</v>
      </c>
    </row>
    <row r="3179" spans="1:4" ht="13.2" x14ac:dyDescent="0.25">
      <c r="A3179" s="1" t="s">
        <v>3185</v>
      </c>
      <c r="B3179" t="str">
        <f ca="1">IFERROR(__xludf.DUMMYFUNCTION("GOOGLETRANSLATE(B3179,""en"",""hi"")"),"वे योग्य नहीं हैं हस्तियां r वे वास्तव में? लेकिन भारतीय Tolly अभिनेताओं वहाँ लायक
प्रोफेसर ....")</f>
        <v>वे योग्य नहीं हैं हस्तियां r वे वास्तव में? लेकिन भारतीय Tolly अभिनेताओं वहाँ लायक
प्रोफेसर ....</v>
      </c>
      <c r="C3179" s="1" t="s">
        <v>4</v>
      </c>
      <c r="D3179" s="1" t="s">
        <v>5</v>
      </c>
    </row>
    <row r="3180" spans="1:4" ht="13.2" x14ac:dyDescent="0.25">
      <c r="A3180" s="1" t="s">
        <v>3186</v>
      </c>
      <c r="B3180" t="str">
        <f ca="1">IFERROR(__xludf.DUMMYFUNCTION("GOOGLETRANSLATE(B3180,""en"",""hi"")"),"हाय एपीआई")</f>
        <v>हाय एपीआई</v>
      </c>
      <c r="C3180" s="1" t="s">
        <v>4</v>
      </c>
      <c r="D3180" s="1" t="s">
        <v>5</v>
      </c>
    </row>
    <row r="3181" spans="1:4" ht="13.2" x14ac:dyDescent="0.25">
      <c r="A3181" s="1" t="s">
        <v>3187</v>
      </c>
      <c r="B3181" t="str">
        <f ca="1">IFERROR(__xludf.DUMMYFUNCTION("GOOGLETRANSLATE(B3181,""en"",""hi"")"),"बिगड़ने की चेतावनी")</f>
        <v>बिगड़ने की चेतावनी</v>
      </c>
      <c r="C3181" s="1" t="s">
        <v>4</v>
      </c>
      <c r="D3181" s="1" t="s">
        <v>5</v>
      </c>
    </row>
    <row r="3182" spans="1:4" ht="13.2" x14ac:dyDescent="0.25">
      <c r="A3182" s="1" t="s">
        <v>3188</v>
      </c>
      <c r="B3182" t="str">
        <f ca="1">IFERROR(__xludf.DUMMYFUNCTION("GOOGLETRANSLATE(B3182,""en"",""hi"")"),"यही कारण है कि Ranu मंडल नहीं है
यही कारण है कि पानू मंडल है")</f>
        <v>यही कारण है कि Ranu मंडल नहीं है
यही कारण है कि पानू मंडल है</v>
      </c>
      <c r="C3182" s="1" t="s">
        <v>36</v>
      </c>
      <c r="D3182" s="1" t="s">
        <v>5</v>
      </c>
    </row>
    <row r="3183" spans="1:4" ht="13.2" x14ac:dyDescent="0.25">
      <c r="A3183" s="1" t="s">
        <v>3189</v>
      </c>
      <c r="B3183" t="str">
        <f ca="1">IFERROR(__xludf.DUMMYFUNCTION("GOOGLETRANSLATE(B3183,""en"",""hi"")"),"@Nitya एसजी हाँ मैं इसलिए जानता हूँ कि मैं सिर्फ अलावा अन्य फिल्म के बारे में ज्यादा ध्यान नहीं था
घरेलू हिंसा या उत्पीड़न लेकिन हाँ बस के बारे में वहाँ के लिए कुछ भी नहीं बताते हुए
नायक क्रोध होने और यह है कि .. इसके साथ अपने जीवन को बर्बाद कर !! वैसे भी"&amp;"
अच्छा यू को इसके उचित तरह विचारधारा के साथ पक्षपातपूर्ण वहाँ r लोगों के रूप में समझा
भाई बहन के साथ लड़ने लेकिन हमारे समकक्ष के साथ नहीं जिसे हम रिश्ते में r
जिसके साथ मैं समझ में नहीं आता के रूप में दोनों आर प्रियजनों और हम हो सकता है लेकिन हम चाहते हैं"&amp;"
जब तक वहाँ समझ के रूप में")</f>
        <v>@Nitya एसजी हाँ मैं इसलिए जानता हूँ कि मैं सिर्फ अलावा अन्य फिल्म के बारे में ज्यादा ध्यान नहीं था
घरेलू हिंसा या उत्पीड़न लेकिन हाँ बस के बारे में वहाँ के लिए कुछ भी नहीं बताते हुए
नायक क्रोध होने और यह है कि .. इसके साथ अपने जीवन को बर्बाद कर !! वैसे भी
अच्छा यू को इसके उचित तरह विचारधारा के साथ पक्षपातपूर्ण वहाँ r लोगों के रूप में समझा
भाई बहन के साथ लड़ने लेकिन हमारे समकक्ष के साथ नहीं जिसे हम रिश्ते में r
जिसके साथ मैं समझ में नहीं आता के रूप में दोनों आर प्रियजनों और हम हो सकता है लेकिन हम चाहते हैं
जब तक वहाँ समझ के रूप में</v>
      </c>
      <c r="C3183" s="1" t="s">
        <v>13</v>
      </c>
      <c r="D3183" s="1" t="s">
        <v>5</v>
      </c>
    </row>
    <row r="3184" spans="1:4" ht="13.2" x14ac:dyDescent="0.25">
      <c r="A3184" s="1" t="s">
        <v>3190</v>
      </c>
      <c r="B3184" t="str">
        <f ca="1">IFERROR(__xludf.DUMMYFUNCTION("GOOGLETRANSLATE(B3184,""en"",""hi"")"),"बजाय librals के बारे में बात की सर को खुश फिल्म की समीक्षा")</f>
        <v>बजाय librals के बारे में बात की सर को खुश फिल्म की समीक्षा</v>
      </c>
      <c r="C3184" s="1" t="s">
        <v>13</v>
      </c>
      <c r="D3184" s="1" t="s">
        <v>5</v>
      </c>
    </row>
    <row r="3185" spans="1:4" ht="13.2" x14ac:dyDescent="0.25">
      <c r="A3185" s="1" t="s">
        <v>3191</v>
      </c>
      <c r="B3185" t="str">
        <f ca="1">IFERROR(__xludf.DUMMYFUNCTION("GOOGLETRANSLATE(B3185,""en"",""hi"")"),"अरे भाई पहले यह बॉलीवुड कचरा फिल्मों के लिए मजबूत पंच है और मैं समझता हूँ
अपनी बात एक विषय रहा है, तो आप दिलचस्प लगता है कि आप को कवर किया जाएगा इच्छा होती है
जो मुझे लगता है कि हम लोकतांत्रिक हैं हमारे देश की वर्तमान राजनीतिक स्थिति है
एक व्यक्ति और अन्य"&amp;" पूजा लोगों के बहुमत की तरह काउंटी लेकिन यह के लग रहा है
गूंगा गधा नेताओं सिर्फ वहाँ hypocritic चीजें महत्वपूर्ण हैं इसलिए जो करने के लिए नहीं होगा ही करना
हमारे देश के लोगों के लिए उपयोगी तो अपने राय है कि मेरा अनुरोध है क्या
बहुत प्यार brother✌😊 की है")</f>
        <v>अरे भाई पहले यह बॉलीवुड कचरा फिल्मों के लिए मजबूत पंच है और मैं समझता हूँ
अपनी बात एक विषय रहा है, तो आप दिलचस्प लगता है कि आप को कवर किया जाएगा इच्छा होती है
जो मुझे लगता है कि हम लोकतांत्रिक हैं हमारे देश की वर्तमान राजनीतिक स्थिति है
एक व्यक्ति और अन्य पूजा लोगों के बहुमत की तरह काउंटी लेकिन यह के लग रहा है
गूंगा गधा नेताओं सिर्फ वहाँ hypocritic चीजें महत्वपूर्ण हैं इसलिए जो करने के लिए नहीं होगा ही करना
हमारे देश के लोगों के लिए उपयोगी तो अपने राय है कि मेरा अनुरोध है क्या
बहुत प्यार brother✌😊 की है</v>
      </c>
      <c r="C3185" s="1" t="s">
        <v>4</v>
      </c>
      <c r="D3185" s="1" t="s">
        <v>5</v>
      </c>
    </row>
    <row r="3186" spans="1:4" ht="13.2" x14ac:dyDescent="0.25">
      <c r="A3186" s="1" t="s">
        <v>3192</v>
      </c>
      <c r="B3186" t="str">
        <f ca="1">IFERROR(__xludf.DUMMYFUNCTION("GOOGLETRANSLATE(B3186,""en"",""hi"")"),"आप सही आर ए")</f>
        <v>आप सही आर ए</v>
      </c>
      <c r="C3186" s="1" t="s">
        <v>4</v>
      </c>
      <c r="D3186" s="1" t="s">
        <v>5</v>
      </c>
    </row>
    <row r="3187" spans="1:4" ht="13.2" x14ac:dyDescent="0.25">
      <c r="A3187" s="1" t="s">
        <v>3193</v>
      </c>
      <c r="B3187" t="str">
        <f ca="1">IFERROR(__xludf.DUMMYFUNCTION("GOOGLETRANSLATE(B3187,""en"",""hi"")"),"तुमसे प्यार प्रतीक साहब। हम इन नारीवादी के लिए इस उत्तर की जरूरत है।
आप की ओर सम्मान बढ़ गया है।")</f>
        <v>तुमसे प्यार प्रतीक साहब। हम इन नारीवादी के लिए इस उत्तर की जरूरत है।
आप की ओर सम्मान बढ़ गया है।</v>
      </c>
      <c r="C3187" s="1" t="s">
        <v>13</v>
      </c>
      <c r="D3187" s="1" t="s">
        <v>5</v>
      </c>
    </row>
    <row r="3188" spans="1:4" ht="13.2" x14ac:dyDescent="0.25">
      <c r="A3188" s="1" t="s">
        <v>3194</v>
      </c>
      <c r="B3188" t="str">
        <f ca="1">IFERROR(__xludf.DUMMYFUNCTION("GOOGLETRANSLATE(B3188,""en"",""hi"")"),"सबसे पहले लड़के / लड़कियों दिखता से जाना दूसरी बात वे सोचते हैं कि क्यों नहीं वह / वे अच्छा है
दिल / स्वतंत्र।")</f>
        <v>सबसे पहले लड़के / लड़कियों दिखता से जाना दूसरी बात वे सोचते हैं कि क्यों नहीं वह / वे अच्छा है
दिल / स्वतंत्र।</v>
      </c>
      <c r="C3188" s="1" t="s">
        <v>4</v>
      </c>
      <c r="D3188" s="1" t="s">
        <v>5</v>
      </c>
    </row>
    <row r="3189" spans="1:4" ht="13.2" x14ac:dyDescent="0.25">
      <c r="A3189" s="1" t="s">
        <v>3195</v>
      </c>
      <c r="B3189" t="str">
        <f ca="1">IFERROR(__xludf.DUMMYFUNCTION("GOOGLETRANSLATE(B3189,""en"",""hi"")"),"बहुत बढ़िया। अच्छा अच्छा अच्छा")</f>
        <v>बहुत बढ़िया। अच्छा अच्छा अच्छा</v>
      </c>
      <c r="C3189" s="1" t="s">
        <v>4</v>
      </c>
      <c r="D3189" s="1" t="s">
        <v>5</v>
      </c>
    </row>
    <row r="3190" spans="1:4" ht="13.2" x14ac:dyDescent="0.25">
      <c r="A3190" s="1" t="s">
        <v>3196</v>
      </c>
      <c r="B3190" t="str">
        <f ca="1">IFERROR(__xludf.DUMMYFUNCTION("GOOGLETRANSLATE(B3190,""en"",""hi"")"),"जब एक मूक दूसरों बोलती है। अन्यथा उर बहस मधुर हो जाएगा और होगा
बचे रहें।")</f>
        <v>जब एक मूक दूसरों बोलती है। अन्यथा उर बहस मधुर हो जाएगा और होगा
बचे रहें।</v>
      </c>
      <c r="C3190" s="1" t="s">
        <v>4</v>
      </c>
      <c r="D3190" s="1" t="s">
        <v>5</v>
      </c>
    </row>
    <row r="3191" spans="1:4" ht="13.2" x14ac:dyDescent="0.25">
      <c r="A3191" s="1" t="s">
        <v>3197</v>
      </c>
      <c r="B3191" t="str">
        <f ca="1">IFERROR(__xludf.DUMMYFUNCTION("GOOGLETRANSLATE(B3191,""en"",""hi"")"),"Hi😂🤣😃😄😅")</f>
        <v>Hi😂🤣😃😄😅</v>
      </c>
      <c r="C3191" s="1" t="s">
        <v>4</v>
      </c>
      <c r="D3191" s="1" t="s">
        <v>5</v>
      </c>
    </row>
    <row r="3192" spans="1:4" ht="13.2" x14ac:dyDescent="0.25">
      <c r="A3192" s="1" t="s">
        <v>3198</v>
      </c>
      <c r="B3192" t="str">
        <f ca="1">IFERROR(__xludf.DUMMYFUNCTION("GOOGLETRANSLATE(B3192,""en"",""hi"")"),"कैसे कर सकते हैं किसी को इस सामग्री बेवकूफों बनाने")</f>
        <v>कैसे कर सकते हैं किसी को इस सामग्री बेवकूफों बनाने</v>
      </c>
      <c r="C3192" s="1" t="s">
        <v>13</v>
      </c>
      <c r="D3192" s="1" t="s">
        <v>5</v>
      </c>
    </row>
    <row r="3193" spans="1:4" ht="13.2" x14ac:dyDescent="0.25">
      <c r="A3193" s="1" t="s">
        <v>3199</v>
      </c>
      <c r="B3193" t="str">
        <f ca="1">IFERROR(__xludf.DUMMYFUNCTION("GOOGLETRANSLATE(B3193,""en"",""hi"")"),"एन मैं नारीवाद n उदारवादियों की नहीं एक समर्थक")</f>
        <v>एन मैं नारीवाद n उदारवादियों की नहीं एक समर्थक</v>
      </c>
      <c r="C3193" s="1" t="s">
        <v>4</v>
      </c>
      <c r="D3193" s="1" t="s">
        <v>5</v>
      </c>
    </row>
    <row r="3194" spans="1:4" ht="13.2" x14ac:dyDescent="0.25">
      <c r="A3194" s="1" t="s">
        <v>3200</v>
      </c>
      <c r="B3194" t="str">
        <f ca="1">IFERROR(__xludf.DUMMYFUNCTION("GOOGLETRANSLATE(B3194,""en"",""hi"")"),"मैं जनता")</f>
        <v>मैं जनता</v>
      </c>
      <c r="C3194" s="1" t="s">
        <v>4</v>
      </c>
      <c r="D3194" s="1" t="s">
        <v>5</v>
      </c>
    </row>
    <row r="3195" spans="1:4" ht="13.2" x14ac:dyDescent="0.25">
      <c r="A3195" s="1" t="s">
        <v>3201</v>
      </c>
      <c r="B3195" t="str">
        <f ca="1">IFERROR(__xludf.DUMMYFUNCTION("GOOGLETRANSLATE(B3195,""en"",""hi"")"),"kaafi टांडा था ... जोश की KMI थी ... नहीं तो भयानक ... रखें खेल ...")</f>
        <v>kaafi टांडा था ... जोश की KMI थी ... नहीं तो भयानक ... रखें खेल ...</v>
      </c>
      <c r="C3195" s="1" t="s">
        <v>4</v>
      </c>
      <c r="D3195" s="1" t="s">
        <v>5</v>
      </c>
    </row>
    <row r="3196" spans="1:4" ht="13.2" x14ac:dyDescent="0.25">
      <c r="A3196" s="1" t="s">
        <v>3202</v>
      </c>
      <c r="B3196" t="str">
        <f ca="1">IFERROR(__xludf.DUMMYFUNCTION("GOOGLETRANSLATE(B3196,""en"",""hi"")"),"लेकिन वे उसे अपने स्वयं के जीवन में अनुमति नहीं दी जाएगी ..")</f>
        <v>लेकिन वे उसे अपने स्वयं के जीवन में अनुमति नहीं दी जाएगी ..</v>
      </c>
      <c r="C3196" s="1" t="s">
        <v>4</v>
      </c>
      <c r="D3196" s="1" t="s">
        <v>5</v>
      </c>
    </row>
    <row r="3197" spans="1:4" ht="13.2" x14ac:dyDescent="0.25">
      <c r="A3197" s="1" t="s">
        <v>3203</v>
      </c>
      <c r="B3197" t="str">
        <f ca="1">IFERROR(__xludf.DUMMYFUNCTION("GOOGLETRANSLATE(B3197,""en"",""hi"")"),"आप कमाल कर रहे हैं .. नेपाल से")</f>
        <v>आप कमाल कर रहे हैं .. नेपाल से</v>
      </c>
      <c r="C3197" s="1" t="s">
        <v>4</v>
      </c>
      <c r="D3197" s="1" t="s">
        <v>5</v>
      </c>
    </row>
    <row r="3198" spans="1:4" ht="13.2" x14ac:dyDescent="0.25">
      <c r="A3198" s="1" t="s">
        <v>3204</v>
      </c>
      <c r="B3198" t="str">
        <f ca="1">IFERROR(__xludf.DUMMYFUNCTION("GOOGLETRANSLATE(B3198,""en"",""hi"")"),"दोस्तों मैं इसे व्यंग्य का मतलब")</f>
        <v>दोस्तों मैं इसे व्यंग्य का मतलब</v>
      </c>
      <c r="C3198" s="1" t="s">
        <v>4</v>
      </c>
      <c r="D3198" s="1" t="s">
        <v>5</v>
      </c>
    </row>
    <row r="3199" spans="1:4" ht="13.2" x14ac:dyDescent="0.25">
      <c r="A3199" s="1" t="s">
        <v>3205</v>
      </c>
      <c r="B3199" t="str">
        <f ca="1">IFERROR(__xludf.DUMMYFUNCTION("GOOGLETRANSLATE(B3199,""en"",""hi"")"),"इस वीडियो को ..... Mogambo Khus हुआ देखने के बाद आयुष्मान खुराना 😂😂😂😂")</f>
        <v>इस वीडियो को ..... Mogambo Khus हुआ देखने के बाद आयुष्मान खुराना 😂😂😂😂</v>
      </c>
      <c r="C3199" s="1" t="s">
        <v>4</v>
      </c>
      <c r="D3199" s="1" t="s">
        <v>5</v>
      </c>
    </row>
    <row r="3200" spans="1:4" ht="13.2" x14ac:dyDescent="0.25">
      <c r="A3200" s="1" t="s">
        <v>3206</v>
      </c>
      <c r="B3200" t="str">
        <f ca="1">IFERROR(__xludf.DUMMYFUNCTION("GOOGLETRANSLATE(B3200,""en"",""hi"")"),"Osm ........ बहुत ज्यादा हास्यास्पद .... YRR ........ एन डी यू दोनों आर देख तो SMRT")</f>
        <v>Osm ........ बहुत ज्यादा हास्यास्पद .... YRR ........ एन डी यू दोनों आर देख तो SMRT</v>
      </c>
      <c r="C3200" s="1" t="s">
        <v>4</v>
      </c>
      <c r="D3200" s="1" t="s">
        <v>5</v>
      </c>
    </row>
    <row r="3201" spans="1:4" ht="13.2" x14ac:dyDescent="0.25">
      <c r="A3201" s="1" t="s">
        <v>3207</v>
      </c>
      <c r="B3201" t="str">
        <f ca="1">IFERROR(__xludf.DUMMYFUNCTION("GOOGLETRANSLATE(B3201,""en"",""hi"")"),"नाइस 🤣🤣🤣🤣🤣🤣🤣")</f>
        <v>नाइस 🤣🤣🤣🤣🤣🤣🤣</v>
      </c>
      <c r="C3201" s="1" t="s">
        <v>4</v>
      </c>
      <c r="D3201" s="1" t="s">
        <v>5</v>
      </c>
    </row>
    <row r="3202" spans="1:4" ht="13.2" x14ac:dyDescent="0.25">
      <c r="A3202" s="1" t="s">
        <v>3208</v>
      </c>
      <c r="B3202" t="str">
        <f ca="1">IFERROR(__xludf.DUMMYFUNCTION("GOOGLETRANSLATE(B3202,""en"",""hi"")"),"लेकिन, फिल्म सच्ची भावना ..., समाज में होता है सरल है ..")</f>
        <v>लेकिन, फिल्म सच्ची भावना ..., समाज में होता है सरल है ..</v>
      </c>
      <c r="C3202" s="1" t="s">
        <v>4</v>
      </c>
      <c r="D3202" s="1" t="s">
        <v>5</v>
      </c>
    </row>
    <row r="3203" spans="1:4" ht="13.2" x14ac:dyDescent="0.25">
      <c r="A3203" s="1" t="s">
        <v>3209</v>
      </c>
      <c r="B3203" t="str">
        <f ca="1">IFERROR(__xludf.DUMMYFUNCTION("GOOGLETRANSLATE(B3203,""en"",""hi"")"),"ची Ranu di .... oversmart .... यू पर शर्म की बात है")</f>
        <v>ची Ranu di .... oversmart .... यू पर शर्म की बात है</v>
      </c>
      <c r="C3203" s="1" t="s">
        <v>36</v>
      </c>
      <c r="D3203" s="1" t="s">
        <v>5</v>
      </c>
    </row>
    <row r="3204" spans="1:4" ht="13.2" x14ac:dyDescent="0.25">
      <c r="A3204" s="1" t="s">
        <v>3210</v>
      </c>
      <c r="B3204" t="str">
        <f ca="1">IFERROR(__xludf.DUMMYFUNCTION("GOOGLETRANSLATE(B3204,""en"",""hi"")"),"मैं अपने टी शर्ट, हालांकि प्यार")</f>
        <v>मैं अपने टी शर्ट, हालांकि प्यार</v>
      </c>
      <c r="C3204" s="1" t="s">
        <v>4</v>
      </c>
      <c r="D3204" s="1" t="s">
        <v>5</v>
      </c>
    </row>
    <row r="3205" spans="1:4" ht="13.2" x14ac:dyDescent="0.25">
      <c r="A3205" s="1" t="s">
        <v>3211</v>
      </c>
      <c r="B3205" t="str">
        <f ca="1">IFERROR(__xludf.DUMMYFUNCTION("GOOGLETRANSLATE(B3205,""en"",""hi"")"),"मैं सिर्फ आश्चर्य है कि कैसे कबीर सिंह, क्योंकि एक के जीवन में एक डॉक्टर बनने में कामयाब
मेडिको ज्यादा किसी अन्य क्षेत्र के छात्रों की तुलना में अधिक अलग है।")</f>
        <v>मैं सिर्फ आश्चर्य है कि कैसे कबीर सिंह, क्योंकि एक के जीवन में एक डॉक्टर बनने में कामयाब
मेडिको ज्यादा किसी अन्य क्षेत्र के छात्रों की तुलना में अधिक अलग है।</v>
      </c>
      <c r="C3205" s="1" t="s">
        <v>4</v>
      </c>
      <c r="D3205" s="1" t="s">
        <v>5</v>
      </c>
    </row>
    <row r="3206" spans="1:4" ht="13.2" x14ac:dyDescent="0.25">
      <c r="A3206" s="1" t="s">
        <v>3212</v>
      </c>
      <c r="B3206" t="str">
        <f ca="1">IFERROR(__xludf.DUMMYFUNCTION("GOOGLETRANSLATE(B3206,""en"",""hi"")"),"किसी भी आदमी है जो गर्म दाढ़ी वाले toppr की तरह है पुरुष तो मुझे संपर्क plees
7045495339, BOTM पुरुष यहाँ के रूप में के रूप में sexxi im। इम मुंबई में अकेले आधारित है, इसलिए सभी
गर्म toppr mrds, pleees फोन, सेमी n मुझसे मिलने। यू सब Luvvv। 😍 😍")</f>
        <v>किसी भी आदमी है जो गर्म दाढ़ी वाले toppr की तरह है पुरुष तो मुझे संपर्क plees
7045495339, BOTM पुरुष यहाँ के रूप में के रूप में sexxi im। इम मुंबई में अकेले आधारित है, इसलिए सभी
गर्म toppr mrds, pleees फोन, सेमी n मुझसे मिलने। यू सब Luvvv। 😍 😍</v>
      </c>
      <c r="C3206" s="1" t="s">
        <v>4</v>
      </c>
      <c r="D3206" s="1" t="s">
        <v>28</v>
      </c>
    </row>
    <row r="3207" spans="1:4" ht="13.2" x14ac:dyDescent="0.25">
      <c r="A3207" s="1" t="s">
        <v>3213</v>
      </c>
      <c r="B3207" t="str">
        <f ca="1">IFERROR(__xludf.DUMMYFUNCTION("GOOGLETRANSLATE(B3207,""en"",""hi"")"),"Rngabilla इस की वजह से अब शर्म आती है
### [#H] (http://www.youtube.com/results?search_query=%23H) ❕🤯😠")</f>
        <v>Rngabilla इस की वजह से अब शर्म आती है
### [#H] (http://www.youtube.com/results?search_query=%23H) ❕🤯😠</v>
      </c>
      <c r="C3207" s="1" t="s">
        <v>4</v>
      </c>
      <c r="D3207" s="1" t="s">
        <v>5</v>
      </c>
    </row>
    <row r="3208" spans="1:4" ht="13.2" x14ac:dyDescent="0.25">
      <c r="A3208" s="1" t="s">
        <v>3214</v>
      </c>
      <c r="B3208" t="str">
        <f ca="1">IFERROR(__xludf.DUMMYFUNCTION("GOOGLETRANSLATE(B3208,""en"",""hi"")"),"नूपुर भाजपा के मुख्य प्रवक्ता बनाया जाना चाहिए। वह स्पष्ट, सार्थक है,
आक्रामक और विषय और भाषा आधिपत्य में बचाव की मुद्रा में")</f>
        <v>नूपुर भाजपा के मुख्य प्रवक्ता बनाया जाना चाहिए। वह स्पष्ट, सार्थक है,
आक्रामक और विषय और भाषा आधिपत्य में बचाव की मुद्रा में</v>
      </c>
      <c r="C3208" s="1" t="s">
        <v>4</v>
      </c>
      <c r="D3208" s="1" t="s">
        <v>5</v>
      </c>
    </row>
    <row r="3209" spans="1:4" ht="13.2" x14ac:dyDescent="0.25">
      <c r="A3209" s="1" t="s">
        <v>3215</v>
      </c>
      <c r="B3209" t="str">
        <f ca="1">IFERROR(__xludf.DUMMYFUNCTION("GOOGLETRANSLATE(B3209,""en"",""hi"")"),"शर्म करो शर्म करो........")</f>
        <v>शर्म करो शर्म करो........</v>
      </c>
      <c r="C3209" s="1" t="s">
        <v>13</v>
      </c>
      <c r="D3209" s="1" t="s">
        <v>5</v>
      </c>
    </row>
    <row r="3210" spans="1:4" ht="13.2" x14ac:dyDescent="0.25">
      <c r="A3210" s="1" t="s">
        <v>3216</v>
      </c>
      <c r="B3210" t="str">
        <f ca="1">IFERROR(__xludf.DUMMYFUNCTION("GOOGLETRANSLATE(B3210,""en"",""hi"")"),"आप गंदगी अशिक्षित")</f>
        <v>आप गंदगी अशिक्षित</v>
      </c>
      <c r="C3210" s="1" t="s">
        <v>36</v>
      </c>
      <c r="D3210" s="1" t="s">
        <v>5</v>
      </c>
    </row>
    <row r="3211" spans="1:4" ht="13.2" x14ac:dyDescent="0.25">
      <c r="A3211" s="1" t="s">
        <v>3217</v>
      </c>
      <c r="B3211" t="str">
        <f ca="1">IFERROR(__xludf.DUMMYFUNCTION("GOOGLETRANSLATE(B3211,""en"",""hi"")"),"आप गैंग्स ऑफ वासेपुर की समीक्षा करना चाहते हैं। टिप्पणी या जो इस तरह चाहते हैं।")</f>
        <v>आप गैंग्स ऑफ वासेपुर की समीक्षा करना चाहते हैं। टिप्पणी या जो इस तरह चाहते हैं।</v>
      </c>
      <c r="C3211" s="1" t="s">
        <v>4</v>
      </c>
      <c r="D3211" s="1" t="s">
        <v>5</v>
      </c>
    </row>
    <row r="3212" spans="1:4" ht="13.2" x14ac:dyDescent="0.25">
      <c r="A3212" s="1" t="s">
        <v>3218</v>
      </c>
      <c r="B3212" t="str">
        <f ca="1">IFERROR(__xludf.DUMMYFUNCTION("GOOGLETRANSLATE(B3212,""en"",""hi"")"),"वह उसे अंदर लाल मिर्च लिया, जबकि बात कर धीरे-धीरे वह जोर से शुरू कर दिया है
... अपनी कुर्सी chek कृपया ... Hia कुर्सी जो उसे बढ़ावा दे रहा है के तहत क्या है
बार - बार")</f>
        <v>वह उसे अंदर लाल मिर्च लिया, जबकि बात कर धीरे-धीरे वह जोर से शुरू कर दिया है
... अपनी कुर्सी chek कृपया ... Hia कुर्सी जो उसे बढ़ावा दे रहा है के तहत क्या है
बार - बार</v>
      </c>
      <c r="C3212" s="1" t="s">
        <v>4</v>
      </c>
      <c r="D3212" s="1" t="s">
        <v>5</v>
      </c>
    </row>
    <row r="3213" spans="1:4" ht="13.2" x14ac:dyDescent="0.25">
      <c r="A3213" s="1" t="s">
        <v>3219</v>
      </c>
      <c r="B3213" t="str">
        <f ca="1">IFERROR(__xludf.DUMMYFUNCTION("GOOGLETRANSLATE(B3213,""en"",""hi"")"),"सभी recode तोड़ भारत Madarchod")</f>
        <v>सभी recode तोड़ भारत Madarchod</v>
      </c>
      <c r="C3213" s="1" t="s">
        <v>4</v>
      </c>
      <c r="D3213" s="1" t="s">
        <v>28</v>
      </c>
    </row>
    <row r="3214" spans="1:4" ht="13.2" x14ac:dyDescent="0.25">
      <c r="A3214" s="1" t="s">
        <v>3220</v>
      </c>
      <c r="B3214" t="str">
        <f ca="1">IFERROR(__xludf.DUMMYFUNCTION("GOOGLETRANSLATE(B3214,""en"",""hi"")"),"मुझे लगता है कि महात्मा गांधी के साथ-साथ असहयोग के दौरान भी ऐसा ही किया सिविल के रूप में
तो सरकार के खिलाफ अवज्ञा!")</f>
        <v>मुझे लगता है कि महात्मा गांधी के साथ-साथ असहयोग के दौरान भी ऐसा ही किया सिविल के रूप में
तो सरकार के खिलाफ अवज्ञा!</v>
      </c>
      <c r="C3214" s="1" t="s">
        <v>4</v>
      </c>
      <c r="D3214" s="1" t="s">
        <v>5</v>
      </c>
    </row>
    <row r="3215" spans="1:4" ht="13.2" x14ac:dyDescent="0.25">
      <c r="A3215" s="1" t="s">
        <v>3221</v>
      </c>
      <c r="B3215" t="str">
        <f ca="1">IFERROR(__xludf.DUMMYFUNCTION("GOOGLETRANSLATE(B3215,""en"",""hi"")"),"मुझे लगता है कि arunadhati मानसिक रूप से व्यक्ति टूट गया है ...
वह अपने सेवाओं की जारी की जानी चाहिए 😂😂😂😂")</f>
        <v>मुझे लगता है कि arunadhati मानसिक रूप से व्यक्ति टूट गया है ...
वह अपने सेवाओं की जारी की जानी चाहिए 😂😂😂😂</v>
      </c>
      <c r="C3215" s="1" t="s">
        <v>4</v>
      </c>
      <c r="D3215" s="1" t="s">
        <v>5</v>
      </c>
    </row>
    <row r="3216" spans="1:4" ht="13.2" x14ac:dyDescent="0.25">
      <c r="A3216" s="1" t="s">
        <v>3222</v>
      </c>
      <c r="B3216" t="str">
        <f ca="1">IFERROR(__xludf.DUMMYFUNCTION("GOOGLETRANSLATE(B3216,""en"",""hi"")"),"शर्म की बात है!! रोकें अमेरिका म गलत प्रकाश डाल दिया। हम कभी नहीं एक KILL एक
औरत के लिए एक आदमी प्यार। कमीनों!")</f>
        <v>शर्म की बात है!! रोकें अमेरिका म गलत प्रकाश डाल दिया। हम कभी नहीं एक KILL एक
औरत के लिए एक आदमी प्यार। कमीनों!</v>
      </c>
      <c r="C3216" s="1" t="s">
        <v>13</v>
      </c>
      <c r="D3216" s="1" t="s">
        <v>5</v>
      </c>
    </row>
    <row r="3217" spans="1:4" ht="13.2" x14ac:dyDescent="0.25">
      <c r="A3217" s="1" t="s">
        <v>3223</v>
      </c>
      <c r="B3217" t="str">
        <f ca="1">IFERROR(__xludf.DUMMYFUNCTION("GOOGLETRANSLATE(B3217,""en"",""hi"")"),"यदि spk करने की अनुमति नहीं क्यों Arnav, मेहमानों के लिए कहा जाता है। उनके नज़रिए।")</f>
        <v>यदि spk करने की अनुमति नहीं क्यों Arnav, मेहमानों के लिए कहा जाता है। उनके नज़रिए।</v>
      </c>
      <c r="C3217" s="1" t="s">
        <v>4</v>
      </c>
      <c r="D3217" s="1" t="s">
        <v>5</v>
      </c>
    </row>
    <row r="3218" spans="1:4" ht="13.2" x14ac:dyDescent="0.25">
      <c r="A3218" s="1" t="s">
        <v>3224</v>
      </c>
      <c r="B3218" t="str">
        <f ca="1">IFERROR(__xludf.DUMMYFUNCTION("GOOGLETRANSLATE(B3218,""en"",""hi"")"),"&lt;Https://www.youtube.com/watch?v=43VyvfChjFw&gt;")</f>
        <v>&lt;Https://www.youtube.com/watch?v=43VyvfChjFw&gt;</v>
      </c>
      <c r="C3218" s="1" t="s">
        <v>4</v>
      </c>
      <c r="D3218" s="1" t="s">
        <v>5</v>
      </c>
    </row>
    <row r="3219" spans="1:4" ht="13.2" x14ac:dyDescent="0.25">
      <c r="A3219" s="1" t="s">
        <v>3225</v>
      </c>
      <c r="B3219" t="str">
        <f ca="1">IFERROR(__xludf.DUMMYFUNCTION("GOOGLETRANSLATE(B3219,""en"",""hi"")"),"प्रणाम सर,
मैं दुबई में काम कर रहा हूँ।
मेरी पत्नी ने मुझे और मेरे परिवार के खिलाफ एक झूठी मामला दायर किया। मेरी पत्नी चाचा एक वकील है
वह निर्देशित है.मैं क्या करना है पता नहीं है। कृपया मेरी मदद करो, सर")</f>
        <v>प्रणाम सर,
मैं दुबई में काम कर रहा हूँ।
मेरी पत्नी ने मुझे और मेरे परिवार के खिलाफ एक झूठी मामला दायर किया। मेरी पत्नी चाचा एक वकील है
वह निर्देशित है.मैं क्या करना है पता नहीं है। कृपया मेरी मदद करो, सर</v>
      </c>
      <c r="C3219" s="1" t="s">
        <v>4</v>
      </c>
      <c r="D3219" s="1" t="s">
        <v>5</v>
      </c>
    </row>
    <row r="3220" spans="1:4" ht="13.2" x14ac:dyDescent="0.25">
      <c r="A3220" s="1" t="s">
        <v>3226</v>
      </c>
      <c r="B3220" t="str">
        <f ca="1">IFERROR(__xludf.DUMMYFUNCTION("GOOGLETRANSLATE(B3220,""en"",""hi"")"),"यह और अधिक मैं क्यों बॉलीवुड घड़ी नहीं है ... पूरी तरह से कचरा है ... हॉलीवुड
बॉलीवुड कारण वे हमें इंटरस्टेलर प्रकार ठोस फिल्म मैट्रिक्स देता है की तुलना में बेहतर
।")</f>
        <v>यह और अधिक मैं क्यों बॉलीवुड घड़ी नहीं है ... पूरी तरह से कचरा है ... हॉलीवुड
बॉलीवुड कारण वे हमें इंटरस्टेलर प्रकार ठोस फिल्म मैट्रिक्स देता है की तुलना में बेहतर
।</v>
      </c>
      <c r="C3220" s="1" t="s">
        <v>13</v>
      </c>
      <c r="D3220" s="1" t="s">
        <v>5</v>
      </c>
    </row>
    <row r="3221" spans="1:4" ht="13.2" x14ac:dyDescent="0.25">
      <c r="A3221" s="1" t="s">
        <v>3227</v>
      </c>
      <c r="B3221" t="str">
        <f ca="1">IFERROR(__xludf.DUMMYFUNCTION("GOOGLETRANSLATE(B3221,""en"",""hi"")"),"लव यू भाई .... पर ले जाने के")</f>
        <v>लव यू भाई .... पर ले जाने के</v>
      </c>
      <c r="C3221" s="1" t="s">
        <v>4</v>
      </c>
      <c r="D3221" s="1" t="s">
        <v>5</v>
      </c>
    </row>
    <row r="3222" spans="1:4" ht="13.2" x14ac:dyDescent="0.25">
      <c r="A3222" s="1" t="s">
        <v>3228</v>
      </c>
      <c r="B3222" t="str">
        <f ca="1">IFERROR(__xludf.DUMMYFUNCTION("GOOGLETRANSLATE(B3222,""en"",""hi"")"),"क्यों एक समझदार व्यक्ति इस तरह के एक महिला जिसका दिल का एक पूल की तरह है सुन सकता है
स्थिर गंदे पानी मन की सरीसृप प्रजनन।")</f>
        <v>क्यों एक समझदार व्यक्ति इस तरह के एक महिला जिसका दिल का एक पूल की तरह है सुन सकता है
स्थिर गंदे पानी मन की सरीसृप प्रजनन।</v>
      </c>
      <c r="C3222" s="1" t="s">
        <v>4</v>
      </c>
      <c r="D3222" s="1" t="s">
        <v>5</v>
      </c>
    </row>
    <row r="3223" spans="1:4" ht="13.2" x14ac:dyDescent="0.25">
      <c r="A3223" s="1" t="s">
        <v>3229</v>
      </c>
      <c r="B3223" t="str">
        <f ca="1">IFERROR(__xludf.DUMMYFUNCTION("GOOGLETRANSLATE(B3223,""en"",""hi"")"),"Absoluately तुम ठीक कह रहे")</f>
        <v>Absoluately तुम ठीक कह रहे</v>
      </c>
      <c r="C3223" s="1" t="s">
        <v>4</v>
      </c>
      <c r="D3223" s="1" t="s">
        <v>5</v>
      </c>
    </row>
    <row r="3224" spans="1:4" ht="13.2" x14ac:dyDescent="0.25">
      <c r="A3224" s="1" t="s">
        <v>3230</v>
      </c>
      <c r="B3224" t="str">
        <f ca="1">IFERROR(__xludf.DUMMYFUNCTION("GOOGLETRANSLATE(B3224,""en"",""hi"")"),"[17:28] (https://www.youtube.com/watch?v=N_ZMfQMZos0&amp;t=17m28s), आदमी इस आदमी है
गजब का!!")</f>
        <v>[17:28] (https://www.youtube.com/watch?v=N_ZMfQMZos0&amp;t=17m28s), आदमी इस आदमी है
गजब का!!</v>
      </c>
      <c r="C3224" s="1" t="s">
        <v>4</v>
      </c>
      <c r="D3224" s="1" t="s">
        <v>5</v>
      </c>
    </row>
    <row r="3225" spans="1:4" ht="13.2" x14ac:dyDescent="0.25">
      <c r="A3225" s="1" t="s">
        <v>3231</v>
      </c>
      <c r="B3225" t="str">
        <f ca="1">IFERROR(__xludf.DUMMYFUNCTION("GOOGLETRANSLATE(B3225,""en"",""hi"")"),"समलैंगिकता प्रकृति के खिलाफ है। बस इतना ही!")</f>
        <v>समलैंगिकता प्रकृति के खिलाफ है। बस इतना ही!</v>
      </c>
      <c r="C3225" s="1" t="s">
        <v>36</v>
      </c>
      <c r="D3225" s="1" t="s">
        <v>28</v>
      </c>
    </row>
    <row r="3226" spans="1:4" ht="13.2" x14ac:dyDescent="0.25">
      <c r="A3226" s="1" t="s">
        <v>3232</v>
      </c>
      <c r="B3226" t="str">
        <f ca="1">IFERROR(__xludf.DUMMYFUNCTION("GOOGLETRANSLATE(B3226,""en"",""hi"")"),"आग पर प्रतीक भाई .. 🔥")</f>
        <v>आग पर प्रतीक भाई .. 🔥</v>
      </c>
      <c r="C3226" s="1" t="s">
        <v>4</v>
      </c>
      <c r="D3226" s="1" t="s">
        <v>5</v>
      </c>
    </row>
    <row r="3227" spans="1:4" ht="13.2" x14ac:dyDescent="0.25">
      <c r="A3227" s="1" t="s">
        <v>3233</v>
      </c>
      <c r="B3227" t="str">
        <f ca="1">IFERROR(__xludf.DUMMYFUNCTION("GOOGLETRANSLATE(B3227,""en"",""hi"")"),"कबीर सिंह एक बेकार फिल्म है")</f>
        <v>कबीर सिंह एक बेकार फिल्म है</v>
      </c>
      <c r="C3227" s="1" t="s">
        <v>4</v>
      </c>
      <c r="D3227" s="1" t="s">
        <v>5</v>
      </c>
    </row>
    <row r="3228" spans="1:4" ht="13.2" x14ac:dyDescent="0.25">
      <c r="A3228" s="1" t="s">
        <v>3234</v>
      </c>
      <c r="B3228" t="str">
        <f ca="1">IFERROR(__xludf.DUMMYFUNCTION("GOOGLETRANSLATE(B3228,""en"",""hi"")"),"कमीने होली गिरफ्तारी ताजा की एक ही कर रहे हैं ???")</f>
        <v>कमीने होली गिरफ्तारी ताजा की एक ही कर रहे हैं ???</v>
      </c>
      <c r="C3228" s="1" t="s">
        <v>4</v>
      </c>
      <c r="D3228" s="1" t="s">
        <v>5</v>
      </c>
    </row>
    <row r="3229" spans="1:4" ht="13.2" x14ac:dyDescent="0.25">
      <c r="A3229" s="1" t="s">
        <v>3235</v>
      </c>
      <c r="B3229" t="str">
        <f ca="1">IFERROR(__xludf.DUMMYFUNCTION("GOOGLETRANSLATE(B3229,""en"",""hi"")"),"कबीर सिंह पूर्ण मूवी डाउनलोड HD 📺 👇
&lt;Https://youtu.be/UVdef6vGZ-Y&gt;")</f>
        <v>कबीर सिंह पूर्ण मूवी डाउनलोड HD 📺 👇
&lt;Https://youtu.be/UVdef6vGZ-Y&gt;</v>
      </c>
      <c r="C3229" s="1" t="s">
        <v>4</v>
      </c>
      <c r="D3229" s="1" t="s">
        <v>5</v>
      </c>
    </row>
    <row r="3230" spans="1:4" ht="13.2" x14ac:dyDescent="0.25">
      <c r="A3230" s="1" t="s">
        <v>3236</v>
      </c>
      <c r="B3230" t="str">
        <f ca="1">IFERROR(__xludf.DUMMYFUNCTION("GOOGLETRANSLATE(B3230,""en"",""hi"")"),"अरुंधति Kutiya समलैंगिक नहीं, वह है की जा रही अच्छी तरह से फू ** Mollas द्वारा लेकिन यह है कि नेतृत्व
कस्तूरी एक हिजरा की तरह अधिक लग रहा है")</f>
        <v>अरुंधति Kutiya समलैंगिक नहीं, वह है की जा रही अच्छी तरह से फू ** Mollas द्वारा लेकिन यह है कि नेतृत्व
कस्तूरी एक हिजरा की तरह अधिक लग रहा है</v>
      </c>
      <c r="C3230" s="1" t="s">
        <v>36</v>
      </c>
      <c r="D3230" s="1" t="s">
        <v>28</v>
      </c>
    </row>
    <row r="3231" spans="1:4" ht="13.2" x14ac:dyDescent="0.25">
      <c r="A3231" s="1" t="s">
        <v>3237</v>
      </c>
      <c r="B3231" t="str">
        <f ca="1">IFERROR(__xludf.DUMMYFUNCTION("GOOGLETRANSLATE(B3231,""en"",""hi"")"),"@ UC38ALNFc5uHtUmeBETkePyA यह महसूस करता ज्यादा बेहतर स्मार्ट की टिप्पणियों को देखने के
व्यक्ति ..... मुझे कोई संदेह नहीं आपसे सहमत हूँ ..... और लाल गोली प्रसार रखना
ज्ञान भाई ... भारत की जरूरत है ..... Simps भरे रंग hai भारत मेई")</f>
        <v>@ UC38ALNFc5uHtUmeBETkePyA यह महसूस करता ज्यादा बेहतर स्मार्ट की टिप्पणियों को देखने के
व्यक्ति ..... मुझे कोई संदेह नहीं आपसे सहमत हूँ ..... और लाल गोली प्रसार रखना
ज्ञान भाई ... भारत की जरूरत है ..... Simps भरे रंग hai भारत मेई</v>
      </c>
      <c r="C3231" s="1" t="s">
        <v>4</v>
      </c>
      <c r="D3231" s="1" t="s">
        <v>5</v>
      </c>
    </row>
    <row r="3232" spans="1:4" ht="13.2" x14ac:dyDescent="0.25">
      <c r="A3232" s="1" t="s">
        <v>3238</v>
      </c>
      <c r="B3232" t="str">
        <f ca="1">IFERROR(__xludf.DUMMYFUNCTION("GOOGLETRANSLATE(B3232,""en"",""hi"")"),"बहुत बढ़िया यार 😍😍😍😍😍😍😍😍😍😍😍😍😍😍😍😍😍😍❤❤❤❤❤❤❤❤❤❤❤❤
[#Sajalcreative] (http://www.youtube.com/results?search_query=%23sajalcreative)")</f>
        <v>बहुत बढ़िया यार 😍😍😍😍😍😍😍😍😍😍😍😍😍😍😍😍😍😍❤❤❤❤❤❤❤❤❤❤❤❤
[#Sajalcreative] (http://www.youtube.com/results?search_query=%23sajalcreative)</v>
      </c>
      <c r="C3232" s="1" t="s">
        <v>4</v>
      </c>
      <c r="D3232" s="1" t="s">
        <v>5</v>
      </c>
    </row>
    <row r="3233" spans="1:4" ht="13.2" x14ac:dyDescent="0.25">
      <c r="A3233" s="1" t="s">
        <v>3239</v>
      </c>
      <c r="B3233" t="str">
        <f ca="1">IFERROR(__xludf.DUMMYFUNCTION("GOOGLETRANSLATE(B3233,""en"",""hi"")"),"@SHAYRI और WhatsApp स्थिति घास")</f>
        <v>@SHAYRI और WhatsApp स्थिति घास</v>
      </c>
      <c r="C3233" s="1" t="s">
        <v>4</v>
      </c>
      <c r="D3233" s="1" t="s">
        <v>5</v>
      </c>
    </row>
    <row r="3234" spans="1:4" ht="13.2" x14ac:dyDescent="0.25">
      <c r="A3234" s="1" t="s">
        <v>3240</v>
      </c>
      <c r="B3234" t="str">
        <f ca="1">IFERROR(__xludf.DUMMYFUNCTION("GOOGLETRANSLATE(B3234,""en"",""hi"")"),"वाह् भई वाह")</f>
        <v>वाह् भई वाह</v>
      </c>
      <c r="C3234" s="1" t="s">
        <v>4</v>
      </c>
      <c r="D3234" s="1" t="s">
        <v>5</v>
      </c>
    </row>
    <row r="3235" spans="1:4" ht="13.2" x14ac:dyDescent="0.25">
      <c r="A3235" s="1" t="s">
        <v>3241</v>
      </c>
      <c r="B3235" t="str">
        <f ca="1">IFERROR(__xludf.DUMMYFUNCTION("GOOGLETRANSLATE(B3235,""en"",""hi"")"),"एक फिल्म घोषित बदलापुर भी एक आदमी इस तरह की कहानी दिखाई थी .. और
वहाँ इस तरह के दृश्यों के साथ-साथ थे")</f>
        <v>एक फिल्म घोषित बदलापुर भी एक आदमी इस तरह की कहानी दिखाई थी .. और
वहाँ इस तरह के दृश्यों के साथ-साथ थे</v>
      </c>
      <c r="C3235" s="1" t="s">
        <v>4</v>
      </c>
      <c r="D3235" s="1" t="s">
        <v>5</v>
      </c>
    </row>
    <row r="3236" spans="1:4" ht="13.2" x14ac:dyDescent="0.25">
      <c r="A3236" s="1" t="s">
        <v>3242</v>
      </c>
      <c r="B3236" t="str">
        <f ca="1">IFERROR(__xludf.DUMMYFUNCTION("GOOGLETRANSLATE(B3236,""en"",""hi"")"),"@Ahalyaa Namid यू पता है कि मैं संदेश यू अमेरिकन प्लान मुझे लगता है पर किया था, बस अगर मैं भेजा जाँच
यू या नहीं करने के लिए संदेश please🙊")</f>
        <v>@Ahalyaa Namid यू पता है कि मैं संदेश यू अमेरिकन प्लान मुझे लगता है पर किया था, बस अगर मैं भेजा जाँच
यू या नहीं करने के लिए संदेश please🙊</v>
      </c>
      <c r="C3236" s="1" t="s">
        <v>4</v>
      </c>
      <c r="D3236" s="1" t="s">
        <v>5</v>
      </c>
    </row>
    <row r="3237" spans="1:4" ht="13.2" x14ac:dyDescent="0.25">
      <c r="A3237" s="1" t="s">
        <v>3243</v>
      </c>
      <c r="B3237" t="str">
        <f ca="1">IFERROR(__xludf.DUMMYFUNCTION("GOOGLETRANSLATE(B3237,""en"",""hi"")"),"डिज्नी की पिक्सर के ऊपर फिल्म समीक्षा")</f>
        <v>डिज्नी की पिक्सर के ऊपर फिल्म समीक्षा</v>
      </c>
      <c r="C3237" s="1" t="s">
        <v>4</v>
      </c>
      <c r="D3237" s="1" t="s">
        <v>5</v>
      </c>
    </row>
    <row r="3238" spans="1:4" ht="13.2" x14ac:dyDescent="0.25">
      <c r="A3238" s="1" t="s">
        <v>3244</v>
      </c>
      <c r="B3238" t="str">
        <f ca="1">IFERROR(__xludf.DUMMYFUNCTION("GOOGLETRANSLATE(B3238,""en"",""hi"")"),"Weldone लोग ... आगे बढ़ते रहें")</f>
        <v>Weldone लोग ... आगे बढ़ते रहें</v>
      </c>
      <c r="C3238" s="1" t="s">
        <v>4</v>
      </c>
      <c r="D3238" s="1" t="s">
        <v>5</v>
      </c>
    </row>
    <row r="3239" spans="1:4" ht="13.2" x14ac:dyDescent="0.25">
      <c r="A3239" s="1" t="s">
        <v>3245</v>
      </c>
      <c r="B3239" t="str">
        <f ca="1">IFERROR(__xludf.DUMMYFUNCTION("GOOGLETRANSLATE(B3239,""en"",""hi"")"),"अर्जुन रेड्डी और कबीर सिंह दोनों सबसे खराब फिल्मों, कुछ भी नहीं तो यथार्थवादी ठीक हैं ...")</f>
        <v>अर्जुन रेड्डी और कबीर सिंह दोनों सबसे खराब फिल्मों, कुछ भी नहीं तो यथार्थवादी ठीक हैं ...</v>
      </c>
      <c r="C3239" s="1" t="s">
        <v>4</v>
      </c>
      <c r="D3239" s="1" t="s">
        <v>5</v>
      </c>
    </row>
    <row r="3240" spans="1:4" ht="13.2" x14ac:dyDescent="0.25">
      <c r="A3240" s="1" t="s">
        <v>3246</v>
      </c>
      <c r="B3240" t="str">
        <f ca="1">IFERROR(__xludf.DUMMYFUNCTION("GOOGLETRANSLATE(B3240,""en"",""hi"")"),"मुझे PHN सेक्स 7001807655 के लिए कॉल करें")</f>
        <v>मुझे PHN सेक्स 7001807655 के लिए कॉल करें</v>
      </c>
      <c r="C3240" s="1" t="s">
        <v>4</v>
      </c>
      <c r="D3240" s="1" t="s">
        <v>5</v>
      </c>
    </row>
    <row r="3241" spans="1:4" ht="13.2" x14ac:dyDescent="0.25">
      <c r="A3241" s="1" t="s">
        <v>3247</v>
      </c>
      <c r="B3241" t="str">
        <f ca="1">IFERROR(__xludf.DUMMYFUNCTION("GOOGLETRANSLATE(B3241,""en"",""hi"")"),"अरुंधति रॉय का कहना है कि वह सविता भाभी है।
नौकरी .... वेश्यावृत्ति
वेतन ... ग्राहक प्रति 10 रुपए उन लोगों के साथ codom यदि किसी और 20 रुपए।
कार्य घंटे ... 9:30 6:60 बजे तक")</f>
        <v>अरुंधति रॉय का कहना है कि वह सविता भाभी है।
नौकरी .... वेश्यावृत्ति
वेतन ... ग्राहक प्रति 10 रुपए उन लोगों के साथ codom यदि किसी और 20 रुपए।
कार्य घंटे ... 9:30 6:60 बजे तक</v>
      </c>
      <c r="C3241" s="1" t="s">
        <v>36</v>
      </c>
      <c r="D3241" s="1" t="s">
        <v>28</v>
      </c>
    </row>
    <row r="3242" spans="1:4" ht="13.2" x14ac:dyDescent="0.25">
      <c r="A3242" s="1" t="s">
        <v>3248</v>
      </c>
      <c r="B3242" t="str">
        <f ca="1">IFERROR(__xludf.DUMMYFUNCTION("GOOGLETRANSLATE(B3242,""en"",""hi"")"),"सहमति और बहुत अच्छी तरह से कहा !!")</f>
        <v>सहमति और बहुत अच्छी तरह से कहा !!</v>
      </c>
      <c r="C3242" s="1" t="s">
        <v>4</v>
      </c>
      <c r="D3242" s="1" t="s">
        <v>5</v>
      </c>
    </row>
    <row r="3243" spans="1:4" ht="13.2" x14ac:dyDescent="0.25">
      <c r="A3243" s="1" t="s">
        <v>3249</v>
      </c>
      <c r="B3243" t="str">
        <f ca="1">IFERROR(__xludf.DUMMYFUNCTION("GOOGLETRANSLATE(B3243,""en"",""hi"")"),"भाई आप उस फिल्म फिर से देखना चाहिए बस कुछ तथ्य स्पष्ट करने के लिए। जब कबीर
अंत में प्रीति को पूरा करती है, वह कुछ छात्रावास में उनके निवास के बारे में उसे बताता है और
वह एक क्लीनिक में काम किया। सिनेमा हमेशा उनके साथ कनेक्ट नहीं होती हैं
वास्तविकता और हमे"&amp;"ं सिखाते हैं सबक (मैं मानता कुछ फिल्मों है कि करते हैं)। कुछ के लिए होती हैं
का आनंद लें। फिल्म कुछ मन के साथ दो लोग के बीच एक उत्कृष्ट रसायन शास्त्र से पता चलता
रोमांटिक गीत उड़ाने, आप कितना अधिक यह भाई से उम्मीद करते हैं? कुछ भी नहीं है
आदर्श भाई।
जैसा "&amp;"कि आपने कहा व्यक्ति आदर्श पर चलते तुरंत बाद (टूटने से एक में जाना चाहिए
वीडियो में से आप एक अभद्र तरीका है कि, ""खत खत कदम कर्ण chahiye पर में कहा
मर्द ko ""), मैं तुम्हारे साथ भाई कर रहा हूँ। लेकिन यह एक पुरुष के लिए 3-4 महीने लगेंगे और यह है
सामान्य। कब"&amp;"ीर सिंह यहां तक ​​कि एक के लिए बहुत ज्यादा अपने समय कहते हैं 7-8months (नहीं लेता
काल्पनिक कहानी), और फिर वे शादी। उन्होंने कहा कि धूम्रपान और आदत पीने विकसित
लेकिन फिर भी उस समय में वह काम करता था। हाँ एक बात आप के बारे में चिकित्सा अतिरंजित
छात्रों (वे "&amp;"यह सब के समय नहीं मिला)। मैं एक मेडिको कह सकते हैं किया जा रहा है कि हम
हमारे संबंधों के लिए समय मिलता है और हम भी एक सामाजिक जानवर के रूप में रहते हैं। (मैं नहीं हूँ
आप गलत साबित हो लेकिन तुम सिर्फ तथ्य अतिरंजित)।")</f>
        <v>भाई आप उस फिल्म फिर से देखना चाहिए बस कुछ तथ्य स्पष्ट करने के लिए। जब कबीर
अंत में प्रीति को पूरा करती है, वह कुछ छात्रावास में उनके निवास के बारे में उसे बताता है और
वह एक क्लीनिक में काम किया। सिनेमा हमेशा उनके साथ कनेक्ट नहीं होती हैं
वास्तविकता और हमें सिखाते हैं सबक (मैं मानता कुछ फिल्मों है कि करते हैं)। कुछ के लिए होती हैं
का आनंद लें। फिल्म कुछ मन के साथ दो लोग के बीच एक उत्कृष्ट रसायन शास्त्र से पता चलता
रोमांटिक गीत उड़ाने, आप कितना अधिक यह भाई से उम्मीद करते हैं? कुछ भी नहीं है
आदर्श भाई।
जैसा कि आपने कहा व्यक्ति आदर्श पर चलते तुरंत बाद (टूटने से एक में जाना चाहिए
वीडियो में से आप एक अभद्र तरीका है कि, "खत खत कदम कर्ण chahiye पर में कहा
मर्द ko "), मैं तुम्हारे साथ भाई कर रहा हूँ। लेकिन यह एक पुरुष के लिए 3-4 महीने लगेंगे और यह है
सामान्य। कबीर सिंह यहां तक ​​कि एक के लिए बहुत ज्यादा अपने समय कहते हैं 7-8months (नहीं लेता
काल्पनिक कहानी), और फिर वे शादी। उन्होंने कहा कि धूम्रपान और आदत पीने विकसित
लेकिन फिर भी उस समय में वह काम करता था। हाँ एक बात आप के बारे में चिकित्सा अतिरंजित
छात्रों (वे यह सब के समय नहीं मिला)। मैं एक मेडिको कह सकते हैं किया जा रहा है कि हम
हमारे संबंधों के लिए समय मिलता है और हम भी एक सामाजिक जानवर के रूप में रहते हैं। (मैं नहीं हूँ
आप गलत साबित हो लेकिन तुम सिर्फ तथ्य अतिरंजित)।</v>
      </c>
      <c r="C3243" s="1" t="s">
        <v>4</v>
      </c>
      <c r="D3243" s="1" t="s">
        <v>5</v>
      </c>
    </row>
    <row r="3244" spans="1:4" ht="13.2" x14ac:dyDescent="0.25">
      <c r="A3244" s="1" t="s">
        <v>3250</v>
      </c>
      <c r="B3244" t="str">
        <f ca="1">IFERROR(__xludf.DUMMYFUNCTION("GOOGLETRANSLATE(B3244,""en"",""hi"")"),"मुझे रास्ते से बाहर नहीं ले जा के लिए @Hrdk परमार धन्यवाद भाई ...")</f>
        <v>मुझे रास्ते से बाहर नहीं ले जा के लिए @Hrdk परमार धन्यवाद भाई ...</v>
      </c>
      <c r="C3244" s="1" t="s">
        <v>4</v>
      </c>
      <c r="D3244" s="1" t="s">
        <v>5</v>
      </c>
    </row>
    <row r="3245" spans="1:4" ht="13.2" x14ac:dyDescent="0.25">
      <c r="A3245" s="1" t="s">
        <v>3251</v>
      </c>
      <c r="B3245" t="str">
        <f ca="1">IFERROR(__xludf.DUMMYFUNCTION("GOOGLETRANSLATE(B3245,""en"",""hi"")"),"@THE दर्शन रावल मैं पूछ सकता क्यों?")</f>
        <v>@THE दर्शन रावल मैं पूछ सकता क्यों?</v>
      </c>
      <c r="C3245" s="1" t="s">
        <v>4</v>
      </c>
      <c r="D3245" s="1" t="s">
        <v>5</v>
      </c>
    </row>
    <row r="3246" spans="1:4" ht="13.2" x14ac:dyDescent="0.25">
      <c r="A3246" s="1" t="s">
        <v>3252</v>
      </c>
      <c r="B3246" t="str">
        <f ca="1">IFERROR(__xludf.DUMMYFUNCTION("GOOGLETRANSLATE(B3246,""en"",""hi"")"),"डेज़ी कपूर हाय")</f>
        <v>डेज़ी कपूर हाय</v>
      </c>
      <c r="C3246" s="1" t="s">
        <v>4</v>
      </c>
      <c r="D3246" s="1" t="s">
        <v>5</v>
      </c>
    </row>
    <row r="3247" spans="1:4" ht="13.2" x14ac:dyDescent="0.25">
      <c r="A3247" s="1" t="s">
        <v>3253</v>
      </c>
      <c r="B3247" t="str">
        <f ca="1">IFERROR(__xludf.DUMMYFUNCTION("GOOGLETRANSLATE(B3247,""en"",""hi"")"),"indains पीढ़ी beouse सभी indains लड़कों अगले lgbd जन्म होगा
बेसब्री से एक ही लिंग के समर्थन ... हाँ है कि अलग बात यह है कि अगर किसी के
परिवार एक स्वाभाविक रूप से ऐसा है तो जन्म रहने दो पाया गया है कि एक को छोड़कर बाकी supportining
एलजीबीटी unatural बात जो"&amp;" किसी भी धर्म hiduism में अनुमति नहीं है
christenity islamicsim आदि .....")</f>
        <v>indains पीढ़ी beouse सभी indains लड़कों अगले lgbd जन्म होगा
बेसब्री से एक ही लिंग के समर्थन ... हाँ है कि अलग बात यह है कि अगर किसी के
परिवार एक स्वाभाविक रूप से ऐसा है तो जन्म रहने दो पाया गया है कि एक को छोड़कर बाकी supportining
एलजीबीटी unatural बात जो किसी भी धर्म hiduism में अनुमति नहीं है
christenity islamicsim आदि .....</v>
      </c>
      <c r="C3247" s="1" t="s">
        <v>4</v>
      </c>
      <c r="D3247" s="1" t="s">
        <v>28</v>
      </c>
    </row>
    <row r="3248" spans="1:4" ht="13.2" x14ac:dyDescent="0.25">
      <c r="A3248" s="1" t="s">
        <v>3254</v>
      </c>
      <c r="B3248" t="str">
        <f ca="1">IFERROR(__xludf.DUMMYFUNCTION("GOOGLETRANSLATE(B3248,""en"",""hi"")"),"तुम भी अपने अभिनय कौशल के बारे में बात करनी चाहिए, हम जानते हैं कहानी भी बदतर था।")</f>
        <v>तुम भी अपने अभिनय कौशल के बारे में बात करनी चाहिए, हम जानते हैं कहानी भी बदतर था।</v>
      </c>
      <c r="C3248" s="1" t="s">
        <v>4</v>
      </c>
      <c r="D3248" s="1" t="s">
        <v>5</v>
      </c>
    </row>
    <row r="3249" spans="1:4" ht="13.2" x14ac:dyDescent="0.25">
      <c r="A3249" s="1" t="s">
        <v>3255</v>
      </c>
      <c r="B3249" t="str">
        <f ca="1">IFERROR(__xludf.DUMMYFUNCTION("GOOGLETRANSLATE(B3249,""en"",""hi"")"),"एक ही qstn ???")</f>
        <v>एक ही qstn ???</v>
      </c>
      <c r="C3249" s="1" t="s">
        <v>4</v>
      </c>
      <c r="D3249" s="1" t="s">
        <v>5</v>
      </c>
    </row>
    <row r="3250" spans="1:4" ht="13.2" x14ac:dyDescent="0.25">
      <c r="A3250" s="1" t="s">
        <v>3256</v>
      </c>
      <c r="B3250" t="str">
        <f ca="1">IFERROR(__xludf.DUMMYFUNCTION("GOOGLETRANSLATE(B3250,""en"",""hi"")"),"भाई समीक्षा ""लाल kaptaan"" btw बहुत आंख खोलने समीक्षा 👍")</f>
        <v>भाई समीक्षा "लाल kaptaan" btw बहुत आंख खोलने समीक्षा 👍</v>
      </c>
      <c r="C3250" s="1" t="s">
        <v>4</v>
      </c>
      <c r="D3250" s="1" t="s">
        <v>5</v>
      </c>
    </row>
    <row r="3251" spans="1:4" ht="13.2" x14ac:dyDescent="0.25">
      <c r="A3251" s="1" t="s">
        <v>3257</v>
      </c>
      <c r="B3251" t="str">
        <f ca="1">IFERROR(__xludf.DUMMYFUNCTION("GOOGLETRANSLATE(B3251,""en"",""hi"")"),"वह वास्तव में सोच सकते हैं। वह इसे पसंद नहीं था, न कि यह बहुमत के खिलाफ है और
भारत सरकार।")</f>
        <v>वह वास्तव में सोच सकते हैं। वह इसे पसंद नहीं था, न कि यह बहुमत के खिलाफ है और
भारत सरकार।</v>
      </c>
      <c r="C3251" s="1" t="s">
        <v>4</v>
      </c>
      <c r="D3251" s="1" t="s">
        <v>5</v>
      </c>
    </row>
    <row r="3252" spans="1:4" ht="13.2" x14ac:dyDescent="0.25">
      <c r="A3252" s="1" t="s">
        <v>3258</v>
      </c>
      <c r="B3252" t="str">
        <f ca="1">IFERROR(__xludf.DUMMYFUNCTION("GOOGLETRANSLATE(B3252,""en"",""hi"")"),"CHIA वाला और राष्ट्रीय स्वयंसेवक संघ भी दूंगा अर्नाब गोबर स्वामी यू फैसला करने के लिए किया जाता है और NATIONLIST
विरोधी राष्ट्रीय प्रमाण पत्र सं बहस पर आर्थिक कार्य किसी भी अच्छा बात भारत नंबर 1
पूर्वाग्रह समाचार चैनल नंबर 1 GODI मीडिया")</f>
        <v>CHIA वाला और राष्ट्रीय स्वयंसेवक संघ भी दूंगा अर्नाब गोबर स्वामी यू फैसला करने के लिए किया जाता है और NATIONLIST
विरोधी राष्ट्रीय प्रमाण पत्र सं बहस पर आर्थिक कार्य किसी भी अच्छा बात भारत नंबर 1
पूर्वाग्रह समाचार चैनल नंबर 1 GODI मीडिया</v>
      </c>
      <c r="C3252" s="1" t="s">
        <v>4</v>
      </c>
      <c r="D3252" s="1" t="s">
        <v>5</v>
      </c>
    </row>
    <row r="3253" spans="1:4" ht="13.2" x14ac:dyDescent="0.25">
      <c r="A3253" s="1" t="s">
        <v>3259</v>
      </c>
      <c r="B3253" t="str">
        <f ca="1">IFERROR(__xludf.DUMMYFUNCTION("GOOGLETRANSLATE(B3253,""en"",""hi"")"),"Suzzana AR.Mental asylam उसके लिए सही जगह है।")</f>
        <v>Suzzana AR.Mental asylam उसके लिए सही जगह है।</v>
      </c>
      <c r="C3253" s="1" t="s">
        <v>4</v>
      </c>
      <c r="D3253" s="1" t="s">
        <v>5</v>
      </c>
    </row>
    <row r="3254" spans="1:4" ht="13.2" x14ac:dyDescent="0.25">
      <c r="A3254" s="1" t="s">
        <v>3260</v>
      </c>
      <c r="B3254" t="str">
        <f ca="1">IFERROR(__xludf.DUMMYFUNCTION("GOOGLETRANSLATE(B3254,""en"",""hi"")"),"विशाल फोटॉन गुलाबी एक अच्छी फिल्म थी।")</f>
        <v>विशाल फोटॉन गुलाबी एक अच्छी फिल्म थी।</v>
      </c>
      <c r="C3254" s="1" t="s">
        <v>4</v>
      </c>
      <c r="D3254" s="1" t="s">
        <v>5</v>
      </c>
    </row>
    <row r="3255" spans="1:4" ht="13.2" x14ac:dyDescent="0.25">
      <c r="A3255" s="1" t="s">
        <v>3261</v>
      </c>
      <c r="B3255" t="str">
        <f ca="1">IFERROR(__xludf.DUMMYFUNCTION("GOOGLETRANSLATE(B3255,""en"",""hi"")"),"भगवान काम sr")</f>
        <v>भगवान काम sr</v>
      </c>
      <c r="C3255" s="1" t="s">
        <v>4</v>
      </c>
      <c r="D3255" s="1" t="s">
        <v>5</v>
      </c>
    </row>
    <row r="3256" spans="1:4" ht="13.2" x14ac:dyDescent="0.25">
      <c r="A3256" s="1" t="s">
        <v>3262</v>
      </c>
      <c r="B3256" t="str">
        <f ca="1">IFERROR(__xludf.DUMMYFUNCTION("GOOGLETRANSLATE(B3256,""en"",""hi"")"),"Zabardast वीडियो प्रतीक भाई !!! 👍👍👍 ... video.the जिस तरह से आप संपर्क में प्यार
feminists..i वास्तव में इसे प्यार करता था !! लोग इस बेवकूफ की वास्तविकता पता होना चाहिए
बकवास feminism.peace out✌ बुलाया")</f>
        <v>Zabardast वीडियो प्रतीक भाई !!! 👍👍👍 ... video.the जिस तरह से आप संपर्क में प्यार
feminists..i वास्तव में इसे प्यार करता था !! लोग इस बेवकूफ की वास्तविकता पता होना चाहिए
बकवास feminism.peace out✌ बुलाया</v>
      </c>
      <c r="C3256" s="1" t="s">
        <v>36</v>
      </c>
      <c r="D3256" s="1" t="s">
        <v>5</v>
      </c>
    </row>
    <row r="3257" spans="1:4" ht="13.2" x14ac:dyDescent="0.25">
      <c r="A3257" s="1" t="s">
        <v>3263</v>
      </c>
      <c r="B3257" t="str">
        <f ca="1">IFERROR(__xludf.DUMMYFUNCTION("GOOGLETRANSLATE(B3257,""en"",""hi"")"),"बहुत अच्छा 😊")</f>
        <v>बहुत अच्छा 😊</v>
      </c>
      <c r="C3257" s="1" t="s">
        <v>4</v>
      </c>
      <c r="D3257" s="1" t="s">
        <v>5</v>
      </c>
    </row>
    <row r="3258" spans="1:4" ht="13.2" x14ac:dyDescent="0.25">
      <c r="A3258" s="1" t="s">
        <v>3264</v>
      </c>
      <c r="B3258" t="str">
        <f ca="1">IFERROR(__xludf.DUMMYFUNCTION("GOOGLETRANSLATE(B3258,""en"",""hi"")"),"एक 43.5 मिनट लंबाई कार्यक्रम में अर्नाब रुकावट सहित 27 मिनट का सेवन किया,
शुरू करने मामले पर बिंदु और कम ब्रीफिंग। उन्होंने कहा कि 9 अतिथि इसलिए आमंत्रित
बाकी बात करने के लिए भी 1 मिनट नहीं मिला था। वह उन्हें उसे सुनने के लिए आमंत्रित किया।")</f>
        <v>एक 43.5 मिनट लंबाई कार्यक्रम में अर्नाब रुकावट सहित 27 मिनट का सेवन किया,
शुरू करने मामले पर बिंदु और कम ब्रीफिंग। उन्होंने कहा कि 9 अतिथि इसलिए आमंत्रित
बाकी बात करने के लिए भी 1 मिनट नहीं मिला था। वह उन्हें उसे सुनने के लिए आमंत्रित किया।</v>
      </c>
      <c r="C3258" s="1" t="s">
        <v>4</v>
      </c>
      <c r="D3258" s="1" t="s">
        <v>5</v>
      </c>
    </row>
    <row r="3259" spans="1:4" ht="13.2" x14ac:dyDescent="0.25">
      <c r="A3259" s="1" t="s">
        <v>3265</v>
      </c>
      <c r="B3259" t="str">
        <f ca="1">IFERROR(__xludf.DUMMYFUNCTION("GOOGLETRANSLATE(B3259,""en"",""hi"")"),"पूरी तरह से आप के साथ सहमत हैं। मुझे समझ नहीं आया क्या उपद्रव सब के बारे में था। मैं
वास्तव में ब्रिटेन में कुछ बहुत ही उदार सोच वाले पश्चिमी दर्शकों के साथ फ़िल्म देखी
और उनमें से कोई सोचा फिल्म महिलाओं के लिए अपमानजनक था।")</f>
        <v>पूरी तरह से आप के साथ सहमत हैं। मुझे समझ नहीं आया क्या उपद्रव सब के बारे में था। मैं
वास्तव में ब्रिटेन में कुछ बहुत ही उदार सोच वाले पश्चिमी दर्शकों के साथ फ़िल्म देखी
और उनमें से कोई सोचा फिल्म महिलाओं के लिए अपमानजनक था।</v>
      </c>
      <c r="C3259" s="1" t="s">
        <v>4</v>
      </c>
      <c r="D3259" s="1" t="s">
        <v>5</v>
      </c>
    </row>
    <row r="3260" spans="1:4" ht="13.2" x14ac:dyDescent="0.25">
      <c r="A3260" s="1" t="s">
        <v>3266</v>
      </c>
      <c r="B3260" t="str">
        <f ca="1">IFERROR(__xludf.DUMMYFUNCTION("GOOGLETRANSLATE(B3260,""en"",""hi"")"),"कसकर उदारवादी और नारीवादियों चेहरे पर थप्पड़ मारा ..")</f>
        <v>कसकर उदारवादी और नारीवादियों चेहरे पर थप्पड़ मारा ..</v>
      </c>
      <c r="C3260" s="1" t="s">
        <v>36</v>
      </c>
      <c r="D3260" s="1" t="s">
        <v>5</v>
      </c>
    </row>
    <row r="3261" spans="1:4" ht="13.2" x14ac:dyDescent="0.25">
      <c r="A3261" s="1" t="s">
        <v>3267</v>
      </c>
      <c r="B3261" t="str">
        <f ca="1">IFERROR(__xludf.DUMMYFUNCTION("GOOGLETRANSLATE(B3261,""en"",""hi"")"),"वह विदेश में रहने वाले और विशेष रूप से भड़काने अशांति में उड़ रहा है, तो यह है
एक राजनीतिक अपराध, अमेरिकी सरकार में कटौती करने के लिए इस तरह की गतिविधियों इसलिए जगह में कानून है
यह उचित अधिकारियों द्वारा संबोधित किया जाना चाहिए।")</f>
        <v>वह विदेश में रहने वाले और विशेष रूप से भड़काने अशांति में उड़ रहा है, तो यह है
एक राजनीतिक अपराध, अमेरिकी सरकार में कटौती करने के लिए इस तरह की गतिविधियों इसलिए जगह में कानून है
यह उचित अधिकारियों द्वारा संबोधित किया जाना चाहिए।</v>
      </c>
      <c r="C3261" s="1" t="s">
        <v>4</v>
      </c>
      <c r="D3261" s="1" t="s">
        <v>5</v>
      </c>
    </row>
    <row r="3262" spans="1:4" ht="13.2" x14ac:dyDescent="0.25">
      <c r="A3262" s="1" t="s">
        <v>3268</v>
      </c>
      <c r="B3262" t="str">
        <f ca="1">IFERROR(__xludf.DUMMYFUNCTION("GOOGLETRANSLATE(B3262,""en"",""hi"")"),"मैं समलैंगिक हूं")</f>
        <v>मैं समलैंगिक हूं</v>
      </c>
      <c r="C3262" s="1" t="s">
        <v>4</v>
      </c>
      <c r="D3262" s="1" t="s">
        <v>5</v>
      </c>
    </row>
    <row r="3263" spans="1:4" ht="13.2" x14ac:dyDescent="0.25">
      <c r="A3263" s="1" t="s">
        <v>3269</v>
      </c>
      <c r="B3263" t="str">
        <f ca="1">IFERROR(__xludf.DUMMYFUNCTION("GOOGLETRANSLATE(B3263,""en"",""hi"")"),"का अवतार 😈")</f>
        <v>का अवतार 😈</v>
      </c>
      <c r="C3263" s="1" t="s">
        <v>4</v>
      </c>
      <c r="D3263" s="1" t="s">
        <v>5</v>
      </c>
    </row>
    <row r="3264" spans="1:4" ht="13.2" x14ac:dyDescent="0.25">
      <c r="A3264" s="1" t="s">
        <v>3270</v>
      </c>
      <c r="B3264" t="str">
        <f ca="1">IFERROR(__xludf.DUMMYFUNCTION("GOOGLETRANSLATE(B3264,""en"",""hi"")"),"Homosex एक नरक है")</f>
        <v>Homosex एक नरक है</v>
      </c>
      <c r="C3264" s="1" t="s">
        <v>13</v>
      </c>
      <c r="D3264" s="1" t="s">
        <v>28</v>
      </c>
    </row>
    <row r="3265" spans="1:4" ht="13.2" x14ac:dyDescent="0.25">
      <c r="A3265" s="1" t="s">
        <v>3271</v>
      </c>
      <c r="B3265" t="str">
        <f ca="1">IFERROR(__xludf.DUMMYFUNCTION("GOOGLETRANSLATE(B3265,""en"",""hi"")"),"यह आदमी ने मुझे सिखाया है कि कैसे यथार्थवादी होना ..")</f>
        <v>यह आदमी ने मुझे सिखाया है कि कैसे यथार्थवादी होना ..</v>
      </c>
      <c r="C3265" s="1" t="s">
        <v>4</v>
      </c>
      <c r="D3265" s="1" t="s">
        <v>5</v>
      </c>
    </row>
    <row r="3266" spans="1:4" ht="13.2" x14ac:dyDescent="0.25">
      <c r="A3266" s="1" t="s">
        <v>3272</v>
      </c>
      <c r="B3266" t="str">
        <f ca="1">IFERROR(__xludf.DUMMYFUNCTION("GOOGLETRANSLATE(B3266,""en"",""hi"")"),"यह मूल रूप से बॉलीवुड की फिल्म नहीं है। यह एक तेलुगू की रीमेक है movie--
अर्जुन रेड्डी")</f>
        <v>यह मूल रूप से बॉलीवुड की फिल्म नहीं है। यह एक तेलुगू की रीमेक है movie--
अर्जुन रेड्डी</v>
      </c>
      <c r="C3266" s="1" t="s">
        <v>4</v>
      </c>
      <c r="D3266" s="1" t="s">
        <v>5</v>
      </c>
    </row>
    <row r="3267" spans="1:4" ht="13.2" x14ac:dyDescent="0.25">
      <c r="A3267" s="1" t="s">
        <v>3273</v>
      </c>
      <c r="B3267" t="str">
        <f ca="1">IFERROR(__xludf.DUMMYFUNCTION("GOOGLETRANSLATE(B3267,""en"",""hi"")"),"हमारी सबसे बड़ी launda back😁 है")</f>
        <v>हमारी सबसे बड़ी launda back😁 है</v>
      </c>
      <c r="C3267" s="1" t="s">
        <v>4</v>
      </c>
      <c r="D3267" s="1" t="s">
        <v>5</v>
      </c>
    </row>
    <row r="3268" spans="1:4" ht="13.2" x14ac:dyDescent="0.25">
      <c r="A3268" s="1" t="s">
        <v>3274</v>
      </c>
      <c r="B3268" t="str">
        <f ca="1">IFERROR(__xludf.DUMMYFUNCTION("GOOGLETRANSLATE(B3268,""en"",""hi"")"),"समलैंगिकों अभी भी नाबालिगों हैं। एक समलैंगिक के रूप में, मैं की अवधारणा को समझ में नहीं आता
सीधे लड़कियों समलैंगिकों में तब्दील हो।")</f>
        <v>समलैंगिकों अभी भी नाबालिगों हैं। एक समलैंगिक के रूप में, मैं की अवधारणा को समझ में नहीं आता
सीधे लड़कियों समलैंगिकों में तब्दील हो।</v>
      </c>
      <c r="C3268" s="1" t="s">
        <v>4</v>
      </c>
      <c r="D3268" s="1" t="s">
        <v>5</v>
      </c>
    </row>
    <row r="3269" spans="1:4" ht="13.2" x14ac:dyDescent="0.25">
      <c r="A3269" s="1" t="s">
        <v>3275</v>
      </c>
      <c r="B3269" t="str">
        <f ca="1">IFERROR(__xludf.DUMMYFUNCTION("GOOGLETRANSLATE(B3269,""en"",""hi"")"),"कृपया समीक्षा साहू टीज़र")</f>
        <v>कृपया समीक्षा साहू टीज़र</v>
      </c>
      <c r="C3269" s="1" t="s">
        <v>4</v>
      </c>
      <c r="D3269" s="1" t="s">
        <v>5</v>
      </c>
    </row>
    <row r="3270" spans="1:4" ht="13.2" x14ac:dyDescent="0.25">
      <c r="A3270" s="1" t="s">
        <v>3276</v>
      </c>
      <c r="B3270" t="str">
        <f ca="1">IFERROR(__xludf.DUMMYFUNCTION("GOOGLETRANSLATE(B3270,""en"",""hi"")"),"उन विरोधी हिंदू जो हिंदुओं आर चुप को जिम्मेदार ठहराते थे जब thruth बाहर आता है&gt; कोई
बलात्कार आसिफा पर लिया गया था!
हिंदुओं दोषी नहीं r!
मंदिर झूठ था!
[#Bollywood] (http://www.youtube.com/results?search_query=%23Bollywood) घाव का निशान
पाकिस्तान का कहना है"&amp;" कि आदेश lete हे!")</f>
        <v>उन विरोधी हिंदू जो हिंदुओं आर चुप को जिम्मेदार ठहराते थे जब thruth बाहर आता है&gt; कोई
बलात्कार आसिफा पर लिया गया था!
हिंदुओं दोषी नहीं r!
मंदिर झूठ था!
[#Bollywood] (http://www.youtube.com/results?search_query=%23Bollywood) घाव का निशान
पाकिस्तान का कहना है कि आदेश lete हे!</v>
      </c>
      <c r="C3270" s="1" t="s">
        <v>13</v>
      </c>
      <c r="D3270" s="1" t="s">
        <v>5</v>
      </c>
    </row>
    <row r="3271" spans="1:4" ht="13.2" x14ac:dyDescent="0.25">
      <c r="A3271" s="1" t="s">
        <v>3277</v>
      </c>
      <c r="B3271" t="str">
        <f ca="1">IFERROR(__xludf.DUMMYFUNCTION("GOOGLETRANSLATE(B3271,""en"",""hi"")"),"raveesh बंद एक नारीवादी कुतिया किया जा रहा है")</f>
        <v>raveesh बंद एक नारीवादी कुतिया किया जा रहा है</v>
      </c>
      <c r="C3271" s="1" t="s">
        <v>36</v>
      </c>
      <c r="D3271" s="1" t="s">
        <v>28</v>
      </c>
    </row>
    <row r="3272" spans="1:4" ht="13.2" x14ac:dyDescent="0.25">
      <c r="A3272" s="1" t="s">
        <v>3278</v>
      </c>
      <c r="B3272" t="str">
        <f ca="1">IFERROR(__xludf.DUMMYFUNCTION("GOOGLETRANSLATE(B3272,""en"",""hi"")"),"1000 की तरह 😌")</f>
        <v>1000 की तरह 😌</v>
      </c>
      <c r="C3272" s="1" t="s">
        <v>4</v>
      </c>
      <c r="D3272" s="1" t="s">
        <v>5</v>
      </c>
    </row>
    <row r="3273" spans="1:4" ht="13.2" x14ac:dyDescent="0.25">
      <c r="A3273" s="1" t="s">
        <v>3279</v>
      </c>
      <c r="B3273" t="str">
        <f ca="1">IFERROR(__xludf.DUMMYFUNCTION("GOOGLETRANSLATE(B3273,""en"",""hi"")"),"आप सही हैं श्रीमान")</f>
        <v>आप सही हैं श्रीमान</v>
      </c>
      <c r="C3273" s="1" t="s">
        <v>4</v>
      </c>
      <c r="D3273" s="1" t="s">
        <v>5</v>
      </c>
    </row>
    <row r="3274" spans="1:4" ht="13.2" x14ac:dyDescent="0.25">
      <c r="A3274" s="1" t="s">
        <v>3280</v>
      </c>
      <c r="B3274" t="str">
        <f ca="1">IFERROR(__xludf.DUMMYFUNCTION("GOOGLETRANSLATE(B3274,""en"",""hi"")"),"आपका ग्राहक 180k में फंस रहे हैं")</f>
        <v>आपका ग्राहक 180k में फंस रहे हैं</v>
      </c>
      <c r="C3274" s="1" t="s">
        <v>4</v>
      </c>
      <c r="D3274" s="1" t="s">
        <v>5</v>
      </c>
    </row>
    <row r="3275" spans="1:4" ht="13.2" x14ac:dyDescent="0.25">
      <c r="A3275" s="1" t="s">
        <v>3281</v>
      </c>
      <c r="B3275" t="str">
        <f ca="1">IFERROR(__xludf.DUMMYFUNCTION("GOOGLETRANSLATE(B3275,""en"",""hi"")"),"इस नायक (?) तमिलनाडु से है?")</f>
        <v>इस नायक (?) तमिलनाडु से है?</v>
      </c>
      <c r="C3275" s="1" t="s">
        <v>13</v>
      </c>
      <c r="D3275" s="1" t="s">
        <v>5</v>
      </c>
    </row>
    <row r="3276" spans="1:4" ht="13.2" x14ac:dyDescent="0.25">
      <c r="A3276" s="1" t="s">
        <v>3282</v>
      </c>
      <c r="B3276" t="str">
        <f ca="1">IFERROR(__xludf.DUMMYFUNCTION("GOOGLETRANSLATE(B3276,""en"",""hi"")"),"महान। कुतिया और उसके परिवार यह हकदार। में इन घटनाओं के अधिक उम्मीद
आने वाले दिनों में।")</f>
        <v>महान। कुतिया और उसके परिवार यह हकदार। में इन घटनाओं के अधिक उम्मीद
आने वाले दिनों में।</v>
      </c>
      <c r="C3276" s="1" t="s">
        <v>36</v>
      </c>
      <c r="D3276" s="1" t="s">
        <v>28</v>
      </c>
    </row>
    <row r="3277" spans="1:4" ht="13.2" x14ac:dyDescent="0.25">
      <c r="A3277" s="1" t="s">
        <v>3283</v>
      </c>
      <c r="B3277" t="str">
        <f ca="1">IFERROR(__xludf.DUMMYFUNCTION("GOOGLETRANSLATE(B3277,""en"",""hi"")"),"क्या एक वीडियो के शुरू! मजाक के अलावा कैसे नहीं पाने के लिए पर एक वीडियो बना कृपया
फिल्मों से प्रभावित। और यह भी संजू फिल्म पर एक समीक्षा कर (मैं जानता हूँ कि यह भी है
देर से लेकिन कृपया)। जिस तरह से अच्छा तथ्यों तक")</f>
        <v>क्या एक वीडियो के शुरू! मजाक के अलावा कैसे नहीं पाने के लिए पर एक वीडियो बना कृपया
फिल्मों से प्रभावित। और यह भी संजू फिल्म पर एक समीक्षा कर (मैं जानता हूँ कि यह भी है
देर से लेकिन कृपया)। जिस तरह से अच्छा तथ्यों तक</v>
      </c>
      <c r="C3277" s="1" t="s">
        <v>4</v>
      </c>
      <c r="D3277" s="1" t="s">
        <v>5</v>
      </c>
    </row>
    <row r="3278" spans="1:4" ht="13.2" x14ac:dyDescent="0.25">
      <c r="A3278" s="1" t="s">
        <v>3284</v>
      </c>
      <c r="B3278" t="str">
        <f ca="1">IFERROR(__xludf.DUMMYFUNCTION("GOOGLETRANSLATE(B3278,""en"",""hi"")"),"जैसे को तैसा। यू किसी के वर्तमान और भविष्य को नष्ट यू सहन करना होगा
खामियाजा। धारा 498 ए एक दोधारी अच्छा इरादा लेकिन किया जा रहा है के साथ किया जाता है तलवार
बुरा इरादों में इस्तेमाल किया।")</f>
        <v>जैसे को तैसा। यू किसी के वर्तमान और भविष्य को नष्ट यू सहन करना होगा
खामियाजा। धारा 498 ए एक दोधारी अच्छा इरादा लेकिन किया जा रहा है के साथ किया जाता है तलवार
बुरा इरादों में इस्तेमाल किया।</v>
      </c>
      <c r="C3278" s="1" t="s">
        <v>13</v>
      </c>
      <c r="D3278" s="1" t="s">
        <v>5</v>
      </c>
    </row>
    <row r="3279" spans="1:4" ht="13.2" x14ac:dyDescent="0.25">
      <c r="A3279" s="1" t="s">
        <v>3285</v>
      </c>
      <c r="B3279" t="str">
        <f ca="1">IFERROR(__xludf.DUMMYFUNCTION("GOOGLETRANSLATE(B3279,""en"",""hi"")"),"सरल और वास्तविक विवरण। के रूप में यह किया जाना चाहिए ... हर किसी के द्वारा (लिया नर या
महिला)।
मेरा प्रश्न यहाँ है: वास्तविक जीवन में लोगों को भी पलायनवाद की इस प्रकार की है।
.जब जिम्मेदारी या तनाव दवाओं है, पर them..like पुरुषों overdrinking है।
या दुरुप"&amp;"योग की तरह आप के बारे में बता रहे थे। महिलाओं को अपनी पसंद, कटौती के साथ भाग जाना
उनकी नस .. So..are इन नहीं संकेत व्यक्ति के बारे में कहने के लिए पर्याप्त है ... और
हम उनके लिए क्या करना चाहिए अगर हम उस रिश्ते को नहीं छोड़ सकते हैं (जैसे वह / वह होना
इस "&amp;"तरह के व्यवहार के साथ अपने भाई)")</f>
        <v>सरल और वास्तविक विवरण। के रूप में यह किया जाना चाहिए ... हर किसी के द्वारा (लिया नर या
महिला)।
मेरा प्रश्न यहाँ है: वास्तविक जीवन में लोगों को भी पलायनवाद की इस प्रकार की है।
.जब जिम्मेदारी या तनाव दवाओं है, पर them..like पुरुषों overdrinking है।
या दुरुपयोग की तरह आप के बारे में बता रहे थे। महिलाओं को अपनी पसंद, कटौती के साथ भाग जाना
उनकी नस .. So..are इन नहीं संकेत व्यक्ति के बारे में कहने के लिए पर्याप्त है ... और
हम उनके लिए क्या करना चाहिए अगर हम उस रिश्ते को नहीं छोड़ सकते हैं (जैसे वह / वह होना
इस तरह के व्यवहार के साथ अपने भाई)</v>
      </c>
      <c r="C3279" s="1" t="s">
        <v>4</v>
      </c>
      <c r="D3279" s="1" t="s">
        <v>5</v>
      </c>
    </row>
    <row r="3280" spans="1:4" ht="13.2" x14ac:dyDescent="0.25">
      <c r="A3280" s="1" t="s">
        <v>3286</v>
      </c>
      <c r="B3280" t="str">
        <f ca="1">IFERROR(__xludf.DUMMYFUNCTION("GOOGLETRANSLATE(B3280,""en"",""hi"")"),"मैं ranu मंडल गीत नफरत")</f>
        <v>मैं ranu मंडल गीत नफरत</v>
      </c>
      <c r="C3280" s="1" t="s">
        <v>36</v>
      </c>
      <c r="D3280" s="1" t="s">
        <v>5</v>
      </c>
    </row>
    <row r="3281" spans="1:4" ht="13.2" x14ac:dyDescent="0.25">
      <c r="A3281" s="1" t="s">
        <v>3287</v>
      </c>
      <c r="B3281" t="str">
        <f ca="1">IFERROR(__xludf.DUMMYFUNCTION("GOOGLETRANSLATE(B3281,""en"",""hi"")"),"आपसे पूर्णतः सहमत हूँ")</f>
        <v>आपसे पूर्णतः सहमत हूँ</v>
      </c>
      <c r="C3281" s="1" t="s">
        <v>4</v>
      </c>
      <c r="D3281" s="1" t="s">
        <v>5</v>
      </c>
    </row>
    <row r="3282" spans="1:4" ht="13.2" x14ac:dyDescent="0.25">
      <c r="A3282" s="1" t="s">
        <v>3288</v>
      </c>
      <c r="B3282" t="str">
        <f ca="1">IFERROR(__xludf.DUMMYFUNCTION("GOOGLETRANSLATE(B3282,""en"",""hi"")"),"कुछ तो भी ?? प्रतीक खुशी से एक बच्चे के साथ शादी की है")</f>
        <v>कुछ तो भी ?? प्रतीक खुशी से एक बच्चे के साथ शादी की है</v>
      </c>
      <c r="C3282" s="1" t="s">
        <v>4</v>
      </c>
      <c r="D3282" s="1" t="s">
        <v>5</v>
      </c>
    </row>
    <row r="3283" spans="1:4" ht="13.2" x14ac:dyDescent="0.25">
      <c r="A3283" s="1" t="s">
        <v>3289</v>
      </c>
      <c r="B3283" t="str">
        <f ca="1">IFERROR(__xludf.DUMMYFUNCTION("GOOGLETRANSLATE(B3283,""en"",""hi"")"),"गंदी कहानी")</f>
        <v>गंदी कहानी</v>
      </c>
      <c r="C3283" s="1" t="s">
        <v>4</v>
      </c>
      <c r="D3283" s="1" t="s">
        <v>5</v>
      </c>
    </row>
    <row r="3284" spans="1:4" ht="13.2" x14ac:dyDescent="0.25">
      <c r="A3284" s="1" t="s">
        <v>3290</v>
      </c>
      <c r="B3284" t="str">
        <f ca="1">IFERROR(__xludf.DUMMYFUNCTION("GOOGLETRANSLATE(B3284,""en"",""hi"")"),"Ranu बहुत खराब है")</f>
        <v>Ranu बहुत खराब है</v>
      </c>
      <c r="C3284" s="1" t="s">
        <v>4</v>
      </c>
      <c r="D3284" s="1" t="s">
        <v>5</v>
      </c>
    </row>
    <row r="3285" spans="1:4" ht="13.2" x14ac:dyDescent="0.25">
      <c r="A3285" s="1" t="s">
        <v>3291</v>
      </c>
      <c r="B3285" t="str">
        <f ca="1">IFERROR(__xludf.DUMMYFUNCTION("GOOGLETRANSLATE(B3285,""en"",""hi"")"),"chutiya फिल्म के अंत में ईमानदार समीक्षा .... 👍")</f>
        <v>chutiya फिल्म के अंत में ईमानदार समीक्षा .... 👍</v>
      </c>
      <c r="C3285" s="1" t="s">
        <v>4</v>
      </c>
      <c r="D3285" s="1" t="s">
        <v>5</v>
      </c>
    </row>
    <row r="3286" spans="1:4" ht="13.2" x14ac:dyDescent="0.25">
      <c r="A3286" s="1" t="s">
        <v>3292</v>
      </c>
      <c r="B3286" t="str">
        <f ca="1">IFERROR(__xludf.DUMMYFUNCTION("GOOGLETRANSLATE(B3286,""en"",""hi"")"),"चुप रहो ... मूर्खता के शिखर एलजीबीटी है .....")</f>
        <v>चुप रहो ... मूर्खता के शिखर एलजीबीटी है .....</v>
      </c>
      <c r="C3286" s="1" t="s">
        <v>13</v>
      </c>
      <c r="D3286" s="1" t="s">
        <v>5</v>
      </c>
    </row>
    <row r="3287" spans="1:4" ht="13.2" x14ac:dyDescent="0.25">
      <c r="A3287" s="1" t="s">
        <v>3293</v>
      </c>
      <c r="B3287" t="str">
        <f ca="1">IFERROR(__xludf.DUMMYFUNCTION("GOOGLETRANSLATE(B3287,""en"",""hi"")"),"बेकार लंगर n टीवी")</f>
        <v>बेकार लंगर n टीवी</v>
      </c>
      <c r="C3287" s="1" t="s">
        <v>4</v>
      </c>
      <c r="D3287" s="1" t="s">
        <v>5</v>
      </c>
    </row>
    <row r="3288" spans="1:4" ht="13.2" x14ac:dyDescent="0.25">
      <c r="A3288" s="1" t="s">
        <v>3294</v>
      </c>
      <c r="B3288" t="str">
        <f ca="1">IFERROR(__xludf.DUMMYFUNCTION("GOOGLETRANSLATE(B3288,""en"",""hi"")"),"[07:41] (https://www.youtube.com/watch?v=N_ZMfQMZos0&amp;t=7m41s)
like👇👇 देकर बाद में मुझे धन्यवाद")</f>
        <v>[07:41] (https://www.youtube.com/watch?v=N_ZMfQMZos0&amp;t=7m41s)
like👇👇 देकर बाद में मुझे धन्यवाद</v>
      </c>
      <c r="C3288" s="1" t="s">
        <v>4</v>
      </c>
      <c r="D3288" s="1" t="s">
        <v>5</v>
      </c>
    </row>
    <row r="3289" spans="1:4" ht="13.2" x14ac:dyDescent="0.25">
      <c r="A3289" s="1" t="s">
        <v>3295</v>
      </c>
      <c r="B3289" t="str">
        <f ca="1">IFERROR(__xludf.DUMMYFUNCTION("GOOGLETRANSLATE(B3289,""en"",""hi"")"),"महिलाओं को जो नकली मामला दर्ज के लिए अच्छा है lession .....")</f>
        <v>महिलाओं को जो नकली मामला दर्ज के लिए अच्छा है lession .....</v>
      </c>
      <c r="C3289" s="1" t="s">
        <v>4</v>
      </c>
      <c r="D3289" s="1" t="s">
        <v>5</v>
      </c>
    </row>
    <row r="3290" spans="1:4" ht="13.2" x14ac:dyDescent="0.25">
      <c r="A3290" s="1" t="s">
        <v>3296</v>
      </c>
      <c r="B3290" t="str">
        <f ca="1">IFERROR(__xludf.DUMMYFUNCTION("GOOGLETRANSLATE(B3290,""en"",""hi"")"),"मैं तुम्हारे साथ यह बहस करना चाहते हैं आदमी [truly.You] (http://truly.you/) देखा
एक संकीर्ण कमजोर angle.Respect से फिल्म अपनी राय आदमी लेकिन इस फिल्म है
महाकाव्य प्रेम कहानी और एक महाकाव्य प्रेम कहानी हमेशा destructive.Nahi हो जाता है
मर्द की परिभाषा nhi "&amp;"h यह एक प्रेरणा लेकिन पात्रों में से एक स्केच नहीं है
जो पारस्परिक रूप से जुनून की एक अवस्था है जो एक का प्यार है प्रकार वास्तव में कर रहे हैं")</f>
        <v>मैं तुम्हारे साथ यह बहस करना चाहते हैं आदमी [truly.You] (http://truly.you/) देखा
एक संकीर्ण कमजोर angle.Respect से फिल्म अपनी राय आदमी लेकिन इस फिल्म है
महाकाव्य प्रेम कहानी और एक महाकाव्य प्रेम कहानी हमेशा destructive.Nahi हो जाता है
मर्द की परिभाषा nhi h यह एक प्रेरणा लेकिन पात्रों में से एक स्केच नहीं है
जो पारस्परिक रूप से जुनून की एक अवस्था है जो एक का प्यार है प्रकार वास्तव में कर रहे हैं</v>
      </c>
      <c r="C3290" s="1" t="s">
        <v>4</v>
      </c>
      <c r="D3290" s="1" t="s">
        <v>5</v>
      </c>
    </row>
    <row r="3291" spans="1:4" ht="13.2" x14ac:dyDescent="0.25">
      <c r="A3291" s="1" t="s">
        <v>3297</v>
      </c>
      <c r="B3291" t="str">
        <f ca="1">IFERROR(__xludf.DUMMYFUNCTION("GOOGLETRANSLATE(B3291,""en"",""hi"")"),"कृपया बाइबिल पढ़ मेरे दोस्त ... भगवान उस में आप के लिए एक संदेश है ... रोक पीछा
अपने जीवन में लड़कियों या पैसे ... भगवान अपने जीवन में एक मौका देना ... आप में से किसी अगर
एक नि: शुल्क हिंदी या अंग्रेजी बाइबिल अपने डाक Address.please पिंग पर चाहते हैं
यहाँ"&amp;" ... इस वीडियो को देखने के लिए कृपया
&lt;Https://youtu.be/cPS4Hdpm7tU&gt;")</f>
        <v>कृपया बाइबिल पढ़ मेरे दोस्त ... भगवान उस में आप के लिए एक संदेश है ... रोक पीछा
अपने जीवन में लड़कियों या पैसे ... भगवान अपने जीवन में एक मौका देना ... आप में से किसी अगर
एक नि: शुल्क हिंदी या अंग्रेजी बाइबिल अपने डाक Address.please पिंग पर चाहते हैं
यहाँ ... इस वीडियो को देखने के लिए कृपया
&lt;Https://youtu.be/cPS4Hdpm7tU&gt;</v>
      </c>
      <c r="C3291" s="1" t="s">
        <v>4</v>
      </c>
      <c r="D3291" s="1" t="s">
        <v>5</v>
      </c>
    </row>
    <row r="3292" spans="1:4" ht="13.2" x14ac:dyDescent="0.25">
      <c r="A3292" s="1" t="s">
        <v>3298</v>
      </c>
      <c r="B3292" t="str">
        <f ca="1">IFERROR(__xludf.DUMMYFUNCTION("GOOGLETRANSLATE(B3292,""en"",""hi"")"),"@SOoRAj मैं गीता मैं इसे पढ़ा है ... मैं तुम्हें बाइबिल हिंदी अगर आप चाहते हैं भेज सकते हैं।")</f>
        <v>@SOoRAj मैं गीता मैं इसे पढ़ा है ... मैं तुम्हें बाइबिल हिंदी अगर आप चाहते हैं भेज सकते हैं।</v>
      </c>
      <c r="C3292" s="1" t="s">
        <v>4</v>
      </c>
      <c r="D3292" s="1" t="s">
        <v>5</v>
      </c>
    </row>
    <row r="3293" spans="1:4" ht="13.2" x14ac:dyDescent="0.25">
      <c r="A3293" s="1" t="s">
        <v>3299</v>
      </c>
      <c r="B3293" t="str">
        <f ca="1">IFERROR(__xludf.DUMMYFUNCTION("GOOGLETRANSLATE(B3293,""en"",""hi"")"),"प्रीति बाहर वहाँ हर कबीर सिंह के अनुसार आदर्श महिला है। कोई आश्चर्य नहीं
कि गूंगा निर्देशक उसे इस तरह से लिखा था। फिर वह हैरान कर दिया है क्यों नारीवादियों हैं
नाराज!")</f>
        <v>प्रीति बाहर वहाँ हर कबीर सिंह के अनुसार आदर्श महिला है। कोई आश्चर्य नहीं
कि गूंगा निर्देशक उसे इस तरह से लिखा था। फिर वह हैरान कर दिया है क्यों नारीवादियों हैं
नाराज!</v>
      </c>
      <c r="C3293" s="1" t="s">
        <v>13</v>
      </c>
      <c r="D3293" s="1" t="s">
        <v>5</v>
      </c>
    </row>
    <row r="3294" spans="1:4" ht="13.2" x14ac:dyDescent="0.25">
      <c r="A3294" s="1" t="s">
        <v>3300</v>
      </c>
      <c r="B3294" t="str">
        <f ca="1">IFERROR(__xludf.DUMMYFUNCTION("GOOGLETRANSLATE(B3294,""en"",""hi"")"),"@Nitya एसजी निदेशक यहाँ भी इरादों कि लेकिन होने के बारे में बात नहीं कर रहा है
यह और उसके सच है कि प्रियजनों के साथ कोई प्रतिबंध नहीं है ना? अगर प्यार कहाँ है
वहाँ r प्रतिबंध हाँ मुझे नहीं लगता कि वह फिल्म में यहाँ और न बंद है
वहाँ एक भी घरेलू हिंसा मुद्द"&amp;"े और हाँ जो कुछ भी मैं करता हूँ अपने से नहीं बाहर है
क्रोध या चाहने के इरादे से इसके उचित तो उन्हें बंद करने के लिए चीर")</f>
        <v>@Nitya एसजी निदेशक यहाँ भी इरादों कि लेकिन होने के बारे में बात नहीं कर रहा है
यह और उसके सच है कि प्रियजनों के साथ कोई प्रतिबंध नहीं है ना? अगर प्यार कहाँ है
वहाँ r प्रतिबंध हाँ मुझे नहीं लगता कि वह फिल्म में यहाँ और न बंद है
वहाँ एक भी घरेलू हिंसा मुद्दे और हाँ जो कुछ भी मैं करता हूँ अपने से नहीं बाहर है
क्रोध या चाहने के इरादे से इसके उचित तो उन्हें बंद करने के लिए चीर</v>
      </c>
      <c r="C3294" s="1" t="s">
        <v>4</v>
      </c>
      <c r="D3294" s="1" t="s">
        <v>5</v>
      </c>
    </row>
    <row r="3295" spans="1:4" ht="13.2" x14ac:dyDescent="0.25">
      <c r="A3295" s="1" t="s">
        <v>3301</v>
      </c>
      <c r="B3295" t="str">
        <f ca="1">IFERROR(__xludf.DUMMYFUNCTION("GOOGLETRANSLATE(B3295,""en"",""hi"")"),"यह एक प्रचार का हथकंडा है। इस व्यक्ति को कुछ समय के लिए हाइबरनेशन में था। यह
भाषण के अलावा कुछ नहीं राजद्रोह है। वह इस देश में रहने के लिए अयोग्य है।
इस भाषण के खिलाफ सरकार द्वारा कार्रवाई गंभीर होना चाहिए। यह एक निवारक हो जाएगा
अन्य विरोधी राष्ट्रीय बलों"&amp;" के लिए।")</f>
        <v>यह एक प्रचार का हथकंडा है। इस व्यक्ति को कुछ समय के लिए हाइबरनेशन में था। यह
भाषण के अलावा कुछ नहीं राजद्रोह है। वह इस देश में रहने के लिए अयोग्य है।
इस भाषण के खिलाफ सरकार द्वारा कार्रवाई गंभीर होना चाहिए। यह एक निवारक हो जाएगा
अन्य विरोधी राष्ट्रीय बलों के लिए।</v>
      </c>
      <c r="C3295" s="1" t="s">
        <v>4</v>
      </c>
      <c r="D3295" s="1" t="s">
        <v>5</v>
      </c>
    </row>
    <row r="3296" spans="1:4" ht="13.2" x14ac:dyDescent="0.25">
      <c r="A3296" s="1" t="s">
        <v>3302</v>
      </c>
      <c r="B3296" t="str">
        <f ca="1">IFERROR(__xludf.DUMMYFUNCTION("GOOGLETRANSLATE(B3296,""en"",""hi"")"),"Ranu स्वार्थी व्यक्ति है")</f>
        <v>Ranu स्वार्थी व्यक्ति है</v>
      </c>
      <c r="C3296" s="1" t="s">
        <v>36</v>
      </c>
      <c r="D3296" s="1" t="s">
        <v>5</v>
      </c>
    </row>
    <row r="3297" spans="1:4" ht="13.2" x14ac:dyDescent="0.25">
      <c r="A3297" s="1" t="s">
        <v>3303</v>
      </c>
      <c r="B3297" t="str">
        <f ca="1">IFERROR(__xludf.DUMMYFUNCTION("GOOGLETRANSLATE(B3297,""en"",""hi"")"),"भारतीय सेना क्योंकि हम सेना शुद्ध रखना चाहिए समलैंगिकता नहीं होना चाहिए।")</f>
        <v>भारतीय सेना क्योंकि हम सेना शुद्ध रखना चाहिए समलैंगिकता नहीं होना चाहिए।</v>
      </c>
      <c r="C3297" s="1" t="s">
        <v>4</v>
      </c>
      <c r="D3297" s="1" t="s">
        <v>28</v>
      </c>
    </row>
    <row r="3298" spans="1:4" ht="13.2" x14ac:dyDescent="0.25">
      <c r="A3298" s="1" t="s">
        <v>3304</v>
      </c>
      <c r="B3298" t="str">
        <f ca="1">IFERROR(__xludf.DUMMYFUNCTION("GOOGLETRANSLATE(B3298,""en"",""hi"")"),"अगर हम टाइटन्स जारी है और इस आदमी का समर्थन करें, हम बदलने की सही मायने में सक्षम हैं
आगामी पीढ़ी !! 💯")</f>
        <v>अगर हम टाइटन्स जारी है और इस आदमी का समर्थन करें, हम बदलने की सही मायने में सक्षम हैं
आगामी पीढ़ी !! 💯</v>
      </c>
      <c r="C3298" s="1" t="s">
        <v>4</v>
      </c>
      <c r="D3298" s="1" t="s">
        <v>5</v>
      </c>
    </row>
    <row r="3299" spans="1:4" ht="13.2" x14ac:dyDescent="0.25">
      <c r="A3299" s="1" t="s">
        <v>3305</v>
      </c>
      <c r="B3299" t="str">
        <f ca="1">IFERROR(__xludf.DUMMYFUNCTION("GOOGLETRANSLATE(B3299,""en"",""hi"")"),"कैसे दर्शकों अध्ययन नारीवाद और masculinism के कई के बजाय देख
चलचित्र??")</f>
        <v>कैसे दर्शकों अध्ययन नारीवाद और masculinism के कई के बजाय देख
चलचित्र??</v>
      </c>
      <c r="C3299" s="1" t="s">
        <v>4</v>
      </c>
      <c r="D3299" s="1" t="s">
        <v>5</v>
      </c>
    </row>
    <row r="3300" spans="1:4" ht="13.2" x14ac:dyDescent="0.25">
      <c r="A3300" s="1" t="s">
        <v>3306</v>
      </c>
      <c r="B3300" t="str">
        <f ca="1">IFERROR(__xludf.DUMMYFUNCTION("GOOGLETRANSLATE(B3300,""en"",""hi"")"),"मुझे नहीं पता है कि कबीर सिंह रखते हैं, प्रत्येक चिकित्सा विषयों और सर्जरी सीखा
अध्ययन के बिना ..einsteen ka dimag को था नही की जरूरत है")</f>
        <v>मुझे नहीं पता है कि कबीर सिंह रखते हैं, प्रत्येक चिकित्सा विषयों और सर्जरी सीखा
अध्ययन के बिना ..einsteen ka dimag को था नही की जरूरत है</v>
      </c>
      <c r="C3300" s="1" t="s">
        <v>4</v>
      </c>
      <c r="D3300" s="1" t="s">
        <v>5</v>
      </c>
    </row>
    <row r="3301" spans="1:4" ht="13.2" x14ac:dyDescent="0.25">
      <c r="A3301" s="1" t="s">
        <v>3307</v>
      </c>
      <c r="B3301" t="str">
        <f ca="1">IFERROR(__xludf.DUMMYFUNCTION("GOOGLETRANSLATE(B3301,""en"",""hi"")"),"मैं इस moviee😍😍kabir Singh😎 प्यार")</f>
        <v>मैं इस moviee😍😍kabir Singh😎 प्यार</v>
      </c>
      <c r="C3301" s="1" t="s">
        <v>4</v>
      </c>
      <c r="D3301" s="1" t="s">
        <v>5</v>
      </c>
    </row>
    <row r="3302" spans="1:4" ht="13.2" x14ac:dyDescent="0.25">
      <c r="A3302" s="1" t="s">
        <v>3308</v>
      </c>
      <c r="B3302" t="str">
        <f ca="1">IFERROR(__xludf.DUMMYFUNCTION("GOOGLETRANSLATE(B3302,""en"",""hi"")"),"ग्रेट moovie ..... मैं शाम शो में इस देखा .... महान अभिनय शहीद और
कैरा .....")</f>
        <v>ग्रेट moovie ..... मैं शाम शो में इस देखा .... महान अभिनय शहीद और
कैरा .....</v>
      </c>
      <c r="C3302" s="1" t="s">
        <v>4</v>
      </c>
      <c r="D3302" s="1" t="s">
        <v>5</v>
      </c>
    </row>
    <row r="3303" spans="1:4" ht="13.2" x14ac:dyDescent="0.25">
      <c r="A3303" s="1" t="s">
        <v>3309</v>
      </c>
      <c r="B3303" t="str">
        <f ca="1">IFERROR(__xludf.DUMMYFUNCTION("GOOGLETRANSLATE(B3303,""en"",""hi"")"),"यहां तक ​​कि सेना कर्मियों आजीवन कारावास दिया जाता है नकली मुठभेड़ के मामलों पर और
सेना की एक अदालत ने मामलों बलात्कार। तो वहाँ कुछ भी नहीं की तरह हम उन्हें सवाल नहीं कर सकता है।
पूछताछ नहीं सेक्सिस्ट या दूसरों में श्रेणियां आप करता है")</f>
        <v>यहां तक ​​कि सेना कर्मियों आजीवन कारावास दिया जाता है नकली मुठभेड़ के मामलों पर और
सेना की एक अदालत ने मामलों बलात्कार। तो वहाँ कुछ भी नहीं की तरह हम उन्हें सवाल नहीं कर सकता है।
पूछताछ नहीं सेक्सिस्ट या दूसरों में श्रेणियां आप करता है</v>
      </c>
      <c r="C3303" s="1" t="s">
        <v>4</v>
      </c>
      <c r="D3303" s="1" t="s">
        <v>5</v>
      </c>
    </row>
    <row r="3304" spans="1:4" ht="13.2" x14ac:dyDescent="0.25">
      <c r="A3304" s="1" t="s">
        <v>3310</v>
      </c>
      <c r="B3304" t="str">
        <f ca="1">IFERROR(__xludf.DUMMYFUNCTION("GOOGLETRANSLATE(B3304,""en"",""hi"")"),"MST समीक्षा भाई")</f>
        <v>MST समीक्षा भाई</v>
      </c>
      <c r="C3304" s="1" t="s">
        <v>4</v>
      </c>
      <c r="D3304" s="1" t="s">
        <v>5</v>
      </c>
    </row>
    <row r="3305" spans="1:4" ht="13.2" x14ac:dyDescent="0.25">
      <c r="A3305" s="1" t="s">
        <v>3311</v>
      </c>
      <c r="B3305" t="str">
        <f ca="1">IFERROR(__xludf.DUMMYFUNCTION("GOOGLETRANSLATE(B3305,""en"",""hi"")"),"9/10")</f>
        <v>9/10</v>
      </c>
      <c r="C3305" s="1" t="s">
        <v>4</v>
      </c>
      <c r="D3305" s="1" t="s">
        <v>5</v>
      </c>
    </row>
    <row r="3306" spans="1:4" ht="13.2" x14ac:dyDescent="0.25">
      <c r="A3306" s="1" t="s">
        <v>3312</v>
      </c>
      <c r="B3306" t="str">
        <f ca="1">IFERROR(__xludf.DUMMYFUNCTION("GOOGLETRANSLATE(B3306,""en"",""hi"")"),"@Krishan लालकृष्ण सिंह की तरह आप नहीं दे च को नारीवाद या तो लगता है। गिनती
अपने आप में।")</f>
        <v>@Krishan लालकृष्ण सिंह की तरह आप नहीं दे च को नारीवाद या तो लगता है। गिनती
अपने आप में।</v>
      </c>
      <c r="C3306" s="1" t="s">
        <v>4</v>
      </c>
      <c r="D3306" s="1" t="s">
        <v>5</v>
      </c>
    </row>
    <row r="3307" spans="1:4" ht="13.2" x14ac:dyDescent="0.25">
      <c r="A3307" s="1" t="s">
        <v>3313</v>
      </c>
      <c r="B3307" t="str">
        <f ca="1">IFERROR(__xludf.DUMMYFUNCTION("GOOGLETRANSLATE(B3307,""en"",""hi"")"),"कबीर सिंह .... ऑल टाइम ब्लॉकबस्टर ........... भयानक समीक्षा है .....")</f>
        <v>कबीर सिंह .... ऑल टाइम ब्लॉकबस्टर ........... भयानक समीक्षा है .....</v>
      </c>
      <c r="C3307" s="1" t="s">
        <v>4</v>
      </c>
      <c r="D3307" s="1" t="s">
        <v>5</v>
      </c>
    </row>
    <row r="3308" spans="1:4" ht="13.2" x14ac:dyDescent="0.25">
      <c r="A3308" s="1" t="s">
        <v>3314</v>
      </c>
      <c r="B3308" t="str">
        <f ca="1">IFERROR(__xludf.DUMMYFUNCTION("GOOGLETRANSLATE(B3308,""en"",""hi"")"),"Vai plz ... भाग 2")</f>
        <v>Vai plz ... भाग 2</v>
      </c>
      <c r="C3308" s="1" t="s">
        <v>4</v>
      </c>
      <c r="D3308" s="1" t="s">
        <v>5</v>
      </c>
    </row>
    <row r="3309" spans="1:4" ht="13.2" x14ac:dyDescent="0.25">
      <c r="A3309" s="1" t="s">
        <v>3315</v>
      </c>
      <c r="B3309" t="str">
        <f ca="1">IFERROR(__xludf.DUMMYFUNCTION("GOOGLETRANSLATE(B3309,""en"",""hi"")"),"MC-ईसा पूर्व नाम अधिक उचित होगा।")</f>
        <v>MC-ईसा पूर्व नाम अधिक उचित होगा।</v>
      </c>
      <c r="C3309" s="1" t="s">
        <v>4</v>
      </c>
      <c r="D3309" s="1" t="s">
        <v>28</v>
      </c>
    </row>
    <row r="3310" spans="1:4" ht="13.2" x14ac:dyDescent="0.25">
      <c r="A3310" s="1" t="s">
        <v>3316</v>
      </c>
      <c r="B3310" t="str">
        <f ca="1">IFERROR(__xludf.DUMMYFUNCTION("GOOGLETRANSLATE(B3310,""en"",""hi"")"),"1000% सही")</f>
        <v>1000% सही</v>
      </c>
      <c r="C3310" s="1" t="s">
        <v>4</v>
      </c>
      <c r="D3310" s="1" t="s">
        <v>5</v>
      </c>
    </row>
    <row r="3311" spans="1:4" ht="13.2" x14ac:dyDescent="0.25">
      <c r="A3311" s="1" t="s">
        <v>3317</v>
      </c>
      <c r="B3311" t="str">
        <f ca="1">IFERROR(__xludf.DUMMYFUNCTION("GOOGLETRANSLATE(B3311,""en"",""hi"")"),"नहीं भारतीय संस्कृति ?????? WOWOWOWOWOWOW मैं सकते हैं कि वे शर्त नहीं पता इंडियन
इतिहास LOL है यू कभी आदमी कमबख्त एक आदमी में दिल्ली की मूर्तियां देखा
आगरा और अन्य पवित्र स्थानों ??? कुतिया एफ यू")</f>
        <v>नहीं भारतीय संस्कृति ?????? WOWOWOWOWOWOW मैं सकते हैं कि वे शर्त नहीं पता इंडियन
इतिहास LOL है यू कभी आदमी कमबख्त एक आदमी में दिल्ली की मूर्तियां देखा
आगरा और अन्य पवित्र स्थानों ??? कुतिया एफ यू</v>
      </c>
      <c r="C3311" s="1" t="s">
        <v>36</v>
      </c>
      <c r="D3311" s="1" t="s">
        <v>28</v>
      </c>
    </row>
    <row r="3312" spans="1:4" ht="13.2" x14ac:dyDescent="0.25">
      <c r="A3312" s="1" t="s">
        <v>3318</v>
      </c>
      <c r="B3312" t="str">
        <f ca="1">IFERROR(__xludf.DUMMYFUNCTION("GOOGLETRANSLATE(B3312,""en"",""hi"")"),"कबीर सिंह हिट
सुपर 30 हिट नहीं
क्यों सोको सोको")</f>
        <v>कबीर सिंह हिट
सुपर 30 हिट नहीं
क्यों सोको सोको</v>
      </c>
      <c r="C3312" s="1" t="s">
        <v>4</v>
      </c>
      <c r="D3312" s="1" t="s">
        <v>5</v>
      </c>
    </row>
    <row r="3313" spans="1:4" ht="13.2" x14ac:dyDescent="0.25">
      <c r="A3313" s="1" t="s">
        <v>3319</v>
      </c>
      <c r="B3313" t="str">
        <f ca="1">IFERROR(__xludf.DUMMYFUNCTION("GOOGLETRANSLATE(B3313,""en"",""hi"")"),"जो हो भी। मैं नहीं कर सकते कबीर सिंह समर्थन करते हैं।")</f>
        <v>जो हो भी। मैं नहीं कर सकते कबीर सिंह समर्थन करते हैं।</v>
      </c>
      <c r="C3313" s="1" t="s">
        <v>4</v>
      </c>
      <c r="D3313" s="1" t="s">
        <v>5</v>
      </c>
    </row>
    <row r="3314" spans="1:4" ht="13.2" x14ac:dyDescent="0.25">
      <c r="A3314" s="1" t="s">
        <v>3320</v>
      </c>
      <c r="B3314" t="str">
        <f ca="1">IFERROR(__xludf.DUMMYFUNCTION("GOOGLETRANSLATE(B3314,""en"",""hi"")"),"चेन्नई से नकली अमेरिकी लहजे लड़कियों के लिए एक तंग थप्पड़ दे।")</f>
        <v>चेन्नई से नकली अमेरिकी लहजे लड़कियों के लिए एक तंग थप्पड़ दे।</v>
      </c>
      <c r="C3314" s="1" t="s">
        <v>4</v>
      </c>
      <c r="D3314" s="1" t="s">
        <v>5</v>
      </c>
    </row>
    <row r="3315" spans="1:4" ht="13.2" x14ac:dyDescent="0.25">
      <c r="A3315" s="1" t="s">
        <v>3321</v>
      </c>
      <c r="B3315" t="str">
        <f ca="1">IFERROR(__xludf.DUMMYFUNCTION("GOOGLETRANSLATE(B3315,""en"",""hi"")"),"Hllo")</f>
        <v>Hllo</v>
      </c>
      <c r="C3315" s="1" t="s">
        <v>4</v>
      </c>
      <c r="D3315" s="1" t="s">
        <v>5</v>
      </c>
    </row>
    <row r="3316" spans="1:4" ht="13.2" x14ac:dyDescent="0.25">
      <c r="A3316" s="1" t="s">
        <v>3322</v>
      </c>
      <c r="B3316" t="str">
        <f ca="1">IFERROR(__xludf.DUMMYFUNCTION("GOOGLETRANSLATE(B3316,""en"",""hi"")"),"WTF")</f>
        <v>WTF</v>
      </c>
      <c r="C3316" s="1" t="s">
        <v>36</v>
      </c>
      <c r="D3316" s="1" t="s">
        <v>28</v>
      </c>
    </row>
    <row r="3317" spans="1:4" ht="13.2" x14ac:dyDescent="0.25">
      <c r="A3317" s="1" t="s">
        <v>3323</v>
      </c>
      <c r="B3317" t="str">
        <f ca="1">IFERROR(__xludf.DUMMYFUNCTION("GOOGLETRANSLATE(B3317,""en"",""hi"")"),"हाँ, आप की सराहना करते हैं नहीं है, लेकिन है कि कहानी है। फिल्म एक के बारे में नहीं किया जा सकता
आदर्श पुरुष और एक परिपूर्ण महिला। वहाँ कमजोरियों, अच्छाई, खलनायक हो गया है,
चरमोत्कर्ष यह सब एक अच्छी फिल्म बनाते हैं। अन्यथा जो एक सामान्य देखने के लिए चाहते"&amp;" हो जाएगा
जिंदगी। ये टूट आदमी के बारे में कहानियां जो पागल है कर रहे हैं और कि अपने चरित्र है
जो शाहिद इतनी अच्छी तरह से खेला।
उनका पागलपन कारण वह उनसे दूर रहने लगा था। वह उसे माफ कर दिया जब वह
उसे 5 बार की तरह थप्पड़ मारा।")</f>
        <v>हाँ, आप की सराहना करते हैं नहीं है, लेकिन है कि कहानी है। फिल्म एक के बारे में नहीं किया जा सकता
आदर्श पुरुष और एक परिपूर्ण महिला। वहाँ कमजोरियों, अच्छाई, खलनायक हो गया है,
चरमोत्कर्ष यह सब एक अच्छी फिल्म बनाते हैं। अन्यथा जो एक सामान्य देखने के लिए चाहते हो जाएगा
जिंदगी। ये टूट आदमी के बारे में कहानियां जो पागल है कर रहे हैं और कि अपने चरित्र है
जो शाहिद इतनी अच्छी तरह से खेला।
उनका पागलपन कारण वह उनसे दूर रहने लगा था। वह उसे माफ कर दिया जब वह
उसे 5 बार की तरह थप्पड़ मारा।</v>
      </c>
      <c r="C3317" s="1" t="s">
        <v>13</v>
      </c>
      <c r="D3317" s="1" t="s">
        <v>5</v>
      </c>
    </row>
    <row r="3318" spans="1:4" ht="13.2" x14ac:dyDescent="0.25">
      <c r="A3318" s="1" t="s">
        <v>3324</v>
      </c>
      <c r="B3318" t="str">
        <f ca="1">IFERROR(__xludf.DUMMYFUNCTION("GOOGLETRANSLATE(B3318,""en"",""hi"")"),"18+")</f>
        <v>18+</v>
      </c>
      <c r="C3318" s="1" t="s">
        <v>4</v>
      </c>
      <c r="D3318" s="1" t="s">
        <v>5</v>
      </c>
    </row>
    <row r="3319" spans="1:4" ht="13.2" x14ac:dyDescent="0.25">
      <c r="A3319" s="1" t="s">
        <v>3325</v>
      </c>
      <c r="B3319" t="str">
        <f ca="1">IFERROR(__xludf.DUMMYFUNCTION("GOOGLETRANSLATE(B3319,""en"",""hi"")"),"भूत का प्रतिनिधि हो रहा है")</f>
        <v>भूत का प्रतिनिधि हो रहा है</v>
      </c>
      <c r="C3319" s="1" t="s">
        <v>4</v>
      </c>
      <c r="D3319" s="1" t="s">
        <v>5</v>
      </c>
    </row>
    <row r="3320" spans="1:4" ht="13.2" x14ac:dyDescent="0.25">
      <c r="A3320" s="1" t="s">
        <v>3326</v>
      </c>
      <c r="B3320" t="str">
        <f ca="1">IFERROR(__xludf.DUMMYFUNCTION("GOOGLETRANSLATE(B3320,""en"",""hi"")"),"वह रैंडी है")</f>
        <v>वह रैंडी है</v>
      </c>
      <c r="C3320" s="1" t="s">
        <v>36</v>
      </c>
      <c r="D3320" s="1" t="s">
        <v>28</v>
      </c>
    </row>
    <row r="3321" spans="1:4" ht="13.2" x14ac:dyDescent="0.25">
      <c r="A3321" s="1" t="s">
        <v>3327</v>
      </c>
      <c r="B3321" t="str">
        <f ca="1">IFERROR(__xludf.DUMMYFUNCTION("GOOGLETRANSLATE(B3321,""en"",""hi"")"),"गैर व्यावहारिक फिल्म !!")</f>
        <v>गैर व्यावहारिक फिल्म !!</v>
      </c>
      <c r="C3321" s="1" t="s">
        <v>4</v>
      </c>
      <c r="D3321" s="1" t="s">
        <v>5</v>
      </c>
    </row>
    <row r="3322" spans="1:4" ht="13.2" x14ac:dyDescent="0.25">
      <c r="A3322" s="1" t="s">
        <v>3328</v>
      </c>
      <c r="B3322" t="str">
        <f ca="1">IFERROR(__xludf.DUMMYFUNCTION("GOOGLETRANSLATE(B3322,""en"",""hi"")"),"ये उदारवादी रचनात्मक कहानी कहने को नष्ट करने और उनके थोप रहे हैं
hypocrpt विचारधारा")</f>
        <v>ये उदारवादी रचनात्मक कहानी कहने को नष्ट करने और उनके थोप रहे हैं
hypocrpt विचारधारा</v>
      </c>
      <c r="C3322" s="1" t="s">
        <v>36</v>
      </c>
      <c r="D3322" s="1" t="s">
        <v>5</v>
      </c>
    </row>
    <row r="3323" spans="1:4" ht="13.2" x14ac:dyDescent="0.25">
      <c r="A3323" s="1" t="s">
        <v>3329</v>
      </c>
      <c r="B3323" t="str">
        <f ca="1">IFERROR(__xludf.DUMMYFUNCTION("GOOGLETRANSLATE(B3323,""en"",""hi"")"),"यह सबसे अच्छी बात एक आदमी महिलाओं के दिन पर दे सकते हैं ....... वह होना चाहिए
पुरुषों के दिनों में सम्मानित किया")</f>
        <v>यह सबसे अच्छी बात एक आदमी महिलाओं के दिन पर दे सकते हैं ....... वह होना चाहिए
पुरुषों के दिनों में सम्मानित किया</v>
      </c>
      <c r="C3323" s="1" t="s">
        <v>4</v>
      </c>
      <c r="D3323" s="1" t="s">
        <v>5</v>
      </c>
    </row>
    <row r="3324" spans="1:4" ht="13.2" x14ac:dyDescent="0.25">
      <c r="A3324" s="1" t="s">
        <v>3330</v>
      </c>
      <c r="B3324" t="str">
        <f ca="1">IFERROR(__xludf.DUMMYFUNCTION("GOOGLETRANSLATE(B3324,""en"",""hi"")"),"बस लोगों को सुनने अगर हमारे सरकार LGBT समुदाय क्यों नहीं स्वीकार कर लिया है
हम ??? मैं हूँ एक सीधे मैं अभी भी समर्थन
[# 377Act] (http://www.youtube.com/results?search_query=%23377Act) ...
Jese jiski सोच ...
बनें रियल मनुष्य ... न भेदभाव उन्हें
जब भगवान स्"&amp;"वीकृत उन्हें वे न आपका acception आवश्यकता ... 🤘")</f>
        <v>बस लोगों को सुनने अगर हमारे सरकार LGBT समुदाय क्यों नहीं स्वीकार कर लिया है
हम ??? मैं हूँ एक सीधे मैं अभी भी समर्थन
[# 377Act] (http://www.youtube.com/results?search_query=%23377Act) ...
Jese jiski सोच ...
बनें रियल मनुष्य ... न भेदभाव उन्हें
जब भगवान स्वीकृत उन्हें वे न आपका acception आवश्यकता ... 🤘</v>
      </c>
      <c r="C3324" s="1" t="s">
        <v>4</v>
      </c>
      <c r="D3324" s="1" t="s">
        <v>5</v>
      </c>
    </row>
    <row r="3325" spans="1:4" ht="13.2" x14ac:dyDescent="0.25">
      <c r="A3325" s="1" t="s">
        <v>3331</v>
      </c>
      <c r="B3325" t="str">
        <f ca="1">IFERROR(__xludf.DUMMYFUNCTION("GOOGLETRANSLATE(B3325,""en"",""hi"")"),"आपका मां तेजी से आया था")</f>
        <v>आपका मां तेजी से आया था</v>
      </c>
      <c r="C3325" s="1" t="s">
        <v>4</v>
      </c>
      <c r="D3325" s="1" t="s">
        <v>28</v>
      </c>
    </row>
    <row r="3326" spans="1:4" ht="13.2" x14ac:dyDescent="0.25">
      <c r="A3326" s="1" t="s">
        <v>3332</v>
      </c>
      <c r="B3326" t="str">
        <f ca="1">IFERROR(__xludf.DUMMYFUNCTION("GOOGLETRANSLATE(B3326,""en"",""hi"")"),"वे सनकी लोगों ... नहीं समलैंगिक हैं।")</f>
        <v>वे सनकी लोगों ... नहीं समलैंगिक हैं।</v>
      </c>
      <c r="C3326" s="1" t="s">
        <v>4</v>
      </c>
      <c r="D3326" s="1" t="s">
        <v>5</v>
      </c>
    </row>
    <row r="3327" spans="1:4" ht="13.2" x14ac:dyDescent="0.25">
      <c r="A3327" s="1" t="s">
        <v>3333</v>
      </c>
      <c r="B3327" t="str">
        <f ca="1">IFERROR(__xludf.DUMMYFUNCTION("GOOGLETRANSLATE(B3327,""en"",""hi"")"),"हो सकता है वह सीआईए के प्रभाव में है .....")</f>
        <v>हो सकता है वह सीआईए के प्रभाव में है .....</v>
      </c>
      <c r="C3327" s="1" t="s">
        <v>4</v>
      </c>
      <c r="D3327" s="1" t="s">
        <v>5</v>
      </c>
    </row>
    <row r="3328" spans="1:4" ht="13.2" x14ac:dyDescent="0.25">
      <c r="A3328" s="1" t="s">
        <v>3334</v>
      </c>
      <c r="B3328" t="str">
        <f ca="1">IFERROR(__xludf.DUMMYFUNCTION("GOOGLETRANSLATE(B3328,""en"",""hi"")"),"धन्यवाद")</f>
        <v>धन्यवाद</v>
      </c>
      <c r="C3328" s="1" t="s">
        <v>4</v>
      </c>
      <c r="D3328" s="1" t="s">
        <v>5</v>
      </c>
    </row>
    <row r="3329" spans="1:4" ht="13.2" x14ac:dyDescent="0.25">
      <c r="A3329" s="1" t="s">
        <v>3335</v>
      </c>
      <c r="B3329" t="str">
        <f ca="1">IFERROR(__xludf.DUMMYFUNCTION("GOOGLETRANSLATE(B3329,""en"",""hi"")"),"तुम सही हो")</f>
        <v>तुम सही हो</v>
      </c>
      <c r="C3329" s="1" t="s">
        <v>4</v>
      </c>
      <c r="D3329" s="1" t="s">
        <v>5</v>
      </c>
    </row>
    <row r="3330" spans="1:4" ht="13.2" x14ac:dyDescent="0.25">
      <c r="A3330" s="1" t="s">
        <v>3336</v>
      </c>
      <c r="B3330" t="str">
        <f ca="1">IFERROR(__xludf.DUMMYFUNCTION("GOOGLETRANSLATE(B3330,""en"",""hi"")"),"हां")</f>
        <v>हां</v>
      </c>
      <c r="C3330" s="1" t="s">
        <v>4</v>
      </c>
      <c r="D3330" s="1" t="s">
        <v>5</v>
      </c>
    </row>
    <row r="3331" spans="1:4" ht="13.2" x14ac:dyDescent="0.25">
      <c r="A3331" s="1" t="s">
        <v>3337</v>
      </c>
      <c r="B3331" t="str">
        <f ca="1">IFERROR(__xludf.DUMMYFUNCTION("GOOGLETRANSLATE(B3331,""en"",""hi"")"),"यू लायक अधिक सदस्य सर")</f>
        <v>यू लायक अधिक सदस्य सर</v>
      </c>
      <c r="C3331" s="1" t="s">
        <v>4</v>
      </c>
      <c r="D3331" s="1" t="s">
        <v>5</v>
      </c>
    </row>
    <row r="3332" spans="1:4" ht="13.2" x14ac:dyDescent="0.25">
      <c r="A3332" s="1" t="s">
        <v>3338</v>
      </c>
      <c r="B3332" t="str">
        <f ca="1">IFERROR(__xludf.DUMMYFUNCTION("GOOGLETRANSLATE(B3332,""en"",""hi"")"),"भाई यू आर awsome")</f>
        <v>भाई यू आर awsome</v>
      </c>
      <c r="C3332" s="1" t="s">
        <v>4</v>
      </c>
      <c r="D3332" s="1" t="s">
        <v>5</v>
      </c>
    </row>
    <row r="3333" spans="1:4" ht="13.2" x14ac:dyDescent="0.25">
      <c r="A3333" s="1" t="s">
        <v>3339</v>
      </c>
      <c r="B3333" t="str">
        <f ca="1">IFERROR(__xludf.DUMMYFUNCTION("GOOGLETRANSLATE(B3333,""en"",""hi"")"),"क्या तुम पागल हो")</f>
        <v>क्या तुम पागल हो</v>
      </c>
      <c r="C3333" s="1" t="s">
        <v>4</v>
      </c>
      <c r="D3333" s="1" t="s">
        <v>5</v>
      </c>
    </row>
    <row r="3334" spans="1:4" ht="13.2" x14ac:dyDescent="0.25">
      <c r="A3334" s="1" t="s">
        <v>3340</v>
      </c>
      <c r="B3334" t="str">
        <f ca="1">IFERROR(__xludf.DUMMYFUNCTION("GOOGLETRANSLATE(B3334,""en"",""hi"")"),"तुम इतनी much😀 धन्यवाद")</f>
        <v>तुम इतनी much😀 धन्यवाद</v>
      </c>
      <c r="C3334" s="1" t="s">
        <v>4</v>
      </c>
      <c r="D3334" s="1" t="s">
        <v>5</v>
      </c>
    </row>
    <row r="3335" spans="1:4" ht="13.2" x14ac:dyDescent="0.25">
      <c r="A3335" s="1" t="s">
        <v>3341</v>
      </c>
      <c r="B3335" t="str">
        <f ca="1">IFERROR(__xludf.DUMMYFUNCTION("GOOGLETRANSLATE(B3335,""en"",""hi"")"),"भारतीयों समलैंगिक becum करने के लिए गोलों का अंतर, हो सकता है मदद जनसंख्या wid!")</f>
        <v>भारतीयों समलैंगिक becum करने के लिए गोलों का अंतर, हो सकता है मदद जनसंख्या wid!</v>
      </c>
      <c r="C3335" s="1" t="s">
        <v>4</v>
      </c>
      <c r="D3335" s="1" t="s">
        <v>5</v>
      </c>
    </row>
    <row r="3336" spans="1:4" ht="13.2" x14ac:dyDescent="0.25">
      <c r="A3336" s="1" t="s">
        <v>3342</v>
      </c>
      <c r="B3336" t="str">
        <f ca="1">IFERROR(__xludf.DUMMYFUNCTION("GOOGLETRANSLATE(B3336,""en"",""hi"")"),"आपके विचार नहीं ..... विश्व स्तर पर सही .... fr रहे हैं एक महिला ...")</f>
        <v>आपके विचार नहीं ..... विश्व स्तर पर सही .... fr रहे हैं एक महिला ...</v>
      </c>
      <c r="C3336" s="1" t="s">
        <v>13</v>
      </c>
      <c r="D3336" s="1" t="s">
        <v>5</v>
      </c>
    </row>
    <row r="3337" spans="1:4" ht="13.2" x14ac:dyDescent="0.25">
      <c r="A3337" s="1" t="s">
        <v>3343</v>
      </c>
      <c r="B3337" t="str">
        <f ca="1">IFERROR(__xludf.DUMMYFUNCTION("GOOGLETRANSLATE(B3337,""en"",""hi"")"),"वास्तव में भाई .... बस hai विपरीत कबीर सिंह फिल्म aur भाई चिकित्सा लाइन ....")</f>
        <v>वास्तव में भाई .... बस hai विपरीत कबीर सिंह फिल्म aur भाई चिकित्सा लाइन ....</v>
      </c>
      <c r="C3337" s="1" t="s">
        <v>4</v>
      </c>
      <c r="D3337" s="1" t="s">
        <v>5</v>
      </c>
    </row>
    <row r="3338" spans="1:4" ht="13.2" x14ac:dyDescent="0.25">
      <c r="A3338" s="1" t="s">
        <v>3344</v>
      </c>
      <c r="B3338" t="str">
        <f ca="1">IFERROR(__xludf.DUMMYFUNCTION("GOOGLETRANSLATE(B3338,""en"",""hi"")"),"ब्रावो .... भारत इस तरह अधिक बेटों ... बढ़िया काम की जरूरत है ..")</f>
        <v>ब्रावो .... भारत इस तरह अधिक बेटों ... बढ़िया काम की जरूरत है ..</v>
      </c>
      <c r="C3338" s="1" t="s">
        <v>4</v>
      </c>
      <c r="D3338" s="1" t="s">
        <v>5</v>
      </c>
    </row>
    <row r="3339" spans="1:4" ht="13.2" x14ac:dyDescent="0.25">
      <c r="A3339" s="1" t="s">
        <v>3345</v>
      </c>
      <c r="B3339" t="str">
        <f ca="1">IFERROR(__xludf.DUMMYFUNCTION("GOOGLETRANSLATE(B3339,""en"",""hi"")"),"Niceee roastingg")</f>
        <v>Niceee roastingg</v>
      </c>
      <c r="C3339" s="1" t="s">
        <v>4</v>
      </c>
      <c r="D3339" s="1" t="s">
        <v>5</v>
      </c>
    </row>
    <row r="3340" spans="1:4" ht="13.2" x14ac:dyDescent="0.25">
      <c r="A3340" s="1" t="s">
        <v>3346</v>
      </c>
      <c r="B3340" t="str">
        <f ca="1">IFERROR(__xludf.DUMMYFUNCTION("GOOGLETRANSLATE(B3340,""en"",""hi"")"),"बहुत अच्छे दोस्त")</f>
        <v>बहुत अच्छे दोस्त</v>
      </c>
      <c r="C3340" s="1" t="s">
        <v>4</v>
      </c>
      <c r="D3340" s="1" t="s">
        <v>5</v>
      </c>
    </row>
    <row r="3341" spans="1:4" ht="13.2" x14ac:dyDescent="0.25">
      <c r="A3341" s="1" t="s">
        <v>3347</v>
      </c>
      <c r="B3341" t="str">
        <f ca="1">IFERROR(__xludf.DUMMYFUNCTION("GOOGLETRANSLATE(B3341,""en"",""hi"")"),"अच्छा वीडियो है
मैं पाकिस्तान से हूं")</f>
        <v>अच्छा वीडियो है
मैं पाकिस्तान से हूं</v>
      </c>
      <c r="C3341" s="1" t="s">
        <v>4</v>
      </c>
      <c r="D3341" s="1" t="s">
        <v>5</v>
      </c>
    </row>
    <row r="3342" spans="1:4" ht="13.2" x14ac:dyDescent="0.25">
      <c r="A3342" s="1" t="s">
        <v>3348</v>
      </c>
      <c r="B3342" t="str">
        <f ca="1">IFERROR(__xludf.DUMMYFUNCTION("GOOGLETRANSLATE(B3342,""en"",""hi"")"),"क्यों ? धर्म यहाँ लाने के लोग तर्क, बीमार कम जीवन व्यक्तियों कर
कोई जीवन है, इसलिए वे छड़ी अन्य लोगों के कारोबार में उनकी नाक।")</f>
        <v>क्यों ? धर्म यहाँ लाने के लोग तर्क, बीमार कम जीवन व्यक्तियों कर
कोई जीवन है, इसलिए वे छड़ी अन्य लोगों के कारोबार में उनकी नाक।</v>
      </c>
      <c r="C3342" s="1" t="s">
        <v>13</v>
      </c>
      <c r="D3342" s="1" t="s">
        <v>5</v>
      </c>
    </row>
    <row r="3343" spans="1:4" ht="13.2" x14ac:dyDescent="0.25">
      <c r="A3343" s="1" t="s">
        <v>3349</v>
      </c>
      <c r="B3343" t="str">
        <f ca="1">IFERROR(__xludf.DUMMYFUNCTION("GOOGLETRANSLATE(B3343,""en"",""hi"")"),"क्या च ... कश्मीर 377")</f>
        <v>क्या च ... कश्मीर 377</v>
      </c>
      <c r="C3343" s="1" t="s">
        <v>36</v>
      </c>
      <c r="D3343" s="1" t="s">
        <v>28</v>
      </c>
    </row>
    <row r="3344" spans="1:4" ht="13.2" x14ac:dyDescent="0.25">
      <c r="A3344" s="1" t="s">
        <v>3350</v>
      </c>
      <c r="B3344" t="str">
        <f ca="1">IFERROR(__xludf.DUMMYFUNCTION("GOOGLETRANSLATE(B3344,""en"",""hi"")"),"हमारी पीढ़ी की वास्तविक या बौद्धिक यूट्यूब चैनल से एक है ... प्रशंसा
इस man..he को वास्तव में हमारी प्रशंसा के लायक है और मैं वह एक अर्जित लगता है
वास्तविक सम्मान ...")</f>
        <v>हमारी पीढ़ी की वास्तविक या बौद्धिक यूट्यूब चैनल से एक है ... प्रशंसा
इस man..he को वास्तव में हमारी प्रशंसा के लायक है और मैं वह एक अर्जित लगता है
वास्तविक सम्मान ...</v>
      </c>
      <c r="C3344" s="1" t="s">
        <v>4</v>
      </c>
      <c r="D3344" s="1" t="s">
        <v>5</v>
      </c>
    </row>
    <row r="3345" spans="1:4" ht="13.2" x14ac:dyDescent="0.25">
      <c r="A3345" s="1" t="s">
        <v>3351</v>
      </c>
      <c r="B3345" t="str">
        <f ca="1">IFERROR(__xludf.DUMMYFUNCTION("GOOGLETRANSLATE(B3345,""en"",""hi"")"),"बहुत बढ़िया। वह एक हत्यारा नहीं है, लेकिन वह इस के शहीद भगत सिंह है
दशक .......")</f>
        <v>बहुत बढ़िया। वह एक हत्यारा नहीं है, लेकिन वह इस के शहीद भगत सिंह है
दशक .......</v>
      </c>
      <c r="C3345" s="1" t="s">
        <v>4</v>
      </c>
      <c r="D3345" s="1" t="s">
        <v>5</v>
      </c>
    </row>
    <row r="3346" spans="1:4" ht="13.2" x14ac:dyDescent="0.25">
      <c r="A3346" s="1" t="s">
        <v>3352</v>
      </c>
      <c r="B3346" t="str">
        <f ca="1">IFERROR(__xludf.DUMMYFUNCTION("GOOGLETRANSLATE(B3346,""en"",""hi"")"),"@Krishan लालकृष्ण सिंह हाँ यू सही r। यह जो जहां से जो सीखते हैं निर्भर करता है।
किसी ने बुरा से अच्छी बात सीख सकते हैं, लेकिन किसी से बुरा सामान सीख सकते हैं
gud सामान भी .... यू आर बिल्कुल सही। कुछ कमी Bcoz की गहराई को देखने के लिए
भावना लेकिन वे केवल प्"&amp;"रतिक्रिया देखना पसंद है और करने का अवसर चाहते हैं
नकल करती हैं।")</f>
        <v>@Krishan लालकृष्ण सिंह हाँ यू सही r। यह जो जहां से जो सीखते हैं निर्भर करता है।
किसी ने बुरा से अच्छी बात सीख सकते हैं, लेकिन किसी से बुरा सामान सीख सकते हैं
gud सामान भी .... यू आर बिल्कुल सही। कुछ कमी Bcoz की गहराई को देखने के लिए
भावना लेकिन वे केवल प्रतिक्रिया देखना पसंद है और करने का अवसर चाहते हैं
नकल करती हैं।</v>
      </c>
      <c r="C3346" s="1" t="s">
        <v>4</v>
      </c>
      <c r="D3346" s="1" t="s">
        <v>5</v>
      </c>
    </row>
    <row r="3347" spans="1:4" ht="13.2" x14ac:dyDescent="0.25">
      <c r="A3347" s="1" t="s">
        <v>3353</v>
      </c>
      <c r="B3347" t="str">
        <f ca="1">IFERROR(__xludf.DUMMYFUNCTION("GOOGLETRANSLATE(B3347,""en"",""hi"")"),"बहुत बढ़िया भाई 💖💖💖💖💖💖💖💖")</f>
        <v>बहुत बढ़िया भाई 💖💖💖💖💖💖💖💖</v>
      </c>
      <c r="C3347" s="1" t="s">
        <v>4</v>
      </c>
      <c r="D3347" s="1" t="s">
        <v>5</v>
      </c>
    </row>
    <row r="3348" spans="1:4" ht="13.2" x14ac:dyDescent="0.25">
      <c r="A3348" s="1" t="s">
        <v>3354</v>
      </c>
      <c r="B3348" t="str">
        <f ca="1">IFERROR(__xludf.DUMMYFUNCTION("GOOGLETRANSLATE(B3348,""en"",""hi"")"),"Yas")</f>
        <v>Yas</v>
      </c>
      <c r="C3348" s="1" t="s">
        <v>4</v>
      </c>
      <c r="D3348" s="1" t="s">
        <v>5</v>
      </c>
    </row>
    <row r="3349" spans="1:4" ht="13.2" x14ac:dyDescent="0.25">
      <c r="A3349" s="1" t="s">
        <v>3355</v>
      </c>
      <c r="B3349" t="str">
        <f ca="1">IFERROR(__xludf.DUMMYFUNCTION("GOOGLETRANSLATE(B3349,""en"",""hi"")"),"[19:19] (https://www.youtube.com/watch?v=N_ZMfQMZos0&amp;t=19m19s) और मैं इसे n जानता था
यह करने के ✌️")</f>
        <v>[19:19] (https://www.youtube.com/watch?v=N_ZMfQMZos0&amp;t=19m19s) और मैं इसे n जानता था
यह करने के ✌️</v>
      </c>
      <c r="C3349" s="1" t="s">
        <v>4</v>
      </c>
      <c r="D3349" s="1" t="s">
        <v>5</v>
      </c>
    </row>
    <row r="3350" spans="1:4" ht="13.2" x14ac:dyDescent="0.25">
      <c r="A3350" s="1" t="s">
        <v>3356</v>
      </c>
      <c r="B3350" t="str">
        <f ca="1">IFERROR(__xludf.DUMMYFUNCTION("GOOGLETRANSLATE(B3350,""en"",""hi"")"),"यह आदमी बीमार है ..")</f>
        <v>यह आदमी बीमार है ..</v>
      </c>
      <c r="C3350" s="1" t="s">
        <v>36</v>
      </c>
      <c r="D3350" s="1" t="s">
        <v>5</v>
      </c>
    </row>
    <row r="3351" spans="1:4" ht="13.2" x14ac:dyDescent="0.25">
      <c r="A3351" s="1" t="s">
        <v>3357</v>
      </c>
      <c r="B3351" t="str">
        <f ca="1">IFERROR(__xludf.DUMMYFUNCTION("GOOGLETRANSLATE(B3351,""en"",""hi"")"),"अधिक सहमत नहीं हो सकते")</f>
        <v>अधिक सहमत नहीं हो सकते</v>
      </c>
      <c r="C3351" s="1" t="s">
        <v>4</v>
      </c>
      <c r="D3351" s="1" t="s">
        <v>5</v>
      </c>
    </row>
    <row r="3352" spans="1:4" ht="13.2" x14ac:dyDescent="0.25">
      <c r="A3352" s="1" t="s">
        <v>3358</v>
      </c>
      <c r="B3352" t="str">
        <f ca="1">IFERROR(__xludf.DUMMYFUNCTION("GOOGLETRANSLATE(B3352,""en"",""hi"")"),"मोदी का कहना है कि पाकिस्तान है, तो हमारी enimey की निंदा की यात्रा के लिए सिद्धू n अब वह चाहता है
वे मिल नागरिकता? तो वह कोई कहते हैं कि वे यह पर्याप्त साबित करने के लिए Inst हिन्दू हैं
इसके बारे में धर्म बकवास जैसे साधन केवल हिंदुओं आर इंडियंस")</f>
        <v>मोदी का कहना है कि पाकिस्तान है, तो हमारी enimey की निंदा की यात्रा के लिए सिद्धू n अब वह चाहता है
वे मिल नागरिकता? तो वह कोई कहते हैं कि वे यह पर्याप्त साबित करने के लिए Inst हिन्दू हैं
इसके बारे में धर्म बकवास जैसे साधन केवल हिंदुओं आर इंडियंस</v>
      </c>
      <c r="C3352" s="1" t="s">
        <v>4</v>
      </c>
      <c r="D3352" s="1" t="s">
        <v>5</v>
      </c>
    </row>
    <row r="3353" spans="1:4" ht="13.2" x14ac:dyDescent="0.25">
      <c r="A3353" s="1" t="s">
        <v>3359</v>
      </c>
      <c r="B3353" t="str">
        <f ca="1">IFERROR(__xludf.DUMMYFUNCTION("GOOGLETRANSLATE(B3353,""en"",""hi"")"),"अच्छा भाई")</f>
        <v>अच्छा भाई</v>
      </c>
      <c r="C3353" s="1" t="s">
        <v>4</v>
      </c>
      <c r="D3353" s="1" t="s">
        <v>5</v>
      </c>
    </row>
    <row r="3354" spans="1:4" ht="13.2" x14ac:dyDescent="0.25">
      <c r="A3354" s="1" t="s">
        <v>3360</v>
      </c>
      <c r="B3354" t="str">
        <f ca="1">IFERROR(__xludf.DUMMYFUNCTION("GOOGLETRANSLATE(B3354,""en"",""hi"")"),"वह पूरे दिल से पश्चिमी वामपंथी द्वारा समर्थित है।
वे उसे धन के साथ की आपूर्ति किया जाना चाहिए!")</f>
        <v>वह पूरे दिल से पश्चिमी वामपंथी द्वारा समर्थित है।
वे उसे धन के साथ की आपूर्ति किया जाना चाहिए!</v>
      </c>
      <c r="C3354" s="1" t="s">
        <v>4</v>
      </c>
      <c r="D3354" s="1" t="s">
        <v>5</v>
      </c>
    </row>
    <row r="3355" spans="1:4" ht="13.2" x14ac:dyDescent="0.25">
      <c r="A3355" s="1" t="s">
        <v>3361</v>
      </c>
      <c r="B3355" t="str">
        <f ca="1">IFERROR(__xludf.DUMMYFUNCTION("GOOGLETRANSLATE(B3355,""en"",""hi"")"),"मुझे आश्चर्य है कि क्यों इस सरकार उस पर एनएसए लागू नहीं करता है और उसे सलाखों के पीछे डाल दिया।
अरुंधति पागल है और देश के लिए एक कैंसर है। वह की जरूरत है
सुरक्षा एजेंसियों ने पकड़ लिया और के लिए जेल में हमेशा के लिए रखा जाना चाहिए
समाज में शांति की खातिर।")</f>
        <v>मुझे आश्चर्य है कि क्यों इस सरकार उस पर एनएसए लागू नहीं करता है और उसे सलाखों के पीछे डाल दिया।
अरुंधति पागल है और देश के लिए एक कैंसर है। वह की जरूरत है
सुरक्षा एजेंसियों ने पकड़ लिया और के लिए जेल में हमेशा के लिए रखा जाना चाहिए
समाज में शांति की खातिर।</v>
      </c>
      <c r="C3355" s="1" t="s">
        <v>36</v>
      </c>
      <c r="D3355" s="1" t="s">
        <v>5</v>
      </c>
    </row>
    <row r="3356" spans="1:4" ht="13.2" x14ac:dyDescent="0.25">
      <c r="A3356" s="1" t="s">
        <v>3362</v>
      </c>
      <c r="B3356" t="str">
        <f ca="1">IFERROR(__xludf.DUMMYFUNCTION("GOOGLETRANSLATE(B3356,""en"",""hi"")"),"पीला शर्ट जरूरतों में पुरुष अपने घृणित पॉट पर दर्पण और रंग-रूप को देखने के लिए
पेट ... उसके दाहिने मन में कोई महिला कभी मोटी है कि घटिया चुनेंगे।")</f>
        <v>पीला शर्ट जरूरतों में पुरुष अपने घृणित पॉट पर दर्पण और रंग-रूप को देखने के लिए
पेट ... उसके दाहिने मन में कोई महिला कभी मोटी है कि घटिया चुनेंगे।</v>
      </c>
      <c r="C3356" s="1" t="s">
        <v>4</v>
      </c>
      <c r="D3356" s="1" t="s">
        <v>28</v>
      </c>
    </row>
    <row r="3357" spans="1:4" ht="13.2" x14ac:dyDescent="0.25">
      <c r="A3357" s="1" t="s">
        <v>3363</v>
      </c>
      <c r="B3357" t="str">
        <f ca="1">IFERROR(__xludf.DUMMYFUNCTION("GOOGLETRANSLATE(B3357,""en"",""hi"")"),"मुझे नहीं लगता कि आप इस तरह के एक संकीर्ण दिमाग एक r है। छी दिमाग।")</f>
        <v>मुझे नहीं लगता कि आप इस तरह के एक संकीर्ण दिमाग एक r है। छी दिमाग।</v>
      </c>
      <c r="C3357" s="1" t="s">
        <v>36</v>
      </c>
      <c r="D3357" s="1" t="s">
        <v>5</v>
      </c>
    </row>
    <row r="3358" spans="1:4" ht="13.2" x14ac:dyDescent="0.25">
      <c r="A3358" s="1" t="s">
        <v>3364</v>
      </c>
      <c r="B3358" t="str">
        <f ca="1">IFERROR(__xludf.DUMMYFUNCTION("GOOGLETRANSLATE(B3358,""en"",""hi"")"),"बंद करो जा रहा समलैंगिक")</f>
        <v>बंद करो जा रहा समलैंगिक</v>
      </c>
      <c r="C3358" s="1" t="s">
        <v>36</v>
      </c>
      <c r="D3358" s="1" t="s">
        <v>28</v>
      </c>
    </row>
    <row r="3359" spans="1:4" ht="13.2" x14ac:dyDescent="0.25">
      <c r="A3359" s="1" t="s">
        <v>3365</v>
      </c>
      <c r="B3359" t="str">
        <f ca="1">IFERROR(__xludf.DUMMYFUNCTION("GOOGLETRANSLATE(B3359,""en"",""hi"")"),"अरुंधति रॉय आईएसआई पाकिस्तानी जनरलों और हफीज सईद की * ***** एक पेशेवरों है ...
वह अच्छी तरह से भुगतान प्राप्त करना है ...")</f>
        <v>अरुंधति रॉय आईएसआई पाकिस्तानी जनरलों और हफीज सईद की * ***** एक पेशेवरों है ...
वह अच्छी तरह से भुगतान प्राप्त करना है ...</v>
      </c>
      <c r="C3359" s="1" t="s">
        <v>36</v>
      </c>
      <c r="D3359" s="1" t="s">
        <v>28</v>
      </c>
    </row>
    <row r="3360" spans="1:4" ht="13.2" x14ac:dyDescent="0.25">
      <c r="A3360" s="1" t="s">
        <v>3366</v>
      </c>
      <c r="B3360" t="str">
        <f ca="1">IFERROR(__xludf.DUMMYFUNCTION("GOOGLETRANSLATE(B3360,""en"",""hi"")"),"कमबख्त छोड़ दिया उदारवादी और नारीवादियों")</f>
        <v>कमबख्त छोड़ दिया उदारवादी और नारीवादियों</v>
      </c>
      <c r="C3360" s="1" t="s">
        <v>36</v>
      </c>
      <c r="D3360" s="1" t="s">
        <v>5</v>
      </c>
    </row>
    <row r="3361" spans="1:4" ht="13.2" x14ac:dyDescent="0.25">
      <c r="A3361" s="1" t="s">
        <v>3367</v>
      </c>
      <c r="B3361" t="str">
        <f ca="1">IFERROR(__xludf.DUMMYFUNCTION("GOOGLETRANSLATE(B3361,""en"",""hi"")"),"केवल इन के लिए एक शब्द नारीवादियों उदार ... chutiyoo बंद बकवास ... हर
प्रीति कबीर सिंह की तरह एक पुरुष के लिए मर जाएगा .. वह तेजतर्रार बुद्धिमान था
तेज और इसके अलावा पागल देखभाल .. वह एक तरह उसका ध्यान ले रहा था
राजकुमारी .. इसलिए अवधि .. कुछ भी नहीं गलत "&amp;"उसके चरित्र में और भी वास्तविक दुनिया है
अधिक गड़बड़ी बढ़")</f>
        <v>केवल इन के लिए एक शब्द नारीवादियों उदार ... chutiyoo बंद बकवास ... हर
प्रीति कबीर सिंह की तरह एक पुरुष के लिए मर जाएगा .. वह तेजतर्रार बुद्धिमान था
तेज और इसके अलावा पागल देखभाल .. वह एक तरह उसका ध्यान ले रहा था
राजकुमारी .. इसलिए अवधि .. कुछ भी नहीं गलत उसके चरित्र में और भी वास्तविक दुनिया है
अधिक गड़बड़ी बढ़</v>
      </c>
      <c r="C3361" s="1" t="s">
        <v>36</v>
      </c>
      <c r="D3361" s="1" t="s">
        <v>5</v>
      </c>
    </row>
    <row r="3362" spans="1:4" ht="13.2" x14ac:dyDescent="0.25">
      <c r="A3362" s="1" t="s">
        <v>3368</v>
      </c>
      <c r="B3362" t="str">
        <f ca="1">IFERROR(__xludf.DUMMYFUNCTION("GOOGLETRANSLATE(B3362,""en"",""hi"")"),"अरुंधति रॉय की टिप्पणी प्रधानमंत्री द्वारा किए गए विरोधाभासी बयान के आधार पर कर रहे हैं
मंत्री और उनके गृह मंत्री। सौरभ, सुश्री रॉय की न तो प्रधानमंत्री हैं
भारत और न ही गृह मंत्री।
इस देश के लोग के बाद से इस मोदी सरकार में अपना विश्वास खो रहे हैं
अपने नि"&amp;"र्णय हमारे जीवन में भ्रम की स्थिति बनाने पर आधारित हैं। मामले में, आप कर रहे हैं
एक सच्चे पत्रकार, आप लोगों पर बैठा को सवाल पूछने चाहिए
इस तरह के प्रधानमंत्री, एचएम या उत्तर प्रदेश के मुख्यमंत्री हैं, जो democratical में कोई विश्वास नहीं है के रूप में उच्"&amp;"चतम स्थिति
संविधान के मूल्य।")</f>
        <v>अरुंधति रॉय की टिप्पणी प्रधानमंत्री द्वारा किए गए विरोधाभासी बयान के आधार पर कर रहे हैं
मंत्री और उनके गृह मंत्री। सौरभ, सुश्री रॉय की न तो प्रधानमंत्री हैं
भारत और न ही गृह मंत्री।
इस देश के लोग के बाद से इस मोदी सरकार में अपना विश्वास खो रहे हैं
अपने निर्णय हमारे जीवन में भ्रम की स्थिति बनाने पर आधारित हैं। मामले में, आप कर रहे हैं
एक सच्चे पत्रकार, आप लोगों पर बैठा को सवाल पूछने चाहिए
इस तरह के प्रधानमंत्री, एचएम या उत्तर प्रदेश के मुख्यमंत्री हैं, जो democratical में कोई विश्वास नहीं है के रूप में उच्चतम स्थिति
संविधान के मूल्य।</v>
      </c>
      <c r="C3362" s="1" t="s">
        <v>13</v>
      </c>
      <c r="D3362" s="1" t="s">
        <v>5</v>
      </c>
    </row>
    <row r="3363" spans="1:4" ht="13.2" x14ac:dyDescent="0.25">
      <c r="A3363" s="1" t="s">
        <v>3369</v>
      </c>
      <c r="B3363" t="str">
        <f ca="1">IFERROR(__xludf.DUMMYFUNCTION("GOOGLETRANSLATE(B3363,""en"",""hi"")"),"Supar बॉस")</f>
        <v>Supar बॉस</v>
      </c>
      <c r="C3363" s="1" t="s">
        <v>4</v>
      </c>
      <c r="D3363" s="1" t="s">
        <v>5</v>
      </c>
    </row>
    <row r="3364" spans="1:4" ht="13.2" x14ac:dyDescent="0.25">
      <c r="A3364" s="1" t="s">
        <v>3370</v>
      </c>
      <c r="B3364" t="str">
        <f ca="1">IFERROR(__xludf.DUMMYFUNCTION("GOOGLETRANSLATE(B3364,""en"",""hi"")"),"हर एक मुझे उम्मीद रिश्ते में है 😂😂")</f>
        <v>हर एक मुझे उम्मीद रिश्ते में है 😂😂</v>
      </c>
      <c r="C3364" s="1" t="s">
        <v>4</v>
      </c>
      <c r="D3364" s="1" t="s">
        <v>5</v>
      </c>
    </row>
    <row r="3365" spans="1:4" ht="13.2" x14ac:dyDescent="0.25">
      <c r="A3365" s="1" t="s">
        <v>3371</v>
      </c>
      <c r="B3365" t="str">
        <f ca="1">IFERROR(__xludf.DUMMYFUNCTION("GOOGLETRANSLATE(B3365,""en"",""hi"")"),"से अधिक स्मार्ट पागल औरत")</f>
        <v>से अधिक स्मार्ट पागल औरत</v>
      </c>
      <c r="C3365" s="1" t="s">
        <v>13</v>
      </c>
      <c r="D3365" s="1" t="s">
        <v>5</v>
      </c>
    </row>
    <row r="3366" spans="1:4" ht="13.2" x14ac:dyDescent="0.25">
      <c r="A3366" s="1" t="s">
        <v>3372</v>
      </c>
      <c r="B3366" t="str">
        <f ca="1">IFERROR(__xludf.DUMMYFUNCTION("GOOGLETRANSLATE(B3366,""en"",""hi"")"),"अच्छा दीदी")</f>
        <v>अच्छा दीदी</v>
      </c>
      <c r="C3366" s="1" t="s">
        <v>4</v>
      </c>
      <c r="D3366" s="1" t="s">
        <v>5</v>
      </c>
    </row>
    <row r="3367" spans="1:4" ht="13.2" x14ac:dyDescent="0.25">
      <c r="A3367" s="1" t="s">
        <v>3373</v>
      </c>
      <c r="B3367" t="str">
        <f ca="1">IFERROR(__xludf.DUMMYFUNCTION("GOOGLETRANSLATE(B3367,""en"",""hi"")"),"भारत की जनसंख्या को नियंत्रित करने का एक तरीका है ..")</f>
        <v>भारत की जनसंख्या को नियंत्रित करने का एक तरीका है ..</v>
      </c>
      <c r="C3367" s="1" t="s">
        <v>4</v>
      </c>
      <c r="D3367" s="1" t="s">
        <v>5</v>
      </c>
    </row>
    <row r="3368" spans="1:4" ht="13.2" x14ac:dyDescent="0.25">
      <c r="A3368" s="1" t="s">
        <v>3374</v>
      </c>
      <c r="B3368" t="str">
        <f ca="1">IFERROR(__xludf.DUMMYFUNCTION("GOOGLETRANSLATE(B3368,""en"",""hi"")"),"तुम मेरे मन की लेने बताया .... यह 100 सही है")</f>
        <v>तुम मेरे मन की लेने बताया .... यह 100 सही है</v>
      </c>
      <c r="C3368" s="1" t="s">
        <v>4</v>
      </c>
      <c r="D3368" s="1" t="s">
        <v>5</v>
      </c>
    </row>
    <row r="3369" spans="1:4" ht="13.2" x14ac:dyDescent="0.25">
      <c r="A3369" s="1" t="s">
        <v>3375</v>
      </c>
      <c r="B3369" t="str">
        <f ca="1">IFERROR(__xludf.DUMMYFUNCTION("GOOGLETRANSLATE(B3369,""en"",""hi"")"),"Ranu मंडल ❌you ठीक कह रहे हैं।")</f>
        <v>Ranu मंडल ❌you ठीक कह रहे हैं।</v>
      </c>
      <c r="C3369" s="1" t="s">
        <v>4</v>
      </c>
      <c r="D3369" s="1" t="s">
        <v>5</v>
      </c>
    </row>
    <row r="3370" spans="1:4" ht="13.2" x14ac:dyDescent="0.25">
      <c r="A3370" s="1" t="s">
        <v>3376</v>
      </c>
      <c r="B3370" t="str">
        <f ca="1">IFERROR(__xludf.DUMMYFUNCTION("GOOGLETRANSLATE(B3370,""en"",""hi"")"),"राइट b👍👍👍👍👍👍👍👍👍👍👍👍")</f>
        <v>राइट b👍👍👍👍👍👍👍👍👍👍👍👍</v>
      </c>
      <c r="C3370" s="1" t="s">
        <v>4</v>
      </c>
      <c r="D3370" s="1" t="s">
        <v>5</v>
      </c>
    </row>
    <row r="3371" spans="1:4" ht="13.2" x14ac:dyDescent="0.25">
      <c r="A3371" s="1" t="s">
        <v>3377</v>
      </c>
      <c r="B3371" t="str">
        <f ca="1">IFERROR(__xludf.DUMMYFUNCTION("GOOGLETRANSLATE(B3371,""en"",""hi"")"),"यू बस इसे गलत पढ़ा")</f>
        <v>यू बस इसे गलत पढ़ा</v>
      </c>
      <c r="C3371" s="1" t="s">
        <v>4</v>
      </c>
      <c r="D3371" s="1" t="s">
        <v>5</v>
      </c>
    </row>
    <row r="3372" spans="1:4" ht="13.2" x14ac:dyDescent="0.25">
      <c r="A3372" s="1" t="s">
        <v>3378</v>
      </c>
      <c r="B3372" t="str">
        <f ca="1">IFERROR(__xludf.DUMMYFUNCTION("GOOGLETRANSLATE(B3372,""en"",""hi"")"),"@Akash शिवहरे hii")</f>
        <v>@Akash शिवहरे hii</v>
      </c>
      <c r="C3372" s="1" t="s">
        <v>4</v>
      </c>
      <c r="D3372" s="1" t="s">
        <v>5</v>
      </c>
    </row>
    <row r="3373" spans="1:4" ht="13.2" x14ac:dyDescent="0.25">
      <c r="A3373" s="1" t="s">
        <v>3379</v>
      </c>
      <c r="B3373" t="str">
        <f ca="1">IFERROR(__xludf.DUMMYFUNCTION("GOOGLETRANSLATE(B3373,""en"",""hi"")"),"अंत में अपने चैनल becoz ....... यू आर भयानक और अंक यू सदस्यता ली
सचमुच 100% सही थे समझाया")</f>
        <v>अंत में अपने चैनल becoz ....... यू आर भयानक और अंक यू सदस्यता ली
सचमुच 100% सही थे समझाया</v>
      </c>
      <c r="C3373" s="1" t="s">
        <v>4</v>
      </c>
      <c r="D3373" s="1" t="s">
        <v>5</v>
      </c>
    </row>
    <row r="3374" spans="1:4" ht="13.2" x14ac:dyDescent="0.25">
      <c r="A3374" s="1" t="s">
        <v>3380</v>
      </c>
      <c r="B3374" t="str">
        <f ca="1">IFERROR(__xludf.DUMMYFUNCTION("GOOGLETRANSLATE(B3374,""en"",""hi"")"),"अच्छा ... एन यू लड़कों अभिनय 🙌")</f>
        <v>अच्छा ... एन यू लड़कों अभिनय 🙌</v>
      </c>
      <c r="C3374" s="1" t="s">
        <v>4</v>
      </c>
      <c r="D3374" s="1" t="s">
        <v>5</v>
      </c>
    </row>
    <row r="3375" spans="1:4" ht="13.2" x14ac:dyDescent="0.25">
      <c r="A3375" s="1" t="s">
        <v>3381</v>
      </c>
      <c r="B3375" t="str">
        <f ca="1">IFERROR(__xludf.DUMMYFUNCTION("GOOGLETRANSLATE(B3375,""en"",""hi"")"),"भाई मैं यो पहली बार देख रहा हूँ और आप beleave नहीं होते कि आप की तरह देख रहा था
jaani दुश्मन villan")</f>
        <v>भाई मैं यो पहली बार देख रहा हूँ और आप beleave नहीं होते कि आप की तरह देख रहा था
jaani दुश्मन villan</v>
      </c>
      <c r="C3375" s="1" t="s">
        <v>13</v>
      </c>
      <c r="D3375" s="1" t="s">
        <v>5</v>
      </c>
    </row>
    <row r="3376" spans="1:4" ht="13.2" x14ac:dyDescent="0.25">
      <c r="A3376" s="1" t="s">
        <v>3382</v>
      </c>
      <c r="B3376" t="str">
        <f ca="1">IFERROR(__xludf.DUMMYFUNCTION("GOOGLETRANSLATE(B3376,""en"",""hi"")"),"यह सच है विश्लेषण! .....")</f>
        <v>यह सच है विश्लेषण! .....</v>
      </c>
      <c r="C3376" s="1" t="s">
        <v>4</v>
      </c>
      <c r="D3376" s="1" t="s">
        <v>5</v>
      </c>
    </row>
    <row r="3377" spans="1:4" ht="13.2" x14ac:dyDescent="0.25">
      <c r="A3377" s="1" t="s">
        <v>3383</v>
      </c>
      <c r="B3377" t="str">
        <f ca="1">IFERROR(__xludf.DUMMYFUNCTION("GOOGLETRANSLATE(B3377,""en"",""hi"")"),"उरी कोई आइटम गाना है")</f>
        <v>उरी कोई आइटम गाना है</v>
      </c>
      <c r="C3377" s="1" t="s">
        <v>4</v>
      </c>
      <c r="D3377" s="1" t="s">
        <v>5</v>
      </c>
    </row>
    <row r="3378" spans="1:4" ht="13.2" x14ac:dyDescent="0.25">
      <c r="A3378" s="1" t="s">
        <v>3384</v>
      </c>
      <c r="B3378" t="str">
        <f ca="1">IFERROR(__xludf.DUMMYFUNCTION("GOOGLETRANSLATE(B3378,""en"",""hi"")"),"अच्छा वीडियो प्यार प्यार सब लोग इस को समझना होगा है।")</f>
        <v>अच्छा वीडियो प्यार प्यार सब लोग इस को समझना होगा है।</v>
      </c>
      <c r="C3378" s="1" t="s">
        <v>4</v>
      </c>
      <c r="D3378" s="1" t="s">
        <v>5</v>
      </c>
    </row>
    <row r="3379" spans="1:4" ht="13.2" x14ac:dyDescent="0.25">
      <c r="A3379" s="1" t="s">
        <v>3385</v>
      </c>
      <c r="B3379" t="str">
        <f ca="1">IFERROR(__xludf.DUMMYFUNCTION("GOOGLETRANSLATE(B3379,""en"",""hi"")"),"राइट भाई वह वास्तव में एक dambooo है")</f>
        <v>राइट भाई वह वास्तव में एक dambooo है</v>
      </c>
      <c r="C3379" s="1" t="s">
        <v>36</v>
      </c>
      <c r="D3379" s="1" t="s">
        <v>5</v>
      </c>
    </row>
    <row r="3380" spans="1:4" ht="13.2" x14ac:dyDescent="0.25">
      <c r="A3380" s="1" t="s">
        <v>3386</v>
      </c>
      <c r="B3380" t="str">
        <f ca="1">IFERROR(__xludf.DUMMYFUNCTION("GOOGLETRANSLATE(B3380,""en"",""hi"")"),"बहुत दुख की बात है")</f>
        <v>बहुत दुख की बात है</v>
      </c>
      <c r="C3380" s="1" t="s">
        <v>4</v>
      </c>
      <c r="D3380" s="1" t="s">
        <v>5</v>
      </c>
    </row>
    <row r="3381" spans="1:4" ht="13.2" x14ac:dyDescent="0.25">
      <c r="A3381" s="1" t="s">
        <v>3387</v>
      </c>
      <c r="B3381" t="str">
        <f ca="1">IFERROR(__xludf.DUMMYFUNCTION("GOOGLETRANSLATE(B3381,""en"",""hi"")"),"यह बौद्धिक के कई द्वारा कहा गया है यदि आप वास्तव में नहीं बल्कि बनना चाहता था
कोस फिल्म की तुलना में एक आंदोलन और संयुक्त राज्य अमेरिका और कोरियाई भाषा में भी पता लोगों को ले
फिल्म उद्योग जहां सामग्री और अधिक विकसित की है फिल्में ही कुछ कर रहे हैं
उच्च सा"&amp;"मग्री हम को देखने के लिए इस्तेमाल करते हैं और कम सामग्री हम भी इस बारे में बात नहीं करते। तथाकथित
फिल्म बनाने ko buckchodi bolne se behtar hai अपने स्वयं के साथ आंदोलन शुरू
अनुयायियों। वरना तुम इतनी इस वीडियो में परेशान कर रहे थे।
धन्यवाद")</f>
        <v>यह बौद्धिक के कई द्वारा कहा गया है यदि आप वास्तव में नहीं बल्कि बनना चाहता था
कोस फिल्म की तुलना में एक आंदोलन और संयुक्त राज्य अमेरिका और कोरियाई भाषा में भी पता लोगों को ले
फिल्म उद्योग जहां सामग्री और अधिक विकसित की है फिल्में ही कुछ कर रहे हैं
उच्च सामग्री हम को देखने के लिए इस्तेमाल करते हैं और कम सामग्री हम भी इस बारे में बात नहीं करते। तथाकथित
फिल्म बनाने ko buckchodi bolne se behtar hai अपने स्वयं के साथ आंदोलन शुरू
अनुयायियों। वरना तुम इतनी इस वीडियो में परेशान कर रहे थे।
धन्यवाद</v>
      </c>
      <c r="C3381" s="1" t="s">
        <v>13</v>
      </c>
      <c r="D3381" s="1" t="s">
        <v>5</v>
      </c>
    </row>
    <row r="3382" spans="1:4" ht="13.2" x14ac:dyDescent="0.25">
      <c r="A3382" s="1" t="s">
        <v>3388</v>
      </c>
      <c r="B3382" t="str">
        <f ca="1">IFERROR(__xludf.DUMMYFUNCTION("GOOGLETRANSLATE(B3382,""en"",""hi"")"),"बहुत अच्छा, जिस तरह से यू कहना अपनी बस awsome, जारी रखें सर")</f>
        <v>बहुत अच्छा, जिस तरह से यू कहना अपनी बस awsome, जारी रखें सर</v>
      </c>
      <c r="C3382" s="1" t="s">
        <v>4</v>
      </c>
      <c r="D3382" s="1" t="s">
        <v>5</v>
      </c>
    </row>
    <row r="3383" spans="1:4" ht="13.2" x14ac:dyDescent="0.25">
      <c r="A3383" s="1" t="s">
        <v>3389</v>
      </c>
      <c r="B3383" t="str">
        <f ca="1">IFERROR(__xludf.DUMMYFUNCTION("GOOGLETRANSLATE(B3383,""en"",""hi"")"),"ओ स्त्री
मैत्री krogi😂😂😂😂😂
here👍👍👍 की तरह प्रतीक borade प्रशंसकों")</f>
        <v>ओ स्त्री
मैत्री krogi😂😂😂😂😂
here👍👍👍 की तरह प्रतीक borade प्रशंसकों</v>
      </c>
      <c r="C3383" s="1" t="s">
        <v>4</v>
      </c>
      <c r="D3383" s="1" t="s">
        <v>5</v>
      </c>
    </row>
    <row r="3384" spans="1:4" ht="13.2" x14ac:dyDescent="0.25">
      <c r="A3384" s="1" t="s">
        <v>3390</v>
      </c>
      <c r="B3384" t="str">
        <f ca="1">IFERROR(__xludf.DUMMYFUNCTION("GOOGLETRANSLATE(B3384,""en"",""hi"")"),"कभी सबसे अच्छा YouTuber।")</f>
        <v>कभी सबसे अच्छा YouTuber।</v>
      </c>
      <c r="C3384" s="1" t="s">
        <v>4</v>
      </c>
      <c r="D3384" s="1" t="s">
        <v>5</v>
      </c>
    </row>
    <row r="3385" spans="1:4" ht="13.2" x14ac:dyDescent="0.25">
      <c r="A3385" s="1" t="s">
        <v>3391</v>
      </c>
      <c r="B3385" t="str">
        <f ca="1">IFERROR(__xludf.DUMMYFUNCTION("GOOGLETRANSLATE(B3385,""en"",""hi"")"),"क्यों वह भी भारत में अनुमति दी है मत करो। यह शहरी naxali आतंकवादी
मुक्का मारा और देश से बाहर निकाल दिया जाना चाहिए।")</f>
        <v>क्यों वह भी भारत में अनुमति दी है मत करो। यह शहरी naxali आतंकवादी
मुक्का मारा और देश से बाहर निकाल दिया जाना चाहिए।</v>
      </c>
      <c r="C3385" s="1" t="s">
        <v>36</v>
      </c>
      <c r="D3385" s="1" t="s">
        <v>5</v>
      </c>
    </row>
    <row r="3386" spans="1:4" ht="13.2" x14ac:dyDescent="0.25">
      <c r="A3386" s="1" t="s">
        <v>3392</v>
      </c>
      <c r="B3386" t="str">
        <f ca="1">IFERROR(__xludf.DUMMYFUNCTION("GOOGLETRANSLATE(B3386,""en"",""hi"")"),"देखने के feministic बिंदु को भूल जाएं। .इस फिल्म उस में कुछ भी नहीं मिला है। यह
सिर्फ एक फिल्म में किए गए दृश्यों में से एक यादृच्छिक अनुक्रम था। .no तर्क नहीं
निरंतरता। सब के सब पात्रों मनमौजी थे। मैं एक नशेड़ी कभी भी नहीं देखा है
एक पुनर्वसन की मदद के ब"&amp;"िना एक दिन के भीतर अपनी लत से छुटकारा पाने के। ।मेरे पास है
कभी नहीं देखा एक महिला तो मौन कर दिया n विनम्र एक बिना सचमुच प्यार में गिर करने के लिए
कारण। फिल्म में .हर चरित्र कल्पना नहीं था। मैं सब लगता है
लोग हैं, जो इस फिल्म को देखने के लिए चला गया का ट्"&amp;"रेलर द्वारा befooled दिया है
यह फिल्म। .those जो havent अभी तक अपने पैसे बचाने के लिए कृपया चले गए और घड़ी
विश्व कप के बजाय या एक के लिए उनके परिवारों के साथ एक मनोरंजन पार्क करने के लिए जाना
सैर। मैं इस विसंगत फिल्म एक बड़ा वसा शून्य किसी भी सकारात्मक से"&amp;" बाहर देना
पूर्णांक। ।")</f>
        <v>देखने के feministic बिंदु को भूल जाएं। .इस फिल्म उस में कुछ भी नहीं मिला है। यह
सिर्फ एक फिल्म में किए गए दृश्यों में से एक यादृच्छिक अनुक्रम था। .no तर्क नहीं
निरंतरता। सब के सब पात्रों मनमौजी थे। मैं एक नशेड़ी कभी भी नहीं देखा है
एक पुनर्वसन की मदद के बिना एक दिन के भीतर अपनी लत से छुटकारा पाने के। ।मेरे पास है
कभी नहीं देखा एक महिला तो मौन कर दिया n विनम्र एक बिना सचमुच प्यार में गिर करने के लिए
कारण। फिल्म में .हर चरित्र कल्पना नहीं था। मैं सब लगता है
लोग हैं, जो इस फिल्म को देखने के लिए चला गया का ट्रेलर द्वारा befooled दिया है
यह फिल्म। .those जो havent अभी तक अपने पैसे बचाने के लिए कृपया चले गए और घड़ी
विश्व कप के बजाय या एक के लिए उनके परिवारों के साथ एक मनोरंजन पार्क करने के लिए जाना
सैर। मैं इस विसंगत फिल्म एक बड़ा वसा शून्य किसी भी सकारात्मक से बाहर देना
पूर्णांक। ।</v>
      </c>
      <c r="C3386" s="1" t="s">
        <v>4</v>
      </c>
      <c r="D3386" s="1" t="s">
        <v>5</v>
      </c>
    </row>
    <row r="3387" spans="1:4" ht="13.2" x14ac:dyDescent="0.25">
      <c r="A3387" s="1" t="s">
        <v>3393</v>
      </c>
      <c r="B3387" t="str">
        <f ca="1">IFERROR(__xludf.DUMMYFUNCTION("GOOGLETRANSLATE(B3387,""en"",""hi"")"),"Awsoume वीडियो ... बहुत बढ़िया यू सब ..love ❤️❤️❤️")</f>
        <v>Awsoume वीडियो ... बहुत बढ़िया यू सब ..love ❤️❤️❤️</v>
      </c>
      <c r="C3387" s="1" t="s">
        <v>4</v>
      </c>
      <c r="D3387" s="1" t="s">
        <v>5</v>
      </c>
    </row>
    <row r="3388" spans="1:4" ht="13.2" x14ac:dyDescent="0.25">
      <c r="A3388" s="1" t="s">
        <v>3394</v>
      </c>
      <c r="B3388" t="str">
        <f ca="1">IFERROR(__xludf.DUMMYFUNCTION("GOOGLETRANSLATE(B3388,""en"",""hi"")"),"जब भी मर्दानगी दिखाया गया है इन librandoos रोना होगा।")</f>
        <v>जब भी मर्दानगी दिखाया गया है इन librandoos रोना होगा।</v>
      </c>
      <c r="C3388" s="1" t="s">
        <v>36</v>
      </c>
      <c r="D3388" s="1" t="s">
        <v>5</v>
      </c>
    </row>
    <row r="3389" spans="1:4" ht="13.2" x14ac:dyDescent="0.25">
      <c r="A3389" s="1" t="s">
        <v>3395</v>
      </c>
      <c r="B3389" t="str">
        <f ca="1">IFERROR(__xludf.DUMMYFUNCTION("GOOGLETRANSLATE(B3389,""en"",""hi"")"),"भारतीय सेना में .... मैं दुनिया के किसी भी सेना रीढ़ की हड्डी, में कहेंगे
सैन्य या सेना की नींव ""है अनुशासन, सम्मान, वीरता, के लिए प्यार
मातृभूमि और मानवता, साहस असंभव कार्य और कई और अधिक पूरा करने के लिए
कठिन काम करता है ""..... ये बातें जो भारतीय सशस्त"&amp;"्र का आधार है कर रहे हैं
बलों या दुनिया भर में किसी भी सबसे अच्छा सेनाओं की नींव, के बारे में बात
समलैंगिक या समलैंगिकों ..... प्राचीन समय में इतिहास में बस देखो बहुत कम या
महिलाओं की नगण्य संख्या सेना में भाग लेने, लेकिन समय बदल हम 2019 में हैं
और महिलाओ"&amp;"ं को तो में अब समलैंगिक और समलैंगिकों भर्ती सेना में सेवारत हैं
सैन्य तो सैन्य अच्छी तरह से जानते घटनाओं के लिए किया जाना है के बारे में
की जरूरत है और समय के अनुसार और मैं भविष्य सेना में लगता है कि समलैंगिक शामिल होगा और
सशस्त्र बलों में समलैंगिकों लेकि"&amp;"न अब भारतीय सेना प्रमुख ने कहा कि हम समलैंगिक अनुमति नहीं दी जाएगी
और सेना में समलैंगिकों तो वह 100% सही है और मैं सेना प्रमुख का समर्थन है,
देशभक्ति बस केवल लेकिन अंदर सेना के लिए सीमा पर की जरूरत नहीं है
देश भी हम देश के उज्ज्वल भविष्य के लिए देशभक्त का"&amp;" एक बहुत जरूरत है।")</f>
        <v>भारतीय सेना में .... मैं दुनिया के किसी भी सेना रीढ़ की हड्डी, में कहेंगे
सैन्य या सेना की नींव "है अनुशासन, सम्मान, वीरता, के लिए प्यार
मातृभूमि और मानवता, साहस असंभव कार्य और कई और अधिक पूरा करने के लिए
कठिन काम करता है "..... ये बातें जो भारतीय सशस्त्र का आधार है कर रहे हैं
बलों या दुनिया भर में किसी भी सबसे अच्छा सेनाओं की नींव, के बारे में बात
समलैंगिक या समलैंगिकों ..... प्राचीन समय में इतिहास में बस देखो बहुत कम या
महिलाओं की नगण्य संख्या सेना में भाग लेने, लेकिन समय बदल हम 2019 में हैं
और महिलाओं को तो में अब समलैंगिक और समलैंगिकों भर्ती सेना में सेवारत हैं
सैन्य तो सैन्य अच्छी तरह से जानते घटनाओं के लिए किया जाना है के बारे में
की जरूरत है और समय के अनुसार और मैं भविष्य सेना में लगता है कि समलैंगिक शामिल होगा और
सशस्त्र बलों में समलैंगिकों लेकिन अब भारतीय सेना प्रमुख ने कहा कि हम समलैंगिक अनुमति नहीं दी जाएगी
और सेना में समलैंगिकों तो वह 100% सही है और मैं सेना प्रमुख का समर्थन है,
देशभक्ति बस केवल लेकिन अंदर सेना के लिए सीमा पर की जरूरत नहीं है
देश भी हम देश के उज्ज्वल भविष्य के लिए देशभक्त का एक बहुत जरूरत है।</v>
      </c>
      <c r="C3389" s="1" t="s">
        <v>4</v>
      </c>
      <c r="D3389" s="1" t="s">
        <v>28</v>
      </c>
    </row>
    <row r="3390" spans="1:4" ht="13.2" x14ac:dyDescent="0.25">
      <c r="A3390" s="1" t="s">
        <v>3396</v>
      </c>
      <c r="B3390" t="str">
        <f ca="1">IFERROR(__xludf.DUMMYFUNCTION("GOOGLETRANSLATE(B3390,""en"",""hi"")"),"क्षमा करें बुरा संदेश (समलैंगिक लोगों नाइस)")</f>
        <v>क्षमा करें बुरा संदेश (समलैंगिक लोगों नाइस)</v>
      </c>
      <c r="C3390" s="1" t="s">
        <v>4</v>
      </c>
      <c r="D3390" s="1" t="s">
        <v>5</v>
      </c>
    </row>
    <row r="3391" spans="1:4" ht="13.2" x14ac:dyDescent="0.25">
      <c r="A3391" s="1" t="s">
        <v>3397</v>
      </c>
      <c r="B3391" t="str">
        <f ca="1">IFERROR(__xludf.DUMMYFUNCTION("GOOGLETRANSLATE(B3391,""en"",""hi"")"),"सरकार प्रभाव नहीं बल्कि लोगों के खिलाफ नया कानून बनाने का विश्लेषण करना चाहिए। मैंने नहीं
देखें कि क्या पुरुष किया कुछ भी गलत नहीं है। आप नायक हैं। मैं सराहना करता हूँ
आप आत्मसमर्पण कर दिया।")</f>
        <v>सरकार प्रभाव नहीं बल्कि लोगों के खिलाफ नया कानून बनाने का विश्लेषण करना चाहिए। मैंने नहीं
देखें कि क्या पुरुष किया कुछ भी गलत नहीं है। आप नायक हैं। मैं सराहना करता हूँ
आप आत्मसमर्पण कर दिया।</v>
      </c>
      <c r="C3391" s="1" t="s">
        <v>4</v>
      </c>
      <c r="D3391" s="1" t="s">
        <v>5</v>
      </c>
    </row>
    <row r="3392" spans="1:4" ht="13.2" x14ac:dyDescent="0.25">
      <c r="A3392" s="1" t="s">
        <v>3398</v>
      </c>
      <c r="B3392" t="str">
        <f ca="1">IFERROR(__xludf.DUMMYFUNCTION("GOOGLETRANSLATE(B3392,""en"",""hi"")"),"चंबल टाइगर्स hii.j")</f>
        <v>चंबल टाइगर्स hii.j</v>
      </c>
      <c r="C3392" s="1" t="s">
        <v>4</v>
      </c>
      <c r="D3392" s="1" t="s">
        <v>5</v>
      </c>
    </row>
    <row r="3393" spans="1:4" ht="13.2" x14ac:dyDescent="0.25">
      <c r="A3393" s="1" t="s">
        <v>3399</v>
      </c>
      <c r="B3393" t="str">
        <f ca="1">IFERROR(__xludf.DUMMYFUNCTION("GOOGLETRANSLATE(B3393,""en"",""hi"")"),"शानदार था में")</f>
        <v>शानदार था में</v>
      </c>
      <c r="C3393" s="1" t="s">
        <v>4</v>
      </c>
      <c r="D3393" s="1" t="s">
        <v>5</v>
      </c>
    </row>
    <row r="3394" spans="1:4" ht="13.2" x14ac:dyDescent="0.25">
      <c r="A3394" s="1" t="s">
        <v>3400</v>
      </c>
      <c r="B3394" t="str">
        <f ca="1">IFERROR(__xludf.DUMMYFUNCTION("GOOGLETRANSLATE(B3394,""en"",""hi"")"),"इसकी समय ""भारत के पुरुषों की आयोग"" स्थापित करने के लिए।")</f>
        <v>इसकी समय "भारत के पुरुषों की आयोग" स्थापित करने के लिए।</v>
      </c>
      <c r="C3394" s="1" t="s">
        <v>4</v>
      </c>
      <c r="D3394" s="1" t="s">
        <v>5</v>
      </c>
    </row>
    <row r="3395" spans="1:4" ht="13.2" x14ac:dyDescent="0.25">
      <c r="A3395" s="1" t="s">
        <v>3401</v>
      </c>
      <c r="B3395" t="str">
        <f ca="1">IFERROR(__xludf.DUMMYFUNCTION("GOOGLETRANSLATE(B3395,""en"",""hi"")"),"&lt;Https://youtu.be/46lrFoRgnoA&gt;")</f>
        <v>&lt;Https://youtu.be/46lrFoRgnoA&gt;</v>
      </c>
      <c r="C3395" s="1" t="s">
        <v>4</v>
      </c>
      <c r="D3395" s="1" t="s">
        <v>5</v>
      </c>
    </row>
    <row r="3396" spans="1:4" ht="13.2" x14ac:dyDescent="0.25">
      <c r="A3396" s="1" t="s">
        <v>3402</v>
      </c>
      <c r="B3396" t="str">
        <f ca="1">IFERROR(__xludf.DUMMYFUNCTION("GOOGLETRANSLATE(B3396,""en"",""hi"")"),"हम इस तरह से अधिक वीडियो चाहते 🙏🙏")</f>
        <v>हम इस तरह से अधिक वीडियो चाहते 🙏🙏</v>
      </c>
      <c r="C3396" s="1" t="s">
        <v>4</v>
      </c>
      <c r="D3396" s="1" t="s">
        <v>5</v>
      </c>
    </row>
    <row r="3397" spans="1:4" ht="13.2" x14ac:dyDescent="0.25">
      <c r="A3397" s="1" t="s">
        <v>3403</v>
      </c>
      <c r="B3397" t="str">
        <f ca="1">IFERROR(__xludf.DUMMYFUNCTION("GOOGLETRANSLATE(B3397,""en"",""hi"")"),"तिस्ता sinharoy अच्छा")</f>
        <v>तिस्ता sinharoy अच्छा</v>
      </c>
      <c r="C3397" s="1" t="s">
        <v>4</v>
      </c>
      <c r="D3397" s="1" t="s">
        <v>5</v>
      </c>
    </row>
    <row r="3398" spans="1:4" ht="13.2" x14ac:dyDescent="0.25">
      <c r="A3398" s="1" t="s">
        <v>3404</v>
      </c>
      <c r="B3398" t="str">
        <f ca="1">IFERROR(__xludf.DUMMYFUNCTION("GOOGLETRANSLATE(B3398,""en"",""hi"")"),"Do 4")</f>
        <v>Do 4</v>
      </c>
      <c r="C3398" s="1" t="s">
        <v>4</v>
      </c>
      <c r="D3398" s="1" t="s">
        <v>5</v>
      </c>
    </row>
    <row r="3399" spans="1:4" ht="13.2" x14ac:dyDescent="0.25">
      <c r="A3399" s="1" t="s">
        <v>3405</v>
      </c>
      <c r="B3399" t="str">
        <f ca="1">IFERROR(__xludf.DUMMYFUNCTION("GOOGLETRANSLATE(B3399,""en"",""hi"")"),"कमाल बॉस 🔥🔥")</f>
        <v>कमाल बॉस 🔥🔥</v>
      </c>
      <c r="C3399" s="1" t="s">
        <v>4</v>
      </c>
      <c r="D3399" s="1" t="s">
        <v>5</v>
      </c>
    </row>
    <row r="3400" spans="1:4" ht="13.2" x14ac:dyDescent="0.25">
      <c r="A3400" s="1" t="s">
        <v>3406</v>
      </c>
      <c r="B3400" t="str">
        <f ca="1">IFERROR(__xludf.DUMMYFUNCTION("GOOGLETRANSLATE(B3400,""en"",""hi"")"),"यू सही r 💯")</f>
        <v>यू सही r 💯</v>
      </c>
      <c r="C3400" s="1" t="s">
        <v>4</v>
      </c>
      <c r="D3400" s="1" t="s">
        <v>5</v>
      </c>
    </row>
    <row r="3401" spans="1:4" ht="13.2" x14ac:dyDescent="0.25">
      <c r="A3401" s="1" t="s">
        <v>3407</v>
      </c>
      <c r="B3401" t="str">
        <f ca="1">IFERROR(__xludf.DUMMYFUNCTION("GOOGLETRANSLATE(B3401,""en"",""hi"")"),"वे एक आदमी है जो पूरे दिन पेय के रूप में शाहिद चित्रित है और उसे की तरह लग रहे बनाने
संभव के रूप में शांत, दोस्त यदि u जाने पेय जा रहे हैं ज्यादा यू एक तरह दिखेगा कि
भिखारी या सबसे अधिक संभावना एक सप्ताह के भीतर मर जाते हैं")</f>
        <v>वे एक आदमी है जो पूरे दिन पेय के रूप में शाहिद चित्रित है और उसे की तरह लग रहे बनाने
संभव के रूप में शांत, दोस्त यदि u जाने पेय जा रहे हैं ज्यादा यू एक तरह दिखेगा कि
भिखारी या सबसे अधिक संभावना एक सप्ताह के भीतर मर जाते हैं</v>
      </c>
      <c r="C3401" s="1" t="s">
        <v>13</v>
      </c>
      <c r="D3401" s="1" t="s">
        <v>5</v>
      </c>
    </row>
    <row r="3402" spans="1:4" ht="13.2" x14ac:dyDescent="0.25">
      <c r="A3402" s="1" t="s">
        <v>3408</v>
      </c>
      <c r="B3402" t="str">
        <f ca="1">IFERROR(__xludf.DUMMYFUNCTION("GOOGLETRANSLATE(B3402,""en"",""hi"")"),"[09:29] (https://www.youtube.com/watch?v=N_ZMfQMZos0&amp;t=9m29s) तो सच .. यह है
कुछ भी नहीं महिला के जीवन के साथ नायक के जीवन के सिर्फ एक चरित्र क्या करना है।")</f>
        <v>[09:29] (https://www.youtube.com/watch?v=N_ZMfQMZos0&amp;t=9m29s) तो सच .. यह है
कुछ भी नहीं महिला के जीवन के साथ नायक के जीवन के सिर्फ एक चरित्र क्या करना है।</v>
      </c>
      <c r="C3402" s="1" t="s">
        <v>13</v>
      </c>
      <c r="D3402" s="1" t="s">
        <v>5</v>
      </c>
    </row>
    <row r="3403" spans="1:4" ht="13.2" x14ac:dyDescent="0.25">
      <c r="A3403" s="1" t="s">
        <v>3409</v>
      </c>
      <c r="B3403" t="str">
        <f ca="1">IFERROR(__xludf.DUMMYFUNCTION("GOOGLETRANSLATE(B3403,""en"",""hi"")"),"मैं कसम खाता हूँ, बॉलीवुड ke मुझे इस तरह कह नंगा
हाय Bohot sensless अवास्तविक, हर दशक
कुछ भी नया प्यार ... गोलमाल ... Drugs..Femenism ... Villan ..... कोई तर्क ...
कोई गंभीर .. संदेश ... iteam गीत ... Heroine..Slave .. समय की कुल अपशिष्ट ... मैं
लगता है क"&amp;"ि हो सकता है कभी नहीं ... केवल कुछ फिल्मों
मनी Wast ....")</f>
        <v>मैं कसम खाता हूँ, बॉलीवुड ke मुझे इस तरह कह नंगा
हाय Bohot sensless अवास्तविक, हर दशक
कुछ भी नया प्यार ... गोलमाल ... Drugs..Femenism ... Villan ..... कोई तर्क ...
कोई गंभीर .. संदेश ... iteam गीत ... Heroine..Slave .. समय की कुल अपशिष्ट ... मैं
लगता है कि हो सकता है कभी नहीं ... केवल कुछ फिल्मों
मनी Wast ....</v>
      </c>
      <c r="C3403" s="1" t="s">
        <v>4</v>
      </c>
      <c r="D3403" s="1" t="s">
        <v>5</v>
      </c>
    </row>
    <row r="3404" spans="1:4" ht="13.2" x14ac:dyDescent="0.25">
      <c r="A3404" s="1" t="s">
        <v>3410</v>
      </c>
      <c r="B3404" t="str">
        <f ca="1">IFERROR(__xludf.DUMMYFUNCTION("GOOGLETRANSLATE(B3404,""en"",""hi"")"),"मुझे नफरत है Ranu मंडल मैं उसे आवाज Fuck बंद नफरत
[#Ranu] (http://www.youtube.com/results?search_query=%23Ranu) _Mondal।
मेरा jeisa Kon Kon hai तरह मारा ... 👇👇👇")</f>
        <v>मुझे नफरत है Ranu मंडल मैं उसे आवाज Fuck बंद नफरत
[#Ranu] (http://www.youtube.com/results?search_query=%23Ranu) _Mondal।
मेरा jeisa Kon Kon hai तरह मारा ... 👇👇👇</v>
      </c>
      <c r="C3404" s="1" t="s">
        <v>36</v>
      </c>
      <c r="D3404" s="1" t="s">
        <v>5</v>
      </c>
    </row>
    <row r="3405" spans="1:4" ht="13.2" x14ac:dyDescent="0.25">
      <c r="A3405" s="1" t="s">
        <v>3411</v>
      </c>
      <c r="B3405" t="str">
        <f ca="1">IFERROR(__xludf.DUMMYFUNCTION("GOOGLETRANSLATE(B3405,""en"",""hi"")"),"अब अपना मोबाइल नंबर रेत मुझे कृपया")</f>
        <v>अब अपना मोबाइल नंबर रेत मुझे कृपया</v>
      </c>
      <c r="C3405" s="1" t="s">
        <v>4</v>
      </c>
      <c r="D3405" s="1" t="s">
        <v>5</v>
      </c>
    </row>
    <row r="3406" spans="1:4" ht="13.2" x14ac:dyDescent="0.25">
      <c r="A3406" s="1" t="s">
        <v>3412</v>
      </c>
      <c r="B3406" t="str">
        <f ca="1">IFERROR(__xludf.DUMMYFUNCTION("GOOGLETRANSLATE(B3406,""en"",""hi"")"),"@Farabi फरहद हाँ ... मैं भी यू के साथ सहमत")</f>
        <v>@Farabi फरहद हाँ ... मैं भी यू के साथ सहमत</v>
      </c>
      <c r="C3406" s="1" t="s">
        <v>4</v>
      </c>
      <c r="D3406" s="1" t="s">
        <v>5</v>
      </c>
    </row>
    <row r="3407" spans="1:4" ht="13.2" x14ac:dyDescent="0.25">
      <c r="A3407" s="1" t="s">
        <v>3413</v>
      </c>
      <c r="B3407" t="str">
        <f ca="1">IFERROR(__xludf.DUMMYFUNCTION("GOOGLETRANSLATE(B3407,""en"",""hi"")"),"बकवास लड़का 😂😂😂😂😂😂")</f>
        <v>बकवास लड़का 😂😂😂😂😂😂</v>
      </c>
      <c r="C3407" s="1" t="s">
        <v>4</v>
      </c>
      <c r="D3407" s="1" t="s">
        <v>28</v>
      </c>
    </row>
    <row r="3408" spans="1:4" ht="13.2" x14ac:dyDescent="0.25">
      <c r="A3408" s="1" t="s">
        <v>3414</v>
      </c>
      <c r="B3408" t="str">
        <f ca="1">IFERROR(__xludf.DUMMYFUNCTION("GOOGLETRANSLATE(B3408,""en"",""hi"")"),"Haha एक नापसंद संदीप vanga रेड्डी द्वारा किया जाता है")</f>
        <v>Haha एक नापसंद संदीप vanga रेड्डी द्वारा किया जाता है</v>
      </c>
      <c r="C3408" s="1" t="s">
        <v>4</v>
      </c>
      <c r="D3408" s="1" t="s">
        <v>5</v>
      </c>
    </row>
    <row r="3409" spans="1:4" ht="13.2" x14ac:dyDescent="0.25">
      <c r="A3409" s="1" t="s">
        <v>3415</v>
      </c>
      <c r="B3409" t="str">
        <f ca="1">IFERROR(__xludf.DUMMYFUNCTION("GOOGLETRANSLATE(B3409,""en"",""hi"")"),"अपनी टिप्पणी एक बार। तुम हो
एक ईमानदार पुरुषों। मैं अपनी टिप्पणी पसंद है।")</f>
        <v>अपनी टिप्पणी एक बार। तुम हो
एक ईमानदार पुरुषों। मैं अपनी टिप्पणी पसंद है।</v>
      </c>
      <c r="C3409" s="1" t="s">
        <v>4</v>
      </c>
      <c r="D3409" s="1" t="s">
        <v>5</v>
      </c>
    </row>
    <row r="3410" spans="1:4" ht="13.2" x14ac:dyDescent="0.25">
      <c r="A3410" s="1" t="s">
        <v>3416</v>
      </c>
      <c r="B3410" t="str">
        <f ca="1">IFERROR(__xludf.DUMMYFUNCTION("GOOGLETRANSLATE(B3410,""en"",""hi"")"),"अपने आप को सिर्फ एक परिवर्तन करते हैं, से बचें ""मा चोद di"" Gaali। यह एक बहुत ही बहुत बुरा है
शिष्टाचार। यह अपने चरित्र खंडहर। कृपया...............")</f>
        <v>अपने आप को सिर्फ एक परिवर्तन करते हैं, से बचें "मा चोद di" Gaali। यह एक बहुत ही बहुत बुरा है
शिष्टाचार। यह अपने चरित्र खंडहर। कृपया...............</v>
      </c>
      <c r="C3410" s="1" t="s">
        <v>4</v>
      </c>
      <c r="D3410" s="1" t="s">
        <v>5</v>
      </c>
    </row>
    <row r="3411" spans="1:4" ht="13.2" x14ac:dyDescent="0.25">
      <c r="A3411" s="1" t="s">
        <v>3417</v>
      </c>
      <c r="B3411" t="str">
        <f ca="1">IFERROR(__xludf.DUMMYFUNCTION("GOOGLETRANSLATE(B3411,""en"",""hi"")"),"मैं भारत से कहते हैं। Parimani मम् आप बहुत सुंदर हैं। मुझे तुम्हारी बहुत याद आती है। मैं
जामिया मिलिया इस्लामिया विश्वविद्यालय से राजनीति विज्ञान ऑनर्स किया था। मैं भी
बांग्लादेश में आप यात्रा करना चाहते हैं। सुखी जीवन।")</f>
        <v>मैं भारत से कहते हैं। Parimani मम् आप बहुत सुंदर हैं। मुझे तुम्हारी बहुत याद आती है। मैं
जामिया मिलिया इस्लामिया विश्वविद्यालय से राजनीति विज्ञान ऑनर्स किया था। मैं भी
बांग्लादेश में आप यात्रा करना चाहते हैं। सुखी जीवन।</v>
      </c>
      <c r="C3411" s="1" t="s">
        <v>4</v>
      </c>
      <c r="D3411" s="1" t="s">
        <v>5</v>
      </c>
    </row>
    <row r="3412" spans="1:4" ht="13.2" x14ac:dyDescent="0.25">
      <c r="A3412" s="1" t="s">
        <v>3418</v>
      </c>
      <c r="B3412" t="str">
        <f ca="1">IFERROR(__xludf.DUMMYFUNCTION("GOOGLETRANSLATE(B3412,""en"",""hi"")"),"chutiya देखा। उदारवाद नहीं मतलब है कि आप क्या कहा है। नारीवाद नहीं है
प्रतिनिधित्व करते हैं जो आपने कहा")</f>
        <v>chutiya देखा। उदारवाद नहीं मतलब है कि आप क्या कहा है। नारीवाद नहीं है
प्रतिनिधित्व करते हैं जो आपने कहा</v>
      </c>
      <c r="C3412" s="1" t="s">
        <v>36</v>
      </c>
      <c r="D3412" s="1" t="s">
        <v>5</v>
      </c>
    </row>
    <row r="3413" spans="1:4" ht="13.2" x14ac:dyDescent="0.25">
      <c r="A3413" s="1" t="s">
        <v>3419</v>
      </c>
      <c r="B3413" t="str">
        <f ca="1">IFERROR(__xludf.DUMMYFUNCTION("GOOGLETRANSLATE(B3413,""en"",""hi"")"),"@Random वार्ता सुझाव के लिए धन्यवाद")</f>
        <v>@Random वार्ता सुझाव के लिए धन्यवाद</v>
      </c>
      <c r="C3413" s="1" t="s">
        <v>4</v>
      </c>
      <c r="D3413" s="1" t="s">
        <v>5</v>
      </c>
    </row>
    <row r="3414" spans="1:4" ht="13.2" x14ac:dyDescent="0.25">
      <c r="A3414" s="1" t="s">
        <v>3420</v>
      </c>
      <c r="B3414" t="str">
        <f ca="1">IFERROR(__xludf.DUMMYFUNCTION("GOOGLETRANSLATE(B3414,""en"",""hi"")"),"भिखारी अगर आप सहमत हैं कर रहे हैं अब हर जगह 'जैसे हिट' कर रहे हैं।")</f>
        <v>भिखारी अगर आप सहमत हैं कर रहे हैं अब हर जगह 'जैसे हिट' कर रहे हैं।</v>
      </c>
      <c r="C3414" s="1" t="s">
        <v>4</v>
      </c>
      <c r="D3414" s="1" t="s">
        <v>5</v>
      </c>
    </row>
    <row r="3415" spans="1:4" ht="13.2" x14ac:dyDescent="0.25">
      <c r="A3415" s="1" t="s">
        <v>3421</v>
      </c>
      <c r="B3415" t="str">
        <f ca="1">IFERROR(__xludf.DUMMYFUNCTION("GOOGLETRANSLATE(B3415,""en"",""hi"")"),"Oosam भाई")</f>
        <v>Oosam भाई</v>
      </c>
      <c r="C3415" s="1" t="s">
        <v>4</v>
      </c>
      <c r="D3415" s="1" t="s">
        <v>5</v>
      </c>
    </row>
    <row r="3416" spans="1:4" ht="13.2" x14ac:dyDescent="0.25">
      <c r="A3416" s="1" t="s">
        <v>3422</v>
      </c>
      <c r="B3416" t="str">
        <f ca="1">IFERROR(__xludf.DUMMYFUNCTION("GOOGLETRANSLATE(B3416,""en"",""hi"")"),"यू आर सही भाई")</f>
        <v>यू आर सही भाई</v>
      </c>
      <c r="C3416" s="1" t="s">
        <v>4</v>
      </c>
      <c r="D3416" s="1" t="s">
        <v>5</v>
      </c>
    </row>
    <row r="3417" spans="1:4" ht="13.2" x14ac:dyDescent="0.25">
      <c r="A3417" s="1" t="s">
        <v>3423</v>
      </c>
      <c r="B3417" t="str">
        <f ca="1">IFERROR(__xludf.DUMMYFUNCTION("GOOGLETRANSLATE(B3417,""en"",""hi"")"),"धन्यवाद भाई")</f>
        <v>धन्यवाद भाई</v>
      </c>
      <c r="C3417" s="1" t="s">
        <v>4</v>
      </c>
      <c r="D3417" s="1" t="s">
        <v>5</v>
      </c>
    </row>
    <row r="3418" spans="1:4" ht="13.2" x14ac:dyDescent="0.25">
      <c r="A3418" s="1" t="s">
        <v>3424</v>
      </c>
      <c r="B3418" t="str">
        <f ca="1">IFERROR(__xludf.DUMMYFUNCTION("GOOGLETRANSLATE(B3418,""en"",""hi"")"),"तत्काल कार्रवाई करने के लिए गलत मालिश भड़काने के लिए सरकार की ओर से लिया जाना चाहिए
पूरे society.When हमारे वास्तविक सरकार शुरू लेने कड़े
ऐसे पागल, भ्रष्ट विरोधी राष्ट्रवादी जानवर पर कार्रवाई।")</f>
        <v>तत्काल कार्रवाई करने के लिए गलत मालिश भड़काने के लिए सरकार की ओर से लिया जाना चाहिए
पूरे society.When हमारे वास्तविक सरकार शुरू लेने कड़े
ऐसे पागल, भ्रष्ट विरोधी राष्ट्रवादी जानवर पर कार्रवाई।</v>
      </c>
      <c r="C3418" s="1" t="s">
        <v>4</v>
      </c>
      <c r="D3418" s="1" t="s">
        <v>5</v>
      </c>
    </row>
    <row r="3419" spans="1:4" ht="13.2" x14ac:dyDescent="0.25">
      <c r="A3419" s="1" t="s">
        <v>3425</v>
      </c>
      <c r="B3419" t="str">
        <f ca="1">IFERROR(__xludf.DUMMYFUNCTION("GOOGLETRANSLATE(B3419,""en"",""hi"")"),"प्यार कोई लिंग है ... 😀")</f>
        <v>प्यार कोई लिंग है ... 😀</v>
      </c>
      <c r="C3419" s="1" t="s">
        <v>4</v>
      </c>
      <c r="D3419" s="1" t="s">
        <v>5</v>
      </c>
    </row>
    <row r="3420" spans="1:4" ht="13.2" x14ac:dyDescent="0.25">
      <c r="A3420" s="1" t="s">
        <v>3426</v>
      </c>
      <c r="B3420" t="str">
        <f ca="1">IFERROR(__xludf.DUMMYFUNCTION("GOOGLETRANSLATE(B3420,""en"",""hi"")"),"निर्देशक homophobe है। Wrost फिल्म कभी।")</f>
        <v>निर्देशक homophobe है। Wrost फिल्म कभी।</v>
      </c>
      <c r="C3420" s="1" t="s">
        <v>13</v>
      </c>
      <c r="D3420" s="1" t="s">
        <v>5</v>
      </c>
    </row>
    <row r="3421" spans="1:4" ht="13.2" x14ac:dyDescent="0.25">
      <c r="A3421" s="1" t="s">
        <v>3427</v>
      </c>
      <c r="B3421" t="str">
        <f ca="1">IFERROR(__xludf.DUMMYFUNCTION("GOOGLETRANSLATE(B3421,""en"",""hi"")"),"यह अनुमति नहीं होनी चाहिए
सेना देखते हैं सेना में के रूप में amny गतिविधियों देखते हैं
वे जहां आधार शिविर के साथ कोई संबंध के साथ शिविरों में रहने के लिए है
उत्तर पूर्व या जे और कश्मीर के कुछ भागों की तरह।
यह समलैंगिकता इसे करने के लिए एक आपदा thn अधिक हो"&amp;" जाएगा अनुमति दी है हमारे
प्रतिष्ठित सेना।
उन लोगों को भी एक ही में लिप्त करने के लिए दूसरों को भड़काने जाएगा के रूप में ...
जय हिन्द..")</f>
        <v>यह अनुमति नहीं होनी चाहिए
सेना देखते हैं सेना में के रूप में amny गतिविधियों देखते हैं
वे जहां आधार शिविर के साथ कोई संबंध के साथ शिविरों में रहने के लिए है
उत्तर पूर्व या जे और कश्मीर के कुछ भागों की तरह।
यह समलैंगिकता इसे करने के लिए एक आपदा thn अधिक हो जाएगा अनुमति दी है हमारे
प्रतिष्ठित सेना।
उन लोगों को भी एक ही में लिप्त करने के लिए दूसरों को भड़काने जाएगा के रूप में ...
जय हिन्द..</v>
      </c>
      <c r="C3421" s="1" t="s">
        <v>4</v>
      </c>
      <c r="D3421" s="1" t="s">
        <v>28</v>
      </c>
    </row>
    <row r="3422" spans="1:4" ht="13.2" x14ac:dyDescent="0.25">
      <c r="A3422" s="1" t="s">
        <v>3428</v>
      </c>
      <c r="B3422" t="str">
        <f ca="1">IFERROR(__xludf.DUMMYFUNCTION("GOOGLETRANSLATE(B3422,""en"",""hi"")"),"मेरे दिल, भाई जीता। बहुत खूबसूरती से समझाया।")</f>
        <v>मेरे दिल, भाई जीता। बहुत खूबसूरती से समझाया।</v>
      </c>
      <c r="C3422" s="1" t="s">
        <v>4</v>
      </c>
      <c r="D3422" s="1" t="s">
        <v>5</v>
      </c>
    </row>
    <row r="3423" spans="1:4" ht="13.2" x14ac:dyDescent="0.25">
      <c r="A3423" s="1" t="s">
        <v>3429</v>
      </c>
      <c r="B3423" t="str">
        <f ca="1">IFERROR(__xludf.DUMMYFUNCTION("GOOGLETRANSLATE(B3423,""en"",""hi"")"),"करण GOAGliya हाँ")</f>
        <v>करण GOAGliya हाँ</v>
      </c>
      <c r="C3423" s="1" t="s">
        <v>4</v>
      </c>
      <c r="D3423" s="1" t="s">
        <v>5</v>
      </c>
    </row>
    <row r="3424" spans="1:4" ht="13.2" x14ac:dyDescent="0.25">
      <c r="A3424" s="1" t="s">
        <v>3430</v>
      </c>
      <c r="B3424" t="str">
        <f ca="1">IFERROR(__xludf.DUMMYFUNCTION("GOOGLETRANSLATE(B3424,""en"",""hi"")"),"यह वीडियो लोगों के लिए किया जाता है जैसे आप only😒😒😒")</f>
        <v>यह वीडियो लोगों के लिए किया जाता है जैसे आप only😒😒😒</v>
      </c>
      <c r="C3424" s="1" t="s">
        <v>4</v>
      </c>
      <c r="D3424" s="1" t="s">
        <v>5</v>
      </c>
    </row>
    <row r="3425" spans="1:4" ht="13.2" x14ac:dyDescent="0.25">
      <c r="A3425" s="1" t="s">
        <v>3431</v>
      </c>
      <c r="B3425" t="str">
        <f ca="1">IFERROR(__xludf.DUMMYFUNCTION("GOOGLETRANSLATE(B3425,""en"",""hi"")"),"कहानी का नैतिक ""कभी नहीं एक भाषा में सार्वजनिक रूप से बात आप पर है कि बुरा कर रहे हैं""")</f>
        <v>कहानी का नैतिक "कभी नहीं एक भाषा में सार्वजनिक रूप से बात आप पर है कि बुरा कर रहे हैं"</v>
      </c>
      <c r="C3425" s="1" t="s">
        <v>4</v>
      </c>
      <c r="D3425" s="1" t="s">
        <v>5</v>
      </c>
    </row>
    <row r="3426" spans="1:4" ht="13.2" x14ac:dyDescent="0.25">
      <c r="A3426" s="1" t="s">
        <v>3432</v>
      </c>
      <c r="B3426" t="str">
        <f ca="1">IFERROR(__xludf.DUMMYFUNCTION("GOOGLETRANSLATE(B3426,""en"",""hi"")"),"सलामी यू jahagir करने के लिए।")</f>
        <v>सलामी यू jahagir करने के लिए।</v>
      </c>
      <c r="C3426" s="1" t="s">
        <v>4</v>
      </c>
      <c r="D3426" s="1" t="s">
        <v>5</v>
      </c>
    </row>
    <row r="3427" spans="1:4" ht="13.2" x14ac:dyDescent="0.25">
      <c r="A3427" s="1" t="s">
        <v>3433</v>
      </c>
      <c r="B3427" t="str">
        <f ca="1">IFERROR(__xludf.DUMMYFUNCTION("GOOGLETRANSLATE(B3427,""en"",""hi"")"),"इस प्रेरणा की तरह एल")</f>
        <v>इस प्रेरणा की तरह एल</v>
      </c>
      <c r="C3427" s="1" t="s">
        <v>4</v>
      </c>
      <c r="D3427" s="1" t="s">
        <v>5</v>
      </c>
    </row>
    <row r="3428" spans="1:4" ht="13.2" x14ac:dyDescent="0.25">
      <c r="A3428" s="1" t="s">
        <v>3434</v>
      </c>
      <c r="B3428" t="str">
        <f ca="1">IFERROR(__xludf.DUMMYFUNCTION("GOOGLETRANSLATE(B3428,""en"",""hi"")"),"अच्छा काम आदमी। अच्छा लगा।")</f>
        <v>अच्छा काम आदमी। अच्छा लगा।</v>
      </c>
      <c r="C3428" s="1" t="s">
        <v>4</v>
      </c>
      <c r="D3428" s="1" t="s">
        <v>5</v>
      </c>
    </row>
    <row r="3429" spans="1:4" ht="13.2" x14ac:dyDescent="0.25">
      <c r="A3429" s="1" t="s">
        <v>3435</v>
      </c>
      <c r="B3429" t="str">
        <f ca="1">IFERROR(__xludf.DUMMYFUNCTION("GOOGLETRANSLATE(B3429,""en"",""hi"")"),"महान आदमी")</f>
        <v>महान आदमी</v>
      </c>
      <c r="C3429" s="1" t="s">
        <v>4</v>
      </c>
      <c r="D3429" s="1" t="s">
        <v>5</v>
      </c>
    </row>
    <row r="3430" spans="1:4" ht="13.2" x14ac:dyDescent="0.25">
      <c r="A3430" s="1" t="s">
        <v>3436</v>
      </c>
      <c r="B3430" t="str">
        <f ca="1">IFERROR(__xludf.DUMMYFUNCTION("GOOGLETRANSLATE(B3430,""en"",""hi"")"),"मैं सिर्फ एक समीक्षा चाहता था 😅😅")</f>
        <v>मैं सिर्फ एक समीक्षा चाहता था 😅😅</v>
      </c>
      <c r="C3430" s="1" t="s">
        <v>4</v>
      </c>
      <c r="D3430" s="1" t="s">
        <v>5</v>
      </c>
    </row>
    <row r="3431" spans="1:4" ht="13.2" x14ac:dyDescent="0.25">
      <c r="A3431" s="1" t="s">
        <v>3437</v>
      </c>
      <c r="B3431" t="str">
        <f ca="1">IFERROR(__xludf.DUMMYFUNCTION("GOOGLETRANSLATE(B3431,""en"",""hi"")"),"उसे और दूसरों की गलत बयानी से हिंसा भड़काने के लिए यूएपीए के तहत गिरफ्तार
अधिनियम।")</f>
        <v>उसे और दूसरों की गलत बयानी से हिंसा भड़काने के लिए यूएपीए के तहत गिरफ्तार
अधिनियम।</v>
      </c>
      <c r="C3431" s="1" t="s">
        <v>4</v>
      </c>
      <c r="D3431" s="1" t="s">
        <v>5</v>
      </c>
    </row>
    <row r="3432" spans="1:4" ht="13.2" x14ac:dyDescent="0.25">
      <c r="A3432" s="1" t="s">
        <v>3438</v>
      </c>
      <c r="B3432" t="str">
        <f ca="1">IFERROR(__xludf.DUMMYFUNCTION("GOOGLETRANSLATE(B3432,""en"",""hi"")"),"nicetip")</f>
        <v>nicetip</v>
      </c>
      <c r="C3432" s="1" t="s">
        <v>4</v>
      </c>
      <c r="D3432" s="1" t="s">
        <v>5</v>
      </c>
    </row>
    <row r="3433" spans="1:4" ht="13.2" x14ac:dyDescent="0.25">
      <c r="A3433" s="1" t="s">
        <v>3439</v>
      </c>
      <c r="B3433" t="str">
        <f ca="1">IFERROR(__xludf.DUMMYFUNCTION("GOOGLETRANSLATE(B3433,""en"",""hi"")"),"बहुत अच्छा भाई")</f>
        <v>बहुत अच्छा भाई</v>
      </c>
      <c r="C3433" s="1" t="s">
        <v>4</v>
      </c>
      <c r="D3433" s="1" t="s">
        <v>5</v>
      </c>
    </row>
    <row r="3434" spans="1:4" ht="13.2" x14ac:dyDescent="0.25">
      <c r="A3434" s="1" t="s">
        <v>3440</v>
      </c>
      <c r="B3434" t="str">
        <f ca="1">IFERROR(__xludf.DUMMYFUNCTION("GOOGLETRANSLATE(B3434,""en"",""hi"")"),"यह सही है ekdam साई किया isne")</f>
        <v>यह सही है ekdam साई किया isne</v>
      </c>
      <c r="C3434" s="1" t="s">
        <v>4</v>
      </c>
      <c r="D3434" s="1" t="s">
        <v>5</v>
      </c>
    </row>
    <row r="3435" spans="1:4" ht="13.2" x14ac:dyDescent="0.25">
      <c r="A3435" s="1" t="s">
        <v>3441</v>
      </c>
      <c r="B3435" t="str">
        <f ca="1">IFERROR(__xludf.DUMMYFUNCTION("GOOGLETRANSLATE(B3435,""en"",""hi"")"),"से बहुत सारा प्यार
[#Theknownartist] (http://www.youtube.com/results?search_query=%23theknownartist)")</f>
        <v>से बहुत सारा प्यार
[#Theknownartist] (http://www.youtube.com/results?search_query=%23theknownartist)</v>
      </c>
      <c r="C3435" s="1" t="s">
        <v>4</v>
      </c>
      <c r="D3435" s="1" t="s">
        <v>5</v>
      </c>
    </row>
    <row r="3436" spans="1:4" ht="13.2" x14ac:dyDescent="0.25">
      <c r="A3436" s="1" t="s">
        <v>3442</v>
      </c>
      <c r="B3436" t="str">
        <f ca="1">IFERROR(__xludf.DUMMYFUNCTION("GOOGLETRANSLATE(B3436,""en"",""hi"")"),"हम परवाह नहीं है नारीवादियों क्या कहते हैं? 😛")</f>
        <v>हम परवाह नहीं है नारीवादियों क्या कहते हैं? 😛</v>
      </c>
      <c r="C3436" s="1" t="s">
        <v>4</v>
      </c>
      <c r="D3436" s="1" t="s">
        <v>5</v>
      </c>
    </row>
    <row r="3437" spans="1:4" ht="13.2" x14ac:dyDescent="0.25">
      <c r="A3437" s="1" t="s">
        <v>3443</v>
      </c>
      <c r="B3437" t="str">
        <f ca="1">IFERROR(__xludf.DUMMYFUNCTION("GOOGLETRANSLATE(B3437,""en"",""hi"")"),"Dat चालाक औरत अरुंधति एक डॉक्टर की जरूरत वह बीमार है मैं n उसके लिए खेद है
उसकी स्थिति पर संज्ञानात्मक भावना खो दिया")</f>
        <v>Dat चालाक औरत अरुंधति एक डॉक्टर की जरूरत वह बीमार है मैं n उसके लिए खेद है
उसकी स्थिति पर संज्ञानात्मक भावना खो दिया</v>
      </c>
      <c r="C3437" s="1" t="s">
        <v>4</v>
      </c>
      <c r="D3437" s="1" t="s">
        <v>5</v>
      </c>
    </row>
    <row r="3438" spans="1:4" ht="13.2" x14ac:dyDescent="0.25">
      <c r="A3438" s="1" t="s">
        <v>3444</v>
      </c>
      <c r="B3438" t="str">
        <f ca="1">IFERROR(__xludf.DUMMYFUNCTION("GOOGLETRANSLATE(B3438,""en"",""hi"")"),"उदारवादी? दोस्त यू इस वीडियो में खुद को शर्मिंदा। मैं फिल्म नहीं देखा है
यदि ऐसा है तो इस फिल्म के अच्छा idk। लेकिन यू अपने आप को शर्मिंदा किया है गंभीरता से तो न
उन विषयों के संबंध में कुछ भी नहीं जानता के बारे में बात करते हैं। मैं नारीवादी नहीं हूँ")</f>
        <v>उदारवादी? दोस्त यू इस वीडियो में खुद को शर्मिंदा। मैं फिल्म नहीं देखा है
यदि ऐसा है तो इस फिल्म के अच्छा idk। लेकिन यू अपने आप को शर्मिंदा किया है गंभीरता से तो न
उन विषयों के संबंध में कुछ भी नहीं जानता के बारे में बात करते हैं। मैं नारीवादी नहीं हूँ</v>
      </c>
      <c r="C3438" s="1" t="s">
        <v>13</v>
      </c>
      <c r="D3438" s="1" t="s">
        <v>5</v>
      </c>
    </row>
    <row r="3439" spans="1:4" ht="13.2" x14ac:dyDescent="0.25">
      <c r="A3439" s="1" t="s">
        <v>3445</v>
      </c>
      <c r="B3439" t="str">
        <f ca="1">IFERROR(__xludf.DUMMYFUNCTION("GOOGLETRANSLATE(B3439,""en"",""hi"")"),"हाँ एवेंजर्स और तेज और उग्र बेहद यथार्थवादी हैं !! खूनी anpadh
gawar पाखंडी हारे")</f>
        <v>हाँ एवेंजर्स और तेज और उग्र बेहद यथार्थवादी हैं !! खूनी anpadh
gawar पाखंडी हारे</v>
      </c>
      <c r="C3439" s="1" t="s">
        <v>36</v>
      </c>
      <c r="D3439" s="1" t="s">
        <v>5</v>
      </c>
    </row>
    <row r="3440" spans="1:4" ht="13.2" x14ac:dyDescent="0.25">
      <c r="A3440" s="1" t="s">
        <v>3446</v>
      </c>
      <c r="B3440" t="str">
        <f ca="1">IFERROR(__xludf.DUMMYFUNCTION("GOOGLETRANSLATE(B3440,""en"",""hi"")"),"Anuroop, वह गंदगी, 1 लाइन से पिछले करने के लिए बात कर रहा है, स्वयं के खिलाफ भी im
घातकता, लेकिन न मुझे यदि एक लड़की है बताओ एक भावनाहीन robot🙏 बनने के लिए
मूक, विकसित करता है कि / अधिक राय बनाने के लिए,
[08:45] (https://www.youtube.com/watch?v=N_ZMfQMZo"&amp;"s0&amp;t=8m45s) मूक लोग (पुरुष
या महिला) अधिक राय है (bcz वे मन को शांत रखने के nd कई के बारे में सोच
चीजें) और बेहतर निर्णय लेने कौशल, im भी एक मूक पुरुष मैं क्योंकि
know👍! मैं नहीं कर सकते उसकी shit🙏🙏🙏 को सुनने")</f>
        <v>Anuroop, वह गंदगी, 1 लाइन से पिछले करने के लिए बात कर रहा है, स्वयं के खिलाफ भी im
घातकता, लेकिन न मुझे यदि एक लड़की है बताओ एक भावनाहीन robot🙏 बनने के लिए
मूक, विकसित करता है कि / अधिक राय बनाने के लिए,
[08:45] (https://www.youtube.com/watch?v=N_ZMfQMZos0&amp;t=8m45s) मूक लोग (पुरुष
या महिला) अधिक राय है (bcz वे मन को शांत रखने के nd कई के बारे में सोच
चीजें) और बेहतर निर्णय लेने कौशल, im भी एक मूक पुरुष मैं क्योंकि
know👍! मैं नहीं कर सकते उसकी shit🙏🙏🙏 को सुनने</v>
      </c>
      <c r="C3440" s="1" t="s">
        <v>4</v>
      </c>
      <c r="D3440" s="1" t="s">
        <v>5</v>
      </c>
    </row>
    <row r="3441" spans="1:4" ht="13.2" x14ac:dyDescent="0.25">
      <c r="A3441" s="1" t="s">
        <v>3447</v>
      </c>
      <c r="B3441" t="str">
        <f ca="1">IFERROR(__xludf.DUMMYFUNCTION("GOOGLETRANSLATE(B3441,""en"",""hi"")"),"तेरे नाम 100000x था बेहतर thn shitty कबीर singh👎👎👎👎👎")</f>
        <v>तेरे नाम 100000x था बेहतर thn shitty कबीर singh👎👎👎👎👎</v>
      </c>
      <c r="C3441" s="1" t="s">
        <v>4</v>
      </c>
      <c r="D3441" s="1" t="s">
        <v>5</v>
      </c>
    </row>
    <row r="3442" spans="1:4" ht="13.2" x14ac:dyDescent="0.25">
      <c r="A3442" s="1" t="s">
        <v>3448</v>
      </c>
      <c r="B3442" t="str">
        <f ca="1">IFERROR(__xludf.DUMMYFUNCTION("GOOGLETRANSLATE(B3442,""en"",""hi"")"),"वीडियो के बीच विज्ञापनों से नफरत है ... 😏")</f>
        <v>वीडियो के बीच विज्ञापनों से नफरत है ... 😏</v>
      </c>
      <c r="C3442" s="1" t="s">
        <v>13</v>
      </c>
      <c r="D3442" s="1" t="s">
        <v>5</v>
      </c>
    </row>
    <row r="3443" spans="1:4" ht="13.2" x14ac:dyDescent="0.25">
      <c r="A3443" s="1" t="s">
        <v>3449</v>
      </c>
      <c r="B3443" t="str">
        <f ca="1">IFERROR(__xludf.DUMMYFUNCTION("GOOGLETRANSLATE(B3443,""en"",""hi"")"),"जिसका दावा करने के लिए सबसे नीच और रॉय अरुंधति एक Daft और अज्ञानी महिला है
प्रसिद्धि एक निट की बुद्धि कल्पना है। अब से प्राणियों की सरासर पहचान कृपालु
नामकरण ..... क्या एक अपमानित IDEs ....")</f>
        <v>जिसका दावा करने के लिए सबसे नीच और रॉय अरुंधति एक Daft और अज्ञानी महिला है
प्रसिद्धि एक निट की बुद्धि कल्पना है। अब से प्राणियों की सरासर पहचान कृपालु
नामकरण ..... क्या एक अपमानित IDEs ....</v>
      </c>
      <c r="C3443" s="1" t="s">
        <v>4</v>
      </c>
      <c r="D3443" s="1" t="s">
        <v>5</v>
      </c>
    </row>
    <row r="3444" spans="1:4" ht="13.2" x14ac:dyDescent="0.25">
      <c r="A3444" s="1" t="s">
        <v>3450</v>
      </c>
      <c r="B3444" t="str">
        <f ca="1">IFERROR(__xludf.DUMMYFUNCTION("GOOGLETRANSLATE(B3444,""en"",""hi"")"),"मुझे लगता है कि कबीर सिंह फिल्म देखने नहीं किया।
लेकिन मैं देख चुके तेलुगू संस्करण अर्जुन लिए तैयार है।
अनिच्छा से मैं Shwetabh से सहमत हैं, लेकिन ""अर्जुन तैयार"" नायक में पर चले जाएँगे,
अपनी दादी की मौत के बाद और उस लड़की के लिए नहीं अपनी बुरी आदतों छोड"&amp;"़ देना।
हालांकि वह बुरी आदतों है, मुझे लगा उनके चरित्र वास्तविक था। वह नहीं नहीं करना चाहता था
सजा या कर्मा अपने कर्मों के लिए से बचने के लिए। उन्होंने कहा कि में उसके अपराध के लिए सहमत हैं
कोर्ट। वह एक कायर की तरह से बचने के लिए नहीं नहीं चाहता था।
और अं"&amp;"त में वह जानता था कि वह गलत है। उन्होंने कहा कि पता था, इस में एक चरण है उसकी
जिंदगी। उन्होंने कहा कि वे बदला जा रहा है और बदलना चाहते हैं लेकिन नहीं कर सकते हैं क्योंकि पता था
वह आदी है।
निष्ठा से मैं पहली बार देखने के Shwetabh के दृष्टिकोण पसंद नहीं आया"&amp;"। वे मई
बॉलीवुड के दबाव के कारण बदली हुई कहानी लाइन।")</f>
        <v>मुझे लगता है कि कबीर सिंह फिल्म देखने नहीं किया।
लेकिन मैं देख चुके तेलुगू संस्करण अर्जुन लिए तैयार है।
अनिच्छा से मैं Shwetabh से सहमत हैं, लेकिन "अर्जुन तैयार" नायक में पर चले जाएँगे,
अपनी दादी की मौत के बाद और उस लड़की के लिए नहीं अपनी बुरी आदतों छोड़ देना।
हालांकि वह बुरी आदतों है, मुझे लगा उनके चरित्र वास्तविक था। वह नहीं नहीं करना चाहता था
सजा या कर्मा अपने कर्मों के लिए से बचने के लिए। उन्होंने कहा कि में उसके अपराध के लिए सहमत हैं
कोर्ट। वह एक कायर की तरह से बचने के लिए नहीं नहीं चाहता था।
और अंत में वह जानता था कि वह गलत है। उन्होंने कहा कि पता था, इस में एक चरण है उसकी
जिंदगी। उन्होंने कहा कि वे बदला जा रहा है और बदलना चाहते हैं लेकिन नहीं कर सकते हैं क्योंकि पता था
वह आदी है।
निष्ठा से मैं पहली बार देखने के Shwetabh के दृष्टिकोण पसंद नहीं आया। वे मई
बॉलीवुड के दबाव के कारण बदली हुई कहानी लाइन।</v>
      </c>
      <c r="C3444" s="1" t="s">
        <v>4</v>
      </c>
      <c r="D3444" s="1" t="s">
        <v>5</v>
      </c>
    </row>
    <row r="3445" spans="1:4" ht="13.2" x14ac:dyDescent="0.25">
      <c r="A3445" s="1" t="s">
        <v>3451</v>
      </c>
      <c r="B3445" t="str">
        <f ca="1">IFERROR(__xludf.DUMMYFUNCTION("GOOGLETRANSLATE(B3445,""en"",""hi"")"),"Osm फिल्म बॉस
Altime फिल्म")</f>
        <v>Osm फिल्म बॉस
Altime फिल्म</v>
      </c>
      <c r="C3445" s="1" t="s">
        <v>4</v>
      </c>
      <c r="D3445" s="1" t="s">
        <v>5</v>
      </c>
    </row>
    <row r="3446" spans="1:4" ht="13.2" x14ac:dyDescent="0.25">
      <c r="A3446" s="1" t="s">
        <v>3452</v>
      </c>
      <c r="B3446" t="str">
        <f ca="1">IFERROR(__xludf.DUMMYFUNCTION("GOOGLETRANSLATE(B3446,""en"",""hi"")"),"आग पर Shwetabh भाई 🔥")</f>
        <v>आग पर Shwetabh भाई 🔥</v>
      </c>
      <c r="C3446" s="1" t="s">
        <v>4</v>
      </c>
      <c r="D3446" s="1" t="s">
        <v>5</v>
      </c>
    </row>
    <row r="3447" spans="1:4" ht="13.2" x14ac:dyDescent="0.25">
      <c r="A3447" s="1" t="s">
        <v>3453</v>
      </c>
      <c r="B3447" t="str">
        <f ca="1">IFERROR(__xludf.DUMMYFUNCTION("GOOGLETRANSLATE(B3447,""en"",""hi"")"),"अधिक विचार या समीक्षा और प्रचार देने पर कबीर Singh..it पहले से ही बंद करो
बहुत ज्यादा .. यह पर्याप्त मिल गया .. यह इतना महत्व देने लायक नहीं है")</f>
        <v>अधिक विचार या समीक्षा और प्रचार देने पर कबीर Singh..it पहले से ही बंद करो
बहुत ज्यादा .. यह पर्याप्त मिल गया .. यह इतना महत्व देने लायक नहीं है</v>
      </c>
      <c r="C3447" s="1" t="s">
        <v>13</v>
      </c>
      <c r="D3447" s="1" t="s">
        <v>5</v>
      </c>
    </row>
    <row r="3448" spans="1:4" ht="13.2" x14ac:dyDescent="0.25">
      <c r="A3448" s="1" t="s">
        <v>3454</v>
      </c>
      <c r="B3448" t="str">
        <f ca="1">IFERROR(__xludf.DUMMYFUNCTION("GOOGLETRANSLATE(B3448,""en"",""hi"")"),"imo namber मुझे 008801850322634 फोन ... ठीक है")</f>
        <v>imo namber मुझे 008801850322634 फोन ... ठीक है</v>
      </c>
      <c r="C3448" s="1" t="s">
        <v>4</v>
      </c>
      <c r="D3448" s="1" t="s">
        <v>5</v>
      </c>
    </row>
    <row r="3449" spans="1:4" ht="13.2" x14ac:dyDescent="0.25">
      <c r="A3449" s="1" t="s">
        <v>3455</v>
      </c>
      <c r="B3449" t="str">
        <f ca="1">IFERROR(__xludf.DUMMYFUNCTION("GOOGLETRANSLATE(B3449,""en"",""hi"")"),"मैं दीदी को समझते हैं,")</f>
        <v>मैं दीदी को समझते हैं,</v>
      </c>
      <c r="C3449" s="1" t="s">
        <v>4</v>
      </c>
      <c r="D3449" s="1" t="s">
        <v>5</v>
      </c>
    </row>
    <row r="3450" spans="1:4" ht="13.2" x14ac:dyDescent="0.25">
      <c r="A3450" s="1" t="s">
        <v>3456</v>
      </c>
      <c r="B3450" t="str">
        <f ca="1">IFERROR(__xludf.DUMMYFUNCTION("GOOGLETRANSLATE(B3450,""en"",""hi"")"),"@Aqal मंड हाँ। बेवकूफ राहुल भक्त। आप पत्थर पेल्ट और नीचे बसों को जला कर सकते हैं
और गाड़ियों .... यह स्पष्ट है कि 'facist' शासन करने के लिए एक भारी हाथ का प्रयोग करेंगे
अपने गधा शिकस्त। तो अपने आप को मूर्ख नहीं बना सकते हैं और उपकरण के साथ शांति मिल रहा ह"&amp;"ै
आप दिन भर के साथ खेलते हैं।")</f>
        <v>@Aqal मंड हाँ। बेवकूफ राहुल भक्त। आप पत्थर पेल्ट और नीचे बसों को जला कर सकते हैं
और गाड़ियों .... यह स्पष्ट है कि 'facist' शासन करने के लिए एक भारी हाथ का प्रयोग करेंगे
अपने गधा शिकस्त। तो अपने आप को मूर्ख नहीं बना सकते हैं और उपकरण के साथ शांति मिल रहा है
आप दिन भर के साथ खेलते हैं।</v>
      </c>
      <c r="C3450" s="1" t="s">
        <v>4</v>
      </c>
      <c r="D3450" s="1" t="s">
        <v>5</v>
      </c>
    </row>
    <row r="3451" spans="1:4" ht="13.2" x14ac:dyDescent="0.25">
      <c r="A3451" s="1" t="s">
        <v>3457</v>
      </c>
      <c r="B3451" t="str">
        <f ca="1">IFERROR(__xludf.DUMMYFUNCTION("GOOGLETRANSLATE(B3451,""en"",""hi"")"),"मोहम्मद शाहीन सही")</f>
        <v>मोहम्मद शाहीन सही</v>
      </c>
      <c r="C3451" s="1" t="s">
        <v>4</v>
      </c>
      <c r="D3451" s="1" t="s">
        <v>5</v>
      </c>
    </row>
    <row r="3452" spans="1:4" ht="13.2" x14ac:dyDescent="0.25">
      <c r="A3452" s="1" t="s">
        <v>3458</v>
      </c>
      <c r="B3452" t="str">
        <f ca="1">IFERROR(__xludf.DUMMYFUNCTION("GOOGLETRANSLATE(B3452,""en"",""hi"")"),"इंटरनेट के आगमन से पहले, सामाजिक मीडिया n वीडियो प्लेटफार्मों लोगों द्वारा साझा किया
जैसे अरुंधती कुलीन लेखकों, उदार और बौद्धिक bt समय n के रूप में देखा गया था
इंटरनेट उनके आकर्षण टूट गया है n से पता चला है कि वे r कि कुछ भी नहीं लेकिन पागल
भारतीय नापसंद "&amp;"करने, कुछ भी भारत के खिलाफ है कि के समर्थकों।")</f>
        <v>इंटरनेट के आगमन से पहले, सामाजिक मीडिया n वीडियो प्लेटफार्मों लोगों द्वारा साझा किया
जैसे अरुंधती कुलीन लेखकों, उदार और बौद्धिक bt समय n के रूप में देखा गया था
इंटरनेट उनके आकर्षण टूट गया है n से पता चला है कि वे r कि कुछ भी नहीं लेकिन पागल
भारतीय नापसंद करने, कुछ भी भारत के खिलाफ है कि के समर्थकों।</v>
      </c>
      <c r="C3452" s="1" t="s">
        <v>4</v>
      </c>
      <c r="D3452" s="1" t="s">
        <v>5</v>
      </c>
    </row>
    <row r="3453" spans="1:4" ht="13.2" x14ac:dyDescent="0.25">
      <c r="A3453" s="1" t="s">
        <v>3459</v>
      </c>
      <c r="B3453" t="str">
        <f ca="1">IFERROR(__xludf.DUMMYFUNCTION("GOOGLETRANSLATE(B3453,""en"",""hi"")"),"** Hahahaha कबीर सिंह ke Ghanti BJA डी यार !!! **
बहुत बढ़िया!!! इस वीडियो को देखने के बाद, वह इस तरह के एक फिल्म में काम करेगा: डी")</f>
        <v>** Hahahaha कबीर सिंह ke Ghanti BJA डी यार !!! **
बहुत बढ़िया!!! इस वीडियो को देखने के बाद, वह इस तरह के एक फिल्म में काम करेगा: डी</v>
      </c>
      <c r="C3453" s="1" t="s">
        <v>4</v>
      </c>
      <c r="D3453" s="1" t="s">
        <v>5</v>
      </c>
    </row>
    <row r="3454" spans="1:4" ht="13.2" x14ac:dyDescent="0.25">
      <c r="A3454" s="1" t="s">
        <v>3460</v>
      </c>
      <c r="B3454" t="str">
        <f ca="1">IFERROR(__xludf.DUMMYFUNCTION("GOOGLETRANSLATE(B3454,""en"",""hi"")"),"बहुत बढ़िया भाई 🔥🔥🔥 ..... जोकर फिल्म पर समीक्षा करते हैं।")</f>
        <v>बहुत बढ़िया भाई 🔥🔥🔥 ..... जोकर फिल्म पर समीक्षा करते हैं।</v>
      </c>
      <c r="C3454" s="1" t="s">
        <v>4</v>
      </c>
      <c r="D3454" s="1" t="s">
        <v>5</v>
      </c>
    </row>
    <row r="3455" spans="1:4" ht="13.2" x14ac:dyDescent="0.25">
      <c r="A3455" s="1" t="s">
        <v>3461</v>
      </c>
      <c r="B3455" t="str">
        <f ca="1">IFERROR(__xludf.DUMMYFUNCTION("GOOGLETRANSLATE(B3455,""en"",""hi"")"),"मैं सचमुच मेरे जूनियर के watsapp स्थिति में से एक है जहाँ वह है कि लिखा है देखा
कबीर गाओ फिल्म उसे एक बहुत प्रेरित किया है। जब मैंने उनसे पूछा कि क्या प्रेरणादायक था
उसका जवाब मुझे हैरान कर दिया। उसने मुझसे कहा कि वह जिस तरह से कबीर प्यार करता था कि लड़की"&amp;" पसंद आया।")</f>
        <v>मैं सचमुच मेरे जूनियर के watsapp स्थिति में से एक है जहाँ वह है कि लिखा है देखा
कबीर गाओ फिल्म उसे एक बहुत प्रेरित किया है। जब मैंने उनसे पूछा कि क्या प्रेरणादायक था
उसका जवाब मुझे हैरान कर दिया। उसने मुझसे कहा कि वह जिस तरह से कबीर प्यार करता था कि लड़की पसंद आया।</v>
      </c>
      <c r="C3455" s="1" t="s">
        <v>4</v>
      </c>
      <c r="D3455" s="1" t="s">
        <v>5</v>
      </c>
    </row>
    <row r="3456" spans="1:4" ht="13.2" x14ac:dyDescent="0.25">
      <c r="A3456" s="1" t="s">
        <v>3462</v>
      </c>
      <c r="B3456" t="str">
        <f ca="1">IFERROR(__xludf.DUMMYFUNCTION("GOOGLETRANSLATE(B3456,""en"",""hi"")"),"यहां तक ​​कि खिलजी, बाजीराव, तानाजी, पद्मावती, मस्तानी नृत्य बॉलीवुड में अलाउद्दीन
movies😂😂😂")</f>
        <v>यहां तक ​​कि खिलजी, बाजीराव, तानाजी, पद्मावती, मस्तानी नृत्य बॉलीवुड में अलाउद्दीन
movies😂😂😂</v>
      </c>
      <c r="C3456" s="1" t="s">
        <v>4</v>
      </c>
      <c r="D3456" s="1" t="s">
        <v>5</v>
      </c>
    </row>
    <row r="3457" spans="1:4" ht="13.2" x14ac:dyDescent="0.25">
      <c r="A3457" s="1" t="s">
        <v>3463</v>
      </c>
      <c r="B3457" t="str">
        <f ca="1">IFERROR(__xludf.DUMMYFUNCTION("GOOGLETRANSLATE(B3457,""en"",""hi"")"),"शुक्रिया महाशय")</f>
        <v>शुक्रिया महाशय</v>
      </c>
      <c r="C3457" s="1" t="s">
        <v>4</v>
      </c>
      <c r="D3457" s="1" t="s">
        <v>5</v>
      </c>
    </row>
    <row r="3458" spans="1:4" ht="13.2" x14ac:dyDescent="0.25">
      <c r="A3458" s="1" t="s">
        <v>3464</v>
      </c>
      <c r="B3458" t="str">
        <f ca="1">IFERROR(__xludf.DUMMYFUNCTION("GOOGLETRANSLATE(B3458,""en"",""hi"")"),"शौर्य आर्य मैं तुम्हें और समलैंगिक बकवास नहीं होगा")</f>
        <v>शौर्य आर्य मैं तुम्हें और समलैंगिक बकवास नहीं होगा</v>
      </c>
      <c r="C3458" s="1" t="s">
        <v>36</v>
      </c>
      <c r="D3458" s="1" t="s">
        <v>28</v>
      </c>
    </row>
    <row r="3459" spans="1:4" ht="13.2" x14ac:dyDescent="0.25">
      <c r="A3459" s="1" t="s">
        <v>3465</v>
      </c>
      <c r="B3459" t="str">
        <f ca="1">IFERROR(__xludf.DUMMYFUNCTION("GOOGLETRANSLATE(B3459,""en"",""hi"")"),"ओमकार देशमुख क्यों?")</f>
        <v>ओमकार देशमुख क्यों?</v>
      </c>
      <c r="C3459" s="1" t="s">
        <v>4</v>
      </c>
      <c r="D3459" s="1" t="s">
        <v>5</v>
      </c>
    </row>
    <row r="3460" spans="1:4" ht="13.2" x14ac:dyDescent="0.25">
      <c r="A3460" s="1" t="s">
        <v>3466</v>
      </c>
      <c r="B3460" t="str">
        <f ca="1">IFERROR(__xludf.DUMMYFUNCTION("GOOGLETRANSLATE(B3460,""en"",""hi"")"),"वह कौन है ..... जा वह कुछ मानसिक अस्पताल से भाग गया है सकते हैं ...")</f>
        <v>वह कौन है ..... जा वह कुछ मानसिक अस्पताल से भाग गया है सकते हैं ...</v>
      </c>
      <c r="C3460" s="1" t="s">
        <v>13</v>
      </c>
      <c r="D3460" s="1" t="s">
        <v>5</v>
      </c>
    </row>
    <row r="3461" spans="1:4" ht="13.2" x14ac:dyDescent="0.25">
      <c r="A3461" s="1" t="s">
        <v>3467</v>
      </c>
      <c r="B3461" t="str">
        <f ca="1">IFERROR(__xludf.DUMMYFUNCTION("GOOGLETRANSLATE(B3461,""en"",""hi"")"),"Haha क्या एक joke..u दोस्त बोलना नहीं चाहिए")</f>
        <v>Haha क्या एक joke..u दोस्त बोलना नहीं चाहिए</v>
      </c>
      <c r="C3461" s="1" t="s">
        <v>4</v>
      </c>
      <c r="D3461" s="1" t="s">
        <v>5</v>
      </c>
    </row>
    <row r="3462" spans="1:4" ht="13.2" x14ac:dyDescent="0.25">
      <c r="A3462" s="1" t="s">
        <v>3468</v>
      </c>
      <c r="B3462" t="str">
        <f ca="1">IFERROR(__xludf.DUMMYFUNCTION("GOOGLETRANSLATE(B3462,""en"",""hi"")"),"tooo इन कमीने को मारने के ...")</f>
        <v>tooo इन कमीने को मारने के ...</v>
      </c>
      <c r="C3462" s="1" t="s">
        <v>13</v>
      </c>
      <c r="D3462" s="1" t="s">
        <v>5</v>
      </c>
    </row>
    <row r="3463" spans="1:4" ht="13.2" x14ac:dyDescent="0.25">
      <c r="A3463" s="1" t="s">
        <v>3469</v>
      </c>
      <c r="B3463" t="str">
        <f ca="1">IFERROR(__xludf.DUMMYFUNCTION("GOOGLETRANSLATE(B3463,""en"",""hi"")"),"तो फिल्म देखने की प्रीति बिंदु से शो किया था तो यह अपराध नाटक नहीं एक हो जाएगा
रोमांटिक फिल्म।")</f>
        <v>तो फिल्म देखने की प्रीति बिंदु से शो किया था तो यह अपराध नाटक नहीं एक हो जाएगा
रोमांटिक फिल्म।</v>
      </c>
      <c r="C3463" s="1" t="s">
        <v>4</v>
      </c>
      <c r="D3463" s="1" t="s">
        <v>5</v>
      </c>
    </row>
    <row r="3464" spans="1:4" ht="13.2" x14ac:dyDescent="0.25">
      <c r="A3464" s="1" t="s">
        <v>3470</v>
      </c>
      <c r="B3464" t="str">
        <f ca="1">IFERROR(__xludf.DUMMYFUNCTION("GOOGLETRANSLATE(B3464,""en"",""hi"")"),"यह कलियुग है ....
छद्म और नकली लिबरल महिलाओं को अपने कब्र खोदने कर रहे हैं ......")</f>
        <v>यह कलियुग है ....
छद्म और नकली लिबरल महिलाओं को अपने कब्र खोदने कर रहे हैं ......</v>
      </c>
      <c r="C3464" s="1" t="s">
        <v>13</v>
      </c>
      <c r="D3464" s="1" t="s">
        <v>5</v>
      </c>
    </row>
    <row r="3465" spans="1:4" ht="13.2" x14ac:dyDescent="0.25">
      <c r="A3465" s="1" t="s">
        <v>3471</v>
      </c>
      <c r="B3465" t="str">
        <f ca="1">IFERROR(__xludf.DUMMYFUNCTION("GOOGLETRANSLATE(B3465,""en"",""hi"")"),"कुछ किताबें भाई सुझाएँ .☹️")</f>
        <v>कुछ किताबें भाई सुझाएँ .☹️</v>
      </c>
      <c r="C3465" s="1" t="s">
        <v>4</v>
      </c>
      <c r="D3465" s="1" t="s">
        <v>5</v>
      </c>
    </row>
    <row r="3466" spans="1:4" ht="13.2" x14ac:dyDescent="0.25">
      <c r="A3466" s="1" t="s">
        <v>3472</v>
      </c>
      <c r="B3466" t="str">
        <f ca="1">IFERROR(__xludf.DUMMYFUNCTION("GOOGLETRANSLATE(B3466,""en"",""hi"")"),"** जोकर ** समीक्षा plzzzzzz")</f>
        <v>** जोकर ** समीक्षा plzzzzzz</v>
      </c>
      <c r="C3466" s="1" t="s">
        <v>4</v>
      </c>
      <c r="D3466" s="1" t="s">
        <v>5</v>
      </c>
    </row>
    <row r="3467" spans="1:4" ht="13.2" x14ac:dyDescent="0.25">
      <c r="A3467" s="1" t="s">
        <v>3473</v>
      </c>
      <c r="B3467" t="str">
        <f ca="1">IFERROR(__xludf.DUMMYFUNCTION("GOOGLETRANSLATE(B3467,""en"",""hi"")"),"यह पहला वीडियो मैं उर चैनल से देख रहा हूँ है ... मैं वास्तव में आनंद आया ..
पहले से ही ☺☺ अच्छा काम करते रहो और भयानक वीडियो बनाने सदस्यता ली ..")</f>
        <v>यह पहला वीडियो मैं उर चैनल से देख रहा हूँ है ... मैं वास्तव में आनंद आया ..
पहले से ही ☺☺ अच्छा काम करते रहो और भयानक वीडियो बनाने सदस्यता ली ..</v>
      </c>
      <c r="C3467" s="1" t="s">
        <v>4</v>
      </c>
      <c r="D3467" s="1" t="s">
        <v>5</v>
      </c>
    </row>
    <row r="3468" spans="1:4" ht="13.2" x14ac:dyDescent="0.25">
      <c r="A3468" s="1" t="s">
        <v>3474</v>
      </c>
      <c r="B3468" t="str">
        <f ca="1">IFERROR(__xludf.DUMMYFUNCTION("GOOGLETRANSLATE(B3468,""en"",""hi"")"),"bcz यह सेना पुरुषों विचलित होगा समलैंगिक सेना में अनुमति नहीं होना चाहिए।")</f>
        <v>bcz यह सेना पुरुषों विचलित होगा समलैंगिक सेना में अनुमति नहीं होना चाहिए।</v>
      </c>
      <c r="C3468" s="1" t="s">
        <v>4</v>
      </c>
      <c r="D3468" s="1" t="s">
        <v>28</v>
      </c>
    </row>
    <row r="3469" spans="1:4" ht="13.2" x14ac:dyDescent="0.25">
      <c r="A3469" s="1" t="s">
        <v>3475</v>
      </c>
      <c r="B3469" t="str">
        <f ca="1">IFERROR(__xludf.DUMMYFUNCTION("GOOGLETRANSLATE(B3469,""en"",""hi"")"),"Porimoni मैं बकवास करने के लिए Youuu बच्चे चाहते 😍😘")</f>
        <v>Porimoni मैं बकवास करने के लिए Youuu बच्चे चाहते 😍😘</v>
      </c>
      <c r="C3469" s="1" t="s">
        <v>4</v>
      </c>
      <c r="D3469" s="1" t="s">
        <v>28</v>
      </c>
    </row>
    <row r="3470" spans="1:4" ht="13.2" x14ac:dyDescent="0.25">
      <c r="A3470" s="1" t="s">
        <v>3476</v>
      </c>
      <c r="B3470" t="str">
        <f ca="1">IFERROR(__xludf.DUMMYFUNCTION("GOOGLETRANSLATE(B3470,""en"",""hi"")"),"आप इसके बारे में क्या आनंद लें कर रहे हैं 😚☺️")</f>
        <v>आप इसके बारे में क्या आनंद लें कर रहे हैं 😚☺️</v>
      </c>
      <c r="C3470" s="1" t="s">
        <v>36</v>
      </c>
      <c r="D3470" s="1" t="s">
        <v>5</v>
      </c>
    </row>
    <row r="3471" spans="1:4" ht="13.2" x14ac:dyDescent="0.25">
      <c r="A3471" s="1" t="s">
        <v>3477</v>
      </c>
      <c r="B3471" t="str">
        <f ca="1">IFERROR(__xludf.DUMMYFUNCTION("GOOGLETRANSLATE(B3471,""en"",""hi"")"),"सिराज मिया নেগেট")</f>
        <v>सिराज मिया নেগেট</v>
      </c>
      <c r="C3471" s="1" t="s">
        <v>4</v>
      </c>
      <c r="D3471" s="1" t="s">
        <v>5</v>
      </c>
    </row>
    <row r="3472" spans="1:4" ht="13.2" x14ac:dyDescent="0.25">
      <c r="A3472" s="1" t="s">
        <v>3478</v>
      </c>
      <c r="B3472" t="str">
        <f ca="1">IFERROR(__xludf.DUMMYFUNCTION("GOOGLETRANSLATE(B3472,""en"",""hi"")"),"चुप madarchod
मैं हमेशा आप का समर्थन किया है, लेकिन इस tym आप गलत हैं")</f>
        <v>चुप madarchod
मैं हमेशा आप का समर्थन किया है, लेकिन इस tym आप गलत हैं</v>
      </c>
      <c r="C3472" s="1" t="s">
        <v>36</v>
      </c>
      <c r="D3472" s="1" t="s">
        <v>28</v>
      </c>
    </row>
    <row r="3473" spans="1:4" ht="13.2" x14ac:dyDescent="0.25">
      <c r="A3473" s="1" t="s">
        <v>3479</v>
      </c>
      <c r="B3473" t="str">
        <f ca="1">IFERROR(__xludf.DUMMYFUNCTION("GOOGLETRANSLATE(B3473,""en"",""hi"")"),"बहुत nice😍😍😍")</f>
        <v>बहुत nice😍😍😍</v>
      </c>
      <c r="C3473" s="1" t="s">
        <v>4</v>
      </c>
      <c r="D3473" s="1" t="s">
        <v>5</v>
      </c>
    </row>
    <row r="3474" spans="1:4" ht="13.2" x14ac:dyDescent="0.25">
      <c r="A3474" s="1" t="s">
        <v>3480</v>
      </c>
      <c r="B3474" t="str">
        <f ca="1">IFERROR(__xludf.DUMMYFUNCTION("GOOGLETRANSLATE(B3474,""en"",""hi"")"),"dho डाला प्रतीक साहब सिर यू के लिए रवाना")</f>
        <v>dho डाला प्रतीक साहब सिर यू के लिए रवाना</v>
      </c>
      <c r="C3474" s="1" t="s">
        <v>4</v>
      </c>
      <c r="D3474" s="1" t="s">
        <v>5</v>
      </c>
    </row>
    <row r="3475" spans="1:4" ht="13.2" x14ac:dyDescent="0.25">
      <c r="A3475" s="1" t="s">
        <v>3481</v>
      </c>
      <c r="B3475" t="str">
        <f ca="1">IFERROR(__xludf.DUMMYFUNCTION("GOOGLETRANSLATE(B3475,""en"",""hi"")"),"nupur..plz yaar😂😂😂😂😂 पर आते हैं")</f>
        <v>nupur..plz yaar😂😂😂😂😂 पर आते हैं</v>
      </c>
      <c r="C3475" s="1" t="s">
        <v>4</v>
      </c>
      <c r="D3475" s="1" t="s">
        <v>5</v>
      </c>
    </row>
    <row r="3476" spans="1:4" ht="13.2" x14ac:dyDescent="0.25">
      <c r="A3476" s="1" t="s">
        <v>3482</v>
      </c>
      <c r="B3476" t="str">
        <f ca="1">IFERROR(__xludf.DUMMYFUNCTION("GOOGLETRANSLATE(B3476,""en"",""hi"")"),"भयानक &lt;3 प्यार आप Veere")</f>
        <v>भयानक &lt;3 प्यार आप Veere</v>
      </c>
      <c r="C3476" s="1" t="s">
        <v>4</v>
      </c>
      <c r="D3476" s="1" t="s">
        <v>5</v>
      </c>
    </row>
    <row r="3477" spans="1:4" ht="13.2" x14ac:dyDescent="0.25">
      <c r="A3477" s="1" t="s">
        <v>3483</v>
      </c>
      <c r="B3477" t="str">
        <f ca="1">IFERROR(__xludf.DUMMYFUNCTION("GOOGLETRANSLATE(B3477,""en"",""hi"")"),"Awsome समझ और समीक्षा 👍")</f>
        <v>Awsome समझ और समीक्षा 👍</v>
      </c>
      <c r="C3477" s="1" t="s">
        <v>4</v>
      </c>
      <c r="D3477" s="1" t="s">
        <v>5</v>
      </c>
    </row>
    <row r="3478" spans="1:4" ht="13.2" x14ac:dyDescent="0.25">
      <c r="A3478" s="1" t="s">
        <v>3484</v>
      </c>
      <c r="B3478" t="str">
        <f ca="1">IFERROR(__xludf.DUMMYFUNCTION("GOOGLETRANSLATE(B3478,""en"",""hi"")"),"दीपिका भारद्वाज की तरह महिलाओं के लिए भगवान को धन्यवाद हमें कुछ आशा दी है कि!")</f>
        <v>दीपिका भारद्वाज की तरह महिलाओं के लिए भगवान को धन्यवाद हमें कुछ आशा दी है कि!</v>
      </c>
      <c r="C3478" s="1" t="s">
        <v>4</v>
      </c>
      <c r="D3478" s="1" t="s">
        <v>5</v>
      </c>
    </row>
    <row r="3479" spans="1:4" ht="13.2" x14ac:dyDescent="0.25">
      <c r="A3479" s="1" t="s">
        <v>3485</v>
      </c>
      <c r="B3479" t="str">
        <f ca="1">IFERROR(__xludf.DUMMYFUNCTION("GOOGLETRANSLATE(B3479,""en"",""hi"")"),"अर्नाब, अभिव्यक्ति और अभिव्यक्ति की स्वतंत्रता का अधिकार पूर्ण नहीं है!")</f>
        <v>अर्नाब, अभिव्यक्ति और अभिव्यक्ति की स्वतंत्रता का अधिकार पूर्ण नहीं है!</v>
      </c>
      <c r="C3479" s="1" t="s">
        <v>4</v>
      </c>
      <c r="D3479" s="1" t="s">
        <v>5</v>
      </c>
    </row>
    <row r="3480" spans="1:4" ht="13.2" x14ac:dyDescent="0.25">
      <c r="A3480" s="1" t="s">
        <v>3486</v>
      </c>
      <c r="B3480" t="str">
        <f ca="1">IFERROR(__xludf.DUMMYFUNCTION("GOOGLETRANSLATE(B3480,""en"",""hi"")"),"राष्ट्र को पता है जब यू को छोड़ना चाहें .......")</f>
        <v>राष्ट्र को पता है जब यू को छोड़ना चाहें .......</v>
      </c>
      <c r="C3480" s="1" t="s">
        <v>4</v>
      </c>
      <c r="D3480" s="1" t="s">
        <v>5</v>
      </c>
    </row>
    <row r="3481" spans="1:4" ht="13.2" x14ac:dyDescent="0.25">
      <c r="A3481" s="1" t="s">
        <v>3487</v>
      </c>
      <c r="B3481" t="str">
        <f ca="1">IFERROR(__xludf.DUMMYFUNCTION("GOOGLETRANSLATE(B3481,""en"",""hi"")"),"उसके बैंक खाते एन वित्त पोषण के स्रोत फ्रीज n अभाव के लिए उसे भूखा है, रोग n
मौत")</f>
        <v>उसके बैंक खाते एन वित्त पोषण के स्रोत फ्रीज n अभाव के लिए उसे भूखा है, रोग n
मौत</v>
      </c>
      <c r="C3481" s="1" t="s">
        <v>36</v>
      </c>
      <c r="D3481" s="1" t="s">
        <v>5</v>
      </c>
    </row>
    <row r="3482" spans="1:4" ht="13.2" x14ac:dyDescent="0.25">
      <c r="A3482" s="1" t="s">
        <v>3488</v>
      </c>
      <c r="B3482" t="str">
        <f ca="1">IFERROR(__xludf.DUMMYFUNCTION("GOOGLETRANSLATE(B3482,""en"",""hi"")"),"क्योंकि आशिकी 2 था हॉलीवुड की फिल्म एक स्टार के रीमेक इसलिए जन्म है
फिल्म यथार्थवादी है।")</f>
        <v>क्योंकि आशिकी 2 था हॉलीवुड की फिल्म एक स्टार के रीमेक इसलिए जन्म है
फिल्म यथार्थवादी है।</v>
      </c>
      <c r="C3482" s="1" t="s">
        <v>4</v>
      </c>
      <c r="D3482" s="1" t="s">
        <v>5</v>
      </c>
    </row>
    <row r="3483" spans="1:4" ht="13.2" x14ac:dyDescent="0.25">
      <c r="A3483" s="1" t="s">
        <v>3489</v>
      </c>
      <c r="B3483" t="str">
        <f ca="1">IFERROR(__xludf.DUMMYFUNCTION("GOOGLETRANSLATE(B3483,""en"",""hi"")"),"मधु किश्वर ठीक हो ight लेकिन वह बहुत ट्विटर और बहुत पर प्रतिकूल है
अनुचित। कम से कम वह ट्विटर पर शान से बिहेव करना चाहिए।")</f>
        <v>मधु किश्वर ठीक हो ight लेकिन वह बहुत ट्विटर और बहुत पर प्रतिकूल है
अनुचित। कम से कम वह ट्विटर पर शान से बिहेव करना चाहिए।</v>
      </c>
      <c r="C3483" s="1" t="s">
        <v>4</v>
      </c>
      <c r="D3483" s="1" t="s">
        <v>5</v>
      </c>
    </row>
    <row r="3484" spans="1:4" ht="13.2" x14ac:dyDescent="0.25">
      <c r="A3484" s="1" t="s">
        <v>3490</v>
      </c>
      <c r="B3484" t="str">
        <f ca="1">IFERROR(__xludf.DUMMYFUNCTION("GOOGLETRANSLATE(B3484,""en"",""hi"")"),"बहुत अच्छा स्पष्टीकरण shewetab भाई")</f>
        <v>बहुत अच्छा स्पष्टीकरण shewetab भाई</v>
      </c>
      <c r="C3484" s="1" t="s">
        <v>4</v>
      </c>
      <c r="D3484" s="1" t="s">
        <v>5</v>
      </c>
    </row>
    <row r="3485" spans="1:4" ht="13.2" x14ac:dyDescent="0.25">
      <c r="A3485" s="1" t="s">
        <v>3491</v>
      </c>
      <c r="B3485" t="str">
        <f ca="1">IFERROR(__xludf.DUMMYFUNCTION("GOOGLETRANSLATE(B3485,""en"",""hi"")"),"हाय भगवान्")</f>
        <v>हाय भगवान्</v>
      </c>
      <c r="C3485" s="1" t="s">
        <v>4</v>
      </c>
      <c r="D3485" s="1" t="s">
        <v>5</v>
      </c>
    </row>
    <row r="3486" spans="1:4" ht="13.2" x14ac:dyDescent="0.25">
      <c r="A3486" s="1" t="s">
        <v>3492</v>
      </c>
      <c r="B3486" t="str">
        <f ca="1">IFERROR(__xludf.DUMMYFUNCTION("GOOGLETRANSLATE(B3486,""en"",""hi"")"),"खैर महिलाओं घरों और यहां तक ​​कि एक कहावत के बहुमत से चला जाता है पर राज ""महिलाओं को हमेशा r
सही "","" आदमी पत्नी ""आदि को सुनने चाहिए तो क्यों के बारे में विषाक्त शिकायत नहीं
feminity?")</f>
        <v>खैर महिलाओं घरों और यहां तक ​​कि एक कहावत के बहुमत से चला जाता है पर राज "महिलाओं को हमेशा r
सही "," आदमी पत्नी "आदि को सुनने चाहिए तो क्यों के बारे में विषाक्त शिकायत नहीं
feminity?</v>
      </c>
      <c r="C3486" s="1" t="s">
        <v>36</v>
      </c>
      <c r="D3486" s="1" t="s">
        <v>5</v>
      </c>
    </row>
    <row r="3487" spans="1:4" ht="13.2" x14ac:dyDescent="0.25">
      <c r="A3487" s="1" t="s">
        <v>3493</v>
      </c>
      <c r="B3487" t="str">
        <f ca="1">IFERROR(__xludf.DUMMYFUNCTION("GOOGLETRANSLATE(B3487,""en"",""hi"")"),"इन sus scofa एआर समर्थन कौन हैं? हम इन सभी secularvengers इकट्ठा होते हैं, पुट
उन्हें एक विमान पर ओवाइसी द्वारा चलाया और हिंद महासागर की ओर बंद भेजें। अनुमान
जो एयर होस्टेस हो सकता है? .... ममता मुफ्ती, कविता खालिद अरुन्धती
अंद्राबी, Kannimozhi खलीफा। अनु"&amp;"बंध की सफाई शौचालय को सम्मानित किया जाना चाहिए
कमलनाथ, अशोक गुल Ghelot राहुल रशीद, कमल हासन। शुभ अवतरण।")</f>
        <v>इन sus scofa एआर समर्थन कौन हैं? हम इन सभी secularvengers इकट्ठा होते हैं, पुट
उन्हें एक विमान पर ओवाइसी द्वारा चलाया और हिंद महासागर की ओर बंद भेजें। अनुमान
जो एयर होस्टेस हो सकता है? .... ममता मुफ्ती, कविता खालिद अरुन्धती
अंद्राबी, Kannimozhi खलीफा। अनुबंध की सफाई शौचालय को सम्मानित किया जाना चाहिए
कमलनाथ, अशोक गुल Ghelot राहुल रशीद, कमल हासन। शुभ अवतरण।</v>
      </c>
      <c r="C3487" s="1" t="s">
        <v>4</v>
      </c>
      <c r="D3487" s="1" t="s">
        <v>5</v>
      </c>
    </row>
    <row r="3488" spans="1:4" ht="13.2" x14ac:dyDescent="0.25">
      <c r="A3488" s="1" t="s">
        <v>3494</v>
      </c>
      <c r="B3488" t="str">
        <f ca="1">IFERROR(__xludf.DUMMYFUNCTION("GOOGLETRANSLATE(B3488,""en"",""hi"")"),"यही सच 😕 इंडियंस का सबसे भावुक निरक्षरों की एक गुच्छा रहे हैं
वे एक यादृच्छिक विदेशी shitty बॉलीवुड फिल्मों पर प्रतिक्रिया के साथ प्यार में गिर
😂😂
और 3 ग्रामीणों के एक समूह पिछले 3 दिन से जब से यूट्यूब पर # 1 रुझान में हैं
इन खूनी भारतीयों की अनुग्रह "&amp;"👎")</f>
        <v>यही सच 😕 इंडियंस का सबसे भावुक निरक्षरों की एक गुच्छा रहे हैं
वे एक यादृच्छिक विदेशी shitty बॉलीवुड फिल्मों पर प्रतिक्रिया के साथ प्यार में गिर
😂😂
और 3 ग्रामीणों के एक समूह पिछले 3 दिन से जब से यूट्यूब पर # 1 रुझान में हैं
इन खूनी भारतीयों की अनुग्रह 👎</v>
      </c>
      <c r="C3488" s="1" t="s">
        <v>13</v>
      </c>
      <c r="D3488" s="1" t="s">
        <v>5</v>
      </c>
    </row>
    <row r="3489" spans="1:4" ht="13.2" x14ac:dyDescent="0.25">
      <c r="A3489" s="1" t="s">
        <v>3495</v>
      </c>
      <c r="B3489" t="str">
        <f ca="1">IFERROR(__xludf.DUMMYFUNCTION("GOOGLETRANSLATE(B3489,""en"",""hi"")"),"बहुत बढ़िया भाई")</f>
        <v>बहुत बढ़िया भाई</v>
      </c>
      <c r="C3489" s="1" t="s">
        <v>4</v>
      </c>
      <c r="D3489" s="1" t="s">
        <v>5</v>
      </c>
    </row>
    <row r="3490" spans="1:4" ht="13.2" x14ac:dyDescent="0.25">
      <c r="A3490" s="1" t="s">
        <v>3496</v>
      </c>
      <c r="B3490" t="str">
        <f ca="1">IFERROR(__xludf.DUMMYFUNCTION("GOOGLETRANSLATE(B3490,""en"",""hi"")"),"सौरभ द्विवेदी राजदीप सरदेसाई की चमक जो बह गया है के पीछे है उसके
Lallantop में पिच काले बादलों, निष्पक्ष के स्थान पर वे बनने r
वामपंथी n आंशिक।
राजदीप पत्रकारिता पर एक धब्बा है, coz एक पत्रकार पारदर्शी n होना चाहिए
आंशिक। सोचा, हो सकता है के लिए एक पत्रका"&amp;"र एक इंसान है। लेकिन, सोचा
उर पेशे प्रभावित नहीं होना चाहिए। मैं एक शिक्षक जो सम्मान करने के लिए उसका सबसे अच्छा प्रयास करता हूँ
पेशा। रोहित सरदाना, श्वेता सिंह, प्रतीक चतुर्वेदी, रजत शर्मा n
समाचार चैनल (हमेशा नहीं) एनडीटीवी (कभी) आदि आर अनुकरणीय।")</f>
        <v>सौरभ द्विवेदी राजदीप सरदेसाई की चमक जो बह गया है के पीछे है उसके
Lallantop में पिच काले बादलों, निष्पक्ष के स्थान पर वे बनने r
वामपंथी n आंशिक।
राजदीप पत्रकारिता पर एक धब्बा है, coz एक पत्रकार पारदर्शी n होना चाहिए
आंशिक। सोचा, हो सकता है के लिए एक पत्रकार एक इंसान है। लेकिन, सोचा
उर पेशे प्रभावित नहीं होना चाहिए। मैं एक शिक्षक जो सम्मान करने के लिए उसका सबसे अच्छा प्रयास करता हूँ
पेशा। रोहित सरदाना, श्वेता सिंह, प्रतीक चतुर्वेदी, रजत शर्मा n
समाचार चैनल (हमेशा नहीं) एनडीटीवी (कभी) आदि आर अनुकरणीय।</v>
      </c>
      <c r="C3490" s="1" t="s">
        <v>36</v>
      </c>
      <c r="D3490" s="1" t="s">
        <v>5</v>
      </c>
    </row>
    <row r="3491" spans="1:4" ht="13.2" x14ac:dyDescent="0.25">
      <c r="A3491" s="1" t="s">
        <v>3497</v>
      </c>
      <c r="B3491" t="str">
        <f ca="1">IFERROR(__xludf.DUMMYFUNCTION("GOOGLETRANSLATE(B3491,""en"",""hi"")"),"उसकी टी-शर्ट को देखो। 😂 😂 😂
उच्च स्तर भी व्यक्ति।
मेरे जैसा")</f>
        <v>उसकी टी-शर्ट को देखो। 😂 😂 😂
उच्च स्तर भी व्यक्ति।
मेरे जैसा</v>
      </c>
      <c r="C3491" s="1" t="s">
        <v>4</v>
      </c>
      <c r="D3491" s="1" t="s">
        <v>5</v>
      </c>
    </row>
    <row r="3492" spans="1:4" ht="13.2" x14ac:dyDescent="0.25">
      <c r="A3492" s="1" t="s">
        <v>3498</v>
      </c>
      <c r="B3492" t="str">
        <f ca="1">IFERROR(__xludf.DUMMYFUNCTION("GOOGLETRANSLATE(B3492,""en"",""hi"")"),"महिला पुरुष के प्रस्ताव vedio की अच्छी बाकी मुझे रोने बना रहा था था")</f>
        <v>महिला पुरुष के प्रस्ताव vedio की अच्छी बाकी मुझे रोने बना रहा था था</v>
      </c>
      <c r="C3492" s="1" t="s">
        <v>4</v>
      </c>
      <c r="D3492" s="1" t="s">
        <v>5</v>
      </c>
    </row>
    <row r="3493" spans="1:4" ht="13.2" x14ac:dyDescent="0.25">
      <c r="A3493" s="1" t="s">
        <v>3499</v>
      </c>
      <c r="B3493" t="str">
        <f ca="1">IFERROR(__xludf.DUMMYFUNCTION("GOOGLETRANSLATE(B3493,""en"",""hi"")"),"यू आर ri8 भाई")</f>
        <v>यू आर ri8 भाई</v>
      </c>
      <c r="C3493" s="1" t="s">
        <v>4</v>
      </c>
      <c r="D3493" s="1" t="s">
        <v>5</v>
      </c>
    </row>
    <row r="3494" spans="1:4" ht="13.2" x14ac:dyDescent="0.25">
      <c r="A3494" s="1" t="s">
        <v>3500</v>
      </c>
      <c r="B3494" t="str">
        <f ca="1">IFERROR(__xludf.DUMMYFUNCTION("GOOGLETRANSLATE(B3494,""en"",""hi"")"),"Nicetips")</f>
        <v>Nicetips</v>
      </c>
      <c r="C3494" s="1" t="s">
        <v>4</v>
      </c>
      <c r="D3494" s="1" t="s">
        <v>5</v>
      </c>
    </row>
    <row r="3495" spans="1:4" ht="13.2" x14ac:dyDescent="0.25">
      <c r="A3495" s="1" t="s">
        <v>3501</v>
      </c>
      <c r="B3495" t="str">
        <f ca="1">IFERROR(__xludf.DUMMYFUNCTION("GOOGLETRANSLATE(B3495,""en"",""hi"")"),"सिर्फ सुपर boos")</f>
        <v>सिर्फ सुपर boos</v>
      </c>
      <c r="C3495" s="1" t="s">
        <v>4</v>
      </c>
      <c r="D3495" s="1" t="s">
        <v>5</v>
      </c>
    </row>
    <row r="3496" spans="1:4" ht="13.2" x14ac:dyDescent="0.25">
      <c r="A3496" s="1" t="s">
        <v>3502</v>
      </c>
      <c r="B3496" t="str">
        <f ca="1">IFERROR(__xludf.DUMMYFUNCTION("GOOGLETRANSLATE(B3496,""en"",""hi"")"),"बेहतर यह horseshit फिल्म से TVF को देखने के लिए")</f>
        <v>बेहतर यह horseshit फिल्म से TVF को देखने के लिए</v>
      </c>
      <c r="C3496" s="1" t="s">
        <v>4</v>
      </c>
      <c r="D3496" s="1" t="s">
        <v>5</v>
      </c>
    </row>
    <row r="3497" spans="1:4" ht="13.2" x14ac:dyDescent="0.25">
      <c r="A3497" s="1" t="s">
        <v>3503</v>
      </c>
      <c r="B3497" t="str">
        <f ca="1">IFERROR(__xludf.DUMMYFUNCTION("GOOGLETRANSLATE(B3497,""en"",""hi"")"),"आप भाई धन्यवाद।
अंत में आप इस मुद्दे को उठाया मैं यू के रिलीज़ के बाद का अनुरोध किया गया है
अर्जुन रेड्डी। बहुत बहुत धन्यवाद।
👍👍👍")</f>
        <v>आप भाई धन्यवाद।
अंत में आप इस मुद्दे को उठाया मैं यू के रिलीज़ के बाद का अनुरोध किया गया है
अर्जुन रेड्डी। बहुत बहुत धन्यवाद।
👍👍👍</v>
      </c>
      <c r="C3497" s="1" t="s">
        <v>4</v>
      </c>
      <c r="D3497" s="1" t="s">
        <v>5</v>
      </c>
    </row>
    <row r="3498" spans="1:4" ht="13.2" x14ac:dyDescent="0.25">
      <c r="A3498" s="1" t="s">
        <v>3504</v>
      </c>
      <c r="B3498" t="str">
        <f ca="1">IFERROR(__xludf.DUMMYFUNCTION("GOOGLETRANSLATE(B3498,""en"",""hi"")"),"ग्रेट भाई 🙏")</f>
        <v>ग्रेट भाई 🙏</v>
      </c>
      <c r="C3498" s="1" t="s">
        <v>4</v>
      </c>
      <c r="D3498" s="1" t="s">
        <v>5</v>
      </c>
    </row>
    <row r="3499" spans="1:4" ht="13.2" x14ac:dyDescent="0.25">
      <c r="A3499" s="1" t="s">
        <v>3505</v>
      </c>
      <c r="B3499" t="str">
        <f ca="1">IFERROR(__xludf.DUMMYFUNCTION("GOOGLETRANSLATE(B3499,""en"",""hi"")"),"पहली बार एक ईमानदार समीक्षा सुना ... दूसरों भी बिना फिल्म को पहचानने रहे हैं
देख रहे। सटीक n सच समीक्षा। मैं अपने दृष्टिकोण से सहमत हैं।")</f>
        <v>पहली बार एक ईमानदार समीक्षा सुना ... दूसरों भी बिना फिल्म को पहचानने रहे हैं
देख रहे। सटीक n सच समीक्षा। मैं अपने दृष्टिकोण से सहमत हैं।</v>
      </c>
      <c r="C3499" s="1" t="s">
        <v>4</v>
      </c>
      <c r="D3499" s="1" t="s">
        <v>5</v>
      </c>
    </row>
    <row r="3500" spans="1:4" ht="13.2" x14ac:dyDescent="0.25">
      <c r="A3500" s="1" t="s">
        <v>3506</v>
      </c>
      <c r="B3500" t="str">
        <f ca="1">IFERROR(__xludf.DUMMYFUNCTION("GOOGLETRANSLATE(B3500,""en"",""hi"")"),"कॉल")</f>
        <v>कॉल</v>
      </c>
      <c r="C3500" s="1" t="s">
        <v>4</v>
      </c>
      <c r="D3500" s="1" t="s">
        <v>5</v>
      </c>
    </row>
    <row r="3501" spans="1:4" ht="13.2" x14ac:dyDescent="0.25">
      <c r="A3501" s="1" t="s">
        <v>3507</v>
      </c>
      <c r="B3501" t="str">
        <f ca="1">IFERROR(__xludf.DUMMYFUNCTION("GOOGLETRANSLATE(B3501,""en"",""hi"")"),"हॉलीवुड बनाने जोकर
बॉलीवुड बॉलीवुड पर गर्व हाउसफुल 4 बनाने")</f>
        <v>हॉलीवुड बनाने जोकर
बॉलीवुड बॉलीवुड पर गर्व हाउसफुल 4 बनाने</v>
      </c>
      <c r="C3501" s="1" t="s">
        <v>4</v>
      </c>
      <c r="D3501" s="1" t="s">
        <v>5</v>
      </c>
    </row>
    <row r="3502" spans="1:4" ht="13.2" x14ac:dyDescent="0.25">
      <c r="A3502" s="1" t="s">
        <v>3508</v>
      </c>
      <c r="B3502" t="str">
        <f ca="1">IFERROR(__xludf.DUMMYFUNCTION("GOOGLETRANSLATE(B3502,""en"",""hi"")"),"कबीर सिंह कमबख्त कहानी")</f>
        <v>कबीर सिंह कमबख्त कहानी</v>
      </c>
      <c r="C3502" s="1" t="s">
        <v>36</v>
      </c>
      <c r="D3502" s="1" t="s">
        <v>5</v>
      </c>
    </row>
    <row r="3503" spans="1:4" ht="13.2" x14ac:dyDescent="0.25">
      <c r="A3503" s="1" t="s">
        <v>3509</v>
      </c>
      <c r="B3503" t="str">
        <f ca="1">IFERROR(__xludf.DUMMYFUNCTION("GOOGLETRANSLATE(B3503,""en"",""hi"")"),"फिल्म की समीक्षा करना Chichore")</f>
        <v>फिल्म की समीक्षा करना Chichore</v>
      </c>
      <c r="C3503" s="1" t="s">
        <v>4</v>
      </c>
      <c r="D3503" s="1" t="s">
        <v>5</v>
      </c>
    </row>
    <row r="3504" spans="1:4" ht="13.2" x14ac:dyDescent="0.25">
      <c r="A3504" s="1" t="s">
        <v>3510</v>
      </c>
      <c r="B3504" t="str">
        <f ca="1">IFERROR(__xludf.DUMMYFUNCTION("GOOGLETRANSLATE(B3504,""en"",""hi"")"),"और महिला के जीवन के बारे में क्या? वह उसे छोड़ दिया, लेकिन वह आदमी है! उसका शरीर नहीं मिलता है
सेक्स के बाद प्रभावित करते हैं! यहां तक ​​कि अपने प्रेमी एक वह अभी भी विभिन्न के लिए गया था छोड़ने के बाद
लड़कियों .. लेकिन उसके बारे में क्या? वह एक बच्चे को ज"&amp;"न्म दे रही थी ... यह पोषण
सभी अकेले। और फिर महिला अपने जीवन को नष्ट कर दिया अभी भी फिल्म protraits कि
और वह सब कुछ खो देता है!")</f>
        <v>और महिला के जीवन के बारे में क्या? वह उसे छोड़ दिया, लेकिन वह आदमी है! उसका शरीर नहीं मिलता है
सेक्स के बाद प्रभावित करते हैं! यहां तक ​​कि अपने प्रेमी एक वह अभी भी विभिन्न के लिए गया था छोड़ने के बाद
लड़कियों .. लेकिन उसके बारे में क्या? वह एक बच्चे को जन्म दे रही थी ... यह पोषण
सभी अकेले। और फिर महिला अपने जीवन को नष्ट कर दिया अभी भी फिल्म protraits कि
और वह सब कुछ खो देता है!</v>
      </c>
      <c r="C3504" s="1" t="s">
        <v>13</v>
      </c>
      <c r="D3504" s="1" t="s">
        <v>5</v>
      </c>
    </row>
    <row r="3505" spans="1:4" ht="13.2" x14ac:dyDescent="0.25">
      <c r="A3505" s="1" t="s">
        <v>3511</v>
      </c>
      <c r="B3505" t="str">
        <f ca="1">IFERROR(__xludf.DUMMYFUNCTION("GOOGLETRANSLATE(B3505,""en"",""hi"")"),"शानदार yrrr")</f>
        <v>शानदार yrrr</v>
      </c>
      <c r="C3505" s="1" t="s">
        <v>4</v>
      </c>
      <c r="D3505" s="1" t="s">
        <v>5</v>
      </c>
    </row>
    <row r="3506" spans="1:4" ht="13.2" x14ac:dyDescent="0.25">
      <c r="A3506" s="1" t="s">
        <v>3512</v>
      </c>
      <c r="B3506" t="str">
        <f ca="1">IFERROR(__xludf.DUMMYFUNCTION("GOOGLETRANSLATE(B3506,""en"",""hi"")"),"मैं जानना चाहता है कि वह Pronoy रॉय की cousin..she मूल रूप से है हैरान था
धर्म से ईसाई और वह भी मोदी शासन से पहले हिंदुओं से नफरत करता है")</f>
        <v>मैं जानना चाहता है कि वह Pronoy रॉय की cousin..she मूल रूप से है हैरान था
धर्म से ईसाई और वह भी मोदी शासन से पहले हिंदुओं से नफरत करता है</v>
      </c>
      <c r="C3506" s="1" t="s">
        <v>4</v>
      </c>
      <c r="D3506" s="1" t="s">
        <v>5</v>
      </c>
    </row>
    <row r="3507" spans="1:4" ht="13.2" x14ac:dyDescent="0.25">
      <c r="A3507" s="1" t="s">
        <v>3513</v>
      </c>
      <c r="B3507" t="str">
        <f ca="1">IFERROR(__xludf.DUMMYFUNCTION("GOOGLETRANSLATE(B3507,""en"",""hi"")"),"मुझे यह फिल्म पसंद है")</f>
        <v>मुझे यह फिल्म पसंद है</v>
      </c>
      <c r="C3507" s="1" t="s">
        <v>4</v>
      </c>
      <c r="D3507" s="1" t="s">
        <v>5</v>
      </c>
    </row>
    <row r="3508" spans="1:4" ht="13.2" x14ac:dyDescent="0.25">
      <c r="A3508" s="1" t="s">
        <v>3514</v>
      </c>
      <c r="B3508" t="str">
        <f ca="1">IFERROR(__xludf.DUMMYFUNCTION("GOOGLETRANSLATE(B3508,""en"",""hi"")"),"यह एक झूठी दहेज मामले का परिणाम है। भारत में आंध्र प्रदेश है
राज्य 498 ए का सबसे बुरा नशेड़ी के संदिग्ध गौरव प्राप्त है कि। अधिकांश
झूठे मामलों आंध्र प्रदेश पर पंजीकृत हैं।")</f>
        <v>यह एक झूठी दहेज मामले का परिणाम है। भारत में आंध्र प्रदेश है
राज्य 498 ए का सबसे बुरा नशेड़ी के संदिग्ध गौरव प्राप्त है कि। अधिकांश
झूठे मामलों आंध्र प्रदेश पर पंजीकृत हैं।</v>
      </c>
      <c r="C3508" s="1" t="s">
        <v>13</v>
      </c>
      <c r="D3508" s="1" t="s">
        <v>5</v>
      </c>
    </row>
    <row r="3509" spans="1:4" ht="13.2" x14ac:dyDescent="0.25">
      <c r="A3509" s="1" t="s">
        <v>3515</v>
      </c>
      <c r="B3509" t="str">
        <f ca="1">IFERROR(__xludf.DUMMYFUNCTION("GOOGLETRANSLATE(B3509,""en"",""hi"")"),"समय: (अविवाहित अनुवाद) मैं पंजाबी फिल्म Shadaa को देखने के लिए चला गया
इस फिल्म [released.You] (http://released.you/) आत्मज्ञान समझ सकते हैं मेरी
मन हासिल की है। 🙃")</f>
        <v>समय: (अविवाहित अनुवाद) मैं पंजाबी फिल्म Shadaa को देखने के लिए चला गया
इस फिल्म [released.You] (http://released.you/) आत्मज्ञान समझ सकते हैं मेरी
मन हासिल की है। 🙃</v>
      </c>
      <c r="C3509" s="1" t="s">
        <v>4</v>
      </c>
      <c r="D3509" s="1" t="s">
        <v>5</v>
      </c>
    </row>
    <row r="3510" spans="1:4" ht="13.2" x14ac:dyDescent="0.25">
      <c r="A3510" s="1" t="s">
        <v>3516</v>
      </c>
      <c r="B3510" t="str">
        <f ca="1">IFERROR(__xludf.DUMMYFUNCTION("GOOGLETRANSLATE(B3510,""en"",""hi"")"),"तुमसे प्यार शहीद कपूर ❤😘💞😍❤😘")</f>
        <v>तुमसे प्यार शहीद कपूर ❤😘💞😍❤😘</v>
      </c>
      <c r="C3510" s="1" t="s">
        <v>4</v>
      </c>
      <c r="D3510" s="1" t="s">
        <v>5</v>
      </c>
    </row>
    <row r="3511" spans="1:4" ht="13.2" x14ac:dyDescent="0.25">
      <c r="A3511" s="1" t="s">
        <v>3517</v>
      </c>
      <c r="B3511" t="str">
        <f ca="1">IFERROR(__xludf.DUMMYFUNCTION("GOOGLETRANSLATE(B3511,""en"",""hi"")"),"Nise वीडियो")</f>
        <v>Nise वीडियो</v>
      </c>
      <c r="C3511" s="1" t="s">
        <v>4</v>
      </c>
      <c r="D3511" s="1" t="s">
        <v>5</v>
      </c>
    </row>
    <row r="3512" spans="1:4" ht="13.2" x14ac:dyDescent="0.25">
      <c r="A3512" s="1" t="s">
        <v>3518</v>
      </c>
      <c r="B3512" t="str">
        <f ca="1">IFERROR(__xludf.DUMMYFUNCTION("GOOGLETRANSLATE(B3512,""en"",""hi"")"),"ठीक है भाई .....")</f>
        <v>ठीक है भाई .....</v>
      </c>
      <c r="C3512" s="1" t="s">
        <v>4</v>
      </c>
      <c r="D3512" s="1" t="s">
        <v>5</v>
      </c>
    </row>
    <row r="3513" spans="1:4" ht="13.2" x14ac:dyDescent="0.25">
      <c r="A3513" s="1" t="s">
        <v>3519</v>
      </c>
      <c r="B3513" t="str">
        <f ca="1">IFERROR(__xludf.DUMMYFUNCTION("GOOGLETRANSLATE(B3513,""en"",""hi"")"),"तो कबीर सिंह परिणामों के बिना देवदास है।")</f>
        <v>तो कबीर सिंह परिणामों के बिना देवदास है।</v>
      </c>
      <c r="C3513" s="1" t="s">
        <v>4</v>
      </c>
      <c r="D3513" s="1" t="s">
        <v>5</v>
      </c>
    </row>
    <row r="3514" spans="1:4" ht="13.2" x14ac:dyDescent="0.25">
      <c r="A3514" s="1" t="s">
        <v>3520</v>
      </c>
      <c r="B3514" t="str">
        <f ca="1">IFERROR(__xludf.DUMMYFUNCTION("GOOGLETRANSLATE(B3514,""en"",""hi"")"),"क्यों मैं अपना समय बर्बाद कर यहाँ !!")</f>
        <v>क्यों मैं अपना समय बर्बाद कर यहाँ !!</v>
      </c>
      <c r="C3514" s="1" t="s">
        <v>4</v>
      </c>
      <c r="D3514" s="1" t="s">
        <v>5</v>
      </c>
    </row>
    <row r="3515" spans="1:4" ht="13.2" x14ac:dyDescent="0.25">
      <c r="A3515" s="1" t="s">
        <v>3521</v>
      </c>
      <c r="B3515" t="str">
        <f ca="1">IFERROR(__xludf.DUMMYFUNCTION("GOOGLETRANSLATE(B3515,""en"",""hi"")"),"मैं 13 कारणों हूँ क्यों इन दिनों और भारतीयों नीस शो के इस तरह देख सकते हैं या करने के लिए
चलचित्र। यह इस तरह के एक अच्छा अनुभव था, यह इतना गहरा था न कि मुझे पता है जब मैं
इन इस श्रृंखला से अधिक हो जाएगा और मैं आशा करता हूँ कि समय न आते हैं।")</f>
        <v>मैं 13 कारणों हूँ क्यों इन दिनों और भारतीयों नीस शो के इस तरह देख सकते हैं या करने के लिए
चलचित्र। यह इस तरह के एक अच्छा अनुभव था, यह इतना गहरा था न कि मुझे पता है जब मैं
इन इस श्रृंखला से अधिक हो जाएगा और मैं आशा करता हूँ कि समय न आते हैं।</v>
      </c>
      <c r="C3515" s="1" t="s">
        <v>13</v>
      </c>
      <c r="D3515" s="1" t="s">
        <v>5</v>
      </c>
    </row>
    <row r="3516" spans="1:4" ht="13.2" x14ac:dyDescent="0.25">
      <c r="A3516" s="1" t="s">
        <v>3522</v>
      </c>
      <c r="B3516" t="str">
        <f ca="1">IFERROR(__xludf.DUMMYFUNCTION("GOOGLETRANSLATE(B3516,""en"",""hi"")"),"कहाँ फिल्म समीक्षा है ???? 😠😠😠😠😠")</f>
        <v>कहाँ फिल्म समीक्षा है ???? 😠😠😠😠😠</v>
      </c>
      <c r="C3516" s="1" t="s">
        <v>4</v>
      </c>
      <c r="D3516" s="1" t="s">
        <v>5</v>
      </c>
    </row>
    <row r="3517" spans="1:4" ht="13.2" x14ac:dyDescent="0.25">
      <c r="A3517" s="1" t="s">
        <v>3523</v>
      </c>
      <c r="B3517" t="str">
        <f ca="1">IFERROR(__xludf.DUMMYFUNCTION("GOOGLETRANSLATE(B3517,""en"",""hi"")"),"इस आदमी को सबसे उन सब के बेचा जाता है। वह एक मुस्कान यू के साथ विरोध कर रहा है। मैं
न यू सब कैसे कह सकते हैं कि वह पागल है कि पता है।")</f>
        <v>इस आदमी को सबसे उन सब के बेचा जाता है। वह एक मुस्कान यू के साथ विरोध कर रहा है। मैं
न यू सब कैसे कह सकते हैं कि वह पागल है कि पता है।</v>
      </c>
      <c r="C3517" s="1" t="s">
        <v>4</v>
      </c>
      <c r="D3517" s="1" t="s">
        <v>5</v>
      </c>
    </row>
    <row r="3518" spans="1:4" ht="13.2" x14ac:dyDescent="0.25">
      <c r="A3518" s="1" t="s">
        <v>3524</v>
      </c>
      <c r="B3518" t="str">
        <f ca="1">IFERROR(__xludf.DUMMYFUNCTION("GOOGLETRANSLATE(B3518,""en"",""hi"")"),"प्रिय यूट्यूब,
कृपया कुछ तरीके विकसित इतना है कि हम कुछ करने के लिए की तरह एक से अधिक दे सकते हैं
वीडियो ..... मैं यहाँ की तरह एक से अधिक देने की सख्त जरूरत थी ... क्योंकि
इस आदमी ने मुझे समझ में करने के लिए लगता है और वह कोई पत्थर का पर्दाफाश करने "&amp;"के बेसुरा छोड़ देता है बनाया
उथले और misinterpreted वीरता ...!")</f>
        <v>प्रिय यूट्यूब,
कृपया कुछ तरीके विकसित इतना है कि हम कुछ करने के लिए की तरह एक से अधिक दे सकते हैं
वीडियो ..... मैं यहाँ की तरह एक से अधिक देने की सख्त जरूरत थी ... क्योंकि
इस आदमी ने मुझे समझ में करने के लिए लगता है और वह कोई पत्थर का पर्दाफाश करने के बेसुरा छोड़ देता है बनाया
उथले और misinterpreted वीरता ...!</v>
      </c>
      <c r="C3518" s="1" t="s">
        <v>13</v>
      </c>
      <c r="D3518" s="1" t="s">
        <v>5</v>
      </c>
    </row>
    <row r="3519" spans="1:4" ht="13.2" x14ac:dyDescent="0.25">
      <c r="A3519" s="1" t="s">
        <v>3525</v>
      </c>
      <c r="B3519" t="str">
        <f ca="1">IFERROR(__xludf.DUMMYFUNCTION("GOOGLETRANSLATE(B3519,""en"",""hi"")"),"तो अब लड़कों को भी India😂 में बलात्कार हो जाएगा ??")</f>
        <v>तो अब लड़कों को भी India😂 में बलात्कार हो जाएगा ??</v>
      </c>
      <c r="C3519" s="1" t="s">
        <v>13</v>
      </c>
      <c r="D3519" s="1" t="s">
        <v>28</v>
      </c>
    </row>
    <row r="3520" spans="1:4" ht="13.2" x14ac:dyDescent="0.25">
      <c r="A3520" s="1" t="s">
        <v>3526</v>
      </c>
      <c r="B3520" t="str">
        <f ca="1">IFERROR(__xludf.DUMMYFUNCTION("GOOGLETRANSLATE(B3520,""en"",""hi"")"),"आप सही vaiya रहे")</f>
        <v>आप सही vaiya रहे</v>
      </c>
      <c r="C3520" s="1" t="s">
        <v>4</v>
      </c>
      <c r="D3520" s="1" t="s">
        <v>5</v>
      </c>
    </row>
    <row r="3521" spans="1:4" ht="13.2" x14ac:dyDescent="0.25">
      <c r="A3521" s="1" t="s">
        <v>3527</v>
      </c>
      <c r="B3521" t="str">
        <f ca="1">IFERROR(__xludf.DUMMYFUNCTION("GOOGLETRANSLATE(B3521,""en"",""hi"")"),"निदेशक मुझे hai हिम्मत। बहुत बढ़िया फिल्म")</f>
        <v>निदेशक मुझे hai हिम्मत। बहुत बढ़िया फिल्म</v>
      </c>
      <c r="C3521" s="1" t="s">
        <v>4</v>
      </c>
      <c r="D3521" s="1" t="s">
        <v>5</v>
      </c>
    </row>
    <row r="3522" spans="1:4" ht="13.2" x14ac:dyDescent="0.25">
      <c r="A3522" s="1" t="s">
        <v>3528</v>
      </c>
      <c r="B3522" t="str">
        <f ca="1">IFERROR(__xludf.DUMMYFUNCTION("GOOGLETRANSLATE(B3522,""en"",""hi"")"),"19: 30 इस के लिए यू 👏👏👏salute")</f>
        <v>19: 30 इस के लिए यू 👏👏👏salute</v>
      </c>
      <c r="C3522" s="1" t="s">
        <v>4</v>
      </c>
      <c r="D3522" s="1" t="s">
        <v>5</v>
      </c>
    </row>
    <row r="3523" spans="1:4" ht="13.2" x14ac:dyDescent="0.25">
      <c r="A3523" s="1" t="s">
        <v>3529</v>
      </c>
      <c r="B3523" t="str">
        <f ca="1">IFERROR(__xludf.DUMMYFUNCTION("GOOGLETRANSLATE(B3523,""en"",""hi"")"),"Haha हम भारतीय दर्शकों ने यह एक ब्लॉकबस्टर -LOL (मैं भी देखना नहीं किया है
इस फिल्म) बनाने के लिए खेद है Shwetabh भाई यू (यातना देने के लिए फिल्म देखने
आप) धन्यवाद मेरे लिए ऐसा करने के लिए, मैं आपकी समीक्षा के लिए इंतज़ार कर रहा था, मैंने सोचा
मैं फिल्म द"&amp;"ेखने जाएगा यदि केवल आप इसके लिए यू .Thank देखने के लिए हमें की सिफारिश
मेरे जीवन का 2 n आधे घंटे की बचत।")</f>
        <v>Haha हम भारतीय दर्शकों ने यह एक ब्लॉकबस्टर -LOL (मैं भी देखना नहीं किया है
इस फिल्म) बनाने के लिए खेद है Shwetabh भाई यू (यातना देने के लिए फिल्म देखने
आप) धन्यवाद मेरे लिए ऐसा करने के लिए, मैं आपकी समीक्षा के लिए इंतज़ार कर रहा था, मैंने सोचा
मैं फिल्म देखने जाएगा यदि केवल आप इसके लिए यू .Thank देखने के लिए हमें की सिफारिश
मेरे जीवन का 2 n आधे घंटे की बचत।</v>
      </c>
      <c r="C3523" s="1" t="s">
        <v>4</v>
      </c>
      <c r="D3523" s="1" t="s">
        <v>5</v>
      </c>
    </row>
    <row r="3524" spans="1:4" ht="13.2" x14ac:dyDescent="0.25">
      <c r="A3524" s="1" t="s">
        <v>3530</v>
      </c>
      <c r="B3524" t="str">
        <f ca="1">IFERROR(__xludf.DUMMYFUNCTION("GOOGLETRANSLATE(B3524,""en"",""hi"")"),"घरेलू हिंसा का दावा है 170 हजार पति: - पिछले बारह वर्षों में
(1996 - 2008) 170000 पति बड़े पैमाने पर घरेलू हिंसा से दावा किया गया है
उनके खिलाफ। वर्ष 2008 के लिए आत्महत्या के आंकड़े का एक चौंकाने वाला रहस्योद्घाटन में
कि लगभग विवाहित पुरुषों की संख्या दोग"&amp;"ुनी का पता चलता है में आत्महत्या कर ली है
रिपोर्ट यहाँ संलग्न के रूप में विवाहित महिलाओं की तुलना की पुष्टि होती है। यह
कहा गया है कि वर्ष 20 में")</f>
        <v>घरेलू हिंसा का दावा है 170 हजार पति: - पिछले बारह वर्षों में
(1996 - 2008) 170000 पति बड़े पैमाने पर घरेलू हिंसा से दावा किया गया है
उनके खिलाफ। वर्ष 2008 के लिए आत्महत्या के आंकड़े का एक चौंकाने वाला रहस्योद्घाटन में
कि लगभग विवाहित पुरुषों की संख्या दोगुनी का पता चलता है में आत्महत्या कर ली है
रिपोर्ट यहाँ संलग्न के रूप में विवाहित महिलाओं की तुलना की पुष्टि होती है। यह
कहा गया है कि वर्ष 20 में</v>
      </c>
      <c r="C3524" s="1" t="s">
        <v>4</v>
      </c>
      <c r="D3524" s="1" t="s">
        <v>5</v>
      </c>
    </row>
    <row r="3525" spans="1:4" ht="13.2" x14ac:dyDescent="0.25">
      <c r="A3525" s="1" t="s">
        <v>3531</v>
      </c>
      <c r="B3525" t="str">
        <f ca="1">IFERROR(__xludf.DUMMYFUNCTION("GOOGLETRANSLATE(B3525,""en"",""hi"")"),"अर्नाब तुम क्यों कस्तूरी की तरह इन बेवकूफों मिलता है, सुनीता चोपड़ा खराब करने के लिए
अपने शो की गरिमा ..")</f>
        <v>अर्नाब तुम क्यों कस्तूरी की तरह इन बेवकूफों मिलता है, सुनीता चोपड़ा खराब करने के लिए
अपने शो की गरिमा ..</v>
      </c>
      <c r="C3525" s="1" t="s">
        <v>4</v>
      </c>
      <c r="D3525" s="1" t="s">
        <v>5</v>
      </c>
    </row>
    <row r="3526" spans="1:4" ht="13.2" x14ac:dyDescent="0.25">
      <c r="A3526" s="1" t="s">
        <v>3532</v>
      </c>
      <c r="B3526" t="str">
        <f ca="1">IFERROR(__xludf.DUMMYFUNCTION("GOOGLETRANSLATE(B3526,""en"",""hi"")"),"विपुल बिष्ट वे बच्चे के रूप में नहीं दिखाया गया है जब सरदार और नगमा शादी हो गया और
हाँ अगर ramadhir 2000 के दशक से 85 करने के लिए 80 थी वे उसे एक पुराने की तरह दिखाया जाना चाहिए था
80 के दशक के आदमी हैं, लेकिन वे उसे कोई है जो आयु का मात्र 70 साल है, वास्"&amp;"तव में के रूप में दिखाया
वह 65 देख रहा था।")</f>
        <v>विपुल बिष्ट वे बच्चे के रूप में नहीं दिखाया गया है जब सरदार और नगमा शादी हो गया और
हाँ अगर ramadhir 2000 के दशक से 85 करने के लिए 80 थी वे उसे एक पुराने की तरह दिखाया जाना चाहिए था
80 के दशक के आदमी हैं, लेकिन वे उसे कोई है जो आयु का मात्र 70 साल है, वास्तव में के रूप में दिखाया
वह 65 देख रहा था।</v>
      </c>
      <c r="C3526" s="1" t="s">
        <v>4</v>
      </c>
      <c r="D3526" s="1" t="s">
        <v>5</v>
      </c>
    </row>
    <row r="3527" spans="1:4" ht="13.2" x14ac:dyDescent="0.25">
      <c r="A3527" s="1" t="s">
        <v>3533</v>
      </c>
      <c r="B3527" t="str">
        <f ca="1">IFERROR(__xludf.DUMMYFUNCTION("GOOGLETRANSLATE(B3527,""en"",""hi"")"),"अरुंधति रॉय = कन्हैया, उमर, tatti की-वस्तु Rashid..all भाग के लिए मेंटर
गिरोह। वे प्रसार करने के लिए शांति के लिए पृथ्वी के नीचे दफन कर दिया जाना चाहिए।")</f>
        <v>अरुंधति रॉय = कन्हैया, उमर, tatti की-वस्तु Rashid..all भाग के लिए मेंटर
गिरोह। वे प्रसार करने के लिए शांति के लिए पृथ्वी के नीचे दफन कर दिया जाना चाहिए।</v>
      </c>
      <c r="C3527" s="1" t="s">
        <v>36</v>
      </c>
      <c r="D3527" s="1" t="s">
        <v>5</v>
      </c>
    </row>
    <row r="3528" spans="1:4" ht="13.2" x14ac:dyDescent="0.25">
      <c r="A3528" s="1" t="s">
        <v>3534</v>
      </c>
      <c r="B3528" t="str">
        <f ca="1">IFERROR(__xludf.DUMMYFUNCTION("GOOGLETRANSLATE(B3528,""en"",""hi"")"),"जब गरीब लोगों को अमीर बनने वे भूल जाते हैं कि वे क्या पहले था, लेकिन वह उन है
लोगों की तरह वह एहसास कभी नहीं वह क्या मैं उसे तरह से नहीं किया था
शुरुआत में वह एक झूठा वह एक कुतिया है")</f>
        <v>जब गरीब लोगों को अमीर बनने वे भूल जाते हैं कि वे क्या पहले था, लेकिन वह उन है
लोगों की तरह वह एहसास कभी नहीं वह क्या मैं उसे तरह से नहीं किया था
शुरुआत में वह एक झूठा वह एक कुतिया है</v>
      </c>
      <c r="C3528" s="1" t="s">
        <v>36</v>
      </c>
      <c r="D3528" s="1" t="s">
        <v>5</v>
      </c>
    </row>
    <row r="3529" spans="1:4" ht="13.2" x14ac:dyDescent="0.25">
      <c r="A3529" s="1" t="s">
        <v>3535</v>
      </c>
      <c r="B3529" t="str">
        <f ca="1">IFERROR(__xludf.DUMMYFUNCTION("GOOGLETRANSLATE(B3529,""en"",""hi"")"),"688 dislikers कास्ट और कबीर सिंह के चालक दल के हैं .....
😀😀😀😀😀😀")</f>
        <v>688 dislikers कास्ट और कबीर सिंह के चालक दल के हैं .....
😀😀😀😀😀😀</v>
      </c>
      <c r="C3529" s="1" t="s">
        <v>4</v>
      </c>
      <c r="D3529" s="1" t="s">
        <v>5</v>
      </c>
    </row>
    <row r="3530" spans="1:4" ht="13.2" x14ac:dyDescent="0.25">
      <c r="A3530" s="1" t="s">
        <v>3536</v>
      </c>
      <c r="B3530" t="str">
        <f ca="1">IFERROR(__xludf.DUMMYFUNCTION("GOOGLETRANSLATE(B3530,""en"",""hi"")"),"जहांगीर अच्छा काम")</f>
        <v>जहांगीर अच्छा काम</v>
      </c>
      <c r="C3530" s="1" t="s">
        <v>4</v>
      </c>
      <c r="D3530" s="1" t="s">
        <v>5</v>
      </c>
    </row>
    <row r="3531" spans="1:4" ht="13.2" x14ac:dyDescent="0.25">
      <c r="A3531" s="1" t="s">
        <v>3537</v>
      </c>
      <c r="B3531" t="str">
        <f ca="1">IFERROR(__xludf.DUMMYFUNCTION("GOOGLETRANSLATE(B3531,""en"",""hi"")"),"कार्यक्रम इस तरह की अधिक जरूरत")</f>
        <v>कार्यक्रम इस तरह की अधिक जरूरत</v>
      </c>
      <c r="C3531" s="1" t="s">
        <v>4</v>
      </c>
      <c r="D3531" s="1" t="s">
        <v>5</v>
      </c>
    </row>
    <row r="3532" spans="1:4" ht="13.2" x14ac:dyDescent="0.25">
      <c r="A3532" s="1" t="s">
        <v>3538</v>
      </c>
      <c r="B3532" t="str">
        <f ca="1">IFERROR(__xludf.DUMMYFUNCTION("GOOGLETRANSLATE(B3532,""en"",""hi"")"),"राइट बोस")</f>
        <v>राइट बोस</v>
      </c>
      <c r="C3532" s="1" t="s">
        <v>4</v>
      </c>
      <c r="D3532" s="1" t="s">
        <v>5</v>
      </c>
    </row>
    <row r="3533" spans="1:4" ht="13.2" x14ac:dyDescent="0.25">
      <c r="A3533" s="1" t="s">
        <v>3539</v>
      </c>
      <c r="B3533" t="str">
        <f ca="1">IFERROR(__xludf.DUMMYFUNCTION("GOOGLETRANSLATE(B3533,""en"",""hi"")"),"@Ahalyaa Namid मैं बंगलौर, कर्नाटक में रहते हैं और मैं अपने डर भी समझते हैं लेकिन
मैं इतना गरम बहस के बाद महसूस और वास्तव में अपने को समझने के ठीक होने के लिए
मित्र और अगर हम तो भरोसेमंद लगता है कि हम बुरा r या नहीं हम हमेशा ब्लॉक कर सकते हैं
सही? तो मैं "&amp;"सिर्फ यह सब सोचा और इस चाहता था प्लस मैं एक पुरुष है जो सिर्फ कहते हैं हूँ
क्या मैं इसलिए चाहते हैं यू यादृच्छिक इतना के इस बाहर से पूछा कि क्या यू अभी भी मेरा नंबर मैं चाहता हूँ
इसे यहाँ डाल लेकिन जल्द ही यह कॉपी और मैं इसे बंद कर सकते हैं हटा देंगे")</f>
        <v>@Ahalyaa Namid मैं बंगलौर, कर्नाटक में रहते हैं और मैं अपने डर भी समझते हैं लेकिन
मैं इतना गरम बहस के बाद महसूस और वास्तव में अपने को समझने के ठीक होने के लिए
मित्र और अगर हम तो भरोसेमंद लगता है कि हम बुरा r या नहीं हम हमेशा ब्लॉक कर सकते हैं
सही? तो मैं सिर्फ यह सब सोचा और इस चाहता था प्लस मैं एक पुरुष है जो सिर्फ कहते हैं हूँ
क्या मैं इसलिए चाहते हैं यू यादृच्छिक इतना के इस बाहर से पूछा कि क्या यू अभी भी मेरा नंबर मैं चाहता हूँ
इसे यहाँ डाल लेकिन जल्द ही यह कॉपी और मैं इसे बंद कर सकते हैं हटा देंगे</v>
      </c>
      <c r="C3533" s="1" t="s">
        <v>4</v>
      </c>
      <c r="D3533" s="1" t="s">
        <v>5</v>
      </c>
    </row>
    <row r="3534" spans="1:4" ht="13.2" x14ac:dyDescent="0.25">
      <c r="A3534" s="1" t="s">
        <v>3540</v>
      </c>
      <c r="B3534" t="str">
        <f ca="1">IFERROR(__xludf.DUMMYFUNCTION("GOOGLETRANSLATE(B3534,""en"",""hi"")"),"यह ancore और इस टीवी समाचार चैनल
सेना और कश्मीर के मामले से संबंधित किसी भी बातें पता नहीं था, वह हमेशा लाना
अनावश्यक नाटक।")</f>
        <v>यह ancore और इस टीवी समाचार चैनल
सेना और कश्मीर के मामले से संबंधित किसी भी बातें पता नहीं था, वह हमेशा लाना
अनावश्यक नाटक।</v>
      </c>
      <c r="C3534" s="1" t="s">
        <v>13</v>
      </c>
      <c r="D3534" s="1" t="s">
        <v>5</v>
      </c>
    </row>
    <row r="3535" spans="1:4" ht="13.2" x14ac:dyDescent="0.25">
      <c r="A3535" s="1" t="s">
        <v>3541</v>
      </c>
      <c r="B3535" t="str">
        <f ca="1">IFERROR(__xludf.DUMMYFUNCTION("GOOGLETRANSLATE(B3535,""en"",""hi"")"),"haroonrasheed कुलपति क्यों आरएसएस एजेंडा है? कृपया मुझे बताओ। जब से तुम एक हिस्सा हैं
आरएसएस की, जब से तुम, मोदी के एक रिश्तेदार हैं जब से तुम पर अपने शोध किया है
आरएसएस, कृपया मुझे बताओ क्या उनके एजेंडे है? मुझे उनके एजेंडे पर एक लिंक भेजें या
अपनी वेबसा"&amp;"इट के कहीं भी। मुझे सबूत भेजें मैं प्रतीक्षा कर रहा हूँ")</f>
        <v>haroonrasheed कुलपति क्यों आरएसएस एजेंडा है? कृपया मुझे बताओ। जब से तुम एक हिस्सा हैं
आरएसएस की, जब से तुम, मोदी के एक रिश्तेदार हैं जब से तुम पर अपने शोध किया है
आरएसएस, कृपया मुझे बताओ क्या उनके एजेंडे है? मुझे उनके एजेंडे पर एक लिंक भेजें या
अपनी वेबसाइट के कहीं भी। मुझे सबूत भेजें मैं प्रतीक्षा कर रहा हूँ</v>
      </c>
      <c r="C3535" s="1" t="s">
        <v>4</v>
      </c>
      <c r="D3535" s="1" t="s">
        <v>5</v>
      </c>
    </row>
    <row r="3536" spans="1:4" ht="13.2" x14ac:dyDescent="0.25">
      <c r="A3536" s="1" t="s">
        <v>3542</v>
      </c>
      <c r="B3536" t="str">
        <f ca="1">IFERROR(__xludf.DUMMYFUNCTION("GOOGLETRANSLATE(B3536,""en"",""hi"")"),"आप बहुत अ")</f>
        <v>आप बहुत अ</v>
      </c>
      <c r="C3536" s="1" t="s">
        <v>4</v>
      </c>
      <c r="D3536" s="1" t="s">
        <v>5</v>
      </c>
    </row>
    <row r="3537" spans="1:4" ht="13.2" x14ac:dyDescent="0.25">
      <c r="A3537" s="1" t="s">
        <v>3543</v>
      </c>
      <c r="B3537" t="str">
        <f ca="1">IFERROR(__xludf.DUMMYFUNCTION("GOOGLETRANSLATE(B3537,""en"",""hi"")"),"क्यों जानवरों (मनुष्यों के अलावा अन्य) न इन एक ही लिंग के आकर्षण है? backchodi
hai तु ... होमो-लोमो। ना !!!? मेरे जीवन मेरी पसंद .... मेरा भी आदमी karta hai GTA 5
jaise बंदूक ले कर निकल jaaun सड़क पे ....... इंसान की dimag की bakwas hai तु")</f>
        <v>क्यों जानवरों (मनुष्यों के अलावा अन्य) न इन एक ही लिंग के आकर्षण है? backchodi
hai तु ... होमो-लोमो। ना !!!? मेरे जीवन मेरी पसंद .... मेरा भी आदमी karta hai GTA 5
jaise बंदूक ले कर निकल jaaun सड़क पे ....... इंसान की dimag की bakwas hai तु</v>
      </c>
      <c r="C3537" s="1" t="s">
        <v>36</v>
      </c>
      <c r="D3537" s="1" t="s">
        <v>28</v>
      </c>
    </row>
    <row r="3538" spans="1:4" ht="13.2" x14ac:dyDescent="0.25">
      <c r="A3538" s="1" t="s">
        <v>3544</v>
      </c>
      <c r="B3538" t="str">
        <f ca="1">IFERROR(__xludf.DUMMYFUNCTION("GOOGLETRANSLATE(B3538,""en"",""hi"")"),"मेरे दोस्त ने मुझे सुझाव दिया था रेड्डी (तेलुगु संस्करण) और के बाद अर्जुन को देखने के लिए
देख कि मैं वास्तव में अपने चयन के लिए उसके साथ dissappoinnted किया गया था। के रूप में वह
ने कहा इंडियंस chutiyas हैं। वे फिल्में वास्तव में गंभीर ले।")</f>
        <v>मेरे दोस्त ने मुझे सुझाव दिया था रेड्डी (तेलुगु संस्करण) और के बाद अर्जुन को देखने के लिए
देख कि मैं वास्तव में अपने चयन के लिए उसके साथ dissappoinnted किया गया था। के रूप में वह
ने कहा इंडियंस chutiyas हैं। वे फिल्में वास्तव में गंभीर ले।</v>
      </c>
      <c r="C3538" s="1" t="s">
        <v>4</v>
      </c>
      <c r="D3538" s="1" t="s">
        <v>5</v>
      </c>
    </row>
    <row r="3539" spans="1:4" ht="13.2" x14ac:dyDescent="0.25">
      <c r="A3539" s="1" t="s">
        <v>3545</v>
      </c>
      <c r="B3539" t="str">
        <f ca="1">IFERROR(__xludf.DUMMYFUNCTION("GOOGLETRANSLATE(B3539,""en"",""hi"")"),"कोई दृश्य नहीं 356 की तरह कैसे?")</f>
        <v>कोई दृश्य नहीं 356 की तरह कैसे?</v>
      </c>
      <c r="C3539" s="1" t="s">
        <v>4</v>
      </c>
      <c r="D3539" s="1" t="s">
        <v>5</v>
      </c>
    </row>
    <row r="3540" spans="1:4" ht="13.2" x14ac:dyDescent="0.25">
      <c r="A3540" s="1" t="s">
        <v>3546</v>
      </c>
      <c r="B3540" t="str">
        <f ca="1">IFERROR(__xludf.DUMMYFUNCTION("GOOGLETRANSLATE(B3540,""en"",""hi"")"),"नाइस brather")</f>
        <v>नाइस brather</v>
      </c>
      <c r="C3540" s="1" t="s">
        <v>4</v>
      </c>
      <c r="D3540" s="1" t="s">
        <v>5</v>
      </c>
    </row>
    <row r="3541" spans="1:4" ht="13.2" x14ac:dyDescent="0.25">
      <c r="A3541" s="1" t="s">
        <v>3547</v>
      </c>
      <c r="B3541" t="str">
        <f ca="1">IFERROR(__xludf.DUMMYFUNCTION("GOOGLETRANSLATE(B3541,""en"",""hi"")"),"मुझे यकीन है कि यू देखा कर रहा हूँ फिल्म साथी समीक्षा वीडियो 😂😂, वह दम है")</f>
        <v>मुझे यकीन है कि यू देखा कर रहा हूँ फिल्म साथी समीक्षा वीडियो 😂😂, वह दम है</v>
      </c>
      <c r="C3541" s="1" t="s">
        <v>4</v>
      </c>
      <c r="D3541" s="1" t="s">
        <v>5</v>
      </c>
    </row>
    <row r="3542" spans="1:4" ht="13.2" x14ac:dyDescent="0.25">
      <c r="A3542" s="1" t="s">
        <v>3548</v>
      </c>
      <c r="B3542" t="str">
        <f ca="1">IFERROR(__xludf.DUMMYFUNCTION("GOOGLETRANSLATE(B3542,""en"",""hi"")"),"यह बहुत बुरा है")</f>
        <v>यह बहुत बुरा है</v>
      </c>
      <c r="C3542" s="1" t="s">
        <v>4</v>
      </c>
      <c r="D3542" s="1" t="s">
        <v>5</v>
      </c>
    </row>
    <row r="3543" spans="1:4" ht="13.2" x14ac:dyDescent="0.25">
      <c r="A3543" s="1" t="s">
        <v>3549</v>
      </c>
      <c r="B3543" t="str">
        <f ca="1">IFERROR(__xludf.DUMMYFUNCTION("GOOGLETRANSLATE(B3543,""en"",""hi"")"),"अवाक भाई ...")</f>
        <v>अवाक भाई ...</v>
      </c>
      <c r="C3543" s="1" t="s">
        <v>4</v>
      </c>
      <c r="D3543" s="1" t="s">
        <v>5</v>
      </c>
    </row>
    <row r="3544" spans="1:4" ht="13.2" x14ac:dyDescent="0.25">
      <c r="A3544" s="1" t="s">
        <v>3550</v>
      </c>
      <c r="B3544" t="str">
        <f ca="1">IFERROR(__xludf.DUMMYFUNCTION("GOOGLETRANSLATE(B3544,""en"",""hi"")"),"उसके लिए राजद्रोह")</f>
        <v>उसके लिए राजद्रोह</v>
      </c>
      <c r="C3544" s="1" t="s">
        <v>4</v>
      </c>
      <c r="D3544" s="1" t="s">
        <v>5</v>
      </c>
    </row>
    <row r="3545" spans="1:4" ht="13.2" x14ac:dyDescent="0.25">
      <c r="A3545" s="1" t="s">
        <v>3551</v>
      </c>
      <c r="B3545" t="str">
        <f ca="1">IFERROR(__xludf.DUMMYFUNCTION("GOOGLETRANSLATE(B3545,""en"",""hi"")"),"एक ही राय 👍👍")</f>
        <v>एक ही राय 👍👍</v>
      </c>
      <c r="C3545" s="1" t="s">
        <v>4</v>
      </c>
      <c r="D3545" s="1" t="s">
        <v>5</v>
      </c>
    </row>
    <row r="3546" spans="1:4" ht="13.2" x14ac:dyDescent="0.25">
      <c r="A3546" s="1" t="s">
        <v>3552</v>
      </c>
      <c r="B3546" t="str">
        <f ca="1">IFERROR(__xludf.DUMMYFUNCTION("GOOGLETRANSLATE(B3546,""en"",""hi"")"),"Tnxx भाई")</f>
        <v>Tnxx भाई</v>
      </c>
      <c r="C3546" s="1" t="s">
        <v>4</v>
      </c>
      <c r="D3546" s="1" t="s">
        <v>5</v>
      </c>
    </row>
    <row r="3547" spans="1:4" ht="13.2" x14ac:dyDescent="0.25">
      <c r="A3547" s="1" t="s">
        <v>3553</v>
      </c>
      <c r="B3547" t="str">
        <f ca="1">IFERROR(__xludf.DUMMYFUNCTION("GOOGLETRANSLATE(B3547,""en"",""hi"")"),"महान आदमी")</f>
        <v>महान आदमी</v>
      </c>
      <c r="C3547" s="1" t="s">
        <v>4</v>
      </c>
      <c r="D3547" s="1" t="s">
        <v>5</v>
      </c>
    </row>
    <row r="3548" spans="1:4" ht="13.2" x14ac:dyDescent="0.25">
      <c r="A3548" s="1" t="s">
        <v>3554</v>
      </c>
      <c r="B3548" t="str">
        <f ca="1">IFERROR(__xludf.DUMMYFUNCTION("GOOGLETRANSLATE(B3548,""en"",""hi"")"),"मुझे लगता है कि वह है आधा मानसिक plz मानसिक अस्पताल के लिए उसे भेज")</f>
        <v>मुझे लगता है कि वह है आधा मानसिक plz मानसिक अस्पताल के लिए उसे भेज</v>
      </c>
      <c r="C3548" s="1" t="s">
        <v>4</v>
      </c>
      <c r="D3548" s="1" t="s">
        <v>5</v>
      </c>
    </row>
    <row r="3549" spans="1:4" ht="13.2" x14ac:dyDescent="0.25">
      <c r="A3549" s="1" t="s">
        <v>3555</v>
      </c>
      <c r="B3549" t="str">
        <f ca="1">IFERROR(__xludf.DUMMYFUNCTION("GOOGLETRANSLATE(B3549,""en"",""hi"")"),"@Rishita पांडे इन लोगों नारीवाद की अर्थ पता नहीं है। सरल शब्दों में यह
साधन समानता। हम किसी की संपत्ति नहीं हैं। धन्यवाद।")</f>
        <v>@Rishita पांडे इन लोगों नारीवाद की अर्थ पता नहीं है। सरल शब्दों में यह
साधन समानता। हम किसी की संपत्ति नहीं हैं। धन्यवाद।</v>
      </c>
      <c r="C3549" s="1" t="s">
        <v>13</v>
      </c>
      <c r="D3549" s="1" t="s">
        <v>5</v>
      </c>
    </row>
    <row r="3550" spans="1:4" ht="13.2" x14ac:dyDescent="0.25">
      <c r="A3550" s="1" t="s">
        <v>3556</v>
      </c>
      <c r="B3550" t="str">
        <f ca="1">IFERROR(__xludf.DUMMYFUNCTION("GOOGLETRANSLATE(B3550,""en"",""hi"")"),"Yess आप सही कर रहे हैं। हम ""नारीवादी"" समस्या है।
आप कैसे सही साबित कर सकते कि किसी को भी अपने कॉलेज के लिए आते हैं और बिना तुम्हें चूम अपने
सहमति। और कई और अधिक बातें
मैं जिसे इस patirachy समाज के अनुसार रूढ़िवादी मानसिकता के साथ लोगों को पता है
क"&amp;"्या महिला अधिकारों के बारे में सबसे अच्छा है।
क्षमा करें, लेकिन निराश 😔")</f>
        <v>Yess आप सही कर रहे हैं। हम "नारीवादी" समस्या है।
आप कैसे सही साबित कर सकते कि किसी को भी अपने कॉलेज के लिए आते हैं और बिना तुम्हें चूम अपने
सहमति। और कई और अधिक बातें
मैं जिसे इस patirachy समाज के अनुसार रूढ़िवादी मानसिकता के साथ लोगों को पता है
क्या महिला अधिकारों के बारे में सबसे अच्छा है।
क्षमा करें, लेकिन निराश 😔</v>
      </c>
      <c r="C3550" s="1" t="s">
        <v>36</v>
      </c>
      <c r="D3550" s="1" t="s">
        <v>5</v>
      </c>
    </row>
    <row r="3551" spans="1:4" ht="13.2" x14ac:dyDescent="0.25">
      <c r="A3551" s="1" t="s">
        <v>3557</v>
      </c>
      <c r="B3551" t="str">
        <f ca="1">IFERROR(__xludf.DUMMYFUNCTION("GOOGLETRANSLATE(B3551,""en"",""hi"")"),"@Exchange गैलरी hummm")</f>
        <v>@Exchange गैलरी hummm</v>
      </c>
      <c r="C3551" s="1" t="s">
        <v>4</v>
      </c>
      <c r="D3551" s="1" t="s">
        <v>5</v>
      </c>
    </row>
    <row r="3552" spans="1:4" ht="13.2" x14ac:dyDescent="0.25">
      <c r="A3552" s="1" t="s">
        <v>3558</v>
      </c>
      <c r="B3552" t="str">
        <f ca="1">IFERROR(__xludf.DUMMYFUNCTION("GOOGLETRANSLATE(B3552,""en"",""hi"")"),"बहुत बुरा")</f>
        <v>बहुत बुरा</v>
      </c>
      <c r="C3552" s="1" t="s">
        <v>4</v>
      </c>
      <c r="D3552" s="1" t="s">
        <v>5</v>
      </c>
    </row>
    <row r="3553" spans="1:4" ht="13.2" x14ac:dyDescent="0.25">
      <c r="A3553" s="1" t="s">
        <v>3559</v>
      </c>
      <c r="B3553" t="str">
        <f ca="1">IFERROR(__xludf.DUMMYFUNCTION("GOOGLETRANSLATE(B3553,""en"",""hi"")"),"कबीर सिंह वास्तविक जीवन में chutiya है")</f>
        <v>कबीर सिंह वास्तविक जीवन में chutiya है</v>
      </c>
      <c r="C3553" s="1" t="s">
        <v>13</v>
      </c>
      <c r="D3553" s="1" t="s">
        <v>5</v>
      </c>
    </row>
    <row r="3554" spans="1:4" ht="13.2" x14ac:dyDescent="0.25">
      <c r="A3554" s="1" t="s">
        <v>3560</v>
      </c>
      <c r="B3554" t="str">
        <f ca="1">IFERROR(__xludf.DUMMYFUNCTION("GOOGLETRANSLATE(B3554,""en"",""hi"")"),"हमेशा की तरह आप इसे किसी न किसी। भाई संबंधों के मूल्य पर एक वीडियो बना कृपया (
परिवार, दोस्तों) जीवन और जिम्मेदारियों का मूल्य।")</f>
        <v>हमेशा की तरह आप इसे किसी न किसी। भाई संबंधों के मूल्य पर एक वीडियो बना कृपया (
परिवार, दोस्तों) जीवन और जिम्मेदारियों का मूल्य।</v>
      </c>
      <c r="C3554" s="1" t="s">
        <v>4</v>
      </c>
      <c r="D3554" s="1" t="s">
        <v>5</v>
      </c>
    </row>
    <row r="3555" spans="1:4" ht="13.2" x14ac:dyDescent="0.25">
      <c r="A3555" s="1" t="s">
        <v>3561</v>
      </c>
      <c r="B3555" t="str">
        <f ca="1">IFERROR(__xludf.DUMMYFUNCTION("GOOGLETRANSLATE(B3555,""en"",""hi"")"),"मैं यू बॉस प्यार")</f>
        <v>मैं यू बॉस प्यार</v>
      </c>
      <c r="C3555" s="1" t="s">
        <v>4</v>
      </c>
      <c r="D3555" s="1" t="s">
        <v>5</v>
      </c>
    </row>
    <row r="3556" spans="1:4" ht="13.2" x14ac:dyDescent="0.25">
      <c r="A3556" s="1" t="s">
        <v>3562</v>
      </c>
      <c r="B3556" t="str">
        <f ca="1">IFERROR(__xludf.DUMMYFUNCTION("GOOGLETRANSLATE(B3556,""en"",""hi"")"),"तुम क्या कहना बिल्कुल सही है ... मैं gues तु हो Sabki सोच ...")</f>
        <v>तुम क्या कहना बिल्कुल सही है ... मैं gues तु हो Sabki सोच ...</v>
      </c>
      <c r="C3556" s="1" t="s">
        <v>4</v>
      </c>
      <c r="D3556" s="1" t="s">
        <v>5</v>
      </c>
    </row>
    <row r="3557" spans="1:4" ht="13.2" x14ac:dyDescent="0.25">
      <c r="A3557" s="1" t="s">
        <v>3563</v>
      </c>
      <c r="B3557" t="str">
        <f ca="1">IFERROR(__xludf.DUMMYFUNCTION("GOOGLETRANSLATE(B3557,""en"",""hi"")"),"आदमी दोनों अपने माता-पिता इस द्वारा बढ़ावा कानूनी आतंकवाद के कारण खो
महिला।
महिला को उसके चोटों के आगे घुटने टेक नहीं किया है, वह अपने के बाकी रहते करेंगे
व्यक्तिगत क्षति के एक ही भावनाओं के साथ जीवन।")</f>
        <v>आदमी दोनों अपने माता-पिता इस द्वारा बढ़ावा कानूनी आतंकवाद के कारण खो
महिला।
महिला को उसके चोटों के आगे घुटने टेक नहीं किया है, वह अपने के बाकी रहते करेंगे
व्यक्तिगत क्षति के एक ही भावनाओं के साथ जीवन।</v>
      </c>
      <c r="C3557" s="1" t="s">
        <v>4</v>
      </c>
      <c r="D3557" s="1" t="s">
        <v>5</v>
      </c>
    </row>
    <row r="3558" spans="1:4" ht="13.2" x14ac:dyDescent="0.25">
      <c r="A3558" s="1" t="s">
        <v>3564</v>
      </c>
      <c r="B3558" t="str">
        <f ca="1">IFERROR(__xludf.DUMMYFUNCTION("GOOGLETRANSLATE(B3558,""en"",""hi"")"),"वाह osmdance 😍")</f>
        <v>वाह osmdance 😍</v>
      </c>
      <c r="C3558" s="1" t="s">
        <v>4</v>
      </c>
      <c r="D3558" s="1" t="s">
        <v>5</v>
      </c>
    </row>
    <row r="3559" spans="1:4" ht="13.2" x14ac:dyDescent="0.25">
      <c r="A3559" s="1" t="s">
        <v>3565</v>
      </c>
      <c r="B3559" t="str">
        <f ca="1">IFERROR(__xludf.DUMMYFUNCTION("GOOGLETRANSLATE(B3559,""en"",""hi"")"),"हमेशा dengarous में कम ज्ञान ..... यह वास्तव में है ....")</f>
        <v>हमेशा dengarous में कम ज्ञान ..... यह वास्तव में है ....</v>
      </c>
      <c r="C3559" s="1" t="s">
        <v>4</v>
      </c>
      <c r="D3559" s="1" t="s">
        <v>5</v>
      </c>
    </row>
    <row r="3560" spans="1:4" ht="13.2" x14ac:dyDescent="0.25">
      <c r="A3560" s="1" t="s">
        <v>3566</v>
      </c>
      <c r="B3560" t="str">
        <f ca="1">IFERROR(__xludf.DUMMYFUNCTION("GOOGLETRANSLATE(B3560,""en"",""hi"")"),"उसके")</f>
        <v>उसके</v>
      </c>
      <c r="C3560" s="1" t="s">
        <v>4</v>
      </c>
      <c r="D3560" s="1" t="s">
        <v>5</v>
      </c>
    </row>
    <row r="3561" spans="1:4" ht="13.2" x14ac:dyDescent="0.25">
      <c r="A3561" s="1" t="s">
        <v>3567</v>
      </c>
      <c r="B3561" t="str">
        <f ca="1">IFERROR(__xludf.DUMMYFUNCTION("GOOGLETRANSLATE(B3561,""en"",""hi"")"),"यह एक फिल्म समीक्षा नहीं है। यह एक प्रचार।")</f>
        <v>यह एक फिल्म समीक्षा नहीं है। यह एक प्रचार।</v>
      </c>
      <c r="C3561" s="1" t="s">
        <v>13</v>
      </c>
      <c r="D3561" s="1" t="s">
        <v>5</v>
      </c>
    </row>
    <row r="3562" spans="1:4" ht="13.2" x14ac:dyDescent="0.25">
      <c r="A3562" s="1" t="s">
        <v>3568</v>
      </c>
      <c r="B3562" t="str">
        <f ca="1">IFERROR(__xludf.DUMMYFUNCTION("GOOGLETRANSLATE(B3562,""en"",""hi"")"),"उन्होंने कहा कि अच्छा काम किया, माशा अल्लाह था, चलो अपने माता-पिता होना नहीं दिया Paradise से अल्लाह।")</f>
        <v>उन्होंने कहा कि अच्छा काम किया, माशा अल्लाह था, चलो अपने माता-पिता होना नहीं दिया Paradise से अल्लाह।</v>
      </c>
      <c r="C3562" s="1" t="s">
        <v>4</v>
      </c>
      <c r="D3562" s="1" t="s">
        <v>5</v>
      </c>
    </row>
    <row r="3563" spans="1:4" ht="13.2" x14ac:dyDescent="0.25">
      <c r="A3563" s="1" t="s">
        <v>3569</v>
      </c>
      <c r="B3563" t="str">
        <f ca="1">IFERROR(__xludf.DUMMYFUNCTION("GOOGLETRANSLATE(B3563,""en"",""hi"")"),"लेकिन wr अरुंधति रॉय है")</f>
        <v>लेकिन wr अरुंधति रॉय है</v>
      </c>
      <c r="C3563" s="1" t="s">
        <v>4</v>
      </c>
      <c r="D3563" s="1" t="s">
        <v>5</v>
      </c>
    </row>
    <row r="3564" spans="1:4" ht="13.2" x14ac:dyDescent="0.25">
      <c r="A3564" s="1" t="s">
        <v>3570</v>
      </c>
      <c r="B3564" t="str">
        <f ca="1">IFERROR(__xludf.DUMMYFUNCTION("GOOGLETRANSLATE(B3564,""en"",""hi"")"),"MODIS खेल खत्म मुसलमान हिंदू नाम इस तरह से अभ्यस्त प्रभाव एनसीआर मिलता है किया जाएगा
दस्तावेजों them..get n अगले मोदी वोट के आधार पर खो देंगे lol")</f>
        <v>MODIS खेल खत्म मुसलमान हिंदू नाम इस तरह से अभ्यस्त प्रभाव एनसीआर मिलता है किया जाएगा
दस्तावेजों them..get n अगले मोदी वोट के आधार पर खो देंगे lol</v>
      </c>
      <c r="C3564" s="1" t="s">
        <v>4</v>
      </c>
      <c r="D3564" s="1" t="s">
        <v>5</v>
      </c>
    </row>
    <row r="3565" spans="1:4" ht="13.2" x14ac:dyDescent="0.25">
      <c r="A3565" s="1" t="s">
        <v>3571</v>
      </c>
      <c r="B3565" t="str">
        <f ca="1">IFERROR(__xludf.DUMMYFUNCTION("GOOGLETRANSLATE(B3565,""en"",""hi"")"),"एंकर bh के एक प्रवक्ता ने प्रतीत हो रहा है
भाजपा के गवर्नर पक्षपातपूर्ण मीडिया")</f>
        <v>एंकर bh के एक प्रवक्ता ने प्रतीत हो रहा है
भाजपा के गवर्नर पक्षपातपूर्ण मीडिया</v>
      </c>
      <c r="C3565" s="1" t="s">
        <v>4</v>
      </c>
      <c r="D3565" s="1" t="s">
        <v>5</v>
      </c>
    </row>
    <row r="3566" spans="1:4" ht="13.2" x14ac:dyDescent="0.25">
      <c r="A3566" s="1" t="s">
        <v>3572</v>
      </c>
      <c r="B3566" t="str">
        <f ca="1">IFERROR(__xludf.DUMMYFUNCTION("GOOGLETRANSLATE(B3566,""en"",""hi"")"),"बेसब्री से अपनी प्रतिक्रिया भाई प्यार u❤ के लिए इस वीडियो को धन्यवाद के लिए इंतजार")</f>
        <v>बेसब्री से अपनी प्रतिक्रिया भाई प्यार u❤ के लिए इस वीडियो को धन्यवाद के लिए इंतजार</v>
      </c>
      <c r="C3566" s="1" t="s">
        <v>4</v>
      </c>
      <c r="D3566" s="1" t="s">
        <v>5</v>
      </c>
    </row>
    <row r="3567" spans="1:4" ht="13.2" x14ac:dyDescent="0.25">
      <c r="A3567" s="1" t="s">
        <v>3573</v>
      </c>
      <c r="B3567" t="str">
        <f ca="1">IFERROR(__xludf.DUMMYFUNCTION("GOOGLETRANSLATE(B3567,""en"",""hi"")"),"अच्छा काम किया भाई। तक रखें अद्यतन")</f>
        <v>अच्छा काम किया भाई। तक रखें अद्यतन</v>
      </c>
      <c r="C3567" s="1" t="s">
        <v>4</v>
      </c>
      <c r="D3567" s="1" t="s">
        <v>5</v>
      </c>
    </row>
    <row r="3568" spans="1:4" ht="13.2" x14ac:dyDescent="0.25">
      <c r="A3568" s="1" t="s">
        <v>3574</v>
      </c>
      <c r="B3568" t="str">
        <f ca="1">IFERROR(__xludf.DUMMYFUNCTION("GOOGLETRANSLATE(B3568,""en"",""hi"")"),"Ranu एक बड़ा कुत्ता और बड़े सुअर है")</f>
        <v>Ranu एक बड़ा कुत्ता और बड़े सुअर है</v>
      </c>
      <c r="C3568" s="1" t="s">
        <v>36</v>
      </c>
      <c r="D3568" s="1" t="s">
        <v>5</v>
      </c>
    </row>
    <row r="3569" spans="1:4" ht="13.2" x14ac:dyDescent="0.25">
      <c r="A3569" s="1" t="s">
        <v>3575</v>
      </c>
      <c r="B3569" t="str">
        <f ca="1">IFERROR(__xludf.DUMMYFUNCTION("GOOGLETRANSLATE(B3569,""en"",""hi"")"),"[16:40] (https://www.youtube.com/watch?v=N_ZMfQMZos0&amp;t=16m40s) हम लोगों को ले
रोमांस के रूप में यह 😂😂😂")</f>
        <v>[16:40] (https://www.youtube.com/watch?v=N_ZMfQMZos0&amp;t=16m40s) हम लोगों को ले
रोमांस के रूप में यह 😂😂😂</v>
      </c>
      <c r="C3569" s="1" t="s">
        <v>4</v>
      </c>
      <c r="D3569" s="1" t="s">
        <v>5</v>
      </c>
    </row>
    <row r="3570" spans="1:4" ht="13.2" x14ac:dyDescent="0.25">
      <c r="A3570" s="1" t="s">
        <v>3576</v>
      </c>
      <c r="B3570" t="str">
        <f ca="1">IFERROR(__xludf.DUMMYFUNCTION("GOOGLETRANSLATE(B3570,""en"",""hi"")"),"अरुन्धती रॉय को खुश falthu kuttha कुंगफू के बजाय के रूप में अपने नाम रजिस्टर
kuthha")</f>
        <v>अरुन्धती रॉय को खुश falthu kuttha कुंगफू के बजाय के रूप में अपने नाम रजिस्टर
kuthha</v>
      </c>
      <c r="C3570" s="1" t="s">
        <v>36</v>
      </c>
      <c r="D3570" s="1" t="s">
        <v>28</v>
      </c>
    </row>
    <row r="3571" spans="1:4" ht="13.2" x14ac:dyDescent="0.25">
      <c r="A3571" s="1" t="s">
        <v>3577</v>
      </c>
      <c r="B3571" t="str">
        <f ca="1">IFERROR(__xludf.DUMMYFUNCTION("GOOGLETRANSLATE(B3571,""en"",""hi"")"),"कोई भी जन्म से समलैंगिक है।
वे सिर्फ पागल है।
उन्हें मानसिक शरण को भेजें।")</f>
        <v>कोई भी जन्म से समलैंगिक है।
वे सिर्फ पागल है।
उन्हें मानसिक शरण को भेजें।</v>
      </c>
      <c r="C3571" s="1" t="s">
        <v>36</v>
      </c>
      <c r="D3571" s="1" t="s">
        <v>28</v>
      </c>
    </row>
    <row r="3572" spans="1:4" ht="13.2" x14ac:dyDescent="0.25">
      <c r="A3572" s="1" t="s">
        <v>3578</v>
      </c>
      <c r="B3572" t="str">
        <f ca="1">IFERROR(__xludf.DUMMYFUNCTION("GOOGLETRANSLATE(B3572,""en"",""hi"")"),"यह नहीं है कि बड़ी बात नहीं ... बड़े होते हैं और उन्हें मजा आता है चलो है ... और उन्हें जीने देना
tgeir जीवन में अच्छी तरह से ... समलैंगिकता एक problm नहीं है इसकी सिर्फ एक सा नहीं तो
सामान्य .. लेकिन इसकी स्वीकार्य guyzzz ... रोक संकीर्ण दिमाग होने के ना"&amp;"ते ...")</f>
        <v>यह नहीं है कि बड़ी बात नहीं ... बड़े होते हैं और उन्हें मजा आता है चलो है ... और उन्हें जीने देना
tgeir जीवन में अच्छी तरह से ... समलैंगिकता एक problm नहीं है इसकी सिर्फ एक सा नहीं तो
सामान्य .. लेकिन इसकी स्वीकार्य guyzzz ... रोक संकीर्ण दिमाग होने के नाते ...</v>
      </c>
      <c r="C3572" s="1" t="s">
        <v>4</v>
      </c>
      <c r="D3572" s="1" t="s">
        <v>28</v>
      </c>
    </row>
    <row r="3573" spans="1:4" ht="13.2" x14ac:dyDescent="0.25">
      <c r="A3573" s="1" t="s">
        <v>3579</v>
      </c>
      <c r="B3573" t="str">
        <f ca="1">IFERROR(__xludf.DUMMYFUNCTION("GOOGLETRANSLATE(B3573,""en"",""hi"")"),"भाई। कैसे आप इतना महान हो सकता है। इसकी एक खुशी अपने विचारों को सुनने के लिए। तोह फिर
सीधे बिंदु और realistic.❤️ को")</f>
        <v>भाई। कैसे आप इतना महान हो सकता है। इसकी एक खुशी अपने विचारों को सुनने के लिए। तोह फिर
सीधे बिंदु और realistic.❤️ को</v>
      </c>
      <c r="C3573" s="1" t="s">
        <v>4</v>
      </c>
      <c r="D3573" s="1" t="s">
        <v>5</v>
      </c>
    </row>
    <row r="3574" spans="1:4" ht="13.2" x14ac:dyDescent="0.25">
      <c r="A3574" s="1" t="s">
        <v>3580</v>
      </c>
      <c r="B3574" t="str">
        <f ca="1">IFERROR(__xludf.DUMMYFUNCTION("GOOGLETRANSLATE(B3574,""en"",""hi"")"),"मिशन मंगल ट्रेलर अद्यतन")</f>
        <v>मिशन मंगल ट्रेलर अद्यतन</v>
      </c>
      <c r="C3574" s="1" t="s">
        <v>4</v>
      </c>
      <c r="D3574" s="1" t="s">
        <v>5</v>
      </c>
    </row>
    <row r="3575" spans="1:4" ht="13.2" x14ac:dyDescent="0.25">
      <c r="A3575" s="1" t="s">
        <v>3581</v>
      </c>
      <c r="B3575" t="str">
        <f ca="1">IFERROR(__xludf.DUMMYFUNCTION("GOOGLETRANSLATE(B3575,""en"",""hi"")"),"ठेठ नारीवादी केवल 20 प्रतिशत कर रहे हैं .... क्यों उन्हें इतना देने के लिए
महत्व ..... आप उन्हें आपको नहीं लगता कि प्रतीक की महिमा कर रहे हैं ..... नहीं कर सकते हैं हम
उन्हें अनदेखा ... क्योंकि वे भारत का प्रतिनिधित्व नहीं कर रहे हैं .......")</f>
        <v>ठेठ नारीवादी केवल 20 प्रतिशत कर रहे हैं .... क्यों उन्हें इतना देने के लिए
महत्व ..... आप उन्हें आपको नहीं लगता कि प्रतीक की महिमा कर रहे हैं ..... नहीं कर सकते हैं हम
उन्हें अनदेखा ... क्योंकि वे भारत का प्रतिनिधित्व नहीं कर रहे हैं .......</v>
      </c>
      <c r="C3575" s="1" t="s">
        <v>13</v>
      </c>
      <c r="D3575" s="1" t="s">
        <v>5</v>
      </c>
    </row>
    <row r="3576" spans="1:4" ht="13.2" x14ac:dyDescent="0.25">
      <c r="A3576" s="1" t="s">
        <v>3582</v>
      </c>
      <c r="B3576" t="str">
        <f ca="1">IFERROR(__xludf.DUMMYFUNCTION("GOOGLETRANSLATE(B3576,""en"",""hi"")"),"Ekdam शाई बल्ले hai Yarr
मेरे जैसे एक किशोरी अत्यधिक इन फिल्मों से प्रभावित हो जाएगा।
आप बॉलीवुड के बारे में सही विचार दे दी है
बहुत बहुत धन्यवाद।")</f>
        <v>Ekdam शाई बल्ले hai Yarr
मेरे जैसे एक किशोरी अत्यधिक इन फिल्मों से प्रभावित हो जाएगा।
आप बॉलीवुड के बारे में सही विचार दे दी है
बहुत बहुत धन्यवाद।</v>
      </c>
      <c r="C3576" s="1" t="s">
        <v>4</v>
      </c>
      <c r="D3576" s="1" t="s">
        <v>5</v>
      </c>
    </row>
    <row r="3577" spans="1:4" ht="13.2" x14ac:dyDescent="0.25">
      <c r="A3577" s="1" t="s">
        <v>3583</v>
      </c>
      <c r="B3577" t="str">
        <f ca="1">IFERROR(__xludf.DUMMYFUNCTION("GOOGLETRANSLATE(B3577,""en"",""hi"")"),"जिम्मेदारी से के लिए सोचा था कि इस समीक्षा फिर से नारीवाद भुना होगा, लेकिन thankyou
इस समीक्षा डाल। प्रतिभाशाली। 🌼")</f>
        <v>जिम्मेदारी से के लिए सोचा था कि इस समीक्षा फिर से नारीवाद भुना होगा, लेकिन thankyou
इस समीक्षा डाल। प्रतिभाशाली। 🌼</v>
      </c>
      <c r="C3577" s="1" t="s">
        <v>4</v>
      </c>
      <c r="D3577" s="1" t="s">
        <v>5</v>
      </c>
    </row>
    <row r="3578" spans="1:4" ht="13.2" x14ac:dyDescent="0.25">
      <c r="A3578" s="1" t="s">
        <v>3584</v>
      </c>
      <c r="B3578" t="str">
        <f ca="1">IFERROR(__xludf.DUMMYFUNCTION("GOOGLETRANSLATE(B3578,""en"",""hi"")"),"कबीर सिंह के लिए चाहते
Veere di शादी के लिए टिप्पणी")</f>
        <v>कबीर सिंह के लिए चाहते
Veere di शादी के लिए टिप्पणी</v>
      </c>
      <c r="C3578" s="1" t="s">
        <v>4</v>
      </c>
      <c r="D3578" s="1" t="s">
        <v>5</v>
      </c>
    </row>
    <row r="3579" spans="1:4" ht="13.2" x14ac:dyDescent="0.25">
      <c r="A3579" s="1" t="s">
        <v>3585</v>
      </c>
      <c r="B3579" t="str">
        <f ca="1">IFERROR(__xludf.DUMMYFUNCTION("GOOGLETRANSLATE(B3579,""en"",""hi"")"),"यह भाई प्यार करता था। आप सदस्यता ले ली। ♥ ️")</f>
        <v>यह भाई प्यार करता था। आप सदस्यता ले ली। ♥ ️</v>
      </c>
      <c r="C3579" s="1" t="s">
        <v>4</v>
      </c>
      <c r="D3579" s="1" t="s">
        <v>5</v>
      </c>
    </row>
    <row r="3580" spans="1:4" ht="13.2" x14ac:dyDescent="0.25">
      <c r="A3580" s="1" t="s">
        <v>3586</v>
      </c>
      <c r="B3580" t="str">
        <f ca="1">IFERROR(__xludf.DUMMYFUNCTION("GOOGLETRANSLATE(B3580,""en"",""hi"")"),"अर्नाब रंगा बिल्ला की एजेंट है
भारतीय जनता पार्टी के Paltu kutta")</f>
        <v>अर्नाब रंगा बिल्ला की एजेंट है
भारतीय जनता पार्टी के Paltu kutta</v>
      </c>
      <c r="C3580" s="1" t="s">
        <v>4</v>
      </c>
      <c r="D3580" s="1" t="s">
        <v>5</v>
      </c>
    </row>
    <row r="3581" spans="1:4" ht="13.2" x14ac:dyDescent="0.25">
      <c r="A3581" s="1" t="s">
        <v>3587</v>
      </c>
      <c r="B3581" t="str">
        <f ca="1">IFERROR(__xludf.DUMMYFUNCTION("GOOGLETRANSLATE(B3581,""en"",""hi"")"),"मैं आमतौर पर उर समीक्षा प्यार लेकिन इस बार मैं सहमत नहीं हैं।")</f>
        <v>मैं आमतौर पर उर समीक्षा प्यार लेकिन इस बार मैं सहमत नहीं हैं।</v>
      </c>
      <c r="C3581" s="1" t="s">
        <v>4</v>
      </c>
      <c r="D3581" s="1" t="s">
        <v>5</v>
      </c>
    </row>
    <row r="3582" spans="1:4" ht="13.2" x14ac:dyDescent="0.25">
      <c r="A3582" s="1" t="s">
        <v>3588</v>
      </c>
      <c r="B3582" t="str">
        <f ca="1">IFERROR(__xludf.DUMMYFUNCTION("GOOGLETRANSLATE(B3582,""en"",""hi"")"),"नारीवाद पर 👍the बात सच coz है ... हालांकि एक महिला मुझे लगता है कि महसूस कर सकते हैं किया जा रहा है
नारीवाद का उद्देश्य किसी भी समानता ..not एक रिवर्स दुनिया बनाने के लिए की तुलना में अधिक है
... की अगर लड़के बलात्कार ..हम भी प्राथमिकी शाब्दिक ""समानता"""&amp;" को छोड़कर भी ऐसा ही होगा")</f>
        <v>नारीवाद पर 👍the बात सच coz है ... हालांकि एक महिला मुझे लगता है कि महसूस कर सकते हैं किया जा रहा है
नारीवाद का उद्देश्य किसी भी समानता ..not एक रिवर्स दुनिया बनाने के लिए की तुलना में अधिक है
... की अगर लड़के बलात्कार ..हम भी प्राथमिकी शाब्दिक "समानता" को छोड़कर भी ऐसा ही होगा</v>
      </c>
      <c r="C3582" s="1" t="s">
        <v>4</v>
      </c>
      <c r="D3582" s="1" t="s">
        <v>28</v>
      </c>
    </row>
    <row r="3583" spans="1:4" ht="13.2" x14ac:dyDescent="0.25">
      <c r="A3583" s="1" t="s">
        <v>3589</v>
      </c>
      <c r="B3583" t="str">
        <f ca="1">IFERROR(__xludf.DUMMYFUNCTION("GOOGLETRANSLATE(B3583,""en"",""hi"")"),"मैं एक ही बात किया था के रूप में उसने ऐसा किया।
खबर की नैतिक - हत्या को हल करती है सब कुछ।")</f>
        <v>मैं एक ही बात किया था के रूप में उसने ऐसा किया।
खबर की नैतिक - हत्या को हल करती है सब कुछ।</v>
      </c>
      <c r="C3583" s="1" t="s">
        <v>4</v>
      </c>
      <c r="D3583" s="1" t="s">
        <v>5</v>
      </c>
    </row>
    <row r="3584" spans="1:4" ht="13.2" x14ac:dyDescent="0.25">
      <c r="A3584" s="1" t="s">
        <v>3590</v>
      </c>
      <c r="B3584" t="str">
        <f ca="1">IFERROR(__xludf.DUMMYFUNCTION("GOOGLETRANSLATE(B3584,""en"",""hi"")"),"यह दक्षिण भारतीय तेलुगु फिल्म अर्जुन रेड्डी की रीमेक है")</f>
        <v>यह दक्षिण भारतीय तेलुगु फिल्म अर्जुन रेड्डी की रीमेक है</v>
      </c>
      <c r="C3584" s="1" t="s">
        <v>4</v>
      </c>
      <c r="D3584" s="1" t="s">
        <v>5</v>
      </c>
    </row>
    <row r="3585" spans="1:4" ht="13.2" x14ac:dyDescent="0.25">
      <c r="A3585" s="1" t="s">
        <v>3591</v>
      </c>
      <c r="B3585" t="str">
        <f ca="1">IFERROR(__xludf.DUMMYFUNCTION("GOOGLETRANSLATE(B3585,""en"",""hi"")"),"आप उनके बारे में सब कुछ सही कहा Feminsts जब महिला हैं प्यार करेंगे
sexoholic, एक रात स्टैंड प्रेमियों। और कौन एम सी, बीसी, पेय शराब दुरुपयोग।
चार अधिक शॉट n Veere di शादी की तरह।")</f>
        <v>आप उनके बारे में सब कुछ सही कहा Feminsts जब महिला हैं प्यार करेंगे
sexoholic, एक रात स्टैंड प्रेमियों। और कौन एम सी, बीसी, पेय शराब दुरुपयोग।
चार अधिक शॉट n Veere di शादी की तरह।</v>
      </c>
      <c r="C3585" s="1" t="s">
        <v>36</v>
      </c>
      <c r="D3585" s="1" t="s">
        <v>28</v>
      </c>
    </row>
    <row r="3586" spans="1:4" ht="13.2" x14ac:dyDescent="0.25">
      <c r="A3586" s="1" t="s">
        <v>3592</v>
      </c>
      <c r="B3586" t="str">
        <f ca="1">IFERROR(__xludf.DUMMYFUNCTION("GOOGLETRANSLATE(B3586,""en"",""hi"")"),"मैं दृश्य 'चाकू बिंदु पर सेक्स खतरा' जब तक देखा और किसी भी नहीं ले सकता
अधिक और इसे नष्ट कर दिया")</f>
        <v>मैं दृश्य 'चाकू बिंदु पर सेक्स खतरा' जब तक देखा और किसी भी नहीं ले सकता
अधिक और इसे नष्ट कर दिया</v>
      </c>
      <c r="C3586" s="1" t="s">
        <v>4</v>
      </c>
      <c r="D3586" s="1" t="s">
        <v>5</v>
      </c>
    </row>
    <row r="3587" spans="1:4" ht="13.2" x14ac:dyDescent="0.25">
      <c r="A3587" s="1" t="s">
        <v>3593</v>
      </c>
      <c r="B3587" t="str">
        <f ca="1">IFERROR(__xludf.DUMMYFUNCTION("GOOGLETRANSLATE(B3587,""en"",""hi"")"),"असल में वह एक गायक होने से पहले एक वेश्या थी।")</f>
        <v>असल में वह एक गायक होने से पहले एक वेश्या थी।</v>
      </c>
      <c r="C3587" s="1" t="s">
        <v>36</v>
      </c>
      <c r="D3587" s="1" t="s">
        <v>28</v>
      </c>
    </row>
    <row r="3588" spans="1:4" ht="13.2" x14ac:dyDescent="0.25">
      <c r="A3588" s="1" t="s">
        <v>3594</v>
      </c>
      <c r="B3588" t="str">
        <f ca="1">IFERROR(__xludf.DUMMYFUNCTION("GOOGLETRANSLATE(B3588,""en"",""hi"")"),"मैं समलैंगिक हूँ। मैं प्यार करता हूँ तुम जो कभी इस बना दिया।")</f>
        <v>मैं समलैंगिक हूँ। मैं प्यार करता हूँ तुम जो कभी इस बना दिया।</v>
      </c>
      <c r="C3588" s="1" t="s">
        <v>4</v>
      </c>
      <c r="D3588" s="1" t="s">
        <v>5</v>
      </c>
    </row>
    <row r="3589" spans="1:4" ht="13.2" x14ac:dyDescent="0.25">
      <c r="A3589" s="1" t="s">
        <v>3595</v>
      </c>
      <c r="B3589" t="str">
        <f ca="1">IFERROR(__xludf.DUMMYFUNCTION("GOOGLETRANSLATE(B3589,""en"",""hi"")"),"130 नापसंद ... 130 liberGandus")</f>
        <v>130 नापसंद ... 130 liberGandus</v>
      </c>
      <c r="C3589" s="1" t="s">
        <v>36</v>
      </c>
      <c r="D3589" s="1" t="s">
        <v>28</v>
      </c>
    </row>
    <row r="3590" spans="1:4" ht="13.2" x14ac:dyDescent="0.25">
      <c r="A3590" s="1" t="s">
        <v>3596</v>
      </c>
      <c r="B3590" t="str">
        <f ca="1">IFERROR(__xludf.DUMMYFUNCTION("GOOGLETRANSLATE(B3590,""en"",""hi"")"),"उसका नाम kingfish Kutiya है")</f>
        <v>उसका नाम kingfish Kutiya है</v>
      </c>
      <c r="C3590" s="1" t="s">
        <v>36</v>
      </c>
      <c r="D3590" s="1" t="s">
        <v>28</v>
      </c>
    </row>
    <row r="3591" spans="1:4" ht="13.2" x14ac:dyDescent="0.25">
      <c r="A3591" s="1" t="s">
        <v>3597</v>
      </c>
      <c r="B3591" t="str">
        <f ca="1">IFERROR(__xludf.DUMMYFUNCTION("GOOGLETRANSLATE(B3591,""en"",""hi"")"),"गोड विडियो")</f>
        <v>गोड विडियो</v>
      </c>
      <c r="C3591" s="1" t="s">
        <v>4</v>
      </c>
      <c r="D3591" s="1" t="s">
        <v>5</v>
      </c>
    </row>
    <row r="3592" spans="1:4" ht="13.2" x14ac:dyDescent="0.25">
      <c r="A3592" s="1" t="s">
        <v>3598</v>
      </c>
      <c r="B3592" t="str">
        <f ca="1">IFERROR(__xludf.DUMMYFUNCTION("GOOGLETRANSLATE(B3592,""en"",""hi"")"),"संपूर्ण देश में सबसे ईमानदार व्यक्ति")</f>
        <v>संपूर्ण देश में सबसे ईमानदार व्यक्ति</v>
      </c>
      <c r="C3592" s="1" t="s">
        <v>4</v>
      </c>
      <c r="D3592" s="1" t="s">
        <v>5</v>
      </c>
    </row>
    <row r="3593" spans="1:4" ht="13.2" x14ac:dyDescent="0.25">
      <c r="A3593" s="1" t="s">
        <v>3599</v>
      </c>
      <c r="B3593" t="str">
        <f ca="1">IFERROR(__xludf.DUMMYFUNCTION("GOOGLETRANSLATE(B3593,""en"",""hi"")"),"मैडम बीमार मानसिकता हमेशा ठीक वैसे ही जैसे हर सामग्री में नकारात्मक देखता है।
हम नहीं कर सकते रोकने के लोगों के बारे में एक सकारात्मक movie..its में गलत सोच सब हमारे
निर्णय और यह सिर्फ एक फिल्म है, यह नहीं कर सकते वास्तविक हो जाता है, हर कोई यह जानता है स"&amp;"िवाय
आप जैसे कुछ।")</f>
        <v>मैडम बीमार मानसिकता हमेशा ठीक वैसे ही जैसे हर सामग्री में नकारात्मक देखता है।
हम नहीं कर सकते रोकने के लोगों के बारे में एक सकारात्मक movie..its में गलत सोच सब हमारे
निर्णय और यह सिर्फ एक फिल्म है, यह नहीं कर सकते वास्तविक हो जाता है, हर कोई यह जानता है सिवाय
आप जैसे कुछ।</v>
      </c>
      <c r="C3593" s="1" t="s">
        <v>36</v>
      </c>
      <c r="D3593" s="1" t="s">
        <v>5</v>
      </c>
    </row>
    <row r="3594" spans="1:4" ht="13.2" x14ac:dyDescent="0.25">
      <c r="A3594" s="1" t="s">
        <v>3600</v>
      </c>
      <c r="B3594" t="str">
        <f ca="1">IFERROR(__xludf.DUMMYFUNCTION("GOOGLETRANSLATE(B3594,""en"",""hi"")"),"कुछ लोग सिर्फ कुछ फिल्मों में लानत वैचारिक मिल की तरह वे में जोड़ने वाला हैं
माध्यमिक शिक्षा।")</f>
        <v>कुछ लोग सिर्फ कुछ फिल्मों में लानत वैचारिक मिल की तरह वे में जोड़ने वाला हैं
माध्यमिक शिक्षा।</v>
      </c>
      <c r="C3594" s="1" t="s">
        <v>13</v>
      </c>
      <c r="D3594" s="1" t="s">
        <v>5</v>
      </c>
    </row>
    <row r="3595" spans="1:4" ht="13.2" x14ac:dyDescent="0.25">
      <c r="A3595" s="1" t="s">
        <v>3601</v>
      </c>
      <c r="B3595" t="str">
        <f ca="1">IFERROR(__xludf.DUMMYFUNCTION("GOOGLETRANSLATE(B3595,""en"",""hi"")"),"आलोक Nandal उम्र")</f>
        <v>आलोक Nandal उम्र</v>
      </c>
      <c r="C3595" s="1" t="s">
        <v>4</v>
      </c>
      <c r="D3595" s="1" t="s">
        <v>5</v>
      </c>
    </row>
    <row r="3596" spans="1:4" ht="13.2" x14ac:dyDescent="0.25">
      <c r="A3596" s="1" t="s">
        <v>3602</v>
      </c>
      <c r="B3596" t="str">
        <f ca="1">IFERROR(__xludf.DUMMYFUNCTION("GOOGLETRANSLATE(B3596,""en"",""hi"")"),"भाई तो सच है कि इसलिए हम गुणवत्ता फिल्मों का निर्माण नहीं कर रहे हैं?")</f>
        <v>भाई तो सच है कि इसलिए हम गुणवत्ता फिल्मों का निर्माण नहीं कर रहे हैं?</v>
      </c>
      <c r="C3596" s="1" t="s">
        <v>4</v>
      </c>
      <c r="D3596" s="1" t="s">
        <v>5</v>
      </c>
    </row>
    <row r="3597" spans="1:4" ht="13.2" x14ac:dyDescent="0.25">
      <c r="A3597" s="1" t="s">
        <v>3603</v>
      </c>
      <c r="B3597" t="str">
        <f ca="1">IFERROR(__xludf.DUMMYFUNCTION("GOOGLETRANSLATE(B3597,""en"",""hi"")"),"अमीना भट्टी हाय")</f>
        <v>अमीना भट्टी हाय</v>
      </c>
      <c r="C3597" s="1" t="s">
        <v>4</v>
      </c>
      <c r="D3597" s="1" t="s">
        <v>5</v>
      </c>
    </row>
    <row r="3598" spans="1:4" ht="13.2" x14ac:dyDescent="0.25">
      <c r="A3598" s="1" t="s">
        <v>3604</v>
      </c>
      <c r="B3598" t="str">
        <f ca="1">IFERROR(__xludf.DUMMYFUNCTION("GOOGLETRANSLATE(B3598,""en"",""hi"")"),"धन्यवाद आदमी मैं इस नजरिए से नहीं देखा!")</f>
        <v>धन्यवाद आदमी मैं इस नजरिए से नहीं देखा!</v>
      </c>
      <c r="C3598" s="1" t="s">
        <v>4</v>
      </c>
      <c r="D3598" s="1" t="s">
        <v>5</v>
      </c>
    </row>
    <row r="3599" spans="1:4" ht="13.2" x14ac:dyDescent="0.25">
      <c r="A3599" s="1" t="s">
        <v>3605</v>
      </c>
      <c r="B3599" t="str">
        <f ca="1">IFERROR(__xludf.DUMMYFUNCTION("GOOGLETRANSLATE(B3599,""en"",""hi"")"),"Loveeee uuu सर .... mucchhh respect🥰🥰🥰🥰")</f>
        <v>Loveeee uuu सर .... mucchhh respect🥰🥰🥰🥰</v>
      </c>
      <c r="C3599" s="1" t="s">
        <v>4</v>
      </c>
      <c r="D3599" s="1" t="s">
        <v>5</v>
      </c>
    </row>
    <row r="3600" spans="1:4" ht="13.2" x14ac:dyDescent="0.25">
      <c r="A3600" s="1" t="s">
        <v>3606</v>
      </c>
      <c r="B3600" t="str">
        <f ca="1">IFERROR(__xludf.DUMMYFUNCTION("GOOGLETRANSLATE(B3600,""en"",""hi"")"),"@usher भाग्य मैं अभी whatsapp पर सहज महसूस नहीं कर रहा हूँ। मुझे आशा है की तुम समझ गए होगे।")</f>
        <v>@usher भाग्य मैं अभी whatsapp पर सहज महसूस नहीं कर रहा हूँ। मुझे आशा है की तुम समझ गए होगे।</v>
      </c>
      <c r="C3600" s="1" t="s">
        <v>4</v>
      </c>
      <c r="D3600" s="1" t="s">
        <v>5</v>
      </c>
    </row>
    <row r="3601" spans="1:4" ht="13.2" x14ac:dyDescent="0.25">
      <c r="A3601" s="1" t="s">
        <v>3607</v>
      </c>
      <c r="B3601" t="str">
        <f ca="1">IFERROR(__xludf.DUMMYFUNCTION("GOOGLETRANSLATE(B3601,""en"",""hi"")"),"अर्जुन रेड्डी राजा है ...")</f>
        <v>अर्जुन रेड्डी राजा है ...</v>
      </c>
      <c r="C3601" s="1" t="s">
        <v>4</v>
      </c>
      <c r="D3601" s="1" t="s">
        <v>5</v>
      </c>
    </row>
    <row r="3602" spans="1:4" ht="13.2" x14ac:dyDescent="0.25">
      <c r="A3602" s="1" t="s">
        <v>3608</v>
      </c>
      <c r="B3602" t="str">
        <f ca="1">IFERROR(__xludf.DUMMYFUNCTION("GOOGLETRANSLATE(B3602,""en"",""hi"")"),"@ [05:50] (https://www.youtube.com/watch?v=N_ZMfQMZos0&amp;t=5m50s) वह बात है
जो फिल्म के बारे में?")</f>
        <v>@ [05:50] (https://www.youtube.com/watch?v=N_ZMfQMZos0&amp;t=5m50s) वह बात है
जो फिल्म के बारे में?</v>
      </c>
      <c r="C3602" s="1" t="s">
        <v>4</v>
      </c>
      <c r="D3602" s="1" t="s">
        <v>5</v>
      </c>
    </row>
    <row r="3603" spans="1:4" ht="13.2" x14ac:dyDescent="0.25">
      <c r="A3603" s="1" t="s">
        <v>3609</v>
      </c>
      <c r="B3603" t="str">
        <f ca="1">IFERROR(__xludf.DUMMYFUNCTION("GOOGLETRANSLATE(B3603,""en"",""hi"")"),"** सुपर 30 की तरह Well..movies कबीर Singh..I बजाय प्रोत्साहित किया जाना चाहिए
पता सुपर 30 भी बॉलीवुड chutiyappa की वजह से कथा की तरह था ... लेकिन
कि फिल्म 10 हजार बार कबीर सिंह से बेहतर है। **")</f>
        <v>** सुपर 30 की तरह Well..movies कबीर Singh..I बजाय प्रोत्साहित किया जाना चाहिए
पता सुपर 30 भी बॉलीवुड chutiyappa की वजह से कथा की तरह था ... लेकिन
कि फिल्म 10 हजार बार कबीर सिंह से बेहतर है। **</v>
      </c>
      <c r="C3603" s="1" t="s">
        <v>4</v>
      </c>
      <c r="D3603" s="1" t="s">
        <v>5</v>
      </c>
    </row>
    <row r="3604" spans="1:4" ht="13.2" x14ac:dyDescent="0.25">
      <c r="A3604" s="1" t="s">
        <v>3610</v>
      </c>
      <c r="B3604" t="str">
        <f ca="1">IFERROR(__xludf.DUMMYFUNCTION("GOOGLETRANSLATE(B3604,""en"",""hi"")"),"भाई बहुत जल्द ठीक हो")</f>
        <v>भाई बहुत जल्द ठीक हो</v>
      </c>
      <c r="C3604" s="1" t="s">
        <v>4</v>
      </c>
      <c r="D3604" s="1" t="s">
        <v>5</v>
      </c>
    </row>
    <row r="3605" spans="1:4" ht="13.2" x14ac:dyDescent="0.25">
      <c r="A3605" s="1" t="s">
        <v>3611</v>
      </c>
      <c r="B3605" t="str">
        <f ca="1">IFERROR(__xludf.DUMMYFUNCTION("GOOGLETRANSLATE(B3605,""en"",""hi"")"),"के लिए नारीवादी के कबीर सिंह की भाषा ""Fuck बंद"" में एक जवाब, हम परवाह नहीं है
क्या आप नारीवादी के Think।")</f>
        <v>के लिए नारीवादी के कबीर सिंह की भाषा "Fuck बंद" में एक जवाब, हम परवाह नहीं है
क्या आप नारीवादी के Think।</v>
      </c>
      <c r="C3605" s="1" t="s">
        <v>36</v>
      </c>
      <c r="D3605" s="1" t="s">
        <v>5</v>
      </c>
    </row>
    <row r="3606" spans="1:4" ht="13.2" x14ac:dyDescent="0.25">
      <c r="A3606" s="1" t="s">
        <v>3612</v>
      </c>
      <c r="B3606" t="str">
        <f ca="1">IFERROR(__xludf.DUMMYFUNCTION("GOOGLETRANSLATE(B3606,""en"",""hi"")"),"@Asma प्यार प्यार hyyy है")</f>
        <v>@Asma प्यार प्यार hyyy है</v>
      </c>
      <c r="C3606" s="1" t="s">
        <v>4</v>
      </c>
      <c r="D3606" s="1" t="s">
        <v>5</v>
      </c>
    </row>
    <row r="3607" spans="1:4" ht="13.2" x14ac:dyDescent="0.25">
      <c r="A3607" s="1" t="s">
        <v>3613</v>
      </c>
      <c r="B3607" t="str">
        <f ca="1">IFERROR(__xludf.DUMMYFUNCTION("GOOGLETRANSLATE(B3607,""en"",""hi"")"),"छात्र बनाम शिक्षक Hii")</f>
        <v>छात्र बनाम शिक्षक Hii</v>
      </c>
      <c r="C3607" s="1" t="s">
        <v>4</v>
      </c>
      <c r="D3607" s="1" t="s">
        <v>5</v>
      </c>
    </row>
    <row r="3608" spans="1:4" ht="13.2" x14ac:dyDescent="0.25">
      <c r="A3608" s="1" t="s">
        <v>3614</v>
      </c>
      <c r="B3608" t="str">
        <f ca="1">IFERROR(__xludf.DUMMYFUNCTION("GOOGLETRANSLATE(B3608,""en"",""hi"")"),"एनआईसी")</f>
        <v>एनआईसी</v>
      </c>
      <c r="C3608" s="1" t="s">
        <v>4</v>
      </c>
      <c r="D3608" s="1" t="s">
        <v>5</v>
      </c>
    </row>
    <row r="3609" spans="1:4" ht="13.2" x14ac:dyDescent="0.25">
      <c r="A3609" s="1" t="s">
        <v>3615</v>
      </c>
      <c r="B3609" t="str">
        <f ca="1">IFERROR(__xludf.DUMMYFUNCTION("GOOGLETRANSLATE(B3609,""en"",""hi"")"),"शानदार बॉस")</f>
        <v>शानदार बॉस</v>
      </c>
      <c r="C3609" s="1" t="s">
        <v>4</v>
      </c>
      <c r="D3609" s="1" t="s">
        <v>5</v>
      </c>
    </row>
    <row r="3610" spans="1:4" ht="13.2" x14ac:dyDescent="0.25">
      <c r="A3610" s="1" t="s">
        <v>3616</v>
      </c>
      <c r="B3610" t="str">
        <f ca="1">IFERROR(__xludf.DUMMYFUNCTION("GOOGLETRANSLATE(B3610,""en"",""hi"")"),"@aditi Mojumdar हाय")</f>
        <v>@aditi Mojumdar हाय</v>
      </c>
      <c r="C3610" s="1" t="s">
        <v>4</v>
      </c>
      <c r="D3610" s="1" t="s">
        <v>5</v>
      </c>
    </row>
    <row r="3611" spans="1:4" ht="13.2" x14ac:dyDescent="0.25">
      <c r="A3611" s="1" t="s">
        <v>3617</v>
      </c>
      <c r="B3611" t="str">
        <f ca="1">IFERROR(__xludf.DUMMYFUNCTION("GOOGLETRANSLATE(B3611,""en"",""hi"")"),"यू rockzz नूपुर")</f>
        <v>यू rockzz नूपुर</v>
      </c>
      <c r="C3611" s="1" t="s">
        <v>4</v>
      </c>
      <c r="D3611" s="1" t="s">
        <v>5</v>
      </c>
    </row>
    <row r="3612" spans="1:4" ht="13.2" x14ac:dyDescent="0.25">
      <c r="A3612" s="1" t="s">
        <v>3618</v>
      </c>
      <c r="B3612" t="str">
        <f ca="1">IFERROR(__xludf.DUMMYFUNCTION("GOOGLETRANSLATE(B3612,""en"",""hi"")"),"बहुत बढ़िया .... Sirjii")</f>
        <v>बहुत बढ़िया .... Sirjii</v>
      </c>
      <c r="C3612" s="1" t="s">
        <v>4</v>
      </c>
      <c r="D3612" s="1" t="s">
        <v>5</v>
      </c>
    </row>
    <row r="3613" spans="1:4" ht="13.2" x14ac:dyDescent="0.25">
      <c r="A3613" s="1" t="s">
        <v>3619</v>
      </c>
      <c r="B3613" t="str">
        <f ca="1">IFERROR(__xludf.DUMMYFUNCTION("GOOGLETRANSLATE(B3613,""en"",""hi"")"),"@ansu सेन कभी आप vegina के रूप में एक राइफल के पाइप का इस्तेमाल किया है?
तो फिर तुम क्यों एक मानसिकता की क्या ज़रूरत है ताकि वे हमेशा सींग का बना हुआ लोग")</f>
        <v>@ansu सेन कभी आप vegina के रूप में एक राइफल के पाइप का इस्तेमाल किया है?
तो फिर तुम क्यों एक मानसिकता की क्या ज़रूरत है ताकि वे हमेशा सींग का बना हुआ लोग</v>
      </c>
      <c r="C3613" s="1" t="s">
        <v>4</v>
      </c>
      <c r="D3613" s="1" t="s">
        <v>28</v>
      </c>
    </row>
    <row r="3614" spans="1:4" ht="13.2" x14ac:dyDescent="0.25">
      <c r="A3614" s="1" t="s">
        <v>3620</v>
      </c>
      <c r="B3614" t="str">
        <f ca="1">IFERROR(__xludf.DUMMYFUNCTION("GOOGLETRANSLATE(B3614,""en"",""hi"")"),"Shwetabh भाई backkk .... टाइटन्स जाना है")</f>
        <v>Shwetabh भाई backkk .... टाइटन्स जाना है</v>
      </c>
      <c r="C3614" s="1" t="s">
        <v>4</v>
      </c>
      <c r="D3614" s="1" t="s">
        <v>5</v>
      </c>
    </row>
    <row r="3615" spans="1:4" ht="13.2" x14ac:dyDescent="0.25">
      <c r="A3615" s="1" t="s">
        <v>3621</v>
      </c>
      <c r="B3615" t="str">
        <f ca="1">IFERROR(__xludf.DUMMYFUNCTION("GOOGLETRANSLATE(B3615,""en"",""hi"")"),"शुरू करने में mensutra शब्द दिखाने के लिए धन्यवाद")</f>
        <v>शुरू करने में mensutra शब्द दिखाने के लिए धन्यवाद</v>
      </c>
      <c r="C3615" s="1" t="s">
        <v>4</v>
      </c>
      <c r="D3615" s="1" t="s">
        <v>5</v>
      </c>
    </row>
    <row r="3616" spans="1:4" ht="13.2" x14ac:dyDescent="0.25">
      <c r="A3616" s="1" t="s">
        <v>3622</v>
      </c>
      <c r="B3616" t="str">
        <f ca="1">IFERROR(__xludf.DUMMYFUNCTION("GOOGLETRANSLATE(B3616,""en"",""hi"")"),"बाकी सब से पहले अपने पीजी पूरा किया। मेरा मतलब है मैं बीच में सबसे छोटी थी मेरी
सहपाठियों। लेकिन, मैं हमेशा हर किसी की तुलना में परिपक्व था।")</f>
        <v>बाकी सब से पहले अपने पीजी पूरा किया। मेरा मतलब है मैं बीच में सबसे छोटी थी मेरी
सहपाठियों। लेकिन, मैं हमेशा हर किसी की तुलना में परिपक्व था।</v>
      </c>
      <c r="C3616" s="1" t="s">
        <v>4</v>
      </c>
      <c r="D3616" s="1" t="s">
        <v>5</v>
      </c>
    </row>
    <row r="3617" spans="1:4" ht="13.2" x14ac:dyDescent="0.25">
      <c r="A3617" s="1" t="s">
        <v>3623</v>
      </c>
      <c r="B3617" t="str">
        <f ca="1">IFERROR(__xludf.DUMMYFUNCTION("GOOGLETRANSLATE(B3617,""en"",""hi"")"),"यू आर आग broo🔥🔥")</f>
        <v>यू आर आग broo🔥🔥</v>
      </c>
      <c r="C3617" s="1" t="s">
        <v>4</v>
      </c>
      <c r="D3617" s="1" t="s">
        <v>5</v>
      </c>
    </row>
    <row r="3618" spans="1:4" ht="13.2" x14ac:dyDescent="0.25">
      <c r="A3618" s="1" t="s">
        <v>3624</v>
      </c>
      <c r="B3618" t="str">
        <f ca="1">IFERROR(__xludf.DUMMYFUNCTION("GOOGLETRANSLATE(B3618,""en"",""hi"")"),"मैं पूरी तरह से सामान्य समर्थन करते हैं। सेना में कोई समलैंगिक सेक्स इसलिए की अनुपयुक्त आचरण
एक अधिकारी।")</f>
        <v>मैं पूरी तरह से सामान्य समर्थन करते हैं। सेना में कोई समलैंगिक सेक्स इसलिए की अनुपयुक्त आचरण
एक अधिकारी।</v>
      </c>
      <c r="C3618" s="1" t="s">
        <v>4</v>
      </c>
      <c r="D3618" s="1" t="s">
        <v>28</v>
      </c>
    </row>
    <row r="3619" spans="1:4" ht="13.2" x14ac:dyDescent="0.25">
      <c r="A3619" s="1" t="s">
        <v>3625</v>
      </c>
      <c r="B3619" t="str">
        <f ca="1">IFERROR(__xludf.DUMMYFUNCTION("GOOGLETRANSLATE(B3619,""en"",""hi"")"),"मोदी के अर्नाब दास ...")</f>
        <v>मोदी के अर्नाब दास ...</v>
      </c>
      <c r="C3619" s="1" t="s">
        <v>4</v>
      </c>
      <c r="D3619" s="1" t="s">
        <v>5</v>
      </c>
    </row>
    <row r="3620" spans="1:4" ht="13.2" x14ac:dyDescent="0.25">
      <c r="A3620" s="1" t="s">
        <v>3626</v>
      </c>
      <c r="B3620" t="str">
        <f ca="1">IFERROR(__xludf.DUMMYFUNCTION("GOOGLETRANSLATE(B3620,""en"",""hi"")"),"((((((((कबीर सिंह phyton भावना से प्रभावित।)))))))))")</f>
        <v>((((((((कबीर सिंह phyton भावना से प्रभावित।)))))))))</v>
      </c>
      <c r="C3620" s="1" t="s">
        <v>4</v>
      </c>
      <c r="D3620" s="1" t="s">
        <v>5</v>
      </c>
    </row>
    <row r="3621" spans="1:4" ht="13.2" x14ac:dyDescent="0.25">
      <c r="A3621" s="1" t="s">
        <v>3627</v>
      </c>
      <c r="B3621" t="str">
        <f ca="1">IFERROR(__xludf.DUMMYFUNCTION("GOOGLETRANSLATE(B3621,""en"",""hi"")"),"हैवी")</f>
        <v>हैवी</v>
      </c>
      <c r="C3621" s="1" t="s">
        <v>4</v>
      </c>
      <c r="D3621" s="1" t="s">
        <v>5</v>
      </c>
    </row>
    <row r="3622" spans="1:4" ht="13.2" x14ac:dyDescent="0.25">
      <c r="A3622" s="1" t="s">
        <v>3628</v>
      </c>
      <c r="B3622" t="str">
        <f ca="1">IFERROR(__xludf.DUMMYFUNCTION("GOOGLETRANSLATE(B3622,""en"",""hi"")"),"सुनिश्चित नहीं हैं कि क्यों इस महिला को गुमराह करने वाला लोगों के लिए गिरफ्तार किया जा रहा है नहीं है ... समय
यह सुनिश्चित करें कि लोकतंत्र नहीं उसकी तरह मतलब लोग तो एकदम झूठ कर सकते हैं या
भड़काना हिंसा। जिस तरह से केवल एक सुझाव Mr.Goswami तक ... की सराह"&amp;"ना करेंगे
बहस यह के रूप में एक दूसरे पर बोल कम चिल्ला और लोगों के साथ जाने के लिए
मुश्किल हो जाता है, जब कोई दर्शक देखने के वास्तविक बिंदु को पकड़ने के लिए के लिए। आप तो
सबसे अच्छा और आशावान हूँ यकीन है कि आप इस समस्या को हल करने के लिए कैसे पता है ... धन"&amp;"्यवाद")</f>
        <v>सुनिश्चित नहीं हैं कि क्यों इस महिला को गुमराह करने वाला लोगों के लिए गिरफ्तार किया जा रहा है नहीं है ... समय
यह सुनिश्चित करें कि लोकतंत्र नहीं उसकी तरह मतलब लोग तो एकदम झूठ कर सकते हैं या
भड़काना हिंसा। जिस तरह से केवल एक सुझाव Mr.Goswami तक ... की सराहना करेंगे
बहस यह के रूप में एक दूसरे पर बोल कम चिल्ला और लोगों के साथ जाने के लिए
मुश्किल हो जाता है, जब कोई दर्शक देखने के वास्तविक बिंदु को पकड़ने के लिए के लिए। आप तो
सबसे अच्छा और आशावान हूँ यकीन है कि आप इस समस्या को हल करने के लिए कैसे पता है ... धन्यवाद</v>
      </c>
      <c r="C3622" s="1" t="s">
        <v>4</v>
      </c>
      <c r="D3622" s="1" t="s">
        <v>5</v>
      </c>
    </row>
    <row r="3623" spans="1:4" ht="13.2" x14ac:dyDescent="0.25">
      <c r="A3623" s="1" t="s">
        <v>3629</v>
      </c>
      <c r="B3623" t="str">
        <f ca="1">IFERROR(__xludf.DUMMYFUNCTION("GOOGLETRANSLATE(B3623,""en"",""hi"")"),"अति उत्कृष्ट")</f>
        <v>अति उत्कृष्ट</v>
      </c>
      <c r="C3623" s="1" t="s">
        <v>4</v>
      </c>
      <c r="D3623" s="1" t="s">
        <v>5</v>
      </c>
    </row>
    <row r="3624" spans="1:4" ht="13.2" x14ac:dyDescent="0.25">
      <c r="A3624" s="1" t="s">
        <v>3630</v>
      </c>
      <c r="B3624" t="str">
        <f ca="1">IFERROR(__xludf.DUMMYFUNCTION("GOOGLETRANSLATE(B3624,""en"",""hi"")"),"समलैंगिकता मानसिक disturbance.they का एक प्रकार कुछ भी करने का अधिकार है
लेकिन सेना एक मजाक नहीं है वे कुछ अलग रीति-रिवाज है")</f>
        <v>समलैंगिकता मानसिक disturbance.they का एक प्रकार कुछ भी करने का अधिकार है
लेकिन सेना एक मजाक नहीं है वे कुछ अलग रीति-रिवाज है</v>
      </c>
      <c r="C3624" s="1" t="s">
        <v>4</v>
      </c>
      <c r="D3624" s="1" t="s">
        <v>28</v>
      </c>
    </row>
    <row r="3625" spans="1:4" ht="13.2" x14ac:dyDescent="0.25">
      <c r="A3625" s="1" t="s">
        <v>3631</v>
      </c>
      <c r="B3625" t="str">
        <f ca="1">IFERROR(__xludf.DUMMYFUNCTION("GOOGLETRANSLATE(B3625,""en"",""hi"")"),"Ranu")</f>
        <v>Ranu</v>
      </c>
      <c r="C3625" s="1" t="s">
        <v>4</v>
      </c>
      <c r="D3625" s="1" t="s">
        <v>5</v>
      </c>
    </row>
    <row r="3626" spans="1:4" ht="13.2" x14ac:dyDescent="0.25">
      <c r="A3626" s="1" t="s">
        <v>3632</v>
      </c>
      <c r="B3626" t="str">
        <f ca="1">IFERROR(__xludf.DUMMYFUNCTION("GOOGLETRANSLATE(B3626,""en"",""hi"")"),"Yanty Hariyanty")</f>
        <v>Yanty Hariyanty</v>
      </c>
      <c r="C3626" s="1" t="s">
        <v>4</v>
      </c>
      <c r="D3626" s="1" t="s">
        <v>5</v>
      </c>
    </row>
    <row r="3627" spans="1:4" ht="13.2" x14ac:dyDescent="0.25">
      <c r="A3627" s="1" t="s">
        <v>3633</v>
      </c>
      <c r="B3627" t="str">
        <f ca="1">IFERROR(__xludf.DUMMYFUNCTION("GOOGLETRANSLATE(B3627,""en"",""hi"")"),"@S कुमार hii")</f>
        <v>@S कुमार hii</v>
      </c>
      <c r="C3627" s="1" t="s">
        <v>4</v>
      </c>
      <c r="D3627" s="1" t="s">
        <v>5</v>
      </c>
    </row>
    <row r="3628" spans="1:4" ht="13.2" x14ac:dyDescent="0.25">
      <c r="A3628" s="1" t="s">
        <v>3634</v>
      </c>
      <c r="B3628" t="str">
        <f ca="1">IFERROR(__xludf.DUMMYFUNCTION("GOOGLETRANSLATE(B3628,""en"",""hi"")"),"क्या फिल्में किसी भी लड़का है जो स्वयं विनाशकारी था की सामान्य कहानी कहता है
एक समय में लेकिन आत्म बोध के बाद वह काफी जिम्मेदार उसे लाने के लिए बन गया
पीठ और भी परिवार और दोस्तों के प्रति सब अपने reponsibilities समझता है
लोग उनके बचपन वे समय से विकसित से "&amp;"परिपक्व नहीं कर रहे हैं बस कह
हेरफेर और गलत तरीके से potrayal मामलों करता है या हम जिस तरह से हम कह सकते हैं
potray और देखो कुछ व्यक्ति पर निर्भर करता है")</f>
        <v>क्या फिल्में किसी भी लड़का है जो स्वयं विनाशकारी था की सामान्य कहानी कहता है
एक समय में लेकिन आत्म बोध के बाद वह काफी जिम्मेदार उसे लाने के लिए बन गया
पीठ और भी परिवार और दोस्तों के प्रति सब अपने reponsibilities समझता है
लोग उनके बचपन वे समय से विकसित से परिपक्व नहीं कर रहे हैं बस कह
हेरफेर और गलत तरीके से potrayal मामलों करता है या हम जिस तरह से हम कह सकते हैं
potray और देखो कुछ व्यक्ति पर निर्भर करता है</v>
      </c>
      <c r="C3628" s="1" t="s">
        <v>4</v>
      </c>
      <c r="D3628" s="1" t="s">
        <v>5</v>
      </c>
    </row>
    <row r="3629" spans="1:4" ht="13.2" x14ac:dyDescent="0.25">
      <c r="A3629" s="1" t="s">
        <v>3635</v>
      </c>
      <c r="B3629" t="str">
        <f ca="1">IFERROR(__xludf.DUMMYFUNCTION("GOOGLETRANSLATE(B3629,""en"",""hi"")"),"इस एक के लिए Superlikes 👍👍👍👍👍")</f>
        <v>इस एक के लिए Superlikes 👍👍👍👍👍</v>
      </c>
      <c r="C3629" s="1" t="s">
        <v>4</v>
      </c>
      <c r="D3629" s="1" t="s">
        <v>5</v>
      </c>
    </row>
    <row r="3630" spans="1:4" ht="13.2" x14ac:dyDescent="0.25">
      <c r="A3630" s="1" t="s">
        <v>3636</v>
      </c>
      <c r="B3630" t="str">
        <f ca="1">IFERROR(__xludf.DUMMYFUNCTION("GOOGLETRANSLATE(B3630,""en"",""hi"")"),"माफ़ करना")</f>
        <v>माफ़ करना</v>
      </c>
      <c r="C3630" s="1" t="s">
        <v>4</v>
      </c>
      <c r="D3630" s="1" t="s">
        <v>5</v>
      </c>
    </row>
    <row r="3631" spans="1:4" ht="13.2" x14ac:dyDescent="0.25">
      <c r="A3631" s="1" t="s">
        <v>3637</v>
      </c>
      <c r="B3631" t="str">
        <f ca="1">IFERROR(__xludf.DUMMYFUNCTION("GOOGLETRANSLATE(B3631,""en"",""hi"")"),"तुम क्यों रॉय के लिए किसी भी बल देते हैं? उसे उसके आमंत्रित नहीं द्वारा अप्रासंगिक बनाने
अपने शो के लिए। अगर आप पर सड़ा हुआ पात्रों को आमंत्रित आप colpable में भी कर रहे हैं
अपने कार्यक्रम। वह अपने चैनल की वजह से प्रासंगिक है।")</f>
        <v>तुम क्यों रॉय के लिए किसी भी बल देते हैं? उसे उसके आमंत्रित नहीं द्वारा अप्रासंगिक बनाने
अपने शो के लिए। अगर आप पर सड़ा हुआ पात्रों को आमंत्रित आप colpable में भी कर रहे हैं
अपने कार्यक्रम। वह अपने चैनल की वजह से प्रासंगिक है।</v>
      </c>
      <c r="C3631" s="1" t="s">
        <v>4</v>
      </c>
      <c r="D3631" s="1" t="s">
        <v>5</v>
      </c>
    </row>
    <row r="3632" spans="1:4" ht="13.2" x14ac:dyDescent="0.25">
      <c r="A3632" s="1" t="s">
        <v>3638</v>
      </c>
      <c r="B3632" t="str">
        <f ca="1">IFERROR(__xludf.DUMMYFUNCTION("GOOGLETRANSLATE(B3632,""en"",""hi"")"),"एक सलाह बड़ा brother..can हम उम्मीद करते हैं पृष्ठभूमि अधिक सममित होना करने के लिए
और चमकदार अपने चश्मा चमक रहे .... सामग्री lit🤟🤟🤟 है")</f>
        <v>एक सलाह बड़ा brother..can हम उम्मीद करते हैं पृष्ठभूमि अधिक सममित होना करने के लिए
और चमकदार अपने चश्मा चमक रहे .... सामग्री lit🤟🤟🤟 है</v>
      </c>
      <c r="C3632" s="1" t="s">
        <v>4</v>
      </c>
      <c r="D3632" s="1" t="s">
        <v>5</v>
      </c>
    </row>
    <row r="3633" spans="1:4" ht="13.2" x14ac:dyDescent="0.25">
      <c r="A3633" s="1" t="s">
        <v>3639</v>
      </c>
      <c r="B3633" t="str">
        <f ca="1">IFERROR(__xludf.DUMMYFUNCTION("GOOGLETRANSLATE(B3633,""en"",""hi"")"),"@Anonymous विदेशी मुझे लगता है कि कमबख्त चरित्र कारण और है कि ऐसा करने के लिए करना चाहता था
खूनी फिल्म हमारे तेलुगू फिल्म उद्योग बदल गया है। यही कारण है कि फिल्म पर यह प्रभाव पड़ता है
यहाँ कई कलाकारों। और कास्ट और क्रू के जीवन जो कभी के लिए काम किया बदल
य"&amp;"ह।
और मैं सिर्फ मैं उस फिल्म को पसंद किया ...")</f>
        <v>@Anonymous विदेशी मुझे लगता है कि कमबख्त चरित्र कारण और है कि ऐसा करने के लिए करना चाहता था
खूनी फिल्म हमारे तेलुगू फिल्म उद्योग बदल गया है। यही कारण है कि फिल्म पर यह प्रभाव पड़ता है
यहाँ कई कलाकारों। और कास्ट और क्रू के जीवन जो कभी के लिए काम किया बदल
यह।
और मैं सिर्फ मैं उस फिल्म को पसंद किया ...</v>
      </c>
      <c r="C3633" s="1" t="s">
        <v>4</v>
      </c>
      <c r="D3633" s="1" t="s">
        <v>5</v>
      </c>
    </row>
    <row r="3634" spans="1:4" ht="13.2" x14ac:dyDescent="0.25">
      <c r="A3634" s="1" t="s">
        <v>3640</v>
      </c>
      <c r="B3634" t="str">
        <f ca="1">IFERROR(__xludf.DUMMYFUNCTION("GOOGLETRANSLATE(B3634,""en"",""hi"")"),"सुर plz नारे parlayament पर एक वीडियो बना - बाजी")</f>
        <v>सुर plz नारे parlayament पर एक वीडियो बना - बाजी</v>
      </c>
      <c r="C3634" s="1" t="s">
        <v>4</v>
      </c>
      <c r="D3634" s="1" t="s">
        <v>5</v>
      </c>
    </row>
    <row r="3635" spans="1:4" ht="13.2" x14ac:dyDescent="0.25">
      <c r="A3635" s="1" t="s">
        <v>3641</v>
      </c>
      <c r="B3635" t="str">
        <f ca="1">IFERROR(__xludf.DUMMYFUNCTION("GOOGLETRANSLATE(B3635,""en"",""hi"")"),"[Https://www.youtube.com/watch?v=hL1BnPznRqI&amp;feature=share](https://www.youtube.com/watch?v=hL1BnPznRqI&amp;feature=share)
आजाद Vai")</f>
        <v>[Https://www.youtube.com/watch?v=hL1BnPznRqI&amp;feature=share](https://www.youtube.com/watch?v=hL1BnPznRqI&amp;feature=share)
आजाद Vai</v>
      </c>
      <c r="C3635" s="1" t="s">
        <v>4</v>
      </c>
      <c r="D3635" s="1" t="s">
        <v>5</v>
      </c>
    </row>
    <row r="3636" spans="1:4" ht="13.2" x14ac:dyDescent="0.25">
      <c r="A3636" s="1" t="s">
        <v>3642</v>
      </c>
      <c r="B3636" t="str">
        <f ca="1">IFERROR(__xludf.DUMMYFUNCTION("GOOGLETRANSLATE(B3636,""en"",""hi"")"),"Kubh.sundar.ov9.vdromohela")</f>
        <v>Kubh.sundar.ov9.vdromohela</v>
      </c>
      <c r="C3636" s="1" t="s">
        <v>4</v>
      </c>
      <c r="D3636" s="1" t="s">
        <v>5</v>
      </c>
    </row>
    <row r="3637" spans="1:4" ht="13.2" x14ac:dyDescent="0.25">
      <c r="A3637" s="1" t="s">
        <v>3643</v>
      </c>
      <c r="B3637" t="str">
        <f ca="1">IFERROR(__xludf.DUMMYFUNCTION("GOOGLETRANSLATE(B3637,""en"",""hi"")"),"इसके तत्काल बाद यह झूठा बेवकूफ पीछे बार डाल .... क्यों इतना तर्क और बहस
इस महिला के लिए आवश्यक?")</f>
        <v>इसके तत्काल बाद यह झूठा बेवकूफ पीछे बार डाल .... क्यों इतना तर्क और बहस
इस महिला के लिए आवश्यक?</v>
      </c>
      <c r="C3637" s="1" t="s">
        <v>36</v>
      </c>
      <c r="D3637" s="1" t="s">
        <v>5</v>
      </c>
    </row>
    <row r="3638" spans="1:4" ht="13.2" x14ac:dyDescent="0.25">
      <c r="A3638" s="1" t="s">
        <v>3644</v>
      </c>
      <c r="B3638" t="str">
        <f ca="1">IFERROR(__xludf.DUMMYFUNCTION("GOOGLETRANSLATE(B3638,""en"",""hi"")"),"मैं अपने वीडियो याद 👌😄")</f>
        <v>मैं अपने वीडियो याद 👌😄</v>
      </c>
      <c r="C3638" s="1" t="s">
        <v>4</v>
      </c>
      <c r="D3638" s="1" t="s">
        <v>5</v>
      </c>
    </row>
    <row r="3639" spans="1:4" ht="13.2" x14ac:dyDescent="0.25">
      <c r="A3639" s="1" t="s">
        <v>3645</v>
      </c>
      <c r="B3639" t="str">
        <f ca="1">IFERROR(__xludf.DUMMYFUNCTION("GOOGLETRANSLATE(B3639,""en"",""hi"")"),"जब बॉलीवुड कोई कहानियों के साथ इस तरह के फिल्में बनाने बंद हो जाएगा ..")</f>
        <v>जब बॉलीवुड कोई कहानियों के साथ इस तरह के फिल्में बनाने बंद हो जाएगा ..</v>
      </c>
      <c r="C3639" s="1" t="s">
        <v>4</v>
      </c>
      <c r="D3639" s="1" t="s">
        <v>5</v>
      </c>
    </row>
    <row r="3640" spans="1:4" ht="13.2" x14ac:dyDescent="0.25">
      <c r="A3640" s="1" t="s">
        <v>3646</v>
      </c>
      <c r="B3640" t="str">
        <f ca="1">IFERROR(__xludf.DUMMYFUNCTION("GOOGLETRANSLATE(B3640,""en"",""hi"")"),"अच्छा सुझाव दिए")</f>
        <v>अच्छा सुझाव दिए</v>
      </c>
      <c r="C3640" s="1" t="s">
        <v>4</v>
      </c>
      <c r="D3640" s="1" t="s">
        <v>5</v>
      </c>
    </row>
    <row r="3641" spans="1:4" ht="13.2" x14ac:dyDescent="0.25">
      <c r="A3641" s="1" t="s">
        <v>3647</v>
      </c>
      <c r="B3641" t="str">
        <f ca="1">IFERROR(__xludf.DUMMYFUNCTION("GOOGLETRANSLATE(B3641,""en"",""hi"")"),"अच्छी शुरुआत।")</f>
        <v>अच्छी शुरुआत।</v>
      </c>
      <c r="C3641" s="1" t="s">
        <v>4</v>
      </c>
      <c r="D3641" s="1" t="s">
        <v>5</v>
      </c>
    </row>
    <row r="3642" spans="1:4" ht="13.2" x14ac:dyDescent="0.25">
      <c r="A3642" s="1" t="s">
        <v>3648</v>
      </c>
      <c r="B3642" t="str">
        <f ca="1">IFERROR(__xludf.DUMMYFUNCTION("GOOGLETRANSLATE(B3642,""en"",""hi"")"),"डी:: डी: शुल्क मुक्त लहजे बहस का मुख्य आकर्षण है डी")</f>
        <v>डी:: डी: शुल्क मुक्त लहजे बहस का मुख्य आकर्षण है डी</v>
      </c>
      <c r="C3642" s="1" t="s">
        <v>4</v>
      </c>
      <c r="D3642" s="1" t="s">
        <v>5</v>
      </c>
    </row>
    <row r="3643" spans="1:4" ht="13.2" x14ac:dyDescent="0.25">
      <c r="A3643" s="1" t="s">
        <v>3649</v>
      </c>
      <c r="B3643" t="str">
        <f ca="1">IFERROR(__xludf.DUMMYFUNCTION("GOOGLETRANSLATE(B3643,""en"",""hi"")"),"क्या बकवास नेहा और Flobia बात कर रहे हैं?")</f>
        <v>क्या बकवास नेहा और Flobia बात कर रहे हैं?</v>
      </c>
      <c r="C3643" s="1" t="s">
        <v>13</v>
      </c>
      <c r="D3643" s="1" t="s">
        <v>5</v>
      </c>
    </row>
    <row r="3644" spans="1:4" ht="13.2" x14ac:dyDescent="0.25">
      <c r="A3644" s="1" t="s">
        <v>3650</v>
      </c>
      <c r="B3644" t="str">
        <f ca="1">IFERROR(__xludf.DUMMYFUNCTION("GOOGLETRANSLATE(B3644,""en"",""hi"")"),"धन्यवाद 4 वीडियो ✌✌✌")</f>
        <v>धन्यवाद 4 वीडियो ✌✌✌</v>
      </c>
      <c r="C3644" s="1" t="s">
        <v>4</v>
      </c>
      <c r="D3644" s="1" t="s">
        <v>5</v>
      </c>
    </row>
    <row r="3645" spans="1:4" ht="13.2" x14ac:dyDescent="0.25">
      <c r="A3645" s="1" t="s">
        <v>3651</v>
      </c>
      <c r="B3645" t="str">
        <f ca="1">IFERROR(__xludf.DUMMYFUNCTION("GOOGLETRANSLATE(B3645,""en"",""hi"")"),"उन सभी नारीवादियों जो फिल्म की आलोचना कर रहे हैं सभी को समझ में नहीं आया
फिल्म के अर्थ। कहीं निर्देशक कबीर सिंह का औचित्य साबित करने की कोशिश की थी या
एक महान इंसान के रूप में उसे चित्रित करने की कोशिश की। यह एक त्रुटिपूर्ण की कहानी है
चरित्र, आत्म विनाश "&amp;"और अंतिम मोचन के रास्ते पर उनका पतन।
मेरे लिए वास्तव में यह काफी एक प्रेरणादायक कहानी है। हम सब भीतरी खामियां है और
हमारे भीतर राक्षसों और लगातार उन लोगों के साथ लड़ रहे हैं। कबीर सिंह बन गया एक
अपने भीतर के राक्षस जो अपने पतन का कारण का शिकार। लेकिन इसके"&amp;" देखने के लिए प्रेरणादायक
सभी अपने भीतर के राक्षस को नियंत्रित करने के बाद अपने अंतिम मोचन।
इसलिए मैं सभी नारीवादियों अनुरोध करने से पहले फिल्मों के बारे में कुछ बुनियादी ज्ञान होना
आलोचना करने के लिए कोशिश कर रहा। वे रॉबर्ट डी का ऑस्कर जीतने वाली फिल्म द"&amp;"ेखना चाहिए
कबीर सिंह को पहचानने से पहले नीरो 'रेजिंग बुल'।
आप से हमेशा की तरह एक शानदार वीडियो प्रतीक जी के रूप में और अपने ध्वनि से तर्क यू है
इन सभी नारीवादियों के चेहरे पर एक तंग थप्पड़ दिया।")</f>
        <v>उन सभी नारीवादियों जो फिल्म की आलोचना कर रहे हैं सभी को समझ में नहीं आया
फिल्म के अर्थ। कहीं निर्देशक कबीर सिंह का औचित्य साबित करने की कोशिश की थी या
एक महान इंसान के रूप में उसे चित्रित करने की कोशिश की। यह एक त्रुटिपूर्ण की कहानी है
चरित्र, आत्म विनाश और अंतिम मोचन के रास्ते पर उनका पतन।
मेरे लिए वास्तव में यह काफी एक प्रेरणादायक कहानी है। हम सब भीतरी खामियां है और
हमारे भीतर राक्षसों और लगातार उन लोगों के साथ लड़ रहे हैं। कबीर सिंह बन गया एक
अपने भीतर के राक्षस जो अपने पतन का कारण का शिकार। लेकिन इसके देखने के लिए प्रेरणादायक
सभी अपने भीतर के राक्षस को नियंत्रित करने के बाद अपने अंतिम मोचन।
इसलिए मैं सभी नारीवादियों अनुरोध करने से पहले फिल्मों के बारे में कुछ बुनियादी ज्ञान होना
आलोचना करने के लिए कोशिश कर रहा। वे रॉबर्ट डी का ऑस्कर जीतने वाली फिल्म देखना चाहिए
कबीर सिंह को पहचानने से पहले नीरो 'रेजिंग बुल'।
आप से हमेशा की तरह एक शानदार वीडियो प्रतीक जी के रूप में और अपने ध्वनि से तर्क यू है
इन सभी नारीवादियों के चेहरे पर एक तंग थप्पड़ दिया।</v>
      </c>
      <c r="C3645" s="1" t="s">
        <v>36</v>
      </c>
      <c r="D3645" s="1" t="s">
        <v>5</v>
      </c>
    </row>
    <row r="3646" spans="1:4" ht="13.2" x14ac:dyDescent="0.25">
      <c r="A3646" s="1" t="s">
        <v>3652</v>
      </c>
      <c r="B3646" t="str">
        <f ca="1">IFERROR(__xludf.DUMMYFUNCTION("GOOGLETRANSLATE(B3646,""en"",""hi"")"),"@Rajender ji12ewcgsdffeewandal यू में +७०४५४९५३३९ पर मुझे फोन, प्रिय सकते हैं im
muumbai")</f>
        <v>@Rajender ji12ewcgsdffeewandal यू में +७०४५४९५३३९ पर मुझे फोन, प्रिय सकते हैं im
muumbai</v>
      </c>
      <c r="C3646" s="1" t="s">
        <v>4</v>
      </c>
      <c r="D3646" s="1" t="s">
        <v>5</v>
      </c>
    </row>
    <row r="3647" spans="1:4" ht="13.2" x14ac:dyDescent="0.25">
      <c r="A3647" s="1" t="s">
        <v>3653</v>
      </c>
      <c r="B3647" t="str">
        <f ca="1">IFERROR(__xludf.DUMMYFUNCTION("GOOGLETRANSLATE(B3647,""en"",""hi"")"),"कृष्ण कुमार सिंह ने इस फिल्म में अपने चरित्र सब पर प्रचार नहीं किया था। उनके
पिता बंद कर दिया उसे से बात करते हुए दादी उसे इस तरह से देखने के लिए नहीं करना चाहता था।
केवल अपने मित्र और भाई उसे अपने विनाशकारी जीवन से बचाने के लिए करना चाहता था।
अस्पताल में"&amp;" उसके खिलाफ था और वह अपने पीने के लिए जिम्मेदारी ले ली और बताया
सच्चाई तो मैं आप अपने व्यवहार को बढ़ावा देने से क्या मतलब है पता नहीं है। इस एक
फिल्म और यह चरित्र के विभिन्न प्रकार है दुनिया में और वो क्या है वे
दिखाने के लिए कोशिश कर रहे हैं। एक टूट आदमी"&amp;" है कि बचत की जरूरत है की कहानी। अंत में उन्होंने
जिम्मेदारी लेता है।")</f>
        <v>कृष्ण कुमार सिंह ने इस फिल्म में अपने चरित्र सब पर प्रचार नहीं किया था। उनके
पिता बंद कर दिया उसे से बात करते हुए दादी उसे इस तरह से देखने के लिए नहीं करना चाहता था।
केवल अपने मित्र और भाई उसे अपने विनाशकारी जीवन से बचाने के लिए करना चाहता था।
अस्पताल में उसके खिलाफ था और वह अपने पीने के लिए जिम्मेदारी ले ली और बताया
सच्चाई तो मैं आप अपने व्यवहार को बढ़ावा देने से क्या मतलब है पता नहीं है। इस एक
फिल्म और यह चरित्र के विभिन्न प्रकार है दुनिया में और वो क्या है वे
दिखाने के लिए कोशिश कर रहे हैं। एक टूट आदमी है कि बचत की जरूरत है की कहानी। अंत में उन्होंने
जिम्मेदारी लेता है।</v>
      </c>
      <c r="C3647" s="1" t="s">
        <v>13</v>
      </c>
      <c r="D3647" s="1" t="s">
        <v>5</v>
      </c>
    </row>
    <row r="3648" spans="1:4" ht="13.2" x14ac:dyDescent="0.25">
      <c r="A3648" s="1" t="s">
        <v>3654</v>
      </c>
      <c r="B3648" t="str">
        <f ca="1">IFERROR(__xludf.DUMMYFUNCTION("GOOGLETRANSLATE(B3648,""en"",""hi"")"),"1 दर्शक")</f>
        <v>1 दर्शक</v>
      </c>
      <c r="C3648" s="1" t="s">
        <v>4</v>
      </c>
      <c r="D3648" s="1" t="s">
        <v>5</v>
      </c>
    </row>
    <row r="3649" spans="1:4" ht="13.2" x14ac:dyDescent="0.25">
      <c r="A3649" s="1" t="s">
        <v>3655</v>
      </c>
      <c r="B3649" t="str">
        <f ca="1">IFERROR(__xludf.DUMMYFUNCTION("GOOGLETRANSLATE(B3649,""en"",""hi"")"),"अपने शब्दों को कोई आपत्ति करें। आप जो भी बात कर रहे हैं गंदगी है।")</f>
        <v>अपने शब्दों को कोई आपत्ति करें। आप जो भी बात कर रहे हैं गंदगी है।</v>
      </c>
      <c r="C3649" s="1" t="s">
        <v>36</v>
      </c>
      <c r="D3649" s="1" t="s">
        <v>5</v>
      </c>
    </row>
    <row r="3650" spans="1:4" ht="13.2" x14ac:dyDescent="0.25">
      <c r="A3650" s="1" t="s">
        <v>3656</v>
      </c>
      <c r="B3650" t="str">
        <f ca="1">IFERROR(__xludf.DUMMYFUNCTION("GOOGLETRANSLATE(B3650,""en"",""hi"")"),"उसके दादा पुनर्जन्म है। फिर भी वह सरकार को नीचे लाने नहीं कर सकते ..")</f>
        <v>उसके दादा पुनर्जन्म है। फिर भी वह सरकार को नीचे लाने नहीं कर सकते ..</v>
      </c>
      <c r="C3650" s="1" t="s">
        <v>4</v>
      </c>
      <c r="D3650" s="1" t="s">
        <v>5</v>
      </c>
    </row>
    <row r="3651" spans="1:4" ht="13.2" x14ac:dyDescent="0.25">
      <c r="A3651" s="1" t="s">
        <v>3657</v>
      </c>
      <c r="B3651" t="str">
        <f ca="1">IFERROR(__xludf.DUMMYFUNCTION("GOOGLETRANSLATE(B3651,""en"",""hi"")"),"नाम कस्तूरी शंकर हो जाएगा और वे यीशु मसीह, thats फोन कैसे wolfs 🐺
बकरी 🐐 चेहरे के साथ कवर किया ...")</f>
        <v>नाम कस्तूरी शंकर हो जाएगा और वे यीशु मसीह, thats फोन कैसे wolfs 🐺
बकरी 🐐 चेहरे के साथ कवर किया ...</v>
      </c>
      <c r="C3651" s="1" t="s">
        <v>4</v>
      </c>
      <c r="D3651" s="1" t="s">
        <v>5</v>
      </c>
    </row>
    <row r="3652" spans="1:4" ht="13.2" x14ac:dyDescent="0.25">
      <c r="A3652" s="1" t="s">
        <v>3658</v>
      </c>
      <c r="B3652" t="str">
        <f ca="1">IFERROR(__xludf.DUMMYFUNCTION("GOOGLETRANSLATE(B3652,""en"",""hi"")"),"मैंने किया")</f>
        <v>मैंने किया</v>
      </c>
      <c r="C3652" s="1" t="s">
        <v>4</v>
      </c>
      <c r="D3652" s="1" t="s">
        <v>5</v>
      </c>
    </row>
    <row r="3653" spans="1:4" ht="13.2" x14ac:dyDescent="0.25">
      <c r="A3653" s="1" t="s">
        <v>3659</v>
      </c>
      <c r="B3653" t="str">
        <f ca="1">IFERROR(__xludf.DUMMYFUNCTION("GOOGLETRANSLATE(B3653,""en"",""hi"")"),"@Sreya रॉय धन्यवाद")</f>
        <v>@Sreya रॉय धन्यवाद</v>
      </c>
      <c r="C3653" s="1" t="s">
        <v>4</v>
      </c>
      <c r="D3653" s="1" t="s">
        <v>5</v>
      </c>
    </row>
    <row r="3654" spans="1:4" ht="13.2" x14ac:dyDescent="0.25">
      <c r="A3654" s="1" t="s">
        <v>3660</v>
      </c>
      <c r="B3654" t="str">
        <f ca="1">IFERROR(__xludf.DUMMYFUNCTION("GOOGLETRANSLATE(B3654,""en"",""hi"")"),"हाल के विरोध प्रदर्शन r गृह युद्ध की झलक जो अगले 10 साल में शुरू हो सकता है ..
1 \। हिंदू की तैयारियों की डिग्री क्या है?
2 \। भाजपा सरकार राज्य में जेहाद पर अंकुश लगाने के लिए महत्वपूर्ण है।
3.NIA इस तरह के शो के निदेशकों को खत्म करने की जरूरत है ..
ल"&amp;"ेकिन हिंदू 100 रुपये प्याज, मुफ्त बिजली, जीएसटी के बारे में चिंतित है ..")</f>
        <v>हाल के विरोध प्रदर्शन r गृह युद्ध की झलक जो अगले 10 साल में शुरू हो सकता है ..
1 \। हिंदू की तैयारियों की डिग्री क्या है?
2 \। भाजपा सरकार राज्य में जेहाद पर अंकुश लगाने के लिए महत्वपूर्ण है।
3.NIA इस तरह के शो के निदेशकों को खत्म करने की जरूरत है ..
लेकिन हिंदू 100 रुपये प्याज, मुफ्त बिजली, जीएसटी के बारे में चिंतित है ..</v>
      </c>
      <c r="C3654" s="1" t="s">
        <v>13</v>
      </c>
      <c r="D3654" s="1" t="s">
        <v>5</v>
      </c>
    </row>
    <row r="3655" spans="1:4" ht="13.2" x14ac:dyDescent="0.25">
      <c r="A3655" s="1" t="s">
        <v>3661</v>
      </c>
      <c r="B3655" t="str">
        <f ca="1">IFERROR(__xludf.DUMMYFUNCTION("GOOGLETRANSLATE(B3655,""en"",""hi"")"),"@Vikram मैथ्यू सहमत")</f>
        <v>@Vikram मैथ्यू सहमत</v>
      </c>
      <c r="C3655" s="1" t="s">
        <v>4</v>
      </c>
      <c r="D3655" s="1" t="s">
        <v>5</v>
      </c>
    </row>
    <row r="3656" spans="1:4" ht="13.2" x14ac:dyDescent="0.25">
      <c r="A3656" s="1" t="s">
        <v>3662</v>
      </c>
      <c r="B3656" t="str">
        <f ca="1">IFERROR(__xludf.DUMMYFUNCTION("GOOGLETRANSLATE(B3656,""en"",""hi"")"),"आपकी राय लड़ाई क्लब और डार्क नाइट उद्धरण साझा करें।")</f>
        <v>आपकी राय लड़ाई क्लब और डार्क नाइट उद्धरण साझा करें।</v>
      </c>
      <c r="C3656" s="1" t="s">
        <v>4</v>
      </c>
      <c r="D3656" s="1" t="s">
        <v>5</v>
      </c>
    </row>
    <row r="3657" spans="1:4" ht="13.2" x14ac:dyDescent="0.25">
      <c r="A3657" s="1" t="s">
        <v>3663</v>
      </c>
      <c r="B3657" t="str">
        <f ca="1">IFERROR(__xludf.DUMMYFUNCTION("GOOGLETRANSLATE(B3657,""en"",""hi"")"),"समकालीन नारीवादी इस तरह के एक आरामदायक जीवन वह समय है कि रहता है
manspreading और फिल्म के पात्रों की तरह इस तरह के तुच्छ बकवास के बारे में शिकायत करने के लिए
कुछ ज़्यादा ही मर्दाना जा रहा है। और अगर वह करने के लिए, वह एक वीडियो बनाने चाहते थे
फिल्म के बार"&amp;"े में बात करने के लिए इसे नीचा है कि लोगों को यह देखना बंद कर देते हैं
कड़ी मेहनत के रचनाकारों इसके लिए डाल दिया और की एक महिला मेजबान के बारे में देखभाल नहीं
उसके चैनल इसके बारे में हँसते हैं और इसलिए अपने दर्शकों होगा। लेकिन मैं एक हूँ
जो सेक्सिस्ट अगर "&amp;"मैं इसे के बारे में शिकायत क्योंकि नारीवादी सिद्धांत के अनुसार, मैं कर रहा हूँ है
विशेषाधिकार प्राप्त और शक्ति संरचना पुरुषों के लिए लाभ देता है। क्या फायदे?
वे यह नहीं कह सकते। और क्योंकि यह शक्ति संरचना के, पुरुषों की ओर लिंगभेद
मौजूद नहीं है। नारीवाद क"&amp;"े अनुसार, मैं बहुत विशेषाधिकार प्राप्त है कि मैं भी नहीं कर रहा हूँ
लैंगिक मुद्दों के बारे में बात करने का अधिकार है। मेरी राय सब के सब कर रहे हैं
स्वचालित रूप से अमान्य है क्योंकि मैं एक आदमी हूँ। मैं एक आदमी हूँ - मैं बुराई कर रहा हूँ, मैं कर रहा हूँ
डि"&amp;"स्पोजेबल, मैं विशेषाधिकार प्राप्त कर रहा हूँ।
बात मैं वास्तव में लैंगिक समानता के बारे में देखभाल कर रहा है। मैं बिंदु ख़ुशी से होगा
बाहर वास्तविक लिंगभेद जब मैं देख रहा हूँ यह महिलाओं के खिलाफ किया जा रहा है, जो कुछ
जब यह द्वारा perpetuated किया जा रहा ह"&amp;"ै नई लहर नारीवादियों bafflingly उपेक्षा करने के लिए
किसी को। लेकिन नारीवादियों का पक्ष लेना नहीं है। उनकी कथा है कि मैं कर रहा हूँ
विश्व के सभी समस्याओं का कारण है और मैं करने के लिए, परिवर्तन करने के लिए एक होना जरूरी
बलिदान बनाने के लिए और क्योंकि इस का"&amp;"ल्पनिक की उन्हें अधिक से अधिक देना
हौवा खड़ा बुलाया ""पितृसत्ता"" जो वे दावा करते हैं मुझे सभी प्रणालीगत देता है
समाज में लाभ। एक पितृसत्ता की अवधारणा के लिए आवश्यक है उनके
विचारधारा और इस कोर विचारधारा मुझे अत्याचारी और के रूप में रंग में आता है
खलनायक औ"&amp;"र मैं इसके बारे में बीमार हूँ। मैं एक catcaller नहीं कर रहा हूँ, मैं एक पत्नी बीटर नहीं कर रहा हूँ, और
मैं एक बलात्कारी नहीं हूँ। लेकिन मैं कुछ पुरुषों के कार्यों के लिए जवाबदेह आयोजित कर रहा हूँ जो
इन बातें करते हैं और है कि बकवास है। और यह वास्तव में बक"&amp;"वास के प्रकार है
कई सामाजिक मीडिया साइटों और YouTube चैनल द्वारा perpetuated जा रहा है -
विचार यह है कि पुरुषों, समस्या है कि हम हम क्या कर रहे हैं पर शर्म आनी चाहिए और
कि मर्दानगी विषैला होता है और बाहर मुहर लगी होने की जरूरत है। नारीवादी कि दावा कर सकते"&amp;" हैं
वे पुरुषों से नफरत नहीं है, लेकिन कार्रवाई शब्दों से जोर से बोलते हैं। आप अपने आप को कॉल करते हैं
एक नारीवादी लेकिन अगर आप चीजों को मैं बात की है कि के बारे में कर रहे हैं के सभी कि इस बात से सहमत
गलत है, तो आप अपने आप को एक नारीवादी बुला रोकने के लि"&amp;"ए की जरूरत है। आप की जरूरत नहीं है
अपने आप को एक नारीवादी फोन समानता के लिए एक वकील होने के लिए। नारीवाद नहीं रखता है
इतना के रूप में वे पसंद पर एकाधिकार वे करते हैं सोचने के लिए। और अगर आप सही मायने में
मूल्य समानता, आप नारीवादी लेबल ड्रॉप और इसे बचाने क"&amp;"ी कोशिश कर बंद हो जाएगा
क्योंकि यह है - विनाशकारी, विभाजनकारी, जवाबी सहज, और पर प्रतिपादित
झूठ और गलत सूचना। नारीवाद बकवास है और यह सम्मान के अयोग्य है।")</f>
        <v>समकालीन नारीवादी इस तरह के एक आरामदायक जीवन वह समय है कि रहता है
manspreading और फिल्म के पात्रों की तरह इस तरह के तुच्छ बकवास के बारे में शिकायत करने के लिए
कुछ ज़्यादा ही मर्दाना जा रहा है। और अगर वह करने के लिए, वह एक वीडियो बनाने चाहते थे
फिल्म के बारे में बात करने के लिए इसे नीचा है कि लोगों को यह देखना बंद कर देते हैं
कड़ी मेहनत के रचनाकारों इसके लिए डाल दिया और की एक महिला मेजबान के बारे में देखभाल नहीं
उसके चैनल इसके बारे में हँसते हैं और इसलिए अपने दर्शकों होगा। लेकिन मैं एक हूँ
जो सेक्सिस्ट अगर मैं इसे के बारे में शिकायत क्योंकि नारीवादी सिद्धांत के अनुसार, मैं कर रहा हूँ है
विशेषाधिकार प्राप्त और शक्ति संरचना पुरुषों के लिए लाभ देता है। क्या फायदे?
वे यह नहीं कह सकते। और क्योंकि यह शक्ति संरचना के, पुरुषों की ओर लिंगभेद
मौजूद नहीं है। नारीवाद के अनुसार, मैं बहुत विशेषाधिकार प्राप्त है कि मैं भी नहीं कर रहा हूँ
लैंगिक मुद्दों के बारे में बात करने का अधिकार है। मेरी राय सब के सब कर रहे हैं
स्वचालित रूप से अमान्य है क्योंकि मैं एक आदमी हूँ। मैं एक आदमी हूँ - मैं बुराई कर रहा हूँ, मैं कर रहा हूँ
डिस्पोजेबल, मैं विशेषाधिकार प्राप्त कर रहा हूँ।
बात मैं वास्तव में लैंगिक समानता के बारे में देखभाल कर रहा है। मैं बिंदु ख़ुशी से होगा
बाहर वास्तविक लिंगभेद जब मैं देख रहा हूँ यह महिलाओं के खिलाफ किया जा रहा है, जो कुछ
जब यह द्वारा perpetuated किया जा रहा है नई लहर नारीवादियों bafflingly उपेक्षा करने के लिए
किसी को। लेकिन नारीवादियों का पक्ष लेना नहीं है। उनकी कथा है कि मैं कर रहा हूँ
विश्व के सभी समस्याओं का कारण है और मैं करने के लिए, परिवर्तन करने के लिए एक होना जरूरी
बलिदान बनाने के लिए और क्योंकि इस काल्पनिक की उन्हें अधिक से अधिक देना
हौवा खड़ा बुलाया "पितृसत्ता" जो वे दावा करते हैं मुझे सभी प्रणालीगत देता है
समाज में लाभ। एक पितृसत्ता की अवधारणा के लिए आवश्यक है उनके
विचारधारा और इस कोर विचारधारा मुझे अत्याचारी और के रूप में रंग में आता है
खलनायक और मैं इसके बारे में बीमार हूँ। मैं एक catcaller नहीं कर रहा हूँ, मैं एक पत्नी बीटर नहीं कर रहा हूँ, और
मैं एक बलात्कारी नहीं हूँ। लेकिन मैं कुछ पुरुषों के कार्यों के लिए जवाबदेह आयोजित कर रहा हूँ जो
इन बातें करते हैं और है कि बकवास है। और यह वास्तव में बकवास के प्रकार है
कई सामाजिक मीडिया साइटों और YouTube चैनल द्वारा perpetuated जा रहा है -
विचार यह है कि पुरुषों, समस्या है कि हम हम क्या कर रहे हैं पर शर्म आनी चाहिए और
कि मर्दानगी विषैला होता है और बाहर मुहर लगी होने की जरूरत है। नारीवादी कि दावा कर सकते हैं
वे पुरुषों से नफरत नहीं है, लेकिन कार्रवाई शब्दों से जोर से बोलते हैं। आप अपने आप को कॉल करते हैं
एक नारीवादी लेकिन अगर आप चीजों को मैं बात की है कि के बारे में कर रहे हैं के सभी कि इस बात से सहमत
गलत है, तो आप अपने आप को एक नारीवादी बुला रोकने के लिए की जरूरत है। आप की जरूरत नहीं है
अपने आप को एक नारीवादी फोन समानता के लिए एक वकील होने के लिए। नारीवाद नहीं रखता है
इतना के रूप में वे पसंद पर एकाधिकार वे करते हैं सोचने के लिए। और अगर आप सही मायने में
मूल्य समानता, आप नारीवादी लेबल ड्रॉप और इसे बचाने की कोशिश कर बंद हो जाएगा
क्योंकि यह है - विनाशकारी, विभाजनकारी, जवाबी सहज, और पर प्रतिपादित
झूठ और गलत सूचना। नारीवाद बकवास है और यह सम्मान के अयोग्य है।</v>
      </c>
      <c r="C3657" s="1" t="s">
        <v>13</v>
      </c>
      <c r="D3657" s="1" t="s">
        <v>5</v>
      </c>
    </row>
    <row r="3658" spans="1:4" ht="13.2" x14ac:dyDescent="0.25">
      <c r="A3658" s="1" t="s">
        <v>3664</v>
      </c>
      <c r="B3658" t="str">
        <f ca="1">IFERROR(__xludf.DUMMYFUNCTION("GOOGLETRANSLATE(B3658,""en"",""hi"")"),"हितेश कुमार कम से कम एक बार इस वीडियो को देखने
[https://www.google.com/url?sa=t&amp;source=web&amp;rct=j&amp;url=https://m.youtube.com/watch%3Fv%3DfN5xFCsClI8&amp;ved=0ahUKEwjh54fflojXAhVJsY8KHUCbCS0QwqsBCB4wAA&amp;usg=AOvVaw0E4BmZd_8pGeEsQq-
NygHn] (https://www.google.com/u"&amp;"rl?sa=t&amp;source=web&amp;rct=j&amp;url=https://m.youtube.com/watch%3Fv%3DfN5xFCsClI8&amp;ved=0ahUKEwjh54fflojXAhVJsY8KHUCbCS0QwqsBCB4wAA&amp;usg=AOvVaw0E4BmZd_8pGeEsQq-
NygHn)")</f>
        <v>हितेश कुमार कम से कम एक बार इस वीडियो को देखने
[https://www.google.com/url?sa=t&amp;source=web&amp;rct=j&amp;url=https://m.youtube.com/watch%3Fv%3DfN5xFCsClI8&amp;ved=0ahUKEwjh54fflojXAhVJsY8KHUCbCS0QwqsBCB4wAA&amp;usg=AOvVaw0E4BmZd_8pGeEsQq-
NygHn] (https://www.google.com/url?sa=t&amp;source=web&amp;rct=j&amp;url=https://m.youtube.com/watch%3Fv%3DfN5xFCsClI8&amp;ved=0ahUKEwjh54fflojXAhVJsY8KHUCbCS0QwqsBCB4wAA&amp;usg=AOvVaw0E4BmZd_8pGeEsQq-
NygHn)</v>
      </c>
      <c r="C3658" s="1" t="s">
        <v>4</v>
      </c>
      <c r="D3658" s="1" t="s">
        <v>5</v>
      </c>
    </row>
    <row r="3659" spans="1:4" ht="13.2" x14ac:dyDescent="0.25">
      <c r="A3659" s="1" t="s">
        <v>3665</v>
      </c>
      <c r="B3659" t="str">
        <f ca="1">IFERROR(__xludf.DUMMYFUNCTION("GOOGLETRANSLATE(B3659,""en"",""hi"")"),"आप +306944127528 फोन नंबर पर संपर्क +33751085649")</f>
        <v>आप +306944127528 फोन नंबर पर संपर्क +33751085649</v>
      </c>
      <c r="C3659" s="1" t="s">
        <v>4</v>
      </c>
      <c r="D3659" s="1" t="s">
        <v>5</v>
      </c>
    </row>
    <row r="3660" spans="1:4" ht="13.2" x14ac:dyDescent="0.25">
      <c r="A3660" s="1" t="s">
        <v>3666</v>
      </c>
      <c r="B3660" t="str">
        <f ca="1">IFERROR(__xludf.DUMMYFUNCTION("GOOGLETRANSLATE(B3660,""en"",""hi"")"),"फिल्म रेटिंग होनी चाहिए 7.4 / 10
अब, पेशेवरों के लिए आ रहा - 1) शाहिद कपूर के अभिनय।
2) कबीर सिंह चरित्र अवतार।
3) गीत
विपक्ष - 1) कोई ज़रूरत नहीं दृश्यों के बारे में कहने के लिए।
2) Kiara के अभिनय
3) मादक ...
कुल मिलाकर यह एक अच्छा फिल्म है और 2019 में स"&amp;"र्वश्रेष्ठ में से एक था।")</f>
        <v>फिल्म रेटिंग होनी चाहिए 7.4 / 10
अब, पेशेवरों के लिए आ रहा - 1) शाहिद कपूर के अभिनय।
2) कबीर सिंह चरित्र अवतार।
3) गीत
विपक्ष - 1) कोई ज़रूरत नहीं दृश्यों के बारे में कहने के लिए।
2) Kiara के अभिनय
3) मादक ...
कुल मिलाकर यह एक अच्छा फिल्म है और 2019 में सर्वश्रेष्ठ में से एक था।</v>
      </c>
      <c r="C3660" s="1" t="s">
        <v>4</v>
      </c>
      <c r="D3660" s="1" t="s">
        <v>5</v>
      </c>
    </row>
    <row r="3661" spans="1:4" ht="13.2" x14ac:dyDescent="0.25">
      <c r="A3661" s="1" t="s">
        <v>3667</v>
      </c>
      <c r="B3661" t="str">
        <f ca="1">IFERROR(__xludf.DUMMYFUNCTION("GOOGLETRANSLATE(B3661,""en"",""hi"")"),"अच्छा movi")</f>
        <v>अच्छा movi</v>
      </c>
      <c r="C3661" s="1" t="s">
        <v>4</v>
      </c>
      <c r="D3661" s="1" t="s">
        <v>5</v>
      </c>
    </row>
    <row r="3662" spans="1:4" ht="13.2" x14ac:dyDescent="0.25">
      <c r="A3662" s="1" t="s">
        <v>3668</v>
      </c>
      <c r="B3662" t="str">
        <f ca="1">IFERROR(__xludf.DUMMYFUNCTION("GOOGLETRANSLATE(B3662,""en"",""hi"")"),"@Shashank सिंह तब तक कि borkha तहत लिपस्टिक की तरह एक ही तर्क फिल्मों या
वीर भी निराई डी .. .. नहीं किया जाना चाहिए सही coz यह misndric को बढ़ावा देता है
औरत के बीच रवैया। ..")</f>
        <v>@Shashank सिंह तब तक कि borkha तहत लिपस्टिक की तरह एक ही तर्क फिल्मों या
वीर भी निराई डी .. .. नहीं किया जाना चाहिए सही coz यह misndric को बढ़ावा देता है
औरत के बीच रवैया। ..</v>
      </c>
      <c r="C3662" s="1" t="s">
        <v>13</v>
      </c>
      <c r="D3662" s="1" t="s">
        <v>5</v>
      </c>
    </row>
    <row r="3663" spans="1:4" ht="13.2" x14ac:dyDescent="0.25">
      <c r="A3663" s="1" t="s">
        <v>3669</v>
      </c>
      <c r="B3663" t="str">
        <f ca="1">IFERROR(__xludf.DUMMYFUNCTION("GOOGLETRANSLATE(B3663,""en"",""hi"")"),"भाजपा अतीत में कार्रवाई की है। के खिलाफ बात करने के लिए एक पत्रकार की हत्या कर दी
पार्टी।")</f>
        <v>भाजपा अतीत में कार्रवाई की है। के खिलाफ बात करने के लिए एक पत्रकार की हत्या कर दी
पार्टी।</v>
      </c>
      <c r="C3663" s="1" t="s">
        <v>4</v>
      </c>
      <c r="D3663" s="1" t="s">
        <v>5</v>
      </c>
    </row>
    <row r="3664" spans="1:4" ht="13.2" x14ac:dyDescent="0.25">
      <c r="A3664" s="1" t="s">
        <v>3670</v>
      </c>
      <c r="B3664" t="str">
        <f ca="1">IFERROR(__xludf.DUMMYFUNCTION("GOOGLETRANSLATE(B3664,""en"",""hi"")"),"वह एक समझदार व्यक्ति वह भारत को तोड़ना चाहता नहीं है ...।")</f>
        <v>वह एक समझदार व्यक्ति वह भारत को तोड़ना चाहता नहीं है ...।</v>
      </c>
      <c r="C3664" s="1" t="s">
        <v>13</v>
      </c>
      <c r="D3664" s="1" t="s">
        <v>5</v>
      </c>
    </row>
    <row r="3665" spans="1:4" ht="13.2" x14ac:dyDescent="0.25">
      <c r="A3665" s="1" t="s">
        <v>3671</v>
      </c>
      <c r="B3665" t="str">
        <f ca="1">IFERROR(__xludf.DUMMYFUNCTION("GOOGLETRANSLATE(B3665,""en"",""hi"")"),"Madarchod ... सेना एक बच्चे खेल का मैदान नहीं है")</f>
        <v>Madarchod ... सेना एक बच्चे खेल का मैदान नहीं है</v>
      </c>
      <c r="C3665" s="1" t="s">
        <v>4</v>
      </c>
      <c r="D3665" s="1" t="s">
        <v>28</v>
      </c>
    </row>
    <row r="3666" spans="1:4" ht="13.2" x14ac:dyDescent="0.25">
      <c r="A3666" s="1" t="s">
        <v>3672</v>
      </c>
      <c r="B3666" t="str">
        <f ca="1">IFERROR(__xludf.DUMMYFUNCTION("GOOGLETRANSLATE(B3666,""en"",""hi"")"),"बच्चों से 169 नापसंद")</f>
        <v>बच्चों से 169 नापसंद</v>
      </c>
      <c r="C3666" s="1" t="s">
        <v>4</v>
      </c>
      <c r="D3666" s="1" t="s">
        <v>5</v>
      </c>
    </row>
    <row r="3667" spans="1:4" ht="13.2" x14ac:dyDescent="0.25">
      <c r="A3667" s="1" t="s">
        <v>3673</v>
      </c>
      <c r="B3667" t="str">
        <f ca="1">IFERROR(__xludf.DUMMYFUNCTION("GOOGLETRANSLATE(B3667,""en"",""hi"")"),"लिखें मालिक")</f>
        <v>लिखें मालिक</v>
      </c>
      <c r="C3667" s="1" t="s">
        <v>4</v>
      </c>
      <c r="D3667" s="1" t="s">
        <v>5</v>
      </c>
    </row>
    <row r="3668" spans="1:4" ht="13.2" x14ac:dyDescent="0.25">
      <c r="A3668" s="1" t="s">
        <v>3674</v>
      </c>
      <c r="B3668" t="str">
        <f ca="1">IFERROR(__xludf.DUMMYFUNCTION("GOOGLETRANSLATE(B3668,""en"",""hi"")"),"अगर आपको लगता है कि लगता है कि आप गूंगा कर रहे हैं, राष्ट्र निर्माण की जिम्मेदारी है
राष्ट्र के लोगों .. अगर वे फिल्मों और गलत कर से प्रभावित हो रहे हैं
बात समस्या उनके साथ फिल्म नहीं है")</f>
        <v>अगर आपको लगता है कि लगता है कि आप गूंगा कर रहे हैं, राष्ट्र निर्माण की जिम्मेदारी है
राष्ट्र के लोगों .. अगर वे फिल्मों और गलत कर से प्रभावित हो रहे हैं
बात समस्या उनके साथ फिल्म नहीं है</v>
      </c>
      <c r="C3668" s="1" t="s">
        <v>4</v>
      </c>
      <c r="D3668" s="1" t="s">
        <v>5</v>
      </c>
    </row>
    <row r="3669" spans="1:4" ht="13.2" x14ac:dyDescent="0.25">
      <c r="A3669" s="1" t="s">
        <v>3675</v>
      </c>
      <c r="B3669" t="str">
        <f ca="1">IFERROR(__xludf.DUMMYFUNCTION("GOOGLETRANSLATE(B3669,""en"",""hi"")"),"@awadh किशोर जहां देखा है पुरुषों कुछ और किया जा रहा है?")</f>
        <v>@awadh किशोर जहां देखा है पुरुषों कुछ और किया जा रहा है?</v>
      </c>
      <c r="C3669" s="1" t="s">
        <v>4</v>
      </c>
      <c r="D3669" s="1" t="s">
        <v>5</v>
      </c>
    </row>
    <row r="3670" spans="1:4" ht="13.2" x14ac:dyDescent="0.25">
      <c r="A3670" s="1" t="s">
        <v>3676</v>
      </c>
      <c r="B3670" t="str">
        <f ca="1">IFERROR(__xludf.DUMMYFUNCTION("GOOGLETRANSLATE(B3670,""en"",""hi"")"),"यदि आप पूरी तरह सच भाई हैं ... लेकिन फिर भी राजनेताओं उन्हें समर्थन करता है")</f>
        <v>यदि आप पूरी तरह सच भाई हैं ... लेकिन फिर भी राजनेताओं उन्हें समर्थन करता है</v>
      </c>
      <c r="C3670" s="1" t="s">
        <v>4</v>
      </c>
      <c r="D3670" s="1" t="s">
        <v>5</v>
      </c>
    </row>
    <row r="3671" spans="1:4" ht="13.2" x14ac:dyDescent="0.25">
      <c r="A3671" s="1" t="s">
        <v>3677</v>
      </c>
      <c r="B3671" t="str">
        <f ca="1">IFERROR(__xludf.DUMMYFUNCTION("GOOGLETRANSLATE(B3671,""en"",""hi"")"),"@Alijah हुसैन मिर्जा मैं MISS यू 😭")</f>
        <v>@Alijah हुसैन मिर्जा मैं MISS यू 😭</v>
      </c>
      <c r="C3671" s="1" t="s">
        <v>4</v>
      </c>
      <c r="D3671" s="1" t="s">
        <v>5</v>
      </c>
    </row>
    <row r="3672" spans="1:4" ht="13.2" x14ac:dyDescent="0.25">
      <c r="A3672" s="1" t="s">
        <v>3678</v>
      </c>
      <c r="B3672" t="str">
        <f ca="1">IFERROR(__xludf.DUMMYFUNCTION("GOOGLETRANSLATE(B3672,""en"",""hi"")"),"soooooo hard😅😂🤣😅😅 हंसता")</f>
        <v>soooooo hard😅😂🤣😅😅 हंसता</v>
      </c>
      <c r="C3672" s="1" t="s">
        <v>4</v>
      </c>
      <c r="D3672" s="1" t="s">
        <v>5</v>
      </c>
    </row>
    <row r="3673" spans="1:4" ht="13.2" x14ac:dyDescent="0.25">
      <c r="A3673" s="1" t="s">
        <v>3679</v>
      </c>
      <c r="B3673" t="str">
        <f ca="1">IFERROR(__xludf.DUMMYFUNCTION("GOOGLETRANSLATE(B3673,""en"",""hi"")"),"यह सीमा आदमी ... कैसे कर सकते हैं किसी को खुले तौर पर गलत जानकारी देने के लिए कहते हैं
सरकार को और इसके अलावा कुछ लोगों को राष्ट्रीय पर उसके बचाव कर रहे हैं
टेलीविजन...")</f>
        <v>यह सीमा आदमी ... कैसे कर सकते हैं किसी को खुले तौर पर गलत जानकारी देने के लिए कहते हैं
सरकार को और इसके अलावा कुछ लोगों को राष्ट्रीय पर उसके बचाव कर रहे हैं
टेलीविजन...</v>
      </c>
      <c r="C3673" s="1" t="s">
        <v>4</v>
      </c>
      <c r="D3673" s="1" t="s">
        <v>5</v>
      </c>
    </row>
    <row r="3674" spans="1:4" ht="13.2" x14ac:dyDescent="0.25">
      <c r="A3674" s="1" t="s">
        <v>3680</v>
      </c>
      <c r="B3674" t="str">
        <f ca="1">IFERROR(__xludf.DUMMYFUNCTION("GOOGLETRANSLATE(B3674,""en"",""hi"")"),"कबीर सिंह शाहिद कपूर के करियर पर एक काला धब्बा है। जैसे पंथ फिल्मों के बाद
udta पंजाब और हैदर। हम उसे से उम्मीदों का एक बहुत था। परंतु
निराश।")</f>
        <v>कबीर सिंह शाहिद कपूर के करियर पर एक काला धब्बा है। जैसे पंथ फिल्मों के बाद
udta पंजाब और हैदर। हम उसे से उम्मीदों का एक बहुत था। परंतु
निराश।</v>
      </c>
      <c r="C3674" s="1" t="s">
        <v>13</v>
      </c>
      <c r="D3674" s="1" t="s">
        <v>5</v>
      </c>
    </row>
    <row r="3675" spans="1:4" ht="13.2" x14ac:dyDescent="0.25">
      <c r="A3675" s="1" t="s">
        <v>3681</v>
      </c>
      <c r="B3675" t="str">
        <f ca="1">IFERROR(__xludf.DUMMYFUNCTION("GOOGLETRANSLATE(B3675,""en"",""hi"")"),"कुत्ता")</f>
        <v>कुत्ता</v>
      </c>
      <c r="C3675" s="1" t="s">
        <v>4</v>
      </c>
      <c r="D3675" s="1" t="s">
        <v>5</v>
      </c>
    </row>
    <row r="3676" spans="1:4" ht="13.2" x14ac:dyDescent="0.25">
      <c r="A3676" s="1" t="s">
        <v>3682</v>
      </c>
      <c r="B3676" t="str">
        <f ca="1">IFERROR(__xludf.DUMMYFUNCTION("GOOGLETRANSLATE(B3676,""en"",""hi"")"),"कैसा hai launday ..")</f>
        <v>कैसा hai launday ..</v>
      </c>
      <c r="C3676" s="1" t="s">
        <v>4</v>
      </c>
      <c r="D3676" s="1" t="s">
        <v>5</v>
      </c>
    </row>
    <row r="3677" spans="1:4" ht="13.2" x14ac:dyDescent="0.25">
      <c r="A3677" s="1" t="s">
        <v>3683</v>
      </c>
      <c r="B3677" t="str">
        <f ca="1">IFERROR(__xludf.DUMMYFUNCTION("GOOGLETRANSLATE(B3677,""en"",""hi"")"),"उसे देश के बाहर फेंक। वह पूरे बिल का मजाक बना रही है। वह
Arundati सुना नहीं किया जाना चाहिए हम Kumphoo कर्ट या रंगा बिल कॉल करेंगे। वह
बैठ है। भारत से हट जाओ। जेल हिंद 🙏🏻🇮🇳")</f>
        <v>उसे देश के बाहर फेंक। वह पूरे बिल का मजाक बना रही है। वह
Arundati सुना नहीं किया जाना चाहिए हम Kumphoo कर्ट या रंगा बिल कॉल करेंगे। वह
बैठ है। भारत से हट जाओ। जेल हिंद 🙏🏻🇮🇳</v>
      </c>
      <c r="C3677" s="1" t="s">
        <v>36</v>
      </c>
      <c r="D3677" s="1" t="s">
        <v>5</v>
      </c>
    </row>
    <row r="3678" spans="1:4" ht="13.2" x14ac:dyDescent="0.25">
      <c r="A3678" s="1" t="s">
        <v>3684</v>
      </c>
      <c r="B3678" t="str">
        <f ca="1">IFERROR(__xludf.DUMMYFUNCTION("GOOGLETRANSLATE(B3678,""en"",""hi"")"),"हे एम जी बहुत मज़ेदार")</f>
        <v>हे एम जी बहुत मज़ेदार</v>
      </c>
      <c r="C3678" s="1" t="s">
        <v>4</v>
      </c>
      <c r="D3678" s="1" t="s">
        <v>5</v>
      </c>
    </row>
    <row r="3679" spans="1:4" ht="13.2" x14ac:dyDescent="0.25">
      <c r="A3679" s="1" t="s">
        <v>3685</v>
      </c>
      <c r="B3679" t="str">
        <f ca="1">IFERROR(__xludf.DUMMYFUNCTION("GOOGLETRANSLATE(B3679,""en"",""hi"")"),"तो अच्छा अपने वीडियो")</f>
        <v>तो अच्छा अपने वीडियो</v>
      </c>
      <c r="C3679" s="1" t="s">
        <v>4</v>
      </c>
      <c r="D3679" s="1" t="s">
        <v>5</v>
      </c>
    </row>
    <row r="3680" spans="1:4" ht="13.2" x14ac:dyDescent="0.25">
      <c r="A3680" s="1" t="s">
        <v>3686</v>
      </c>
      <c r="B3680" t="str">
        <f ca="1">IFERROR(__xludf.DUMMYFUNCTION("GOOGLETRANSLATE(B3680,""en"",""hi"")"),"यह क़िताब किस बारे में है?")</f>
        <v>यह क़िताब किस बारे में है?</v>
      </c>
      <c r="C3680" s="1" t="s">
        <v>4</v>
      </c>
      <c r="D3680" s="1" t="s">
        <v>5</v>
      </c>
    </row>
    <row r="3681" spans="1:4" ht="13.2" x14ac:dyDescent="0.25">
      <c r="A3681" s="1" t="s">
        <v>3687</v>
      </c>
      <c r="B3681" t="str">
        <f ca="1">IFERROR(__xludf.DUMMYFUNCTION("GOOGLETRANSLATE(B3681,""en"",""hi"")"),"अधिक डरावना तथ्य यह है कि लोगों को वास्तव में फिल्म को पसंद किया है
मैं पूरी तरह से शाहिद के अभिनय लेकिन संदेश और stoy सराहना जो
इस फिल्म है ...
मनुष्य इस विषैला होता है लेकिन भारत में युवाओं जल्द ही कबीर सिंह बन जाएगा
भयानक.....")</f>
        <v>अधिक डरावना तथ्य यह है कि लोगों को वास्तव में फिल्म को पसंद किया है
मैं पूरी तरह से शाहिद के अभिनय लेकिन संदेश और stoy सराहना जो
इस फिल्म है ...
मनुष्य इस विषैला होता है लेकिन भारत में युवाओं जल्द ही कबीर सिंह बन जाएगा
भयानक.....</v>
      </c>
      <c r="C3681" s="1" t="s">
        <v>13</v>
      </c>
      <c r="D3681" s="1" t="s">
        <v>5</v>
      </c>
    </row>
    <row r="3682" spans="1:4" ht="13.2" x14ac:dyDescent="0.25">
      <c r="A3682" s="1" t="s">
        <v>3688</v>
      </c>
      <c r="B3682" t="str">
        <f ca="1">IFERROR(__xludf.DUMMYFUNCTION("GOOGLETRANSLATE(B3682,""en"",""hi"")"),"यह अच्छा नहीं है")</f>
        <v>यह अच्छा नहीं है</v>
      </c>
      <c r="C3682" s="1" t="s">
        <v>4</v>
      </c>
      <c r="D3682" s="1" t="s">
        <v>5</v>
      </c>
    </row>
    <row r="3683" spans="1:4" ht="13.2" x14ac:dyDescent="0.25">
      <c r="A3683" s="1" t="s">
        <v>3689</v>
      </c>
      <c r="B3683" t="str">
        <f ca="1">IFERROR(__xludf.DUMMYFUNCTION("GOOGLETRANSLATE(B3683,""en"",""hi"")"),"यह बेवकूफ ढीला नागरिकता के विचारों दे रहा है")</f>
        <v>यह बेवकूफ ढीला नागरिकता के विचारों दे रहा है</v>
      </c>
      <c r="C3683" s="1" t="s">
        <v>4</v>
      </c>
      <c r="D3683" s="1" t="s">
        <v>5</v>
      </c>
    </row>
    <row r="3684" spans="1:4" ht="13.2" x14ac:dyDescent="0.25">
      <c r="A3684" s="1" t="s">
        <v>3690</v>
      </c>
      <c r="B3684" t="str">
        <f ca="1">IFERROR(__xludf.DUMMYFUNCTION("GOOGLETRANSLATE(B3684,""en"",""hi"")"),"आप नकारात्मक वाइब इतना देना")</f>
        <v>आप नकारात्मक वाइब इतना देना</v>
      </c>
      <c r="C3684" s="1" t="s">
        <v>4</v>
      </c>
      <c r="D3684" s="1" t="s">
        <v>5</v>
      </c>
    </row>
    <row r="3685" spans="1:4" ht="13.2" x14ac:dyDescent="0.25">
      <c r="A3685" s="1" t="s">
        <v>3691</v>
      </c>
      <c r="B3685" t="str">
        <f ca="1">IFERROR(__xludf.DUMMYFUNCTION("GOOGLETRANSLATE(B3685,""en"",""hi"")"),"Nice🤣🤣🤣")</f>
        <v>Nice🤣🤣🤣</v>
      </c>
      <c r="C3685" s="1" t="s">
        <v>4</v>
      </c>
      <c r="D3685" s="1" t="s">
        <v>5</v>
      </c>
    </row>
    <row r="3686" spans="1:4" ht="13.2" x14ac:dyDescent="0.25">
      <c r="A3686" s="1" t="s">
        <v>3692</v>
      </c>
      <c r="B3686" t="str">
        <f ca="1">IFERROR(__xludf.DUMMYFUNCTION("GOOGLETRANSLATE(B3686,""en"",""hi"")"),"यह बकवास है")</f>
        <v>यह बकवास है</v>
      </c>
      <c r="C3686" s="1" t="s">
        <v>13</v>
      </c>
      <c r="D3686" s="1" t="s">
        <v>5</v>
      </c>
    </row>
    <row r="3687" spans="1:4" ht="13.2" x14ac:dyDescent="0.25">
      <c r="A3687" s="1" t="s">
        <v>3693</v>
      </c>
      <c r="B3687" t="str">
        <f ca="1">IFERROR(__xludf.DUMMYFUNCTION("GOOGLETRANSLATE(B3687,""en"",""hi"")"),"मॉडरेटर चूसा। अक्षम")</f>
        <v>मॉडरेटर चूसा। अक्षम</v>
      </c>
      <c r="C3687" s="1" t="s">
        <v>4</v>
      </c>
      <c r="D3687" s="1" t="s">
        <v>5</v>
      </c>
    </row>
    <row r="3688" spans="1:4" ht="13.2" x14ac:dyDescent="0.25">
      <c r="A3688" s="1" t="s">
        <v>3694</v>
      </c>
      <c r="B3688" t="str">
        <f ca="1">IFERROR(__xludf.DUMMYFUNCTION("GOOGLETRANSLATE(B3688,""en"",""hi"")"),"[14:28] (https://www.youtube.com/watch?v=J2J5ssSP5yQ&amp;t=14m28s) 😂😂😂😂")</f>
        <v>[14:28] (https://www.youtube.com/watch?v=J2J5ssSP5yQ&amp;t=14m28s) 😂😂😂😂</v>
      </c>
      <c r="C3688" s="1" t="s">
        <v>4</v>
      </c>
      <c r="D3688" s="1" t="s">
        <v>5</v>
      </c>
    </row>
    <row r="3689" spans="1:4" ht="13.2" x14ac:dyDescent="0.25">
      <c r="A3689" s="1" t="s">
        <v>3695</v>
      </c>
      <c r="B3689" t="str">
        <f ca="1">IFERROR(__xludf.DUMMYFUNCTION("GOOGLETRANSLATE(B3689,""en"",""hi"")"),"चरित्र कम इस मुद्दे महिलाओं")</f>
        <v>चरित्र कम इस मुद्दे महिलाओं</v>
      </c>
      <c r="C3689" s="1" t="s">
        <v>36</v>
      </c>
      <c r="D3689" s="1" t="s">
        <v>5</v>
      </c>
    </row>
    <row r="3690" spans="1:4" ht="13.2" x14ac:dyDescent="0.25">
      <c r="A3690" s="1" t="s">
        <v>3696</v>
      </c>
      <c r="B3690" t="str">
        <f ca="1">IFERROR(__xludf.DUMMYFUNCTION("GOOGLETRANSLATE(B3690,""en"",""hi"")"),"अर्नाब कृपया रोना बंद करो उन्हें बोलने के लिए उपयुक्त समय दे, नहीं है
अधिक फिर 4 विवादकर्ताओं ले। मैं पूरी तरह से कर रहा हूँ आपसे सहमत हूँ कि ऐसे लोगों को कर रहे हैं
भारतीय इतिहास ध्वस्त हम उन्हें प्रदर्शित करना है")</f>
        <v>अर्नाब कृपया रोना बंद करो उन्हें बोलने के लिए उपयुक्त समय दे, नहीं है
अधिक फिर 4 विवादकर्ताओं ले। मैं पूरी तरह से कर रहा हूँ आपसे सहमत हूँ कि ऐसे लोगों को कर रहे हैं
भारतीय इतिहास ध्वस्त हम उन्हें प्रदर्शित करना है</v>
      </c>
      <c r="C3690" s="1" t="s">
        <v>4</v>
      </c>
      <c r="D3690" s="1" t="s">
        <v>5</v>
      </c>
    </row>
    <row r="3691" spans="1:4" ht="13.2" x14ac:dyDescent="0.25">
      <c r="A3691" s="1" t="s">
        <v>3697</v>
      </c>
      <c r="B3691" t="str">
        <f ca="1">IFERROR(__xludf.DUMMYFUNCTION("GOOGLETRANSLATE(B3691,""en"",""hi"")"),"मैं पूरी तरह से साथ साथ आप भाई।
मैं सच में फिल्म प्यार करता था।")</f>
        <v>मैं पूरी तरह से साथ साथ आप भाई।
मैं सच में फिल्म प्यार करता था।</v>
      </c>
      <c r="C3691" s="1" t="s">
        <v>4</v>
      </c>
      <c r="D3691" s="1" t="s">
        <v>5</v>
      </c>
    </row>
    <row r="3692" spans="1:4" ht="13.2" x14ac:dyDescent="0.25">
      <c r="A3692" s="1" t="s">
        <v>3698</v>
      </c>
      <c r="B3692" t="str">
        <f ca="1">IFERROR(__xludf.DUMMYFUNCTION("GOOGLETRANSLATE(B3692,""en"",""hi"")"),"@Subhra हलदर तकनीक बात")</f>
        <v>@Subhra हलदर तकनीक बात</v>
      </c>
      <c r="C3692" s="1" t="s">
        <v>4</v>
      </c>
      <c r="D3692" s="1" t="s">
        <v>5</v>
      </c>
    </row>
    <row r="3693" spans="1:4" ht="13.2" x14ac:dyDescent="0.25">
      <c r="A3693" s="1" t="s">
        <v>3699</v>
      </c>
      <c r="B3693" t="str">
        <f ca="1">IFERROR(__xludf.DUMMYFUNCTION("GOOGLETRANSLATE(B3693,""en"",""hi"")"),"पर इस टिप्पणी लेखन
[08:36] (https://www.youtube.com/watch?v=N_ZMfQMZos0&amp;t=8m36s) तो मैं अगर पता नहीं है
आप कहते हैं कि मैं क्या कहना चाहते हैं लेकिन मैं अपने आप है कि इस टिप्पणी नहीं रोक सकता
तेज और शाहिद की आकर्षक लग फिल्म जो युवा बनाता है में दिखाया गया"&amp;" है
लगता है कि वे अभी भी है कि आकर्षण के लिए प्रबंधन करेंगे (मोटी लग रही
दाढ़ी, अच्छा बाल, उन मांसपेशियों और समग्र व्यक्तित्व) उन में जाने के बाद भी
दवाओं का दुरुपयोग तो नकली है। और वास्तविकता में अगर लोगों की तुलना में दवाओं का दुरुपयोग शुरू
वे हो जाएगा "&amp;"तो बदसूरत bcoz वास्तविकता उन्हें ऐसा शायद ही थप्पड़ मारता है और उन होगा
दवाओं, आप गंजे जाना होगा, उन मांसपेशियों ढीला ढीला उर आकर्षण, ढीले उर
सामाजिक जीवन, आप उर कैरियर में एक विफलता बनाने और तुम भी है कि नहीं मिलेगा
कबीर के रूप में सम्मान सिंह फिल्म में "&amp;"मिल गया)
शाहिद कपूर नहीं कबीर सिंह और इस बयान मैं कहना है में जोड़ने के लिए का पालन करें
शाहिद कपूर जिम के पास गया और कबीर सिंह तो की भूमिका के लिए अच्छा आहार पर था
अभिनेताओं की रील जीवन के अंतर और वास्तविक जीवन को समझने")</f>
        <v>पर इस टिप्पणी लेखन
[08:36] (https://www.youtube.com/watch?v=N_ZMfQMZos0&amp;t=8m36s) तो मैं अगर पता नहीं है
आप कहते हैं कि मैं क्या कहना चाहते हैं लेकिन मैं अपने आप है कि इस टिप्पणी नहीं रोक सकता
तेज और शाहिद की आकर्षक लग फिल्म जो युवा बनाता है में दिखाया गया है
लगता है कि वे अभी भी है कि आकर्षण के लिए प्रबंधन करेंगे (मोटी लग रही
दाढ़ी, अच्छा बाल, उन मांसपेशियों और समग्र व्यक्तित्व) उन में जाने के बाद भी
दवाओं का दुरुपयोग तो नकली है। और वास्तविकता में अगर लोगों की तुलना में दवाओं का दुरुपयोग शुरू
वे हो जाएगा तो बदसूरत bcoz वास्तविकता उन्हें ऐसा शायद ही थप्पड़ मारता है और उन होगा
दवाओं, आप गंजे जाना होगा, उन मांसपेशियों ढीला ढीला उर आकर्षण, ढीले उर
सामाजिक जीवन, आप उर कैरियर में एक विफलता बनाने और तुम भी है कि नहीं मिलेगा
कबीर के रूप में सम्मान सिंह फिल्म में मिल गया)
शाहिद कपूर नहीं कबीर सिंह और इस बयान मैं कहना है में जोड़ने के लिए का पालन करें
शाहिद कपूर जिम के पास गया और कबीर सिंह तो की भूमिका के लिए अच्छा आहार पर था
अभिनेताओं की रील जीवन के अंतर और वास्तविक जीवन को समझने</v>
      </c>
      <c r="C3693" s="1" t="s">
        <v>4</v>
      </c>
      <c r="D3693" s="1" t="s">
        <v>5</v>
      </c>
    </row>
    <row r="3694" spans="1:4" ht="13.2" x14ac:dyDescent="0.25">
      <c r="A3694" s="1" t="s">
        <v>3700</v>
      </c>
      <c r="B3694" t="str">
        <f ca="1">IFERROR(__xludf.DUMMYFUNCTION("GOOGLETRANSLATE(B3694,""en"",""hi"")"),"भाग 2 कृपया")</f>
        <v>भाग 2 कृपया</v>
      </c>
      <c r="C3694" s="1" t="s">
        <v>4</v>
      </c>
      <c r="D3694" s="1" t="s">
        <v>5</v>
      </c>
    </row>
    <row r="3695" spans="1:4" ht="13.2" x14ac:dyDescent="0.25">
      <c r="A3695" s="1" t="s">
        <v>3701</v>
      </c>
      <c r="B3695" t="str">
        <f ca="1">IFERROR(__xludf.DUMMYFUNCTION("GOOGLETRANSLATE(B3695,""en"",""hi"")"),"मैं सब कुछ अग्रेषित, कि बूढ़ी औरत ने कहा। । । ।")</f>
        <v>मैं सब कुछ अग्रेषित, कि बूढ़ी औरत ने कहा। । । ।</v>
      </c>
      <c r="C3695" s="1" t="s">
        <v>4</v>
      </c>
      <c r="D3695" s="1" t="s">
        <v>5</v>
      </c>
    </row>
    <row r="3696" spans="1:4" ht="13.2" x14ac:dyDescent="0.25">
      <c r="A3696" s="1" t="s">
        <v>3702</v>
      </c>
      <c r="B3696" t="str">
        <f ca="1">IFERROR(__xludf.DUMMYFUNCTION("GOOGLETRANSLATE(B3696,""en"",""hi"")"),"haha")</f>
        <v>haha</v>
      </c>
      <c r="C3696" s="1" t="s">
        <v>4</v>
      </c>
      <c r="D3696" s="1" t="s">
        <v>5</v>
      </c>
    </row>
    <row r="3697" spans="1:4" ht="13.2" x14ac:dyDescent="0.25">
      <c r="A3697" s="1" t="s">
        <v>3703</v>
      </c>
      <c r="B3697" t="str">
        <f ca="1">IFERROR(__xludf.DUMMYFUNCTION("GOOGLETRANSLATE(B3697,""en"",""hi"")"),"मैं हमेशा विचारों भाई की अपनी बात पसंद है।")</f>
        <v>मैं हमेशा विचारों भाई की अपनी बात पसंद है।</v>
      </c>
      <c r="C3697" s="1" t="s">
        <v>4</v>
      </c>
      <c r="D3697" s="1" t="s">
        <v>5</v>
      </c>
    </row>
    <row r="3698" spans="1:4" ht="13.2" x14ac:dyDescent="0.25">
      <c r="A3698" s="1" t="s">
        <v>3704</v>
      </c>
      <c r="B3698" t="str">
        <f ca="1">IFERROR(__xludf.DUMMYFUNCTION("GOOGLETRANSLATE(B3698,""en"",""hi"")"),"कड़वा सच....")</f>
        <v>कड़वा सच....</v>
      </c>
      <c r="C3698" s="1" t="s">
        <v>4</v>
      </c>
      <c r="D3698" s="1" t="s">
        <v>5</v>
      </c>
    </row>
    <row r="3699" spans="1:4" ht="13.2" x14ac:dyDescent="0.25">
      <c r="A3699" s="1" t="s">
        <v>3705</v>
      </c>
      <c r="B3699" t="str">
        <f ca="1">IFERROR(__xludf.DUMMYFUNCTION("GOOGLETRANSLATE(B3699,""en"",""hi"")"),"मैं पूरी तरह से आप सर से सहमत")</f>
        <v>मैं पूरी तरह से आप सर से सहमत</v>
      </c>
      <c r="C3699" s="1" t="s">
        <v>4</v>
      </c>
      <c r="D3699" s="1" t="s">
        <v>5</v>
      </c>
    </row>
    <row r="3700" spans="1:4" ht="13.2" x14ac:dyDescent="0.25">
      <c r="A3700" s="1" t="s">
        <v>3706</v>
      </c>
      <c r="B3700" t="str">
        <f ca="1">IFERROR(__xludf.DUMMYFUNCTION("GOOGLETRANSLATE(B3700,""en"",""hi"")"),"@Trixie Girll ठीक है, मैं सिर्फ इतना है कि गलत, बात सकारात्मक abouth यह भी पाया गया
shwetabh")</f>
        <v>@Trixie Girll ठीक है, मैं सिर्फ इतना है कि गलत, बात सकारात्मक abouth यह भी पाया गया
shwetabh</v>
      </c>
      <c r="C3700" s="1" t="s">
        <v>4</v>
      </c>
      <c r="D3700" s="1" t="s">
        <v>5</v>
      </c>
    </row>
    <row r="3701" spans="1:4" ht="13.2" x14ac:dyDescent="0.25">
      <c r="A3701" s="1" t="s">
        <v>3707</v>
      </c>
      <c r="B3701" t="str">
        <f ca="1">IFERROR(__xludf.DUMMYFUNCTION("GOOGLETRANSLATE(B3701,""en"",""hi"")"),"मैं हमेशा सोचा था कि बॉलीवुड sexim उद्योग।")</f>
        <v>मैं हमेशा सोचा था कि बॉलीवुड sexim उद्योग।</v>
      </c>
      <c r="C3701" s="1" t="s">
        <v>4</v>
      </c>
      <c r="D3701" s="1" t="s">
        <v>5</v>
      </c>
    </row>
    <row r="3702" spans="1:4" ht="13.2" x14ac:dyDescent="0.25">
      <c r="A3702" s="1" t="s">
        <v>3708</v>
      </c>
      <c r="B3702" t="str">
        <f ca="1">IFERROR(__xludf.DUMMYFUNCTION("GOOGLETRANSLATE(B3702,""en"",""hi"")"),"कोई word🤣🤣")</f>
        <v>कोई word🤣🤣</v>
      </c>
      <c r="C3702" s="1" t="s">
        <v>4</v>
      </c>
      <c r="D3702" s="1" t="s">
        <v>5</v>
      </c>
    </row>
    <row r="3703" spans="1:4" ht="13.2" x14ac:dyDescent="0.25">
      <c r="A3703" s="1" t="s">
        <v>3709</v>
      </c>
      <c r="B3703" t="str">
        <f ca="1">IFERROR(__xludf.DUMMYFUNCTION("GOOGLETRANSLATE(B3703,""en"",""hi"")"),"वह और अधिक किसी भी आलोचक से परिपक्व है। लेकिन कुछ समय वह निराश")</f>
        <v>वह और अधिक किसी भी आलोचक से परिपक्व है। लेकिन कुछ समय वह निराश</v>
      </c>
      <c r="C3703" s="1" t="s">
        <v>4</v>
      </c>
      <c r="D3703" s="1" t="s">
        <v>5</v>
      </c>
    </row>
    <row r="3704" spans="1:4" ht="13.2" x14ac:dyDescent="0.25">
      <c r="A3704" s="1" t="s">
        <v>3710</v>
      </c>
      <c r="B3704" t="str">
        <f ca="1">IFERROR(__xludf.DUMMYFUNCTION("GOOGLETRANSLATE(B3704,""en"",""hi"")"),"एक अच्छा एक समलैंगिक अपलोड करने [video.im] (http://video.im/) के लिए thanx और im पर गर्व
मैं क्या कोई भी अधिकार है हमें न्यायाधीश करने हम सभी को समान अधिकार प्राप्त हैं जो कोई भी पैदा हुआ हूं
सभी .After इस दुनिया में हम सब केवल .one जीवन कम आनंदों और एक ब"&amp;"ार लाइव
गुप्त भावनाओं।")</f>
        <v>एक अच्छा एक समलैंगिक अपलोड करने [video.im] (http://video.im/) के लिए thanx और im पर गर्व
मैं क्या कोई भी अधिकार है हमें न्यायाधीश करने हम सभी को समान अधिकार प्राप्त हैं जो कोई भी पैदा हुआ हूं
सभी .After इस दुनिया में हम सब केवल .one जीवन कम आनंदों और एक बार लाइव
गुप्त भावनाओं।</v>
      </c>
      <c r="C3704" s="1" t="s">
        <v>4</v>
      </c>
      <c r="D3704" s="1" t="s">
        <v>5</v>
      </c>
    </row>
    <row r="3705" spans="1:4" ht="13.2" x14ac:dyDescent="0.25">
      <c r="A3705" s="1" t="s">
        <v>3711</v>
      </c>
      <c r="B3705" t="str">
        <f ca="1">IFERROR(__xludf.DUMMYFUNCTION("GOOGLETRANSLATE(B3705,""en"",""hi"")"),"जीवन शैली के भाई और बहन corector मानव ठीक ही एक दिन की तरह रखा जाना चाहिए
मौत malakkuulmoouuth तो सब कुछ के कोण के साथ हर इंसान में अच्छी तरह से सामना
आप अपनी आंख में देखते हैं अपने सुंदर चेहरे हम अंधेरे रिकॉर्डिंग सावधान हो जाएगा
यह व्यवहार गिनती के साथ")</f>
        <v>जीवन शैली के भाई और बहन corector मानव ठीक ही एक दिन की तरह रखा जाना चाहिए
मौत malakkuulmoouuth तो सब कुछ के कोण के साथ हर इंसान में अच्छी तरह से सामना
आप अपनी आंख में देखते हैं अपने सुंदर चेहरे हम अंधेरे रिकॉर्डिंग सावधान हो जाएगा
यह व्यवहार गिनती के साथ</v>
      </c>
      <c r="C3705" s="1" t="s">
        <v>4</v>
      </c>
      <c r="D3705" s="1" t="s">
        <v>5</v>
      </c>
    </row>
    <row r="3706" spans="1:4" ht="13.2" x14ac:dyDescent="0.25">
      <c r="A3706" s="1" t="s">
        <v>3712</v>
      </c>
      <c r="B3706" t="str">
        <f ca="1">IFERROR(__xludf.DUMMYFUNCTION("GOOGLETRANSLATE(B3706,""en"",""hi"")"),"मैं उर युद्ध वीडी नकली नारीवादियों में यू का समर्थन")</f>
        <v>मैं उर युद्ध वीडी नकली नारीवादियों में यू का समर्थन</v>
      </c>
      <c r="C3706" s="1" t="s">
        <v>4</v>
      </c>
      <c r="D3706" s="1" t="s">
        <v>5</v>
      </c>
    </row>
    <row r="3707" spans="1:4" ht="13.2" x14ac:dyDescent="0.25">
      <c r="A3707" s="1" t="s">
        <v>3713</v>
      </c>
      <c r="B3707" t="str">
        <f ca="1">IFERROR(__xludf.DUMMYFUNCTION("GOOGLETRANSLATE(B3707,""en"",""hi"")"),"मैं कर रहा हूँ महिला मैं समलैंगिक मैं प्यार zoonish हूँ")</f>
        <v>मैं कर रहा हूँ महिला मैं समलैंगिक मैं प्यार zoonish हूँ</v>
      </c>
      <c r="C3707" s="1" t="s">
        <v>4</v>
      </c>
      <c r="D3707" s="1" t="s">
        <v>5</v>
      </c>
    </row>
    <row r="3708" spans="1:4" ht="13.2" x14ac:dyDescent="0.25">
      <c r="A3708" s="1" t="s">
        <v>3714</v>
      </c>
      <c r="B3708" t="str">
        <f ca="1">IFERROR(__xludf.DUMMYFUNCTION("GOOGLETRANSLATE(B3708,""en"",""hi"")"),"भाई अंत में मैं एक आदमी कबीर सिंह के बारे में समझ में बात कर पाया। लोगों के बाकी
कम बुद्धिमान से साथियों के दबाव के तहत इस फिल्म की प्रशंसा कर रहे हैं
आम जनता। दिल खुश कर दिया तुमने भाई .. :)")</f>
        <v>भाई अंत में मैं एक आदमी कबीर सिंह के बारे में समझ में बात कर पाया। लोगों के बाकी
कम बुद्धिमान से साथियों के दबाव के तहत इस फिल्म की प्रशंसा कर रहे हैं
आम जनता। दिल खुश कर दिया तुमने भाई .. :)</v>
      </c>
      <c r="C3708" s="1" t="s">
        <v>4</v>
      </c>
      <c r="D3708" s="1" t="s">
        <v>5</v>
      </c>
    </row>
    <row r="3709" spans="1:4" ht="13.2" x14ac:dyDescent="0.25">
      <c r="A3709" s="1" t="s">
        <v>3715</v>
      </c>
      <c r="B3709" t="str">
        <f ca="1">IFERROR(__xludf.DUMMYFUNCTION("GOOGLETRANSLATE(B3709,""en"",""hi"")"),"क्या जहांगीर भाई किया बिल्कुल सही था, कि कुतिया लायक है कि
रब rakhaa जहांगीर भाई")</f>
        <v>क्या जहांगीर भाई किया बिल्कुल सही था, कि कुतिया लायक है कि
रब rakhaa जहांगीर भाई</v>
      </c>
      <c r="C3709" s="1" t="s">
        <v>36</v>
      </c>
      <c r="D3709" s="1" t="s">
        <v>5</v>
      </c>
    </row>
    <row r="3710" spans="1:4" ht="13.2" x14ac:dyDescent="0.25">
      <c r="A3710" s="1" t="s">
        <v>3716</v>
      </c>
      <c r="B3710" t="str">
        <f ca="1">IFERROR(__xludf.DUMMYFUNCTION("GOOGLETRANSLATE(B3710,""en"",""hi"")"),"मैं सेलो के एक ही पीला बोतल है 😍😍")</f>
        <v>मैं सेलो के एक ही पीला बोतल है 😍😍</v>
      </c>
      <c r="C3710" s="1" t="s">
        <v>4</v>
      </c>
      <c r="D3710" s="1" t="s">
        <v>5</v>
      </c>
    </row>
    <row r="3711" spans="1:4" ht="13.2" x14ac:dyDescent="0.25">
      <c r="A3711" s="1" t="s">
        <v>3717</v>
      </c>
      <c r="B3711" t="str">
        <f ca="1">IFERROR(__xludf.DUMMYFUNCTION("GOOGLETRANSLATE(B3711,""en"",""hi"")"),"लड़कियों से 238 नापसंद")</f>
        <v>लड़कियों से 238 नापसंद</v>
      </c>
      <c r="C3711" s="1" t="s">
        <v>4</v>
      </c>
      <c r="D3711" s="1" t="s">
        <v>5</v>
      </c>
    </row>
    <row r="3712" spans="1:4" ht="13.2" x14ac:dyDescent="0.25">
      <c r="A3712" s="1" t="s">
        <v>3718</v>
      </c>
      <c r="B3712" t="str">
        <f ca="1">IFERROR(__xludf.DUMMYFUNCTION("GOOGLETRANSLATE(B3712,""en"",""hi"")"),"एक ही भाई")</f>
        <v>एक ही भाई</v>
      </c>
      <c r="C3712" s="1" t="s">
        <v>4</v>
      </c>
      <c r="D3712" s="1" t="s">
        <v>5</v>
      </c>
    </row>
    <row r="3713" spans="1:4" ht="13.2" x14ac:dyDescent="0.25">
      <c r="A3713" s="1" t="s">
        <v>3719</v>
      </c>
      <c r="B3713" t="str">
        <f ca="1">IFERROR(__xludf.DUMMYFUNCTION("GOOGLETRANSLATE(B3713,""en"",""hi"")"),"इतना बदसूरत Subhoshree luks")</f>
        <v>इतना बदसूरत Subhoshree luks</v>
      </c>
      <c r="C3713" s="1" t="s">
        <v>4</v>
      </c>
      <c r="D3713" s="1" t="s">
        <v>5</v>
      </c>
    </row>
    <row r="3714" spans="1:4" ht="13.2" x14ac:dyDescent="0.25">
      <c r="A3714" s="1" t="s">
        <v>3720</v>
      </c>
      <c r="B3714" t="str">
        <f ca="1">IFERROR(__xludf.DUMMYFUNCTION("GOOGLETRANSLATE(B3714,""en"",""hi"")"),"यह एक लंबा समय हो गया है! 😊")</f>
        <v>यह एक लंबा समय हो गया है! 😊</v>
      </c>
      <c r="C3714" s="1" t="s">
        <v>4</v>
      </c>
      <c r="D3714" s="1" t="s">
        <v>5</v>
      </c>
    </row>
    <row r="3715" spans="1:4" ht="13.2" x14ac:dyDescent="0.25">
      <c r="A3715" s="1" t="s">
        <v>3721</v>
      </c>
      <c r="B3715" t="str">
        <f ca="1">IFERROR(__xludf.DUMMYFUNCTION("GOOGLETRANSLATE(B3715,""en"",""hi"")"),"उस लड़के कमाल है !!!! 😚😚")</f>
        <v>उस लड़के कमाल है !!!! 😚😚</v>
      </c>
      <c r="C3715" s="1" t="s">
        <v>4</v>
      </c>
      <c r="D3715" s="1" t="s">
        <v>5</v>
      </c>
    </row>
    <row r="3716" spans="1:4" ht="13.2" x14ac:dyDescent="0.25">
      <c r="A3716" s="1" t="s">
        <v>3722</v>
      </c>
      <c r="B3716" t="str">
        <f ca="1">IFERROR(__xludf.DUMMYFUNCTION("GOOGLETRANSLATE(B3716,""en"",""hi"")"),"सर मैं वीडियो शुरू नहीं किया है अभी तक, लेकिन मैं जानता हूँ कि तुम सही हो जाएगा और मैं भी
पता यू क्या कहने जा रहे हैं ताकि बाद के चरणों और पसंद के बारे में देखभाल नहीं करने के लिए यू का शुक्र है
लेकिन हमारे प्रिय भारत के बारे में अधिक
जय हिन्द")</f>
        <v>सर मैं वीडियो शुरू नहीं किया है अभी तक, लेकिन मैं जानता हूँ कि तुम सही हो जाएगा और मैं भी
पता यू क्या कहने जा रहे हैं ताकि बाद के चरणों और पसंद के बारे में देखभाल नहीं करने के लिए यू का शुक्र है
लेकिन हमारे प्रिय भारत के बारे में अधिक
जय हिन्द</v>
      </c>
      <c r="C3716" s="1" t="s">
        <v>4</v>
      </c>
      <c r="D3716" s="1" t="s">
        <v>5</v>
      </c>
    </row>
    <row r="3717" spans="1:4" ht="13.2" x14ac:dyDescent="0.25">
      <c r="A3717" s="1" t="s">
        <v>3723</v>
      </c>
      <c r="B3717" t="str">
        <f ca="1">IFERROR(__xludf.DUMMYFUNCTION("GOOGLETRANSLATE(B3717,""en"",""hi"")"),"छद्म नारीवाद एक प्रवृत्ति ..... और वास्तविक नारीवाद एक मिथक बन गया है")</f>
        <v>छद्म नारीवाद एक प्रवृत्ति ..... और वास्तविक नारीवाद एक मिथक बन गया है</v>
      </c>
      <c r="C3717" s="1" t="s">
        <v>13</v>
      </c>
      <c r="D3717" s="1" t="s">
        <v>5</v>
      </c>
    </row>
    <row r="3718" spans="1:4" ht="13.2" x14ac:dyDescent="0.25">
      <c r="A3718" s="1" t="s">
        <v>3724</v>
      </c>
      <c r="B3718" t="str">
        <f ca="1">IFERROR(__xludf.DUMMYFUNCTION("GOOGLETRANSLATE(B3718,""en"",""hi"")"),"तुम एक निरपेक्ष प्रतिभाशाली आदमी 🔥 ..
कोई भी अन्य 'आप इस स्तर पर बेहतर की समीक्षा कर सकता है की तुलना में। आप कर रहे हैं एक प्रो कि
भारत के हकदार ...")</f>
        <v>तुम एक निरपेक्ष प्रतिभाशाली आदमी 🔥 ..
कोई भी अन्य 'आप इस स्तर पर बेहतर की समीक्षा कर सकता है की तुलना में। आप कर रहे हैं एक प्रो कि
भारत के हकदार ...</v>
      </c>
      <c r="C3718" s="1" t="s">
        <v>4</v>
      </c>
      <c r="D3718" s="1" t="s">
        <v>5</v>
      </c>
    </row>
    <row r="3719" spans="1:4" ht="13.2" x14ac:dyDescent="0.25">
      <c r="A3719" s="1" t="s">
        <v>3725</v>
      </c>
      <c r="B3719" t="str">
        <f ca="1">IFERROR(__xludf.DUMMYFUNCTION("GOOGLETRANSLATE(B3719,""en"",""hi"")"),"कबीर सिंह मेरे लिए एक सफलता है, क्योंकि यह भारतीय bitches😎 से नाराज")</f>
        <v>कबीर सिंह मेरे लिए एक सफलता है, क्योंकि यह भारतीय bitches😎 से नाराज</v>
      </c>
      <c r="C3719" s="1" t="s">
        <v>36</v>
      </c>
      <c r="D3719" s="1" t="s">
        <v>5</v>
      </c>
    </row>
    <row r="3720" spans="1:4" ht="13.2" x14ac:dyDescent="0.25">
      <c r="A3720" s="1" t="s">
        <v>3726</v>
      </c>
      <c r="B3720" t="str">
        <f ca="1">IFERROR(__xludf.DUMMYFUNCTION("GOOGLETRANSLATE(B3720,""en"",""hi"")"),"अच्छा वीडियो भी")</f>
        <v>अच्छा वीडियो भी</v>
      </c>
      <c r="C3720" s="1" t="s">
        <v>4</v>
      </c>
      <c r="D3720" s="1" t="s">
        <v>5</v>
      </c>
    </row>
    <row r="3721" spans="1:4" ht="13.2" x14ac:dyDescent="0.25">
      <c r="A3721" s="1" t="s">
        <v>3727</v>
      </c>
      <c r="B3721" t="str">
        <f ca="1">IFERROR(__xludf.DUMMYFUNCTION("GOOGLETRANSLATE(B3721,""en"",""hi"")"),"यह सच है")</f>
        <v>यह सच है</v>
      </c>
      <c r="C3721" s="1" t="s">
        <v>4</v>
      </c>
      <c r="D3721" s="1" t="s">
        <v>5</v>
      </c>
    </row>
    <row r="3722" spans="1:4" ht="13.2" x14ac:dyDescent="0.25">
      <c r="A3722" s="1" t="s">
        <v>3728</v>
      </c>
      <c r="B3722" t="str">
        <f ca="1">IFERROR(__xludf.DUMMYFUNCTION("GOOGLETRANSLATE(B3722,""en"",""hi"")"),"&lt;Https://goo.gl/search/Weather&gt;
⛅️ यह ढाका में 17 डिग्री सेल्सियस है")</f>
        <v>&lt;Https://goo.gl/search/Weather&gt;
⛅️ यह ढाका में 17 डिग्री सेल्सियस है</v>
      </c>
      <c r="C3722" s="1" t="s">
        <v>4</v>
      </c>
      <c r="D3722" s="1" t="s">
        <v>5</v>
      </c>
    </row>
    <row r="3723" spans="1:4" ht="13.2" x14ac:dyDescent="0.25">
      <c r="A3723" s="1" t="s">
        <v>3729</v>
      </c>
      <c r="B3723" t="str">
        <f ca="1">IFERROR(__xludf.DUMMYFUNCTION("GOOGLETRANSLATE(B3723,""en"",""hi"")"),"haha
गहरा लगता है, जाना गहरी है, तो आप समझ जायेंगे कि मैं क्या कह रहा हूँ से पहले
मुझे गूंगा बुला।
इसके बारे में सोचो। तो फिर तुम अपने आप को मूर्ख कॉल करेंगे।
प्रत्येक और हर उद्योग हमारे राष्ट्र के निर्माण के लिए एक दायित्व है।")</f>
        <v>haha
गहरा लगता है, जाना गहरी है, तो आप समझ जायेंगे कि मैं क्या कह रहा हूँ से पहले
मुझे गूंगा बुला।
इसके बारे में सोचो। तो फिर तुम अपने आप को मूर्ख कॉल करेंगे।
प्रत्येक और हर उद्योग हमारे राष्ट्र के निर्माण के लिए एक दायित्व है।</v>
      </c>
      <c r="C3723" s="1" t="s">
        <v>4</v>
      </c>
      <c r="D3723" s="1" t="s">
        <v>5</v>
      </c>
    </row>
    <row r="3724" spans="1:4" ht="13.2" x14ac:dyDescent="0.25">
      <c r="A3724" s="1" t="s">
        <v>3730</v>
      </c>
      <c r="B3724" t="str">
        <f ca="1">IFERROR(__xludf.DUMMYFUNCTION("GOOGLETRANSLATE(B3724,""en"",""hi"")"),"मैं कबीर सिंह से सुपर 30 देख कर एक सही चुनाव किया")</f>
        <v>मैं कबीर सिंह से सुपर 30 देख कर एक सही चुनाव किया</v>
      </c>
      <c r="C3724" s="1" t="s">
        <v>4</v>
      </c>
      <c r="D3724" s="1" t="s">
        <v>5</v>
      </c>
    </row>
    <row r="3725" spans="1:4" ht="13.2" x14ac:dyDescent="0.25">
      <c r="A3725" s="1" t="s">
        <v>3731</v>
      </c>
      <c r="B3725" t="str">
        <f ca="1">IFERROR(__xludf.DUMMYFUNCTION("GOOGLETRANSLATE(B3725,""en"",""hi"")"),"हाय .... मोनी")</f>
        <v>हाय .... मोनी</v>
      </c>
      <c r="C3725" s="1" t="s">
        <v>4</v>
      </c>
      <c r="D3725" s="1" t="s">
        <v>5</v>
      </c>
    </row>
    <row r="3726" spans="1:4" ht="13.2" x14ac:dyDescent="0.25">
      <c r="A3726" s="1" t="s">
        <v>3732</v>
      </c>
      <c r="B3726" t="str">
        <f ca="1">IFERROR(__xludf.DUMMYFUNCTION("GOOGLETRANSLATE(B3726,""en"",""hi"")"),"हम की जरूरत है कुछ अर्थों हम एक नई बॉलीवुड और की तुलना में अन्य उद्योग की जरूरत है
हॉलीवुड।")</f>
        <v>हम की जरूरत है कुछ अर्थों हम एक नई बॉलीवुड और की तुलना में अन्य उद्योग की जरूरत है
हॉलीवुड।</v>
      </c>
      <c r="C3726" s="1" t="s">
        <v>13</v>
      </c>
      <c r="D3726" s="1" t="s">
        <v>5</v>
      </c>
    </row>
    <row r="3727" spans="1:4" ht="13.2" x14ac:dyDescent="0.25">
      <c r="A3727" s="1" t="s">
        <v>3733</v>
      </c>
      <c r="B3727" t="str">
        <f ca="1">IFERROR(__xludf.DUMMYFUNCTION("GOOGLETRANSLATE(B3727,""en"",""hi"")"),"बहुत अच्छा Vids Bro's👌👍")</f>
        <v>बहुत अच्छा Vids Bro's👌👍</v>
      </c>
      <c r="C3727" s="1" t="s">
        <v>4</v>
      </c>
      <c r="D3727" s="1" t="s">
        <v>5</v>
      </c>
    </row>
    <row r="3728" spans="1:4" ht="13.2" x14ac:dyDescent="0.25">
      <c r="A3728" s="1" t="s">
        <v>3734</v>
      </c>
      <c r="B3728" t="str">
        <f ca="1">IFERROR(__xludf.DUMMYFUNCTION("GOOGLETRANSLATE(B3728,""en"",""hi"")"),"बहुत बढ़िया टी शर्ट !!")</f>
        <v>बहुत बढ़िया टी शर्ट !!</v>
      </c>
      <c r="C3728" s="1" t="s">
        <v>4</v>
      </c>
      <c r="D3728" s="1" t="s">
        <v>5</v>
      </c>
    </row>
    <row r="3729" spans="1:4" ht="13.2" x14ac:dyDescent="0.25">
      <c r="A3729" s="1" t="s">
        <v>3735</v>
      </c>
      <c r="B3729" t="str">
        <f ca="1">IFERROR(__xludf.DUMMYFUNCTION("GOOGLETRANSLATE(B3729,""en"",""hi"")"),"पर वीडियो शुरू होता है [07:40] (https://www.youtube.com/watch?v=N_ZMfQMZos0&amp;t=7m40s)")</f>
        <v>पर वीडियो शुरू होता है [07:40] (https://www.youtube.com/watch?v=N_ZMfQMZos0&amp;t=7m40s)</v>
      </c>
      <c r="C3729" s="1" t="s">
        <v>4</v>
      </c>
      <c r="D3729" s="1" t="s">
        <v>5</v>
      </c>
    </row>
    <row r="3730" spans="1:4" ht="13.2" x14ac:dyDescent="0.25">
      <c r="A3730" s="1" t="s">
        <v>3736</v>
      </c>
      <c r="B3730" t="str">
        <f ca="1">IFERROR(__xludf.DUMMYFUNCTION("GOOGLETRANSLATE(B3730,""en"",""hi"")"),"मुझे लगता है कि बहुत कम लोगों को it..so के बारे में पता है कि मैं के बारे में साझा करना चाहते हैं
यह विषय...
वास्तव में समलैंगिकता एक आनुवंशिक (हार्मोन रिसेप्टर) संबंधित विकार है जो
स्वाभाविक है और आबादी में 0.1% लोग समलैंगिकों कर रहे हैं और वहाँ है
संस्क"&amp;"ृति या समाज के आधार पर यह विरोध करने का कोई मतलब नहीं ... लोगों को व्यापक होना चाहिए
दिमाग और वे वास्तविकता को स्वीकार करने के बाद ही वे कर सकते हैं साहस होना चाहिए
सही ढंग से एक सही काम देखने ...")</f>
        <v>मुझे लगता है कि बहुत कम लोगों को it..so के बारे में पता है कि मैं के बारे में साझा करना चाहते हैं
यह विषय...
वास्तव में समलैंगिकता एक आनुवंशिक (हार्मोन रिसेप्टर) संबंधित विकार है जो
स्वाभाविक है और आबादी में 0.1% लोग समलैंगिकों कर रहे हैं और वहाँ है
संस्कृति या समाज के आधार पर यह विरोध करने का कोई मतलब नहीं ... लोगों को व्यापक होना चाहिए
दिमाग और वे वास्तविकता को स्वीकार करने के बाद ही वे कर सकते हैं साहस होना चाहिए
सही ढंग से एक सही काम देखने ...</v>
      </c>
      <c r="C3730" s="1" t="s">
        <v>4</v>
      </c>
      <c r="D3730" s="1" t="s">
        <v>28</v>
      </c>
    </row>
    <row r="3731" spans="1:4" ht="13.2" x14ac:dyDescent="0.25">
      <c r="A3731" s="1" t="s">
        <v>3737</v>
      </c>
      <c r="B3731" t="str">
        <f ca="1">IFERROR(__xludf.DUMMYFUNCTION("GOOGLETRANSLATE(B3731,""en"",""hi"")"),"अच्छा महिलाओं बेसुध भारतीय कानून द्वारा बुराई में बदल जाती है")</f>
        <v>अच्छा महिलाओं बेसुध भारतीय कानून द्वारा बुराई में बदल जाती है</v>
      </c>
      <c r="C3731" s="1" t="s">
        <v>13</v>
      </c>
      <c r="D3731" s="1" t="s">
        <v>5</v>
      </c>
    </row>
    <row r="3732" spans="1:4" ht="13.2" x14ac:dyDescent="0.25">
      <c r="A3732" s="1" t="s">
        <v>3738</v>
      </c>
      <c r="B3732" t="str">
        <f ca="1">IFERROR(__xludf.DUMMYFUNCTION("GOOGLETRANSLATE(B3732,""en"",""hi"")"),"प्रसिद्ध एक फिल्म भी मनोरंजक होने के लिए की जरूरत बनने के लिए ... अगर ..it जारी किया जाएगा
एक बड़ी फ्लॉप रहे हैं")</f>
        <v>प्रसिद्ध एक फिल्म भी मनोरंजक होने के लिए की जरूरत बनने के लिए ... अगर ..it जारी किया जाएगा
एक बड़ी फ्लॉप रहे हैं</v>
      </c>
      <c r="C3732" s="1" t="s">
        <v>13</v>
      </c>
      <c r="D3732" s="1" t="s">
        <v>5</v>
      </c>
    </row>
    <row r="3733" spans="1:4" ht="13.2" x14ac:dyDescent="0.25">
      <c r="A3733" s="1" t="s">
        <v>3739</v>
      </c>
      <c r="B3733" t="str">
        <f ca="1">IFERROR(__xludf.DUMMYFUNCTION("GOOGLETRANSLATE(B3733,""en"",""hi"")"),"मुझे लगता है कि वे पर ""संत कबीर"" नहीं पर ""कबीर सिंह"" फिल्म उम्मीद कर रहे थे .😂😂😂")</f>
        <v>मुझे लगता है कि वे पर "संत कबीर" नहीं पर "कबीर सिंह" फिल्म उम्मीद कर रहे थे .😂😂😂</v>
      </c>
      <c r="C3733" s="1" t="s">
        <v>4</v>
      </c>
      <c r="D3733" s="1" t="s">
        <v>5</v>
      </c>
    </row>
    <row r="3734" spans="1:4" ht="13.2" x14ac:dyDescent="0.25">
      <c r="A3734" s="1" t="s">
        <v>3740</v>
      </c>
      <c r="B3734" t="str">
        <f ca="1">IFERROR(__xludf.DUMMYFUNCTION("GOOGLETRANSLATE(B3734,""en"",""hi"")"),"कबीर सिंह सब पर पूरी तरह से बेहोश फिल्म .... सहमत लोगों को यहां की तरह")</f>
        <v>कबीर सिंह सब पर पूरी तरह से बेहोश फिल्म .... सहमत लोगों को यहां की तरह</v>
      </c>
      <c r="C3734" s="1" t="s">
        <v>13</v>
      </c>
      <c r="D3734" s="1" t="s">
        <v>5</v>
      </c>
    </row>
    <row r="3735" spans="1:4" ht="13.2" x14ac:dyDescent="0.25">
      <c r="A3735" s="1" t="s">
        <v>3741</v>
      </c>
      <c r="B3735" t="str">
        <f ca="1">IFERROR(__xludf.DUMMYFUNCTION("GOOGLETRANSLATE(B3735,""en"",""hi"")"),"धन्यवाद भाई तुम समझा बहुत है.मैं इन नारीवादियों के साथ तंग आ गया हूँ।")</f>
        <v>धन्यवाद भाई तुम समझा बहुत है.मैं इन नारीवादियों के साथ तंग आ गया हूँ।</v>
      </c>
      <c r="C3735" s="1" t="s">
        <v>4</v>
      </c>
      <c r="D3735" s="1" t="s">
        <v>5</v>
      </c>
    </row>
    <row r="3736" spans="1:4" ht="13.2" x14ac:dyDescent="0.25">
      <c r="A3736" s="1" t="s">
        <v>3742</v>
      </c>
      <c r="B3736" t="str">
        <f ca="1">IFERROR(__xludf.DUMMYFUNCTION("GOOGLETRANSLATE(B3736,""en"",""hi"")"),"क्यों अपने दाढ़ी आधा एक तरफ छंटनी की है 😑😑")</f>
        <v>क्यों अपने दाढ़ी आधा एक तरफ छंटनी की है 😑😑</v>
      </c>
      <c r="C3736" s="1" t="s">
        <v>4</v>
      </c>
      <c r="D3736" s="1" t="s">
        <v>5</v>
      </c>
    </row>
    <row r="3737" spans="1:4" ht="13.2" x14ac:dyDescent="0.25">
      <c r="A3737" s="1" t="s">
        <v>3743</v>
      </c>
      <c r="B3737" t="str">
        <f ca="1">IFERROR(__xludf.DUMMYFUNCTION("GOOGLETRANSLATE(B3737,""en"",""hi"")"),"सच नारीवादी कैंसर है")</f>
        <v>सच नारीवादी कैंसर है</v>
      </c>
      <c r="C3737" s="1" t="s">
        <v>36</v>
      </c>
      <c r="D3737" s="1" t="s">
        <v>5</v>
      </c>
    </row>
    <row r="3738" spans="1:4" ht="13.2" x14ac:dyDescent="0.25">
      <c r="A3738" s="1" t="s">
        <v>3744</v>
      </c>
      <c r="B3738" t="str">
        <f ca="1">IFERROR(__xludf.DUMMYFUNCTION("GOOGLETRANSLATE(B3738,""en"",""hi"")"),"अच्छा कार्रवाई")</f>
        <v>अच्छा कार्रवाई</v>
      </c>
      <c r="C3738" s="1" t="s">
        <v>4</v>
      </c>
      <c r="D3738" s="1" t="s">
        <v>5</v>
      </c>
    </row>
    <row r="3739" spans="1:4" ht="13.2" x14ac:dyDescent="0.25">
      <c r="A3739" s="1" t="s">
        <v>3745</v>
      </c>
      <c r="B3739" t="str">
        <f ca="1">IFERROR(__xludf.DUMMYFUNCTION("GOOGLETRANSLATE(B3739,""en"",""hi"")"),"श्री कबीर फैन बंद की महिमा और के रूप में क्रोध और शारीरिक आक्रामकता भ्रमित
माही माही ।
फ़िल्म पश्चाताप के 5% और आक्रामकता के 90% दिखा सीधे उकसाती
नकारात्मक व्यवहार। आप के दर्शकों को देखकर आप अपने जवाब मिल जाएगा
फिल्म।
यह नारीवाद लेकिन मानवतावाद नहीं है। य"&amp;"ह स्पष्ट वर्चस्व है।")</f>
        <v>श्री कबीर फैन बंद की महिमा और के रूप में क्रोध और शारीरिक आक्रामकता भ्रमित
माही माही ।
फ़िल्म पश्चाताप के 5% और आक्रामकता के 90% दिखा सीधे उकसाती
नकारात्मक व्यवहार। आप के दर्शकों को देखकर आप अपने जवाब मिल जाएगा
फिल्म।
यह नारीवाद लेकिन मानवतावाद नहीं है। यह स्पष्ट वर्चस्व है।</v>
      </c>
      <c r="C3739" s="1" t="s">
        <v>36</v>
      </c>
      <c r="D3739" s="1" t="s">
        <v>5</v>
      </c>
    </row>
    <row r="3740" spans="1:4" ht="13.2" x14ac:dyDescent="0.25">
      <c r="A3740" s="1" t="s">
        <v>3746</v>
      </c>
      <c r="B3740" t="str">
        <f ca="1">IFERROR(__xludf.DUMMYFUNCTION("GOOGLETRANSLATE(B3740,""en"",""hi"")"),"बेशक वह दस्तावेज दिखाने का डर है कि लोगों को पता चल जाएगा है कि वह
सुजान और नहीं अरुंधति। यह बिल्ली की कहानी है जो अपनी पूंछ खो दिया है और की तरह है
अन्य बिल्लियों उपदेश उनकी पूंछ में कटौती के लिए। (जो लोग भौंकने वह नहीं है कि
Suzanne उसे उसके दस्तावेजों "&amp;"को दिखाने के लिए पूछना 😛)")</f>
        <v>बेशक वह दस्तावेज दिखाने का डर है कि लोगों को पता चल जाएगा है कि वह
सुजान और नहीं अरुंधति। यह बिल्ली की कहानी है जो अपनी पूंछ खो दिया है और की तरह है
अन्य बिल्लियों उपदेश उनकी पूंछ में कटौती के लिए। (जो लोग भौंकने वह नहीं है कि
Suzanne उसे उसके दस्तावेजों को दिखाने के लिए पूछना 😛)</v>
      </c>
      <c r="C3740" s="1" t="s">
        <v>4</v>
      </c>
      <c r="D3740" s="1" t="s">
        <v>5</v>
      </c>
    </row>
    <row r="3741" spans="1:4" ht="13.2" x14ac:dyDescent="0.25">
      <c r="A3741" s="1" t="s">
        <v>3747</v>
      </c>
      <c r="B3741" t="str">
        <f ca="1">IFERROR(__xludf.DUMMYFUNCTION("GOOGLETRANSLATE(B3741,""en"",""hi"")"),"तुम मेरे दोस्त bro😂😂😂😂🤣🤣🤣 बचाया")</f>
        <v>तुम मेरे दोस्त bro😂😂😂😂🤣🤣🤣 बचाया</v>
      </c>
      <c r="C3741" s="1" t="s">
        <v>4</v>
      </c>
      <c r="D3741" s="1" t="s">
        <v>5</v>
      </c>
    </row>
    <row r="3742" spans="1:4" ht="13.2" x14ac:dyDescent="0.25">
      <c r="A3742" s="1" t="s">
        <v>3748</v>
      </c>
      <c r="B3742" t="str">
        <f ca="1">IFERROR(__xludf.DUMMYFUNCTION("GOOGLETRANSLATE(B3742,""en"",""hi"")"),"वह प्यार Veere di vedding 😂")</f>
        <v>वह प्यार Veere di vedding 😂</v>
      </c>
      <c r="C3742" s="1" t="s">
        <v>4</v>
      </c>
      <c r="D3742" s="1" t="s">
        <v>5</v>
      </c>
    </row>
    <row r="3743" spans="1:4" ht="13.2" x14ac:dyDescent="0.25">
      <c r="A3743" s="1" t="s">
        <v>3749</v>
      </c>
      <c r="B3743" t="str">
        <f ca="1">IFERROR(__xludf.DUMMYFUNCTION("GOOGLETRANSLATE(B3743,""en"",""hi"")"),"यौन उत्तेजक गीत ( ""आइटम गीत"" क्या आप जानते) की पूरी बात करने के लिए है
नकद, बेचने एलबम और सरकारी पटरियों में हड़पने, लोगों को निवेश करने के लिए मिलता है उनके
टैग ""मनोरंजन"" के तहत बार भी वे काफी बहुत सारा पैसा बाहर दूध
आइट्यून्स, गूगल संगीत आदि और इन ग"&amp;"ीतों की अधिकांश उपभोक्ताओं पर बेचकर
पुरुष दर्शकों हैं। ये cringy गीत के बारे में पूरी की आधे घंटे की खपत
फिल्म क्रम और गायन, कई बार इन गीतों की विषयों फिट नहीं है
मूल फिल्म अर्थात मुख्य एक मध्यम डाली परिवार से संबंधित चरित्र जा रहा
एक महंगी बार और एक पानी"&amp;" के फव्वारे की तरह पीने के लिए, में एक लड़की के साथ नाच
कपड़े उतारना")</f>
        <v>यौन उत्तेजक गीत ( "आइटम गीत" क्या आप जानते) की पूरी बात करने के लिए है
नकद, बेचने एलबम और सरकारी पटरियों में हड़पने, लोगों को निवेश करने के लिए मिलता है उनके
टैग "मनोरंजन" के तहत बार भी वे काफी बहुत सारा पैसा बाहर दूध
आइट्यून्स, गूगल संगीत आदि और इन गीतों की अधिकांश उपभोक्ताओं पर बेचकर
पुरुष दर्शकों हैं। ये cringy गीत के बारे में पूरी की आधे घंटे की खपत
फिल्म क्रम और गायन, कई बार इन गीतों की विषयों फिट नहीं है
मूल फिल्म अर्थात मुख्य एक मध्यम डाली परिवार से संबंधित चरित्र जा रहा
एक महंगी बार और एक पानी के फव्वारे की तरह पीने के लिए, में एक लड़की के साथ नाच
कपड़े उतारना</v>
      </c>
      <c r="C3743" s="1" t="s">
        <v>4</v>
      </c>
      <c r="D3743" s="1" t="s">
        <v>5</v>
      </c>
    </row>
    <row r="3744" spans="1:4" ht="13.2" x14ac:dyDescent="0.25">
      <c r="A3744" s="1" t="s">
        <v>3750</v>
      </c>
      <c r="B3744" t="str">
        <f ca="1">IFERROR(__xludf.DUMMYFUNCTION("GOOGLETRANSLATE(B3744,""en"",""hi"")"),"(यहां तक ​​कि उम्र &lt;16) इन फिल्मों किशोरों के सभी को प्रभावित कर रहे हैं (वे द्वारा फिल्म को देखा
जुगाड़)
मेरी छात्रावास (कोटा में) कबीर में सिंह सभी 11 वीं और 12 के लिए एक आदर्श बन गया
छात्रों")</f>
        <v>(यहां तक ​​कि उम्र &lt;16) इन फिल्मों किशोरों के सभी को प्रभावित कर रहे हैं (वे द्वारा फिल्म को देखा
जुगाड़)
मेरी छात्रावास (कोटा में) कबीर में सिंह सभी 11 वीं और 12 के लिए एक आदर्श बन गया
छात्रों</v>
      </c>
      <c r="C3744" s="1" t="s">
        <v>4</v>
      </c>
      <c r="D3744" s="1" t="s">
        <v>5</v>
      </c>
    </row>
    <row r="3745" spans="1:4" ht="13.2" x14ac:dyDescent="0.25">
      <c r="A3745" s="1" t="s">
        <v>3751</v>
      </c>
      <c r="B3745" t="str">
        <f ca="1">IFERROR(__xludf.DUMMYFUNCTION("GOOGLETRANSLATE(B3745,""en"",""hi"")"),"वह वास्तव में एक लड़की या ट्रांसजेंडर है")</f>
        <v>वह वास्तव में एक लड़की या ट्रांसजेंडर है</v>
      </c>
      <c r="C3745" s="1" t="s">
        <v>4</v>
      </c>
      <c r="D3745" s="1" t="s">
        <v>28</v>
      </c>
    </row>
    <row r="3746" spans="1:4" ht="13.2" x14ac:dyDescent="0.25">
      <c r="A3746" s="1" t="s">
        <v>3752</v>
      </c>
      <c r="B3746" t="str">
        <f ca="1">IFERROR(__xludf.DUMMYFUNCTION("GOOGLETRANSLATE(B3746,""en"",""hi"")"),"नाइस vibeo")</f>
        <v>नाइस vibeo</v>
      </c>
      <c r="C3746" s="1" t="s">
        <v>4</v>
      </c>
      <c r="D3746" s="1" t="s">
        <v>5</v>
      </c>
    </row>
    <row r="3747" spans="1:4" ht="13.2" x14ac:dyDescent="0.25">
      <c r="A3747" s="1" t="s">
        <v>3753</v>
      </c>
      <c r="B3747" t="str">
        <f ca="1">IFERROR(__xludf.DUMMYFUNCTION("GOOGLETRANSLATE(B3747,""en"",""hi"")"),"हाँ बॉलीवुड बर्बादी है।
मैं सहमत हूं")</f>
        <v>हाँ बॉलीवुड बर्बादी है।
मैं सहमत हूं</v>
      </c>
      <c r="C3747" s="1" t="s">
        <v>4</v>
      </c>
      <c r="D3747" s="1" t="s">
        <v>5</v>
      </c>
    </row>
    <row r="3748" spans="1:4" ht="13.2" x14ac:dyDescent="0.25">
      <c r="A3748" s="1" t="s">
        <v>3754</v>
      </c>
      <c r="B3748" t="str">
        <f ca="1">IFERROR(__xludf.DUMMYFUNCTION("GOOGLETRANSLATE(B3748,""en"",""hi"")"),"HI9062066365")</f>
        <v>HI9062066365</v>
      </c>
      <c r="C3748" s="1" t="s">
        <v>4</v>
      </c>
      <c r="D3748" s="1" t="s">
        <v>5</v>
      </c>
    </row>
    <row r="3749" spans="1:4" ht="13.2" x14ac:dyDescent="0.25">
      <c r="A3749" s="1" t="s">
        <v>3755</v>
      </c>
      <c r="B3749" t="str">
        <f ca="1">IFERROR(__xludf.DUMMYFUNCTION("GOOGLETRANSLATE(B3749,""en"",""hi"")"),"धन्यवाद दीपिका महोदया")</f>
        <v>धन्यवाद दीपिका महोदया</v>
      </c>
      <c r="C3749" s="1" t="s">
        <v>4</v>
      </c>
      <c r="D3749" s="1" t="s">
        <v>5</v>
      </c>
    </row>
    <row r="3750" spans="1:4" ht="13.2" x14ac:dyDescent="0.25">
      <c r="A3750" s="1" t="s">
        <v>3756</v>
      </c>
      <c r="B3750" t="str">
        <f ca="1">IFERROR(__xludf.DUMMYFUNCTION("GOOGLETRANSLATE(B3750,""en"",""hi"")"),"भाई मैं वास्तव में आप की सराहना करते हैं और मैं सभी की सबसे बड़ी प्रशंसक के अपने एक हूँ
समय है, लेकिन मैं वास्तव में कहना है कि आप भी एक सकारात्मक बिंदु जोड़ सकते हैं चाहते हैं अर्थात
कबीर सिंह अपने काम उसकी प्राथमिकता काम था के बारे में वास्तव में भावुक "&amp;"हो गया था! जैसा कि मैंने
लगता है! 😊")</f>
        <v>भाई मैं वास्तव में आप की सराहना करते हैं और मैं सभी की सबसे बड़ी प्रशंसक के अपने एक हूँ
समय है, लेकिन मैं वास्तव में कहना है कि आप भी एक सकारात्मक बिंदु जोड़ सकते हैं चाहते हैं अर्थात
कबीर सिंह अपने काम उसकी प्राथमिकता काम था के बारे में वास्तव में भावुक हो गया था! जैसा कि मैंने
लगता है! 😊</v>
      </c>
      <c r="C3750" s="1" t="s">
        <v>4</v>
      </c>
      <c r="D3750" s="1" t="s">
        <v>5</v>
      </c>
    </row>
    <row r="3751" spans="1:4" ht="13.2" x14ac:dyDescent="0.25">
      <c r="A3751" s="1" t="s">
        <v>3757</v>
      </c>
      <c r="B3751" t="str">
        <f ca="1">IFERROR(__xludf.DUMMYFUNCTION("GOOGLETRANSLATE(B3751,""en"",""hi"")"),"कबीर एकल बेस्ट")</f>
        <v>कबीर एकल बेस्ट</v>
      </c>
      <c r="C3751" s="1" t="s">
        <v>4</v>
      </c>
      <c r="D3751" s="1" t="s">
        <v>5</v>
      </c>
    </row>
    <row r="3752" spans="1:4" ht="13.2" x14ac:dyDescent="0.25">
      <c r="A3752" s="1" t="s">
        <v>3758</v>
      </c>
      <c r="B3752" t="str">
        <f ca="1">IFERROR(__xludf.DUMMYFUNCTION("GOOGLETRANSLATE(B3752,""en"",""hi"")"),"नाइस 😘😍😍😍😘😘😘😘😘")</f>
        <v>नाइस 😘😍😍😍😘😘😘😘😘</v>
      </c>
      <c r="C3752" s="1" t="s">
        <v>4</v>
      </c>
      <c r="D3752" s="1" t="s">
        <v>5</v>
      </c>
    </row>
    <row r="3753" spans="1:4" ht="13.2" x14ac:dyDescent="0.25">
      <c r="A3753" s="1" t="s">
        <v>3759</v>
      </c>
      <c r="B3753" t="str">
        <f ca="1">IFERROR(__xludf.DUMMYFUNCTION("GOOGLETRANSLATE(B3753,""en"",""hi"")"),"वाहवाही!!!!")</f>
        <v>वाहवाही!!!!</v>
      </c>
      <c r="C3753" s="1" t="s">
        <v>4</v>
      </c>
      <c r="D3753" s="1" t="s">
        <v>5</v>
      </c>
    </row>
    <row r="3754" spans="1:4" ht="13.2" x14ac:dyDescent="0.25">
      <c r="A3754" s="1" t="s">
        <v>3760</v>
      </c>
      <c r="B3754" t="str">
        <f ca="1">IFERROR(__xludf.DUMMYFUNCTION("GOOGLETRANSLATE(B3754,""en"",""hi"")"),"उह, यह समझ में नहीं कर सकते हैं ... केवल एक चीज उह कर सकते हैं उन्हें और दे बचाव है
behaviour..its के इन प्रकार नहीं जारी करने की वे पर दिखाने के लिए प्रोत्साहन
स्क्रीन हम इस मुद्दे से पहले इस देखा है वे इस एक वीर देखो दे दी है और
बनाने लड़कों लगता है कि "&amp;"वे भी ऐसा कर सकते हैं। और देखो शांत ..")</f>
        <v>उह, यह समझ में नहीं कर सकते हैं ... केवल एक चीज उह कर सकते हैं उन्हें और दे बचाव है
behaviour..its के इन प्रकार नहीं जारी करने की वे पर दिखाने के लिए प्रोत्साहन
स्क्रीन हम इस मुद्दे से पहले इस देखा है वे इस एक वीर देखो दे दी है और
बनाने लड़कों लगता है कि वे भी ऐसा कर सकते हैं। और देखो शांत ..</v>
      </c>
      <c r="C3754" s="1" t="s">
        <v>36</v>
      </c>
      <c r="D3754" s="1" t="s">
        <v>5</v>
      </c>
    </row>
    <row r="3755" spans="1:4" ht="13.2" x14ac:dyDescent="0.25">
      <c r="A3755" s="1" t="s">
        <v>3761</v>
      </c>
      <c r="B3755" t="str">
        <f ca="1">IFERROR(__xludf.DUMMYFUNCTION("GOOGLETRANSLATE(B3755,""en"",""hi"")"),"बहुत nice👍")</f>
        <v>बहुत nice👍</v>
      </c>
      <c r="C3755" s="1" t="s">
        <v>4</v>
      </c>
      <c r="D3755" s="1" t="s">
        <v>5</v>
      </c>
    </row>
    <row r="3756" spans="1:4" ht="13.2" x14ac:dyDescent="0.25">
      <c r="A3756" s="1" t="s">
        <v>3762</v>
      </c>
      <c r="B3756" t="str">
        <f ca="1">IFERROR(__xludf.DUMMYFUNCTION("GOOGLETRANSLATE(B3756,""en"",""hi"")"),"@Tarun वर्मा जो महिला यू देखा है मुझे पता नहीं !!! कम से कम एक व्यक्ति की सहमति है
अपेक्षित")</f>
        <v>@Tarun वर्मा जो महिला यू देखा है मुझे पता नहीं !!! कम से कम एक व्यक्ति की सहमति है
अपेक्षित</v>
      </c>
      <c r="C3756" s="1" t="s">
        <v>13</v>
      </c>
      <c r="D3756" s="1" t="s">
        <v>5</v>
      </c>
    </row>
    <row r="3757" spans="1:4" ht="13.2" x14ac:dyDescent="0.25">
      <c r="A3757" s="1" t="s">
        <v>3763</v>
      </c>
      <c r="B3757" t="str">
        <f ca="1">IFERROR(__xludf.DUMMYFUNCTION("GOOGLETRANSLATE(B3757,""en"",""hi"")"),"Hahahahahaa वे अजीब प्यार यह समलैंगिक भिन्न हो")</f>
        <v>Hahahahahaa वे अजीब प्यार यह समलैंगिक भिन्न हो</v>
      </c>
      <c r="C3757" s="1" t="s">
        <v>4</v>
      </c>
      <c r="D3757" s="1" t="s">
        <v>5</v>
      </c>
    </row>
    <row r="3758" spans="1:4" ht="13.2" x14ac:dyDescent="0.25">
      <c r="A3758" s="1" t="s">
        <v>3764</v>
      </c>
      <c r="B3758" t="str">
        <f ca="1">IFERROR(__xludf.DUMMYFUNCTION("GOOGLETRANSLATE(B3758,""en"",""hi"")"),"प्रतीक उर भी अच्छा आदमी। लव यू भाई। मैं जिस तरह से यू उर विचार प्रस्तुत करते हैं पसंद है,
इन च * ******* उदारवादी पर उर समय बर्बाद reviews.Dont।")</f>
        <v>प्रतीक उर भी अच्छा आदमी। लव यू भाई। मैं जिस तरह से यू उर विचार प्रस्तुत करते हैं पसंद है,
इन च * ******* उदारवादी पर उर समय बर्बाद reviews.Dont।</v>
      </c>
      <c r="C3758" s="1" t="s">
        <v>4</v>
      </c>
      <c r="D3758" s="1" t="s">
        <v>5</v>
      </c>
    </row>
    <row r="3759" spans="1:4" ht="13.2" x14ac:dyDescent="0.25">
      <c r="A3759" s="1" t="s">
        <v>3765</v>
      </c>
      <c r="B3759" t="str">
        <f ca="1">IFERROR(__xludf.DUMMYFUNCTION("GOOGLETRANSLATE(B3759,""en"",""hi"")"),"हे लोगों! यदि आपका यह पढ़ आप कोच लाल गोली के वीडियो की जांच करनी चाहिए ...
पुरुषों के लिए अंतर्दृष्टि और वहाँ पर ज्ञान के बहुत सारे।")</f>
        <v>हे लोगों! यदि आपका यह पढ़ आप कोच लाल गोली के वीडियो की जांच करनी चाहिए ...
पुरुषों के लिए अंतर्दृष्टि और वहाँ पर ज्ञान के बहुत सारे।</v>
      </c>
      <c r="C3759" s="1" t="s">
        <v>4</v>
      </c>
      <c r="D3759" s="1" t="s">
        <v>5</v>
      </c>
    </row>
    <row r="3760" spans="1:4" ht="13.2" x14ac:dyDescent="0.25">
      <c r="A3760" s="1" t="s">
        <v>3766</v>
      </c>
      <c r="B3760" t="str">
        <f ca="1">IFERROR(__xludf.DUMMYFUNCTION("GOOGLETRANSLATE(B3760,""en"",""hi"")"),"नमस्ते दोस्त")</f>
        <v>नमस्ते दोस्त</v>
      </c>
      <c r="C3760" s="1" t="s">
        <v>4</v>
      </c>
      <c r="D3760" s="1" t="s">
        <v>5</v>
      </c>
    </row>
    <row r="3761" spans="1:4" ht="13.2" x14ac:dyDescent="0.25">
      <c r="A3761" s="1" t="s">
        <v>3767</v>
      </c>
      <c r="B3761" t="str">
        <f ca="1">IFERROR(__xludf.DUMMYFUNCTION("GOOGLETRANSLATE(B3761,""en"",""hi"")"),"कुछ लोगों को अच्छी बातें उनके बारे में नहीं लगता है कि पसंद नहीं
कौन नकारात्मक प्रतिक्रिया speard")</f>
        <v>कुछ लोगों को अच्छी बातें उनके बारे में नहीं लगता है कि पसंद नहीं
कौन नकारात्मक प्रतिक्रिया speard</v>
      </c>
      <c r="C3761" s="1" t="s">
        <v>13</v>
      </c>
      <c r="D3761" s="1" t="s">
        <v>5</v>
      </c>
    </row>
    <row r="3762" spans="1:4" ht="13.2" x14ac:dyDescent="0.25">
      <c r="A3762" s="1" t="s">
        <v>3768</v>
      </c>
      <c r="B3762" t="str">
        <f ca="1">IFERROR(__xludf.DUMMYFUNCTION("GOOGLETRANSLATE(B3762,""en"",""hi"")"),"MGTOW के लिए जीवन !!!")</f>
        <v>MGTOW के लिए जीवन !!!</v>
      </c>
      <c r="C3762" s="1" t="s">
        <v>4</v>
      </c>
      <c r="D3762" s="1" t="s">
        <v>5</v>
      </c>
    </row>
    <row r="3763" spans="1:4" ht="13.2" x14ac:dyDescent="0.25">
      <c r="A3763" s="1" t="s">
        <v>3769</v>
      </c>
      <c r="B3763" t="str">
        <f ca="1">IFERROR(__xludf.DUMMYFUNCTION("GOOGLETRANSLATE(B3763,""en"",""hi"")"),"विषाक्त संबंध देखने के लिए, घड़ी कृपया, इश्क मलयालम फिल्मों uyare")</f>
        <v>विषाक्त संबंध देखने के लिए, घड़ी कृपया, इश्क मलयालम फिल्मों uyare</v>
      </c>
      <c r="C3763" s="1" t="s">
        <v>4</v>
      </c>
      <c r="D3763" s="1" t="s">
        <v>5</v>
      </c>
    </row>
    <row r="3764" spans="1:4" ht="13.2" x14ac:dyDescent="0.25">
      <c r="A3764" s="1" t="s">
        <v>3770</v>
      </c>
      <c r="B3764" t="str">
        <f ca="1">IFERROR(__xludf.DUMMYFUNCTION("GOOGLETRANSLATE(B3764,""en"",""hi"")"),"मैं हमेशा अपने समीक्षा के बाद फिल्में देखने। यह मेरी पैसे बचाता है। 👍👍👍👍👍👍")</f>
        <v>मैं हमेशा अपने समीक्षा के बाद फिल्में देखने। यह मेरी पैसे बचाता है। 👍👍👍👍👍👍</v>
      </c>
      <c r="C3764" s="1" t="s">
        <v>4</v>
      </c>
      <c r="D3764" s="1" t="s">
        <v>5</v>
      </c>
    </row>
    <row r="3765" spans="1:4" ht="13.2" x14ac:dyDescent="0.25">
      <c r="A3765" s="1" t="s">
        <v>3771</v>
      </c>
      <c r="B3765" t="str">
        <f ca="1">IFERROR(__xludf.DUMMYFUNCTION("GOOGLETRANSLATE(B3765,""en"",""hi"")"),"नारीवाद शादी को बर्बाद कर दिया और अमेरिका के लोगों को नारीवाद नफरत")</f>
        <v>नारीवाद शादी को बर्बाद कर दिया और अमेरिका के लोगों को नारीवाद नफरत</v>
      </c>
      <c r="C3765" s="1" t="s">
        <v>36</v>
      </c>
      <c r="D3765" s="1" t="s">
        <v>5</v>
      </c>
    </row>
    <row r="3766" spans="1:4" ht="13.2" x14ac:dyDescent="0.25">
      <c r="A3766" s="1" t="s">
        <v>3772</v>
      </c>
      <c r="B3766" t="str">
        <f ca="1">IFERROR(__xludf.DUMMYFUNCTION("GOOGLETRANSLATE(B3766,""en"",""hi"")"),"क्या कमबख्त mohila")</f>
        <v>क्या कमबख्त mohila</v>
      </c>
      <c r="C3766" s="1" t="s">
        <v>36</v>
      </c>
      <c r="D3766" s="1" t="s">
        <v>28</v>
      </c>
    </row>
    <row r="3767" spans="1:4" ht="13.2" x14ac:dyDescent="0.25">
      <c r="A3767" s="1" t="s">
        <v>3773</v>
      </c>
      <c r="B3767" t="str">
        <f ca="1">IFERROR(__xludf.DUMMYFUNCTION("GOOGLETRANSLATE(B3767,""en"",""hi"")"),"आपके चैनल का नाम होना चाहिए humansutra यह सब के लिए अपने प्रेरणा coz अधिक सूट
👍")</f>
        <v>आपके चैनल का नाम होना चाहिए humansutra यह सब के लिए अपने प्रेरणा coz अधिक सूट
👍</v>
      </c>
      <c r="C3767" s="1" t="s">
        <v>4</v>
      </c>
      <c r="D3767" s="1" t="s">
        <v>5</v>
      </c>
    </row>
    <row r="3768" spans="1:4" ht="13.2" x14ac:dyDescent="0.25">
      <c r="A3768" s="1" t="s">
        <v>3774</v>
      </c>
      <c r="B3768" t="str">
        <f ca="1">IFERROR(__xludf.DUMMYFUNCTION("GOOGLETRANSLATE(B3768,""en"",""hi"")"),"वास्तव में nyc मीटर समलैंगिक")</f>
        <v>वास्तव में nyc मीटर समलैंगिक</v>
      </c>
      <c r="C3768" s="1" t="s">
        <v>4</v>
      </c>
      <c r="D3768" s="1" t="s">
        <v>5</v>
      </c>
    </row>
    <row r="3769" spans="1:4" ht="13.2" x14ac:dyDescent="0.25">
      <c r="A3769" s="1" t="s">
        <v>3775</v>
      </c>
      <c r="B3769" t="str">
        <f ca="1">IFERROR(__xludf.DUMMYFUNCTION("GOOGLETRANSLATE(B3769,""en"",""hi"")"),"हाय बच्चे")</f>
        <v>हाय बच्चे</v>
      </c>
      <c r="C3769" s="1" t="s">
        <v>4</v>
      </c>
      <c r="D3769" s="1" t="s">
        <v>5</v>
      </c>
    </row>
    <row r="3770" spans="1:4" ht="13.2" x14ac:dyDescent="0.25">
      <c r="A3770" s="1" t="s">
        <v>3776</v>
      </c>
      <c r="B3770" t="str">
        <f ca="1">IFERROR(__xludf.DUMMYFUNCTION("GOOGLETRANSLATE(B3770,""en"",""hi"")"),"हाँ मैं प्यार करता हूँ लड़का महिला के नहीं")</f>
        <v>हाँ मैं प्यार करता हूँ लड़का महिला के नहीं</v>
      </c>
      <c r="C3770" s="1" t="s">
        <v>4</v>
      </c>
      <c r="D3770" s="1" t="s">
        <v>5</v>
      </c>
    </row>
    <row r="3771" spans="1:4" ht="13.2" x14ac:dyDescent="0.25">
      <c r="A3771" s="1" t="s">
        <v>3777</v>
      </c>
      <c r="B3771" t="str">
        <f ca="1">IFERROR(__xludf.DUMMYFUNCTION("GOOGLETRANSLATE(B3771,""en"",""hi"")"),"भाई, आप इस पीढ़ी के लिए एक उद्धारकर्ता रहे हैं")</f>
        <v>भाई, आप इस पीढ़ी के लिए एक उद्धारकर्ता रहे हैं</v>
      </c>
      <c r="C3771" s="1" t="s">
        <v>13</v>
      </c>
      <c r="D3771" s="1" t="s">
        <v>5</v>
      </c>
    </row>
    <row r="3772" spans="1:4" ht="13.2" x14ac:dyDescent="0.25">
      <c r="A3772" s="1" t="s">
        <v>3778</v>
      </c>
      <c r="B3772" t="str">
        <f ca="1">IFERROR(__xludf.DUMMYFUNCTION("GOOGLETRANSLATE(B3772,""en"",""hi"")"),"[00:25] (https://www.youtube.com/watch?v=HQ3P2n5q6d8&amp;t=0m25s)")</f>
        <v>[00:25] (https://www.youtube.com/watch?v=HQ3P2n5q6d8&amp;t=0m25s)</v>
      </c>
      <c r="C3772" s="1" t="s">
        <v>4</v>
      </c>
      <c r="D3772" s="1" t="s">
        <v>5</v>
      </c>
    </row>
    <row r="3773" spans="1:4" ht="13.2" x14ac:dyDescent="0.25">
      <c r="A3773" s="1" t="s">
        <v>3779</v>
      </c>
      <c r="B3773" t="str">
        <f ca="1">IFERROR(__xludf.DUMMYFUNCTION("GOOGLETRANSLATE(B3773,""en"",""hi"")"),"मैं आपसे सहमत हूँ 🙏😊")</f>
        <v>मैं आपसे सहमत हूँ 🙏😊</v>
      </c>
      <c r="C3773" s="1" t="s">
        <v>4</v>
      </c>
      <c r="D3773" s="1" t="s">
        <v>5</v>
      </c>
    </row>
    <row r="3774" spans="1:4" ht="13.2" x14ac:dyDescent="0.25">
      <c r="A3774" s="1" t="s">
        <v>3780</v>
      </c>
      <c r="B3774" t="str">
        <f ca="1">IFERROR(__xludf.DUMMYFUNCTION("GOOGLETRANSLATE(B3774,""en"",""hi"")"),"Bakwas vidio borring🤫")</f>
        <v>Bakwas vidio borring🤫</v>
      </c>
      <c r="C3774" s="1" t="s">
        <v>4</v>
      </c>
      <c r="D3774" s="1" t="s">
        <v>5</v>
      </c>
    </row>
    <row r="3775" spans="1:4" ht="13.2" x14ac:dyDescent="0.25">
      <c r="A3775" s="1" t="s">
        <v>3781</v>
      </c>
      <c r="B3775" t="str">
        <f ca="1">IFERROR(__xludf.DUMMYFUNCTION("GOOGLETRANSLATE(B3775,""en"",""hi"")"),"मैं एक नारीवादी नहीं कर रहा हूँ ...
मैं वासना कहानियां, 4 अधिक शॉट को खुश, डी डी प्यार डी, एम्सटर्डम कर शादी ... n इसलिए नफरत
बहुत सा।
मैं भी अतिरिक्त नफरत वैवाहिक, पूर्व वैवाहिक सेक्स।
लेकिन मैं वास्तव में उस दृश्य से निराश
1. जब उसके पिता उन्हें छत पर द"&amp;"ेखता है।
2. जब वह अपने माता-पिता बताता है कि वे यह तो कई बार किया है कि।
3. जब वह अपने पिता बताते हैं कि वे अपने तथाकथित ""निजी है गया
अंतरिक्ष ""।
हम अपने माता-पिता के सामने इस तरह बातें करते हैं लड़कियों नहीं करना चाहिए नहीं कर रहे हैं या
लड़कों ... यह "&amp;"हर किसी के लिए एक ही है।")</f>
        <v>मैं एक नारीवादी नहीं कर रहा हूँ ...
मैं वासना कहानियां, 4 अधिक शॉट को खुश, डी डी प्यार डी, एम्सटर्डम कर शादी ... n इसलिए नफरत
बहुत सा।
मैं भी अतिरिक्त नफरत वैवाहिक, पूर्व वैवाहिक सेक्स।
लेकिन मैं वास्तव में उस दृश्य से निराश
1. जब उसके पिता उन्हें छत पर देखता है।
2. जब वह अपने माता-पिता बताता है कि वे यह तो कई बार किया है कि।
3. जब वह अपने पिता बताते हैं कि वे अपने तथाकथित "निजी है गया
अंतरिक्ष "।
हम अपने माता-पिता के सामने इस तरह बातें करते हैं लड़कियों नहीं करना चाहिए नहीं कर रहे हैं या
लड़कों ... यह हर किसी के लिए एक ही है।</v>
      </c>
      <c r="C3775" s="1" t="s">
        <v>13</v>
      </c>
      <c r="D3775" s="1" t="s">
        <v>5</v>
      </c>
    </row>
    <row r="3776" spans="1:4" ht="13.2" x14ac:dyDescent="0.25">
      <c r="A3776" s="1" t="s">
        <v>3782</v>
      </c>
      <c r="B3776" t="str">
        <f ca="1">IFERROR(__xludf.DUMMYFUNCTION("GOOGLETRANSLATE(B3776,""en"",""hi"")"),"जो सब चाहते Shwetabh गंगवार एक फिल्म बनाने के लिए? 🙌")</f>
        <v>जो सब चाहते Shwetabh गंगवार एक फिल्म बनाने के लिए? 🙌</v>
      </c>
      <c r="C3776" s="1" t="s">
        <v>4</v>
      </c>
      <c r="D3776" s="1" t="s">
        <v>5</v>
      </c>
    </row>
    <row r="3777" spans="1:4" ht="13.2" x14ac:dyDescent="0.25">
      <c r="A3777" s="1" t="s">
        <v>3783</v>
      </c>
      <c r="B3777" t="str">
        <f ca="1">IFERROR(__xludf.DUMMYFUNCTION("GOOGLETRANSLATE(B3777,""en"",""hi"")"),"बहुत बढ़िया ...")</f>
        <v>बहुत बढ़िया ...</v>
      </c>
      <c r="C3777" s="1" t="s">
        <v>4</v>
      </c>
      <c r="D3777" s="1" t="s">
        <v>5</v>
      </c>
    </row>
    <row r="3778" spans="1:4" ht="13.2" x14ac:dyDescent="0.25">
      <c r="A3778" s="1" t="s">
        <v>3784</v>
      </c>
      <c r="B3778" t="str">
        <f ca="1">IFERROR(__xludf.DUMMYFUNCTION("GOOGLETRANSLATE(B3778,""en"",""hi"")"),"मुझे समझ नहीं आता कि कैसे उस दृश्य बलात्कार के अंतर्गत आता है, कि जीवन का महिला बावजूद
अस्पताल से लगे हुए और हो रही एक मंगेतर उकसाए कबीर और उससे पूछना
अपने अपार्टमेंट के लिए आते हैं यौन संबंध रखने और जब वह आता है और वे उसे सूचित हो जाता है
दरवाज़े पर मंगे"&amp;"तर से पता चलता है, वह यह है कि वे कैद की जा सकती बाहर शैतान और
उसे तो कबीर एक छोटे से चिढ़ हो जाता है और आक्रामक में कार्य करता है छोड़ने के लिए पूछता है
उस पल है लेकिन तत्काल यह पता चलता है और बंद चलता है। यह कैसे बलात्कार है?")</f>
        <v>मुझे समझ नहीं आता कि कैसे उस दृश्य बलात्कार के अंतर्गत आता है, कि जीवन का महिला बावजूद
अस्पताल से लगे हुए और हो रही एक मंगेतर उकसाए कबीर और उससे पूछना
अपने अपार्टमेंट के लिए आते हैं यौन संबंध रखने और जब वह आता है और वे उसे सूचित हो जाता है
दरवाज़े पर मंगेतर से पता चलता है, वह यह है कि वे कैद की जा सकती बाहर शैतान और
उसे तो कबीर एक छोटे से चिढ़ हो जाता है और आक्रामक में कार्य करता है छोड़ने के लिए पूछता है
उस पल है लेकिन तत्काल यह पता चलता है और बंद चलता है। यह कैसे बलात्कार है?</v>
      </c>
      <c r="C3778" s="1" t="s">
        <v>4</v>
      </c>
      <c r="D3778" s="1" t="s">
        <v>5</v>
      </c>
    </row>
    <row r="3779" spans="1:4" ht="13.2" x14ac:dyDescent="0.25">
      <c r="A3779" s="1" t="s">
        <v>3785</v>
      </c>
      <c r="B3779" t="str">
        <f ca="1">IFERROR(__xludf.DUMMYFUNCTION("GOOGLETRANSLATE(B3779,""en"",""hi"")"),"मैं अपने परिवार के साथ फिल्म पिछले सप्ताह देखा था और यह की एक पूरी बेकार माना
मेरे समय। फिल्म कोई कहानी थी, अभिनय खराब था, और अंत में यह
एक नकारात्मक संदेश को बढ़ावा दिया है कि अपने कर सकते हैं पूरी तरह से एक के लिए अपने जीवन को नष्ट
व्यक्ति और अभी भी एक "&amp;"विजेता बाहर आते हैं। बोलना bakwas। मैं इसे सबसे अच्छे रूप में 1/10 दे।")</f>
        <v>मैं अपने परिवार के साथ फिल्म पिछले सप्ताह देखा था और यह की एक पूरी बेकार माना
मेरे समय। फिल्म कोई कहानी थी, अभिनय खराब था, और अंत में यह
एक नकारात्मक संदेश को बढ़ावा दिया है कि अपने कर सकते हैं पूरी तरह से एक के लिए अपने जीवन को नष्ट
व्यक्ति और अभी भी एक विजेता बाहर आते हैं। बोलना bakwas। मैं इसे सबसे अच्छे रूप में 1/10 दे।</v>
      </c>
      <c r="C3779" s="1" t="s">
        <v>13</v>
      </c>
      <c r="D3779" s="1" t="s">
        <v>5</v>
      </c>
    </row>
    <row r="3780" spans="1:4" ht="13.2" x14ac:dyDescent="0.25">
      <c r="A3780" s="1" t="s">
        <v>3786</v>
      </c>
      <c r="B3780" t="str">
        <f ca="1">IFERROR(__xludf.DUMMYFUNCTION("GOOGLETRANSLATE(B3780,""en"",""hi"")"),"उम कितने प्यारे हो")</f>
        <v>उम कितने प्यारे हो</v>
      </c>
      <c r="C3780" s="1" t="s">
        <v>4</v>
      </c>
      <c r="D3780" s="1" t="s">
        <v>5</v>
      </c>
    </row>
    <row r="3781" spans="1:4" ht="13.2" x14ac:dyDescent="0.25">
      <c r="A3781" s="1" t="s">
        <v>3787</v>
      </c>
      <c r="B3781" t="str">
        <f ca="1">IFERROR(__xludf.DUMMYFUNCTION("GOOGLETRANSLATE(B3781,""en"",""hi"")"),"13.21 यहाँ सबसे अच्छी बात यह आया था।")</f>
        <v>13.21 यहाँ सबसे अच्छी बात यह आया था।</v>
      </c>
      <c r="C3781" s="1" t="s">
        <v>4</v>
      </c>
      <c r="D3781" s="1" t="s">
        <v>5</v>
      </c>
    </row>
    <row r="3782" spans="1:4" ht="13.2" x14ac:dyDescent="0.25">
      <c r="A3782" s="1" t="s">
        <v>3788</v>
      </c>
      <c r="B3782" t="str">
        <f ca="1">IFERROR(__xludf.DUMMYFUNCTION("GOOGLETRANSLATE(B3782,""en"",""hi"")"),"श्रीमान")</f>
        <v>श्रीमान</v>
      </c>
      <c r="C3782" s="1" t="s">
        <v>4</v>
      </c>
      <c r="D3782" s="1" t="s">
        <v>5</v>
      </c>
    </row>
    <row r="3783" spans="1:4" ht="13.2" x14ac:dyDescent="0.25">
      <c r="A3783" s="1" t="s">
        <v>3789</v>
      </c>
      <c r="B3783" t="str">
        <f ca="1">IFERROR(__xludf.DUMMYFUNCTION("GOOGLETRANSLATE(B3783,""en"",""hi"")"),"अच्छा मैं प्रभावित हूँ")</f>
        <v>अच्छा मैं प्रभावित हूँ</v>
      </c>
      <c r="C3783" s="1" t="s">
        <v>4</v>
      </c>
      <c r="D3783" s="1" t="s">
        <v>5</v>
      </c>
    </row>
    <row r="3784" spans="1:4" ht="13.2" x14ac:dyDescent="0.25">
      <c r="A3784" s="1" t="s">
        <v>3790</v>
      </c>
      <c r="B3784" t="str">
        <f ca="1">IFERROR(__xludf.DUMMYFUNCTION("GOOGLETRANSLATE(B3784,""en"",""hi"")"),"सही सही")</f>
        <v>सही सही</v>
      </c>
      <c r="C3784" s="1" t="s">
        <v>4</v>
      </c>
      <c r="D3784" s="1" t="s">
        <v>5</v>
      </c>
    </row>
    <row r="3785" spans="1:4" ht="13.2" x14ac:dyDescent="0.25">
      <c r="A3785" s="1" t="s">
        <v>3791</v>
      </c>
      <c r="B3785" t="str">
        <f ca="1">IFERROR(__xludf.DUMMYFUNCTION("GOOGLETRANSLATE(B3785,""en"",""hi"")"),"महीने चला! और मैं अभी भी इसे देख पूर्ण संतुष्टि मिल")</f>
        <v>महीने चला! और मैं अभी भी इसे देख पूर्ण संतुष्टि मिल</v>
      </c>
      <c r="C3785" s="1" t="s">
        <v>4</v>
      </c>
      <c r="D3785" s="1" t="s">
        <v>5</v>
      </c>
    </row>
    <row r="3786" spans="1:4" ht="13.2" x14ac:dyDescent="0.25">
      <c r="A3786" s="1" t="s">
        <v>3792</v>
      </c>
      <c r="B3786" t="str">
        <f ca="1">IFERROR(__xludf.DUMMYFUNCTION("GOOGLETRANSLATE(B3786,""en"",""hi"")"),"कौन mensutra से जोकर फिल्म समीक्षा चाहता है?")</f>
        <v>कौन mensutra से जोकर फिल्म समीक्षा चाहता है?</v>
      </c>
      <c r="C3786" s="1" t="s">
        <v>4</v>
      </c>
      <c r="D3786" s="1" t="s">
        <v>5</v>
      </c>
    </row>
    <row r="3787" spans="1:4" ht="13.2" x14ac:dyDescent="0.25">
      <c r="A3787" s="1" t="s">
        <v>3793</v>
      </c>
      <c r="B3787" t="str">
        <f ca="1">IFERROR(__xludf.DUMMYFUNCTION("GOOGLETRANSLATE(B3787,""en"",""hi"")"),"मैं उर टी शर्ट की तरह")</f>
        <v>मैं उर टी शर्ट की तरह</v>
      </c>
      <c r="C3787" s="1" t="s">
        <v>4</v>
      </c>
      <c r="D3787" s="1" t="s">
        <v>5</v>
      </c>
    </row>
    <row r="3788" spans="1:4" ht="13.2" x14ac:dyDescent="0.25">
      <c r="A3788" s="1" t="s">
        <v>3794</v>
      </c>
      <c r="B3788" t="str">
        <f ca="1">IFERROR(__xludf.DUMMYFUNCTION("GOOGLETRANSLATE(B3788,""en"",""hi"")"),"Mensutra यह भी समझने की यह सिर्फ एक फिल्म है की जरूरत है ... hehe")</f>
        <v>Mensutra यह भी समझने की यह सिर्फ एक फिल्म है की जरूरत है ... hehe</v>
      </c>
      <c r="C3788" s="1" t="s">
        <v>4</v>
      </c>
      <c r="D3788" s="1" t="s">
        <v>5</v>
      </c>
    </row>
    <row r="3789" spans="1:4" ht="13.2" x14ac:dyDescent="0.25">
      <c r="A3789" s="1" t="s">
        <v>3795</v>
      </c>
      <c r="B3789" t="str">
        <f ca="1">IFERROR(__xludf.DUMMYFUNCTION("GOOGLETRANSLATE(B3789,""en"",""hi"")"),"हर एक सुचरिता त्यागी की समीक्षा पर लक्ष्य चौधरी का भुना हुआ देखना चाहिए।")</f>
        <v>हर एक सुचरिता त्यागी की समीक्षा पर लक्ष्य चौधरी का भुना हुआ देखना चाहिए।</v>
      </c>
      <c r="C3789" s="1" t="s">
        <v>4</v>
      </c>
      <c r="D3789" s="1" t="s">
        <v>5</v>
      </c>
    </row>
    <row r="3790" spans="1:4" ht="13.2" x14ac:dyDescent="0.25">
      <c r="A3790" s="1" t="s">
        <v>3796</v>
      </c>
      <c r="B3790" t="str">
        <f ca="1">IFERROR(__xludf.DUMMYFUNCTION("GOOGLETRANSLATE(B3790,""en"",""hi"")"),"क्यों अरुंधति रॉय अभी भी गिरफ्तार नहीं किया गया है ???")</f>
        <v>क्यों अरुंधति रॉय अभी भी गिरफ्तार नहीं किया गया है ???</v>
      </c>
      <c r="C3790" s="1" t="s">
        <v>4</v>
      </c>
      <c r="D3790" s="1" t="s">
        <v>5</v>
      </c>
    </row>
    <row r="3791" spans="1:4" ht="13.2" x14ac:dyDescent="0.25">
      <c r="A3791" s="1" t="s">
        <v>3797</v>
      </c>
      <c r="B3791" t="str">
        <f ca="1">IFERROR(__xludf.DUMMYFUNCTION("GOOGLETRANSLATE(B3791,""en"",""hi"")"),"बहुत सही। भाई ...")</f>
        <v>बहुत सही। भाई ...</v>
      </c>
      <c r="C3791" s="1" t="s">
        <v>4</v>
      </c>
      <c r="D3791" s="1" t="s">
        <v>5</v>
      </c>
    </row>
    <row r="3792" spans="1:4" ht="13.2" x14ac:dyDescent="0.25">
      <c r="A3792" s="1" t="s">
        <v>3798</v>
      </c>
      <c r="B3792" t="str">
        <f ca="1">IFERROR(__xludf.DUMMYFUNCTION("GOOGLETRANSLATE(B3792,""en"",""hi"")"),"आप 5 महीने देर हो गई?")</f>
        <v>आप 5 महीने देर हो गई?</v>
      </c>
      <c r="C3792" s="1" t="s">
        <v>4</v>
      </c>
      <c r="D3792" s="1" t="s">
        <v>5</v>
      </c>
    </row>
    <row r="3793" spans="1:4" ht="13.2" x14ac:dyDescent="0.25">
      <c r="A3793" s="1" t="s">
        <v>3799</v>
      </c>
      <c r="B3793" t="str">
        <f ca="1">IFERROR(__xludf.DUMMYFUNCTION("GOOGLETRANSLATE(B3793,""en"",""hi"")"),"@Pratiksha त्रिपाठी मैं गंभीर नहीं हूँ भी मेरी अस्तित्व दीदी के बारे में")</f>
        <v>@Pratiksha त्रिपाठी मैं गंभीर नहीं हूँ भी मेरी अस्तित्व दीदी के बारे में</v>
      </c>
      <c r="C3793" s="1" t="s">
        <v>13</v>
      </c>
      <c r="D3793" s="1" t="s">
        <v>5</v>
      </c>
    </row>
    <row r="3794" spans="1:4" ht="13.2" x14ac:dyDescent="0.25">
      <c r="A3794" s="1" t="s">
        <v>3800</v>
      </c>
      <c r="B3794" t="str">
        <f ca="1">IFERROR(__xludf.DUMMYFUNCTION("GOOGLETRANSLATE(B3794,""en"",""hi"")"),"बेस्ट कभी समीक्षा")</f>
        <v>बेस्ट कभी समीक्षा</v>
      </c>
      <c r="C3794" s="1" t="s">
        <v>4</v>
      </c>
      <c r="D3794" s="1" t="s">
        <v>5</v>
      </c>
    </row>
    <row r="3795" spans="1:4" ht="13.2" x14ac:dyDescent="0.25">
      <c r="A3795" s="1" t="s">
        <v>3801</v>
      </c>
      <c r="B3795" t="str">
        <f ca="1">IFERROR(__xludf.DUMMYFUNCTION("GOOGLETRANSLATE(B3795,""en"",""hi"")"),"संक्षिप्त विवरण लेकिन नारीवादी शहरी आतंकवादी की तरह है और वे कभी नहीं होगा
समझ गए")</f>
        <v>संक्षिप्त विवरण लेकिन नारीवादी शहरी आतंकवादी की तरह है और वे कभी नहीं होगा
समझ गए</v>
      </c>
      <c r="C3795" s="1" t="s">
        <v>36</v>
      </c>
      <c r="D3795" s="1" t="s">
        <v>5</v>
      </c>
    </row>
    <row r="3796" spans="1:4" ht="13.2" x14ac:dyDescent="0.25">
      <c r="A3796" s="1" t="s">
        <v>3802</v>
      </c>
      <c r="B3796" t="str">
        <f ca="1">IFERROR(__xludf.DUMMYFUNCTION("GOOGLETRANSLATE(B3796,""en"",""hi"")"),"नाइस डीएसटी")</f>
        <v>नाइस डीएसटी</v>
      </c>
      <c r="C3796" s="1" t="s">
        <v>4</v>
      </c>
      <c r="D3796" s="1" t="s">
        <v>5</v>
      </c>
    </row>
    <row r="3797" spans="1:4" ht="13.2" x14ac:dyDescent="0.25">
      <c r="A3797" s="1" t="s">
        <v>3803</v>
      </c>
      <c r="B3797" t="str">
        <f ca="1">IFERROR(__xludf.DUMMYFUNCTION("GOOGLETRANSLATE(B3797,""en"",""hi"")"),"आप इसे fokkit")</f>
        <v>आप इसे fokkit</v>
      </c>
      <c r="C3797" s="1" t="s">
        <v>36</v>
      </c>
      <c r="D3797" s="1" t="s">
        <v>5</v>
      </c>
    </row>
    <row r="3798" spans="1:4" ht="13.2" x14ac:dyDescent="0.25">
      <c r="A3798" s="1" t="s">
        <v>3804</v>
      </c>
      <c r="B3798" t="str">
        <f ca="1">IFERROR(__xludf.DUMMYFUNCTION("GOOGLETRANSLATE(B3798,""en"",""hi"")"),"नारीवादी हमारे देश के बगल में खतरा हैं")</f>
        <v>नारीवादी हमारे देश के बगल में खतरा हैं</v>
      </c>
      <c r="C3798" s="1" t="s">
        <v>36</v>
      </c>
      <c r="D3798" s="1" t="s">
        <v>5</v>
      </c>
    </row>
    <row r="3799" spans="1:4" ht="13.2" x14ac:dyDescent="0.25">
      <c r="A3799" s="1" t="s">
        <v>3805</v>
      </c>
      <c r="B3799" t="str">
        <f ca="1">IFERROR(__xludf.DUMMYFUNCTION("GOOGLETRANSLATE(B3799,""en"",""hi"")"),"@vikas वीडियो लॉग हाय")</f>
        <v>@vikas वीडियो लॉग हाय</v>
      </c>
      <c r="C3799" s="1" t="s">
        <v>4</v>
      </c>
      <c r="D3799" s="1" t="s">
        <v>5</v>
      </c>
    </row>
    <row r="3800" spans="1:4" ht="13.2" x14ac:dyDescent="0.25">
      <c r="A3800" s="1" t="s">
        <v>3806</v>
      </c>
      <c r="B3800" t="str">
        <f ca="1">IFERROR(__xludf.DUMMYFUNCTION("GOOGLETRANSLATE(B3800,""en"",""hi"")"),"राष्ट्र निर्माण ..... प्रत्येक nd हर देश में हर किसी का कर्तव्य है
फिल्म उद्योग सहित उद्योग")</f>
        <v>राष्ट्र निर्माण ..... प्रत्येक nd हर देश में हर किसी का कर्तव्य है
फिल्म उद्योग सहित उद्योग</v>
      </c>
      <c r="C3800" s="1" t="s">
        <v>4</v>
      </c>
      <c r="D3800" s="1" t="s">
        <v>5</v>
      </c>
    </row>
    <row r="3801" spans="1:4" ht="13.2" x14ac:dyDescent="0.25">
      <c r="A3801" s="1" t="s">
        <v>3807</v>
      </c>
      <c r="B3801" t="str">
        <f ca="1">IFERROR(__xludf.DUMMYFUNCTION("GOOGLETRANSLATE(B3801,""en"",""hi"")"),"@jitendra चौधरी मैं तुम्हें जी प्यार")</f>
        <v>@jitendra चौधरी मैं तुम्हें जी प्यार</v>
      </c>
      <c r="C3801" s="1" t="s">
        <v>4</v>
      </c>
      <c r="D3801" s="1" t="s">
        <v>5</v>
      </c>
    </row>
    <row r="3802" spans="1:4" ht="13.2" x14ac:dyDescent="0.25">
      <c r="A3802" s="1" t="s">
        <v>3808</v>
      </c>
      <c r="B3802" t="str">
        <f ca="1">IFERROR(__xludf.DUMMYFUNCTION("GOOGLETRANSLATE(B3802,""en"",""hi"")"),"@Random वार्ता जो अब तक अपने सबसे पसंदीदा फिल्म है .... केवल एक ही नाम")</f>
        <v>@Random वार्ता जो अब तक अपने सबसे पसंदीदा फिल्म है .... केवल एक ही नाम</v>
      </c>
      <c r="C3802" s="1" t="s">
        <v>4</v>
      </c>
      <c r="D3802" s="1" t="s">
        <v>5</v>
      </c>
    </row>
    <row r="3803" spans="1:4" ht="13.2" x14ac:dyDescent="0.25">
      <c r="A3803" s="1" t="s">
        <v>3809</v>
      </c>
      <c r="B3803" t="str">
        <f ca="1">IFERROR(__xludf.DUMMYFUNCTION("GOOGLETRANSLATE(B3803,""en"",""hi"")"),"असली श ** t👏👏👏👉👍👍👈")</f>
        <v>असली श ** t👏👏👏👉👍👍👈</v>
      </c>
      <c r="C3803" s="1" t="s">
        <v>4</v>
      </c>
      <c r="D3803" s="1" t="s">
        <v>5</v>
      </c>
    </row>
    <row r="3804" spans="1:4" ht="13.2" x14ac:dyDescent="0.25">
      <c r="A3804" s="1" t="s">
        <v>3810</v>
      </c>
      <c r="B3804" t="str">
        <f ca="1">IFERROR(__xludf.DUMMYFUNCTION("GOOGLETRANSLATE(B3804,""en"",""hi"")"),"आप absoutly राइट हैं")</f>
        <v>आप absoutly राइट हैं</v>
      </c>
      <c r="C3804" s="1" t="s">
        <v>4</v>
      </c>
      <c r="D3804" s="1" t="s">
        <v>5</v>
      </c>
    </row>
    <row r="3805" spans="1:4" ht="13.2" x14ac:dyDescent="0.25">
      <c r="A3805" s="1" t="s">
        <v>3811</v>
      </c>
      <c r="B3805" t="str">
        <f ca="1">IFERROR(__xludf.DUMMYFUNCTION("GOOGLETRANSLATE(B3805,""en"",""hi"")"),"Jahngirbhai को बड़ी सलामी, लेकिन यह के त्वरित मौत, वह अपनी पत्नी को मारने और चाहिए
कानून में भाई है और उसके माता-पिता जीवित छोड़ दर्द और उस इच्छा पीड़ित
उनके लिए महान सबक हो।")</f>
        <v>Jahngirbhai को बड़ी सलामी, लेकिन यह के त्वरित मौत, वह अपनी पत्नी को मारने और चाहिए
कानून में भाई है और उसके माता-पिता जीवित छोड़ दर्द और उस इच्छा पीड़ित
उनके लिए महान सबक हो।</v>
      </c>
      <c r="C3805" s="1" t="s">
        <v>13</v>
      </c>
      <c r="D3805" s="1" t="s">
        <v>5</v>
      </c>
    </row>
    <row r="3806" spans="1:4" ht="13.2" x14ac:dyDescent="0.25">
      <c r="A3806" s="1" t="s">
        <v>3812</v>
      </c>
      <c r="B3806" t="str">
        <f ca="1">IFERROR(__xludf.DUMMYFUNCTION("GOOGLETRANSLATE(B3806,""en"",""hi"")"),"एक पुरुषों जीवन खराब वो साले")</f>
        <v>एक पुरुषों जीवन खराब वो साले</v>
      </c>
      <c r="C3806" s="1" t="s">
        <v>36</v>
      </c>
      <c r="D3806" s="1" t="s">
        <v>28</v>
      </c>
    </row>
    <row r="3807" spans="1:4" ht="13.2" x14ac:dyDescent="0.25">
      <c r="A3807" s="1" t="s">
        <v>3813</v>
      </c>
      <c r="B3807" t="str">
        <f ca="1">IFERROR(__xludf.DUMMYFUNCTION("GOOGLETRANSLATE(B3807,""en"",""hi"")"),"यह सचमुच सबसे अच्छा विवरण है !! शुक्रिया जनाब।")</f>
        <v>यह सचमुच सबसे अच्छा विवरण है !! शुक्रिया जनाब।</v>
      </c>
      <c r="C3807" s="1" t="s">
        <v>4</v>
      </c>
      <c r="D3807" s="1" t="s">
        <v>5</v>
      </c>
    </row>
    <row r="3808" spans="1:4" ht="13.2" x14ac:dyDescent="0.25">
      <c r="A3808" s="1" t="s">
        <v>3814</v>
      </c>
      <c r="B3808" t="str">
        <f ca="1">IFERROR(__xludf.DUMMYFUNCTION("GOOGLETRANSLATE(B3808,""en"",""hi"")"),"हरियाणवी जाट आदमी बहुत बहुत बीसी")</f>
        <v>हरियाणवी जाट आदमी बहुत बहुत बीसी</v>
      </c>
      <c r="C3808" s="1" t="s">
        <v>4</v>
      </c>
      <c r="D3808" s="1" t="s">
        <v>28</v>
      </c>
    </row>
    <row r="3809" spans="1:4" ht="13.2" x14ac:dyDescent="0.25">
      <c r="A3809" s="1" t="s">
        <v>3815</v>
      </c>
      <c r="B3809" t="str">
        <f ca="1">IFERROR(__xludf.DUMMYFUNCTION("GOOGLETRANSLATE(B3809,""en"",""hi"")"),"सही")</f>
        <v>सही</v>
      </c>
      <c r="C3809" s="1" t="s">
        <v>4</v>
      </c>
      <c r="D3809" s="1" t="s">
        <v>5</v>
      </c>
    </row>
    <row r="3810" spans="1:4" ht="13.2" x14ac:dyDescent="0.25">
      <c r="A3810" s="1" t="s">
        <v>3816</v>
      </c>
      <c r="B3810" t="str">
        <f ca="1">IFERROR(__xludf.DUMMYFUNCTION("GOOGLETRANSLATE(B3810,""en"",""hi"")"),"यह सोना है! अच्छी तरह से किया दोस्त !!!")</f>
        <v>यह सोना है! अच्छी तरह से किया दोस्त !!!</v>
      </c>
      <c r="C3810" s="1" t="s">
        <v>4</v>
      </c>
      <c r="D3810" s="1" t="s">
        <v>5</v>
      </c>
    </row>
    <row r="3811" spans="1:4" ht="13.2" x14ac:dyDescent="0.25">
      <c r="A3811" s="1" t="s">
        <v>3817</v>
      </c>
      <c r="B3811" t="str">
        <f ca="1">IFERROR(__xludf.DUMMYFUNCTION("GOOGLETRANSLATE(B3811,""en"",""hi"")"),"लेखक एक राक्षस चरित्र बनाया है और वह सभी लेकिन कम से एक अच्छा लड़का नहीं है
सबसे बुरी बात यह है कि वह एक लड़की के साथ पुरस्कृत किया गया")</f>
        <v>लेखक एक राक्षस चरित्र बनाया है और वह सभी लेकिन कम से एक अच्छा लड़का नहीं है
सबसे बुरी बात यह है कि वह एक लड़की के साथ पुरस्कृत किया गया</v>
      </c>
      <c r="C3811" s="1" t="s">
        <v>13</v>
      </c>
      <c r="D3811" s="1" t="s">
        <v>5</v>
      </c>
    </row>
    <row r="3812" spans="1:4" ht="13.2" x14ac:dyDescent="0.25">
      <c r="A3812" s="1" t="s">
        <v>3818</v>
      </c>
      <c r="B3812" t="str">
        <f ca="1">IFERROR(__xludf.DUMMYFUNCTION("GOOGLETRANSLATE(B3812,""en"",""hi"")"),"@Filmy दीवाने पूरी तरह से यू बुद्धि ageeed !!!")</f>
        <v>@Filmy दीवाने पूरी तरह से यू बुद्धि ageeed !!!</v>
      </c>
      <c r="C3812" s="1" t="s">
        <v>4</v>
      </c>
      <c r="D3812" s="1" t="s">
        <v>5</v>
      </c>
    </row>
    <row r="3813" spans="1:4" ht="13.2" x14ac:dyDescent="0.25">
      <c r="A3813" s="1" t="s">
        <v>3819</v>
      </c>
      <c r="B3813" t="str">
        <f ca="1">IFERROR(__xludf.DUMMYFUNCTION("GOOGLETRANSLATE(B3813,""en"",""hi"")"),"मुझे नहीं लगता कि")</f>
        <v>मुझे नहीं लगता कि</v>
      </c>
      <c r="C3813" s="1" t="s">
        <v>4</v>
      </c>
      <c r="D3813" s="1" t="s">
        <v>5</v>
      </c>
    </row>
    <row r="3814" spans="1:4" ht="13.2" x14ac:dyDescent="0.25">
      <c r="A3814" s="1" t="s">
        <v>3820</v>
      </c>
      <c r="B3814" t="str">
        <f ca="1">IFERROR(__xludf.DUMMYFUNCTION("GOOGLETRANSLATE(B3814,""en"",""hi"")"),"मैन आप बहुत अच्छा कर रहे हैं।")</f>
        <v>मैन आप बहुत अच्छा कर रहे हैं।</v>
      </c>
      <c r="C3814" s="1" t="s">
        <v>4</v>
      </c>
      <c r="D3814" s="1" t="s">
        <v>5</v>
      </c>
    </row>
    <row r="3815" spans="1:4" ht="13.2" x14ac:dyDescent="0.25">
      <c r="A3815" s="1" t="s">
        <v>3821</v>
      </c>
      <c r="B3815" t="str">
        <f ca="1">IFERROR(__xludf.DUMMYFUNCTION("GOOGLETRANSLATE(B3815,""en"",""hi"")"),"@Soumik जच 🙏🙏")</f>
        <v>@Soumik जच 🙏🙏</v>
      </c>
      <c r="C3815" s="1" t="s">
        <v>4</v>
      </c>
      <c r="D3815" s="1" t="s">
        <v>5</v>
      </c>
    </row>
    <row r="3816" spans="1:4" ht="13.2" x14ac:dyDescent="0.25">
      <c r="A3816" s="1" t="s">
        <v>3822</v>
      </c>
      <c r="B3816" t="str">
        <f ca="1">IFERROR(__xludf.DUMMYFUNCTION("GOOGLETRANSLATE(B3816,""en"",""hi"")"),"मैं पूरी तरह से आपके दृष्टिकोण से सहमत हैं।
लेकिन एक और नजरिए से इसे देखो, सामान्य मानव चरित्र है कि हम
वीडियो में चर्चा कर रहे हैं, यह मूल रूप से जीवन है कि हम जी रहे हैं है, क्या
इन फिल्मों कहावत पर आधारित हैं 'घास हमेशा हरित पर है
दूसरी तरफ 'तो 2-2.5 घ"&amp;"ंटे में है जिसमें एक व्यक्ति पैसे दे रही है प्राप्त करने के लिए
मनोरंजन, वह इस करता है, तो अपने वर्तमान जीवन से एक ब्रेक लेने और अब चाहता है
ब्रेक काल्पनिक-fabicated-वास्तविकता के कुछ प्रकार में है तो वहाँ कुछ भी नहीं गलत है
इस में।")</f>
        <v>मैं पूरी तरह से आपके दृष्टिकोण से सहमत हैं।
लेकिन एक और नजरिए से इसे देखो, सामान्य मानव चरित्र है कि हम
वीडियो में चर्चा कर रहे हैं, यह मूल रूप से जीवन है कि हम जी रहे हैं है, क्या
इन फिल्मों कहावत पर आधारित हैं 'घास हमेशा हरित पर है
दूसरी तरफ 'तो 2-2.5 घंटे में है जिसमें एक व्यक्ति पैसे दे रही है प्राप्त करने के लिए
मनोरंजन, वह इस करता है, तो अपने वर्तमान जीवन से एक ब्रेक लेने और अब चाहता है
ब्रेक काल्पनिक-fabicated-वास्तविकता के कुछ प्रकार में है तो वहाँ कुछ भी नहीं गलत है
इस में।</v>
      </c>
      <c r="C3816" s="1" t="s">
        <v>4</v>
      </c>
      <c r="D3816" s="1" t="s">
        <v>5</v>
      </c>
    </row>
    <row r="3817" spans="1:4" ht="13.2" x14ac:dyDescent="0.25">
      <c r="A3817" s="1" t="s">
        <v>3823</v>
      </c>
      <c r="B3817" t="str">
        <f ca="1">IFERROR(__xludf.DUMMYFUNCTION("GOOGLETRANSLATE(B3817,""en"",""hi"")"),"हम सरकार के लिए किसी भी दस्तावेज दिखाने के लिए नहीं जा रहा होगा .. हम क्या वे कर सकते हैं देखेंगे
.. motherf ** केर भाजपा करते हैं?")</f>
        <v>हम सरकार के लिए किसी भी दस्तावेज दिखाने के लिए नहीं जा रहा होगा .. हम क्या वे कर सकते हैं देखेंगे
.. motherf ** केर भाजपा करते हैं?</v>
      </c>
      <c r="C3817" s="1" t="s">
        <v>4</v>
      </c>
      <c r="D3817" s="1" t="s">
        <v>28</v>
      </c>
    </row>
    <row r="3818" spans="1:4" ht="13.2" x14ac:dyDescent="0.25">
      <c r="A3818" s="1" t="s">
        <v>3824</v>
      </c>
      <c r="B3818" t="str">
        <f ca="1">IFERROR(__xludf.DUMMYFUNCTION("GOOGLETRANSLATE(B3818,""en"",""hi"")"),"मैं वास्तव में आप भाई के साथ सहमत हैं।
Btw परिचय भयानक था।")</f>
        <v>मैं वास्तव में आप भाई के साथ सहमत हैं।
Btw परिचय भयानक था।</v>
      </c>
      <c r="C3818" s="1" t="s">
        <v>4</v>
      </c>
      <c r="D3818" s="1" t="s">
        <v>5</v>
      </c>
    </row>
    <row r="3819" spans="1:4" ht="13.2" x14ac:dyDescent="0.25">
      <c r="A3819" s="1" t="s">
        <v>3825</v>
      </c>
      <c r="B3819" t="str">
        <f ca="1">IFERROR(__xludf.DUMMYFUNCTION("GOOGLETRANSLATE(B3819,""en"",""hi"")"),"रॉय लोगों की कीमत पर अपने खुद के तर्क को बढ़ावा देने के भ्रामक है
राष्ट्र। वह बस विरोधी मोदी है। वह एक कम्युनिस्ट है")</f>
        <v>रॉय लोगों की कीमत पर अपने खुद के तर्क को बढ़ावा देने के भ्रामक है
राष्ट्र। वह बस विरोधी मोदी है। वह एक कम्युनिस्ट है</v>
      </c>
      <c r="C3819" s="1" t="s">
        <v>4</v>
      </c>
      <c r="D3819" s="1" t="s">
        <v>5</v>
      </c>
    </row>
    <row r="3820" spans="1:4" ht="13.2" x14ac:dyDescent="0.25">
      <c r="A3820" s="1" t="s">
        <v>3826</v>
      </c>
      <c r="B3820" t="str">
        <f ca="1">IFERROR(__xludf.DUMMYFUNCTION("GOOGLETRANSLATE(B3820,""en"",""hi"")"),"[#Atriyabag] (http://www.youtube.com/results?search_query=%23Atriyabag) सबसे अच्छा
वीडियो")</f>
        <v>[#Atriyabag] (http://www.youtube.com/results?search_query=%23Atriyabag) सबसे अच्छा
वीडियो</v>
      </c>
      <c r="C3820" s="1" t="s">
        <v>4</v>
      </c>
      <c r="D3820" s="1" t="s">
        <v>5</v>
      </c>
    </row>
    <row r="3821" spans="1:4" ht="13.2" x14ac:dyDescent="0.25">
      <c r="A3821" s="1" t="s">
        <v>3827</v>
      </c>
      <c r="B3821" t="str">
        <f ca="1">IFERROR(__xludf.DUMMYFUNCTION("GOOGLETRANSLATE(B3821,""en"",""hi"")"),"@Fasal रहमान तो झूठ करने के लिए लोगों को यह बताते सच कह रहा है वाह क्या एक तर्क।")</f>
        <v>@Fasal रहमान तो झूठ करने के लिए लोगों को यह बताते सच कह रहा है वाह क्या एक तर्क।</v>
      </c>
      <c r="C3821" s="1" t="s">
        <v>4</v>
      </c>
      <c r="D3821" s="1" t="s">
        <v>5</v>
      </c>
    </row>
    <row r="3822" spans="1:4" ht="13.2" x14ac:dyDescent="0.25">
      <c r="A3822" s="1" t="s">
        <v>3828</v>
      </c>
      <c r="B3822" t="str">
        <f ca="1">IFERROR(__xludf.DUMMYFUNCTION("GOOGLETRANSLATE(B3822,""en"",""hi"")"),"बहुत बहुत शुक्रिया 😁")</f>
        <v>बहुत बहुत शुक्रिया 😁</v>
      </c>
      <c r="C3822" s="1" t="s">
        <v>4</v>
      </c>
      <c r="D3822" s="1" t="s">
        <v>5</v>
      </c>
    </row>
    <row r="3823" spans="1:4" ht="13.2" x14ac:dyDescent="0.25">
      <c r="A3823" s="1" t="s">
        <v>3829</v>
      </c>
      <c r="B3823" t="str">
        <f ca="1">IFERROR(__xludf.DUMMYFUNCTION("GOOGLETRANSLATE(B3823,""en"",""hi"")"),"मन उड़ाने video❤❤❤❤❤❤")</f>
        <v>मन उड़ाने video❤❤❤❤❤❤</v>
      </c>
      <c r="C3823" s="1" t="s">
        <v>4</v>
      </c>
      <c r="D3823" s="1" t="s">
        <v>5</v>
      </c>
    </row>
    <row r="3824" spans="1:4" ht="13.2" x14ac:dyDescent="0.25">
      <c r="A3824" s="1" t="s">
        <v>3830</v>
      </c>
      <c r="B3824" t="str">
        <f ca="1">IFERROR(__xludf.DUMMYFUNCTION("GOOGLETRANSLATE(B3824,""en"",""hi"")"),"ओडिशा राज्य से 09777070288 iam एकल iam भुवनेश्वर मैं गर्म और सेक्सी प्यार
फिल्मों और पूरी रात का आनंद लें यदि आप whatsapp पर रुचि संदेश मेरे हैं")</f>
        <v>ओडिशा राज्य से 09777070288 iam एकल iam भुवनेश्वर मैं गर्म और सेक्सी प्यार
फिल्मों और पूरी रात का आनंद लें यदि आप whatsapp पर रुचि संदेश मेरे हैं</v>
      </c>
      <c r="C3824" s="1" t="s">
        <v>4</v>
      </c>
      <c r="D3824" s="1" t="s">
        <v>5</v>
      </c>
    </row>
    <row r="3825" spans="1:4" ht="13.2" x14ac:dyDescent="0.25">
      <c r="A3825" s="1" t="s">
        <v>3831</v>
      </c>
      <c r="B3825" t="str">
        <f ca="1">IFERROR(__xludf.DUMMYFUNCTION("GOOGLETRANSLATE(B3825,""en"",""hi"")"),"PSCHYCOPATH सेक्सिस्ट आदमी")</f>
        <v>PSCHYCOPATH सेक्सिस्ट आदमी</v>
      </c>
      <c r="C3825" s="1" t="s">
        <v>36</v>
      </c>
      <c r="D3825" s="1" t="s">
        <v>5</v>
      </c>
    </row>
    <row r="3826" spans="1:4" ht="13.2" x14ac:dyDescent="0.25">
      <c r="A3826" s="1" t="s">
        <v>3832</v>
      </c>
      <c r="B3826" t="str">
        <f ca="1">IFERROR(__xludf.DUMMYFUNCTION("GOOGLETRANSLATE(B3826,""en"",""hi"")"),"समय सबसे बड़ी मुद्रा youtube पर यह बर्बाद मत करो यू अपने उपयोगकर्ता नाम पढ़ना चाहिए है
भाई 😒")</f>
        <v>समय सबसे बड़ी मुद्रा youtube पर यह बर्बाद मत करो यू अपने उपयोगकर्ता नाम पढ़ना चाहिए है
भाई 😒</v>
      </c>
      <c r="C3826" s="1" t="s">
        <v>4</v>
      </c>
      <c r="D3826" s="1" t="s">
        <v>5</v>
      </c>
    </row>
    <row r="3827" spans="1:4" ht="13.2" x14ac:dyDescent="0.25">
      <c r="A3827" s="1" t="s">
        <v>3833</v>
      </c>
      <c r="B3827" t="str">
        <f ca="1">IFERROR(__xludf.DUMMYFUNCTION("GOOGLETRANSLATE(B3827,""en"",""hi"")"),"बहुत अच्छा video👌👌👌👌👌👍👍👍👍👍👍👍👍")</f>
        <v>बहुत अच्छा video👌👌👌👌👌👍👍👍👍👍👍👍👍</v>
      </c>
      <c r="C3827" s="1" t="s">
        <v>4</v>
      </c>
      <c r="D3827" s="1" t="s">
        <v>5</v>
      </c>
    </row>
    <row r="3828" spans="1:4" ht="13.2" x14ac:dyDescent="0.25">
      <c r="A3828" s="1" t="s">
        <v>3834</v>
      </c>
      <c r="B3828" t="str">
        <f ca="1">IFERROR(__xludf.DUMMYFUNCTION("GOOGLETRANSLATE(B3828,""en"",""hi"")"),"कबीर सिंह फिल्म के लिए धन्यवाद !!
प्रकाशित करने के लिए आपके लिए सामग्री देता है के रूप में")</f>
        <v>कबीर सिंह फिल्म के लिए धन्यवाद !!
प्रकाशित करने के लिए आपके लिए सामग्री देता है के रूप में</v>
      </c>
      <c r="C3828" s="1" t="s">
        <v>4</v>
      </c>
      <c r="D3828" s="1" t="s">
        <v>5</v>
      </c>
    </row>
    <row r="3829" spans="1:4" ht="13.2" x14ac:dyDescent="0.25">
      <c r="A3829" s="1" t="s">
        <v>3835</v>
      </c>
      <c r="B3829" t="str">
        <f ca="1">IFERROR(__xludf.DUMMYFUNCTION("GOOGLETRANSLATE(B3829,""en"",""hi"")"),"आप अश्लील करना होगा?")</f>
        <v>आप अश्लील करना होगा?</v>
      </c>
      <c r="C3829" s="1" t="s">
        <v>4</v>
      </c>
      <c r="D3829" s="1" t="s">
        <v>5</v>
      </c>
    </row>
    <row r="3830" spans="1:4" ht="13.2" x14ac:dyDescent="0.25">
      <c r="A3830" s="1" t="s">
        <v>3836</v>
      </c>
      <c r="B3830" t="str">
        <f ca="1">IFERROR(__xludf.DUMMYFUNCTION("GOOGLETRANSLATE(B3830,""en"",""hi"")"),"@Aggressive दस्ते ठीक ,, 6oro .....")</f>
        <v>@Aggressive दस्ते ठीक ,, 6oro .....</v>
      </c>
      <c r="C3830" s="1" t="s">
        <v>4</v>
      </c>
      <c r="D3830" s="1" t="s">
        <v>5</v>
      </c>
    </row>
    <row r="3831" spans="1:4" ht="13.2" x14ac:dyDescent="0.25">
      <c r="A3831" s="1" t="s">
        <v>3837</v>
      </c>
      <c r="B3831" t="str">
        <f ca="1">IFERROR(__xludf.DUMMYFUNCTION("GOOGLETRANSLATE(B3831,""en"",""hi"")"),"पहली मुठभेड़ रॉय")</f>
        <v>पहली मुठभेड़ रॉय</v>
      </c>
      <c r="C3831" s="1" t="s">
        <v>4</v>
      </c>
      <c r="D3831" s="1" t="s">
        <v>5</v>
      </c>
    </row>
    <row r="3832" spans="1:4" ht="13.2" x14ac:dyDescent="0.25">
      <c r="A3832" s="1" t="s">
        <v>3838</v>
      </c>
      <c r="B3832" t="str">
        <f ca="1">IFERROR(__xludf.DUMMYFUNCTION("GOOGLETRANSLATE(B3832,""en"",""hi"")"),"सही कहा
धन्यवाद दादा
सौभाग्य")</f>
        <v>सही कहा
धन्यवाद दादा
सौभाग्य</v>
      </c>
      <c r="C3832" s="1" t="s">
        <v>4</v>
      </c>
      <c r="D3832" s="1" t="s">
        <v>5</v>
      </c>
    </row>
    <row r="3833" spans="1:4" ht="13.2" x14ac:dyDescent="0.25">
      <c r="A3833" s="1" t="s">
        <v>3839</v>
      </c>
      <c r="B3833" t="str">
        <f ca="1">IFERROR(__xludf.DUMMYFUNCTION("GOOGLETRANSLATE(B3833,""en"",""hi"")"),"यह इस फिल्म का सबसे अच्छा समीक्षा है ...")</f>
        <v>यह इस फिल्म का सबसे अच्छा समीक्षा है ...</v>
      </c>
      <c r="C3833" s="1" t="s">
        <v>4</v>
      </c>
      <c r="D3833" s="1" t="s">
        <v>5</v>
      </c>
    </row>
    <row r="3834" spans="1:4" ht="13.2" x14ac:dyDescent="0.25">
      <c r="A3834" s="1" t="s">
        <v>3840</v>
      </c>
      <c r="B3834" t="str">
        <f ca="1">IFERROR(__xludf.DUMMYFUNCTION("GOOGLETRANSLATE(B3834,""en"",""hi"")"),"लेकिन उर समीक्षा प्यार")</f>
        <v>लेकिन उर समीक्षा प्यार</v>
      </c>
      <c r="C3834" s="1" t="s">
        <v>4</v>
      </c>
      <c r="D3834" s="1" t="s">
        <v>5</v>
      </c>
    </row>
    <row r="3835" spans="1:4" ht="13.2" x14ac:dyDescent="0.25">
      <c r="A3835" s="1" t="s">
        <v>3841</v>
      </c>
      <c r="B3835" t="str">
        <f ca="1">IFERROR(__xludf.DUMMYFUNCTION("GOOGLETRANSLATE(B3835,""en"",""hi"")"),"कबीर सिंह भावनात्मक प्यार movie👍👍👍👍👍👌👌👌👌👌")</f>
        <v>कबीर सिंह भावनात्मक प्यार movie👍👍👍👍👍👌👌👌👌👌</v>
      </c>
      <c r="C3835" s="1" t="s">
        <v>4</v>
      </c>
      <c r="D3835" s="1" t="s">
        <v>5</v>
      </c>
    </row>
    <row r="3836" spans="1:4" ht="13.2" x14ac:dyDescent="0.25">
      <c r="A3836" s="1" t="s">
        <v>3842</v>
      </c>
      <c r="B3836" t="str">
        <f ca="1">IFERROR(__xludf.DUMMYFUNCTION("GOOGLETRANSLATE(B3836,""en"",""hi"")"),"बहुत अच्छा वीडियो भाई। 🤣🤣🤣")</f>
        <v>बहुत अच्छा वीडियो भाई। 🤣🤣🤣</v>
      </c>
      <c r="C3836" s="1" t="s">
        <v>4</v>
      </c>
      <c r="D3836" s="1" t="s">
        <v>5</v>
      </c>
    </row>
    <row r="3837" spans="1:4" ht="13.2" x14ac:dyDescent="0.25">
      <c r="A3837" s="1" t="s">
        <v>3843</v>
      </c>
      <c r="B3837" t="str">
        <f ca="1">IFERROR(__xludf.DUMMYFUNCTION("GOOGLETRANSLATE(B3837,""en"",""hi"")"),"मुझे लगता है कि भाई आप ट्रिमर अपने दाढ़ी केवल एक तरफ है!
Ps। केवल इस वीडियो bcz मनोरंजन के लिए एक गंभीर विषय पर है।")</f>
        <v>मुझे लगता है कि भाई आप ट्रिमर अपने दाढ़ी केवल एक तरफ है!
Ps। केवल इस वीडियो bcz मनोरंजन के लिए एक गंभीर विषय पर है।</v>
      </c>
      <c r="C3837" s="1" t="s">
        <v>4</v>
      </c>
      <c r="D3837" s="1" t="s">
        <v>5</v>
      </c>
    </row>
    <row r="3838" spans="1:4" ht="13.2" x14ac:dyDescent="0.25">
      <c r="A3838" s="1" t="s">
        <v>3844</v>
      </c>
      <c r="B3838" t="str">
        <f ca="1">IFERROR(__xludf.DUMMYFUNCTION("GOOGLETRANSLATE(B3838,""en"",""hi"")"),"के रूप में वे radicalizes हैं इस लुटियन Brigde जल्द से जल्द खत्म होना चाहिए
वे माउस की तरह हमारे देश के छोटे खंड लोग रात में आता है और
vanisin सुबह")</f>
        <v>के रूप में वे radicalizes हैं इस लुटियन Brigde जल्द से जल्द खत्म होना चाहिए
वे माउस की तरह हमारे देश के छोटे खंड लोग रात में आता है और
vanisin सुबह</v>
      </c>
      <c r="C3838" s="1" t="s">
        <v>4</v>
      </c>
      <c r="D3838" s="1" t="s">
        <v>5</v>
      </c>
    </row>
    <row r="3839" spans="1:4" ht="13.2" x14ac:dyDescent="0.25">
      <c r="A3839" s="1" t="s">
        <v>3845</v>
      </c>
      <c r="B3839" t="str">
        <f ca="1">IFERROR(__xludf.DUMMYFUNCTION("GOOGLETRANSLATE(B3839,""en"",""hi"")"),"वह एक बहुत उत्कृष्ट काम किया है। इस आदमी को सलाम")</f>
        <v>वह एक बहुत उत्कृष्ट काम किया है। इस आदमी को सलाम</v>
      </c>
      <c r="C3839" s="1" t="s">
        <v>4</v>
      </c>
      <c r="D3839" s="1" t="s">
        <v>5</v>
      </c>
    </row>
    <row r="3840" spans="1:4" ht="13.2" x14ac:dyDescent="0.25">
      <c r="A3840" s="1" t="s">
        <v>3846</v>
      </c>
      <c r="B3840" t="str">
        <f ca="1">IFERROR(__xludf.DUMMYFUNCTION("GOOGLETRANSLATE(B3840,""en"",""hi"")"),"@Be सकारात्मक तथ्य यह है कि आप सभी तर्कों का जवाब नहीं है, है कि आप
कोई अपने जवाब वापस करने के लिए अनुसंधान, कि आप व्यक्तिगत हमलों, आरोपों का उपयोग
तथ्य यह है कि के लिए बाहर सभी बिंदु: और अपमान, आप इस स्थिति से पलायन कि
आप तर्क खो दिया है।")</f>
        <v>@Be सकारात्मक तथ्य यह है कि आप सभी तर्कों का जवाब नहीं है, है कि आप
कोई अपने जवाब वापस करने के लिए अनुसंधान, कि आप व्यक्तिगत हमलों, आरोपों का उपयोग
तथ्य यह है कि के लिए बाहर सभी बिंदु: और अपमान, आप इस स्थिति से पलायन कि
आप तर्क खो दिया है।</v>
      </c>
      <c r="C3840" s="1" t="s">
        <v>36</v>
      </c>
      <c r="D3840" s="1" t="s">
        <v>5</v>
      </c>
    </row>
    <row r="3841" spans="1:4" ht="13.2" x14ac:dyDescent="0.25">
      <c r="A3841" s="1" t="s">
        <v>3847</v>
      </c>
      <c r="B3841" t="str">
        <f ca="1">IFERROR(__xludf.DUMMYFUNCTION("GOOGLETRANSLATE(B3841,""en"",""hi"")"),"भाई बड़ा फैन मालिक 😎😂😂")</f>
        <v>भाई बड़ा फैन मालिक 😎😂😂</v>
      </c>
      <c r="C3841" s="1" t="s">
        <v>4</v>
      </c>
      <c r="D3841" s="1" t="s">
        <v>5</v>
      </c>
    </row>
    <row r="3842" spans="1:4" ht="13.2" x14ac:dyDescent="0.25">
      <c r="A3842" s="1" t="s">
        <v>3848</v>
      </c>
      <c r="B3842" t="str">
        <f ca="1">IFERROR(__xludf.DUMMYFUNCTION("GOOGLETRANSLATE(B3842,""en"",""hi"")"),"Plz रोक वीडियो .... Sudawrer puaain ...")</f>
        <v>Plz रोक वीडियो .... Sudawrer puaain ...</v>
      </c>
      <c r="C3842" s="1" t="s">
        <v>4</v>
      </c>
      <c r="D3842" s="1" t="s">
        <v>5</v>
      </c>
    </row>
    <row r="3843" spans="1:4" ht="13.2" x14ac:dyDescent="0.25">
      <c r="A3843" s="1" t="s">
        <v>3849</v>
      </c>
      <c r="B3843" t="str">
        <f ca="1">IFERROR(__xludf.DUMMYFUNCTION("GOOGLETRANSLATE(B3843,""en"",""hi"")"),"मैं सरकार में विश्वास नहीं करते।")</f>
        <v>मैं सरकार में विश्वास नहीं करते।</v>
      </c>
      <c r="C3843" s="1" t="s">
        <v>4</v>
      </c>
      <c r="D3843" s="1" t="s">
        <v>5</v>
      </c>
    </row>
    <row r="3844" spans="1:4" ht="13.2" x14ac:dyDescent="0.25">
      <c r="A3844" s="1" t="s">
        <v>3850</v>
      </c>
      <c r="B3844" t="str">
        <f ca="1">IFERROR(__xludf.DUMMYFUNCTION("GOOGLETRANSLATE(B3844,""en"",""hi"")"),"बहुत वीडियो को संतोषजनक। yt पर सबसे समीक्षा suked")</f>
        <v>बहुत वीडियो को संतोषजनक। yt पर सबसे समीक्षा suked</v>
      </c>
      <c r="C3844" s="1" t="s">
        <v>4</v>
      </c>
      <c r="D3844" s="1" t="s">
        <v>5</v>
      </c>
    </row>
    <row r="3845" spans="1:4" ht="13.2" x14ac:dyDescent="0.25">
      <c r="A3845" s="1" t="s">
        <v>3851</v>
      </c>
      <c r="B3845" t="str">
        <f ca="1">IFERROR(__xludf.DUMMYFUNCTION("GOOGLETRANSLATE(B3845,""en"",""hi"")"),"मुझे वापस")</f>
        <v>मुझे वापस</v>
      </c>
      <c r="C3845" s="1" t="s">
        <v>4</v>
      </c>
      <c r="D3845" s="1" t="s">
        <v>5</v>
      </c>
    </row>
    <row r="3846" spans="1:4" ht="13.2" x14ac:dyDescent="0.25">
      <c r="A3846" s="1" t="s">
        <v>3852</v>
      </c>
      <c r="B3846" t="str">
        <f ca="1">IFERROR(__xludf.DUMMYFUNCTION("GOOGLETRANSLATE(B3846,""en"",""hi"")"),"मैं आपसे सहमत हूँ")</f>
        <v>मैं आपसे सहमत हूँ</v>
      </c>
      <c r="C3846" s="1" t="s">
        <v>4</v>
      </c>
      <c r="D3846" s="1" t="s">
        <v>5</v>
      </c>
    </row>
    <row r="3847" spans="1:4" ht="13.2" x14ac:dyDescent="0.25">
      <c r="A3847" s="1" t="s">
        <v>3853</v>
      </c>
      <c r="B3847" t="str">
        <f ca="1">IFERROR(__xludf.DUMMYFUNCTION("GOOGLETRANSLATE(B3847,""en"",""hi"")"),"इस चैनल, न केवल समीक्षा लेकिन इस फिल्म के बारे में चर्चा के बारे में सबसे अच्छी चीजों में
मुद्दा")</f>
        <v>इस चैनल, न केवल समीक्षा लेकिन इस फिल्म के बारे में चर्चा के बारे में सबसे अच्छी चीजों में
मुद्दा</v>
      </c>
      <c r="C3847" s="1" t="s">
        <v>4</v>
      </c>
      <c r="D3847" s="1" t="s">
        <v>5</v>
      </c>
    </row>
    <row r="3848" spans="1:4" ht="13.2" x14ac:dyDescent="0.25">
      <c r="A3848" s="1" t="s">
        <v>3854</v>
      </c>
      <c r="B3848" t="str">
        <f ca="1">IFERROR(__xludf.DUMMYFUNCTION("GOOGLETRANSLATE(B3848,""en"",""hi"")"),"Shwetabh प्रशंसक की तरह मारा")</f>
        <v>Shwetabh प्रशंसक की तरह मारा</v>
      </c>
      <c r="C3848" s="1" t="s">
        <v>4</v>
      </c>
      <c r="D3848" s="1" t="s">
        <v>5</v>
      </c>
    </row>
    <row r="3849" spans="1:4" ht="13.2" x14ac:dyDescent="0.25">
      <c r="A3849" s="1" t="s">
        <v>3855</v>
      </c>
      <c r="B3849" t="str">
        <f ca="1">IFERROR(__xludf.DUMMYFUNCTION("GOOGLETRANSLATE(B3849,""en"",""hi"")"),"बहुत जल्द ही तरफ से जोकर समीक्षा की उम्मीद! यही कारण है कि बहुत समझदार हो जाएगा")</f>
        <v>बहुत जल्द ही तरफ से जोकर समीक्षा की उम्मीद! यही कारण है कि बहुत समझदार हो जाएगा</v>
      </c>
      <c r="C3849" s="1" t="s">
        <v>4</v>
      </c>
      <c r="D3849" s="1" t="s">
        <v>5</v>
      </c>
    </row>
    <row r="3850" spans="1:4" ht="13.2" x14ac:dyDescent="0.25">
      <c r="A3850" s="1" t="s">
        <v>3856</v>
      </c>
      <c r="B3850" t="str">
        <f ca="1">IFERROR(__xludf.DUMMYFUNCTION("GOOGLETRANSLATE(B3850,""en"",""hi"")"),"मुझे आशा है कि इस आदमी को गंभीर नहीं है !!")</f>
        <v>मुझे आशा है कि इस आदमी को गंभीर नहीं है !!</v>
      </c>
      <c r="C3850" s="1" t="s">
        <v>4</v>
      </c>
      <c r="D3850" s="1" t="s">
        <v>5</v>
      </c>
    </row>
    <row r="3851" spans="1:4" ht="13.2" x14ac:dyDescent="0.25">
      <c r="A3851" s="1" t="s">
        <v>3857</v>
      </c>
      <c r="B3851" t="str">
        <f ca="1">IFERROR(__xludf.DUMMYFUNCTION("GOOGLETRANSLATE(B3851,""en"",""hi"")"),"हाँ वे सब कुछ कैसे भारत को नष्ट करने और यह 16 टुकड़े बनाने के लिए पता है। medias
उनका अनुसरण समर्थन करते हैं।")</f>
        <v>हाँ वे सब कुछ कैसे भारत को नष्ट करने और यह 16 टुकड़े बनाने के लिए पता है। medias
उनका अनुसरण समर्थन करते हैं।</v>
      </c>
      <c r="C3851" s="1" t="s">
        <v>4</v>
      </c>
      <c r="D3851" s="1" t="s">
        <v>5</v>
      </c>
    </row>
    <row r="3852" spans="1:4" ht="13.2" x14ac:dyDescent="0.25">
      <c r="A3852" s="1" t="s">
        <v>3858</v>
      </c>
      <c r="B3852" t="str">
        <f ca="1">IFERROR(__xludf.DUMMYFUNCTION("GOOGLETRANSLATE(B3852,""en"",""hi"")"),"मैं तुम्हें रानो मोंदोल नफरत")</f>
        <v>मैं तुम्हें रानो मोंदोल नफरत</v>
      </c>
      <c r="C3852" s="1" t="s">
        <v>36</v>
      </c>
      <c r="D3852" s="1" t="s">
        <v>5</v>
      </c>
    </row>
    <row r="3853" spans="1:4" ht="13.2" x14ac:dyDescent="0.25">
      <c r="A3853" s="1" t="s">
        <v>3859</v>
      </c>
      <c r="B3853" t="str">
        <f ca="1">IFERROR(__xludf.DUMMYFUNCTION("GOOGLETRANSLATE(B3853,""en"",""hi"")"),"वह और चचेरे भाई प्रिंट रॉय बीएल ** डीवाई हिंदू नाम के पीछे छिपा धर्मान्तरित कर रहे हैं।")</f>
        <v>वह और चचेरे भाई प्रिंट रॉय बीएल ** डीवाई हिंदू नाम के पीछे छिपा धर्मान्तरित कर रहे हैं।</v>
      </c>
      <c r="C3853" s="1" t="s">
        <v>4</v>
      </c>
      <c r="D3853" s="1" t="s">
        <v>5</v>
      </c>
    </row>
    <row r="3854" spans="1:4" ht="13.2" x14ac:dyDescent="0.25">
      <c r="A3854" s="1" t="s">
        <v>3860</v>
      </c>
      <c r="B3854" t="str">
        <f ca="1">IFERROR(__xludf.DUMMYFUNCTION("GOOGLETRANSLATE(B3854,""en"",""hi"")"),"धमाका करें!!!")</f>
        <v>धमाका करें!!!</v>
      </c>
      <c r="C3854" s="1" t="s">
        <v>4</v>
      </c>
      <c r="D3854" s="1" t="s">
        <v>5</v>
      </c>
    </row>
    <row r="3855" spans="1:4" ht="13.2" x14ac:dyDescent="0.25">
      <c r="A3855" s="1" t="s">
        <v>3861</v>
      </c>
      <c r="B3855" t="str">
        <f ca="1">IFERROR(__xludf.DUMMYFUNCTION("GOOGLETRANSLATE(B3855,""en"",""hi"")"),"अच्छा हास्य भाई 👍")</f>
        <v>अच्छा हास्य भाई 👍</v>
      </c>
      <c r="C3855" s="1" t="s">
        <v>4</v>
      </c>
      <c r="D3855" s="1" t="s">
        <v>5</v>
      </c>
    </row>
    <row r="3856" spans="1:4" ht="13.2" x14ac:dyDescent="0.25">
      <c r="A3856" s="1" t="s">
        <v>3862</v>
      </c>
      <c r="B3856" t="str">
        <f ca="1">IFERROR(__xludf.DUMMYFUNCTION("GOOGLETRANSLATE(B3856,""en"",""hi"")"),"और तुम सब से ऊपर सिख समर्थन कांग्रेस है? तुम कैसे भूल गए
बर्बर पवित्र गुरुओं की हत्या? कैसे आप आसानी से हो आओ
भूल जो जला दिया और 1984 नरसंहार के दौरान सिखों की हत्या कर दी?")</f>
        <v>और तुम सब से ऊपर सिख समर्थन कांग्रेस है? तुम कैसे भूल गए
बर्बर पवित्र गुरुओं की हत्या? कैसे आप आसानी से हो आओ
भूल जो जला दिया और 1984 नरसंहार के दौरान सिखों की हत्या कर दी?</v>
      </c>
      <c r="C3856" s="1" t="s">
        <v>4</v>
      </c>
      <c r="D3856" s="1" t="s">
        <v>5</v>
      </c>
    </row>
    <row r="3857" spans="1:4" ht="13.2" x14ac:dyDescent="0.25">
      <c r="A3857" s="1" t="s">
        <v>3863</v>
      </c>
      <c r="B3857" t="str">
        <f ca="1">IFERROR(__xludf.DUMMYFUNCTION("GOOGLETRANSLATE(B3857,""en"",""hi"")"),"अच्छा अच्छा काम")</f>
        <v>अच्छा अच्छा काम</v>
      </c>
      <c r="C3857" s="1" t="s">
        <v>4</v>
      </c>
      <c r="D3857" s="1" t="s">
        <v>5</v>
      </c>
    </row>
    <row r="3858" spans="1:4" ht="13.2" x14ac:dyDescent="0.25">
      <c r="A3858" s="1" t="s">
        <v>3864</v>
      </c>
      <c r="B3858" t="str">
        <f ca="1">IFERROR(__xludf.DUMMYFUNCTION("GOOGLETRANSLATE(B3858,""en"",""hi"")"),"इस वीडियो को प्यार करता हूँ, सबसे अद्भुत कभी Yotube पर देखा, अच्छी तरह से किया")</f>
        <v>इस वीडियो को प्यार करता हूँ, सबसे अद्भुत कभी Yotube पर देखा, अच्छी तरह से किया</v>
      </c>
      <c r="C3858" s="1" t="s">
        <v>4</v>
      </c>
      <c r="D3858" s="1" t="s">
        <v>5</v>
      </c>
    </row>
    <row r="3859" spans="1:4" ht="13.2" x14ac:dyDescent="0.25">
      <c r="A3859" s="1" t="s">
        <v>3865</v>
      </c>
      <c r="B3859" t="str">
        <f ca="1">IFERROR(__xludf.DUMMYFUNCTION("GOOGLETRANSLATE(B3859,""en"",""hi"")"),"क्या आपको लगता है कि आप महिला समकक्ष चैनल होना चाहिए।? मुझे लगता है कि यहां तक ​​कि लड़कियों
सच तो यह है जोखिम का एक बहुत जरूरत है।")</f>
        <v>क्या आपको लगता है कि आप महिला समकक्ष चैनल होना चाहिए।? मुझे लगता है कि यहां तक ​​कि लड़कियों
सच तो यह है जोखिम का एक बहुत जरूरत है।</v>
      </c>
      <c r="C3859" s="1" t="s">
        <v>4</v>
      </c>
      <c r="D3859" s="1" t="s">
        <v>5</v>
      </c>
    </row>
    <row r="3860" spans="1:4" ht="13.2" x14ac:dyDescent="0.25">
      <c r="A3860" s="1" t="s">
        <v>3866</v>
      </c>
      <c r="B3860" t="str">
        <f ca="1">IFERROR(__xludf.DUMMYFUNCTION("GOOGLETRANSLATE(B3860,""en"",""hi"")"),"मेरे दोस्त इस फिल्म को देखने के लिए मुझसे पूछा ..... और मैं वास्तव में खुश हूँ क्योंकि मैंने किया
देखना नहीं")</f>
        <v>मेरे दोस्त इस फिल्म को देखने के लिए मुझसे पूछा ..... और मैं वास्तव में खुश हूँ क्योंकि मैंने किया
देखना नहीं</v>
      </c>
      <c r="C3860" s="1" t="s">
        <v>4</v>
      </c>
      <c r="D3860" s="1" t="s">
        <v>5</v>
      </c>
    </row>
    <row r="3861" spans="1:4" ht="13.2" x14ac:dyDescent="0.25">
      <c r="A3861" s="1" t="s">
        <v>3867</v>
      </c>
      <c r="B3861" t="str">
        <f ca="1">IFERROR(__xludf.DUMMYFUNCTION("GOOGLETRANSLATE(B3861,""en"",""hi"")"),"यह एक झूठी दहेज केस सलामी कि GUYES का परिणाम है। उन्होंने कहा कि एक अच्छा ले लिया
stape")</f>
        <v>यह एक झूठी दहेज केस सलामी कि GUYES का परिणाम है। उन्होंने कहा कि एक अच्छा ले लिया
stape</v>
      </c>
      <c r="C3861" s="1" t="s">
        <v>13</v>
      </c>
      <c r="D3861" s="1" t="s">
        <v>5</v>
      </c>
    </row>
    <row r="3862" spans="1:4" ht="13.2" x14ac:dyDescent="0.25">
      <c r="A3862" s="1" t="s">
        <v>3868</v>
      </c>
      <c r="B3862" t="str">
        <f ca="1">IFERROR(__xludf.DUMMYFUNCTION("GOOGLETRANSLATE(B3862,""en"",""hi"")"),"आप r सही भाई")</f>
        <v>आप r सही भाई</v>
      </c>
      <c r="C3862" s="1" t="s">
        <v>4</v>
      </c>
      <c r="D3862" s="1" t="s">
        <v>5</v>
      </c>
    </row>
    <row r="3863" spans="1:4" ht="13.2" x14ac:dyDescent="0.25">
      <c r="A3863" s="1" t="s">
        <v>3869</v>
      </c>
      <c r="B3863" t="str">
        <f ca="1">IFERROR(__xludf.DUMMYFUNCTION("GOOGLETRANSLATE(B3863,""en"",""hi"")"),"मैं हूँ एक औरत एन डी मैं उर वीडियो प्यार 😍")</f>
        <v>मैं हूँ एक औरत एन डी मैं उर वीडियो प्यार 😍</v>
      </c>
      <c r="C3863" s="1" t="s">
        <v>4</v>
      </c>
      <c r="D3863" s="1" t="s">
        <v>5</v>
      </c>
    </row>
    <row r="3864" spans="1:4" ht="13.2" x14ac:dyDescent="0.25">
      <c r="A3864" s="1" t="s">
        <v>3870</v>
      </c>
      <c r="B3864" t="str">
        <f ca="1">IFERROR(__xludf.DUMMYFUNCTION("GOOGLETRANSLATE(B3864,""en"",""hi"")"),"100% सही अच्छी तरह से कहा")</f>
        <v>100% सही अच्छी तरह से कहा</v>
      </c>
      <c r="C3864" s="1" t="s">
        <v>4</v>
      </c>
      <c r="D3864" s="1" t="s">
        <v>5</v>
      </c>
    </row>
    <row r="3865" spans="1:4" ht="13.2" x14ac:dyDescent="0.25">
      <c r="A3865" s="1" t="s">
        <v>3871</v>
      </c>
      <c r="B3865" t="str">
        <f ca="1">IFERROR(__xludf.DUMMYFUNCTION("GOOGLETRANSLATE(B3865,""en"",""hi"")"),"सिर्फ आप की वजह से मैं क्षेत्रीय फिल्मों धन्यवाद borade साहब देखना प्रारंभ किया")</f>
        <v>सिर्फ आप की वजह से मैं क्षेत्रीय फिल्मों धन्यवाद borade साहब देखना प्रारंभ किया</v>
      </c>
      <c r="C3865" s="1" t="s">
        <v>4</v>
      </c>
      <c r="D3865" s="1" t="s">
        <v>5</v>
      </c>
    </row>
    <row r="3866" spans="1:4" ht="13.2" x14ac:dyDescent="0.25">
      <c r="A3866" s="1" t="s">
        <v>3872</v>
      </c>
      <c r="B3866" t="str">
        <f ca="1">IFERROR(__xludf.DUMMYFUNCTION("GOOGLETRANSLATE(B3866,""en"",""hi"")"),"बिलकुल बिलकुल")</f>
        <v>बिलकुल बिलकुल</v>
      </c>
      <c r="C3866" s="1" t="s">
        <v>4</v>
      </c>
      <c r="D3866" s="1" t="s">
        <v>5</v>
      </c>
    </row>
    <row r="3867" spans="1:4" ht="13.2" x14ac:dyDescent="0.25">
      <c r="A3867" s="1" t="s">
        <v>3873</v>
      </c>
      <c r="B3867" t="str">
        <f ca="1">IFERROR(__xludf.DUMMYFUNCTION("GOOGLETRANSLATE(B3867,""en"",""hi"")"),"यह अजीब नहीं है कि न्यूयॉर्क टाइम्स की तरह हमें प्रतिक्रियावादी प्रेस कम बुद्धि idolizes
theocrats likeRoy जिसे वे नफरत है जब यह toIsrael आता है लेकिन उसे जब वह प्यार
उगलता है काले चमड़ी हिंदुओं के खिलाफ जहर .She, सफेद की एक चापलूस है
पु रूप")</f>
        <v>यह अजीब नहीं है कि न्यूयॉर्क टाइम्स की तरह हमें प्रतिक्रियावादी प्रेस कम बुद्धि idolizes
theocrats likeRoy जिसे वे नफरत है जब यह toIsrael आता है लेकिन उसे जब वह प्यार
उगलता है काले चमड़ी हिंदुओं के खिलाफ जहर .She, सफेद की एक चापलूस है
पु रूप</v>
      </c>
      <c r="C3867" s="1" t="s">
        <v>36</v>
      </c>
      <c r="D3867" s="1" t="s">
        <v>28</v>
      </c>
    </row>
    <row r="3868" spans="1:4" ht="13.2" x14ac:dyDescent="0.25">
      <c r="A3868" s="1" t="s">
        <v>3874</v>
      </c>
      <c r="B3868" t="str">
        <f ca="1">IFERROR(__xludf.DUMMYFUNCTION("GOOGLETRANSLATE(B3868,""en"",""hi"")"),"बेस्ट समीक्षा भाई")</f>
        <v>बेस्ट समीक्षा भाई</v>
      </c>
      <c r="C3868" s="1" t="s">
        <v>4</v>
      </c>
      <c r="D3868" s="1" t="s">
        <v>5</v>
      </c>
    </row>
    <row r="3869" spans="1:4" ht="13.2" x14ac:dyDescent="0.25">
      <c r="A3869" s="1" t="s">
        <v>3875</v>
      </c>
      <c r="B3869" t="str">
        <f ca="1">IFERROR(__xludf.DUMMYFUNCTION("GOOGLETRANSLATE(B3869,""en"",""hi"")"),"मैं यह काफी लड़कियों की भी है कि बहुत कुछ bizzare लगता है इस फिल्म को पसंद किया है")</f>
        <v>मैं यह काफी लड़कियों की भी है कि बहुत कुछ bizzare लगता है इस फिल्म को पसंद किया है</v>
      </c>
      <c r="C3869" s="1" t="s">
        <v>4</v>
      </c>
      <c r="D3869" s="1" t="s">
        <v>5</v>
      </c>
    </row>
    <row r="3870" spans="1:4" ht="13.2" x14ac:dyDescent="0.25">
      <c r="A3870" s="1" t="s">
        <v>3876</v>
      </c>
      <c r="B3870" t="str">
        <f ca="1">IFERROR(__xludf.DUMMYFUNCTION("GOOGLETRANSLATE(B3870,""en"",""hi"")"),"वह गिरफ्तारी चाहिए")</f>
        <v>वह गिरफ्तारी चाहिए</v>
      </c>
      <c r="C3870" s="1" t="s">
        <v>4</v>
      </c>
      <c r="D3870" s="1" t="s">
        <v>5</v>
      </c>
    </row>
    <row r="3871" spans="1:4" ht="13.2" x14ac:dyDescent="0.25">
      <c r="A3871" s="1" t="s">
        <v>3877</v>
      </c>
      <c r="B3871" t="str">
        <f ca="1">IFERROR(__xludf.DUMMYFUNCTION("GOOGLETRANSLATE(B3871,""en"",""hi"")"),"पसंद नहीं")</f>
        <v>पसंद नहीं</v>
      </c>
      <c r="C3871" s="1" t="s">
        <v>4</v>
      </c>
      <c r="D3871" s="1" t="s">
        <v>5</v>
      </c>
    </row>
    <row r="3872" spans="1:4" ht="13.2" x14ac:dyDescent="0.25">
      <c r="A3872" s="1" t="s">
        <v>3878</v>
      </c>
      <c r="B3872" t="str">
        <f ca="1">IFERROR(__xludf.DUMMYFUNCTION("GOOGLETRANSLATE(B3872,""en"",""hi"")"),"अच्छा वीडियो Ilike thas आप भाई")</f>
        <v>अच्छा वीडियो Ilike thas आप भाई</v>
      </c>
      <c r="C3872" s="1" t="s">
        <v>4</v>
      </c>
      <c r="D3872" s="1" t="s">
        <v>5</v>
      </c>
    </row>
    <row r="3873" spans="1:4" ht="13.2" x14ac:dyDescent="0.25">
      <c r="A3873" s="1" t="s">
        <v>3879</v>
      </c>
      <c r="B3873" t="str">
        <f ca="1">IFERROR(__xludf.DUMMYFUNCTION("GOOGLETRANSLATE(B3873,""en"",""hi"")"),"शानदार वीडियो प्रतीक कबीर सिंह फिल्म है")</f>
        <v>शानदार वीडियो प्रतीक कबीर सिंह फिल्म है</v>
      </c>
      <c r="C3873" s="1" t="s">
        <v>4</v>
      </c>
      <c r="D3873" s="1" t="s">
        <v>5</v>
      </c>
    </row>
    <row r="3874" spans="1:4" ht="13.2" x14ac:dyDescent="0.25">
      <c r="A3874" s="1" t="s">
        <v>3880</v>
      </c>
      <c r="B3874" t="str">
        <f ca="1">IFERROR(__xludf.DUMMYFUNCTION("GOOGLETRANSLATE(B3874,""en"",""hi"")"),"सिर्फ इसलिए उसकी पुस्तकों में से एक एक पुरस्कार जीता वह खुद महत्वपूर्ण नेता मानता है
वह अपने चेहरे और मुँह धोने करता है
पी")</f>
        <v>सिर्फ इसलिए उसकी पुस्तकों में से एक एक पुरस्कार जीता वह खुद महत्वपूर्ण नेता मानता है
वह अपने चेहरे और मुँह धोने करता है
पी</v>
      </c>
      <c r="C3874" s="1" t="s">
        <v>4</v>
      </c>
      <c r="D3874" s="1" t="s">
        <v>5</v>
      </c>
    </row>
    <row r="3875" spans="1:4" ht="13.2" x14ac:dyDescent="0.25">
      <c r="A3875" s="1" t="s">
        <v>3881</v>
      </c>
      <c r="B3875" t="str">
        <f ca="1">IFERROR(__xludf.DUMMYFUNCTION("GOOGLETRANSLATE(B3875,""en"",""hi"")"),"एक बलात्कार के दृश्य फिल्म, नारीवादी में दिखाया गया है और उदारवादी सो जा सकता है।
बहुत ही अजीब, सस्ते शब्दों के साथ तथाकथित आइटम गीत करने के लिए नहीं आते हैं उनके
नोटिस,")</f>
        <v>एक बलात्कार के दृश्य फिल्म, नारीवादी में दिखाया गया है और उदारवादी सो जा सकता है।
बहुत ही अजीब, सस्ते शब्दों के साथ तथाकथित आइटम गीत करने के लिए नहीं आते हैं उनके
नोटिस,</v>
      </c>
      <c r="C3875" s="1" t="s">
        <v>13</v>
      </c>
      <c r="D3875" s="1" t="s">
        <v>5</v>
      </c>
    </row>
    <row r="3876" spans="1:4" ht="13.2" x14ac:dyDescent="0.25">
      <c r="A3876" s="1" t="s">
        <v>3882</v>
      </c>
      <c r="B3876" t="str">
        <f ca="1">IFERROR(__xludf.DUMMYFUNCTION("GOOGLETRANSLATE(B3876,""en"",""hi"")"),"अनिकेत पांडे hii जनवरी")</f>
        <v>अनिकेत पांडे hii जनवरी</v>
      </c>
      <c r="C3876" s="1" t="s">
        <v>4</v>
      </c>
      <c r="D3876" s="1" t="s">
        <v>5</v>
      </c>
    </row>
    <row r="3877" spans="1:4" ht="13.2" x14ac:dyDescent="0.25">
      <c r="A3877" s="1" t="s">
        <v>3883</v>
      </c>
      <c r="B3877" t="str">
        <f ca="1">IFERROR(__xludf.DUMMYFUNCTION("GOOGLETRANSLATE(B3877,""en"",""hi"")"),"""एक किताब आश्चर्य की बौद्धिक मानक।"" मुझे वह पसंद है। अर्नाब के लिए धन्यवाद")</f>
        <v>"एक किताब आश्चर्य की बौद्धिक मानक।" मुझे वह पसंद है। अर्नाब के लिए धन्यवाद</v>
      </c>
      <c r="C3877" s="1" t="s">
        <v>4</v>
      </c>
      <c r="D3877" s="1" t="s">
        <v>5</v>
      </c>
    </row>
    <row r="3878" spans="1:4" ht="13.2" x14ac:dyDescent="0.25">
      <c r="A3878" s="1" t="s">
        <v>3884</v>
      </c>
      <c r="B3878" t="str">
        <f ca="1">IFERROR(__xludf.DUMMYFUNCTION("GOOGLETRANSLATE(B3878,""en"",""hi"")"),"खुशी है कि मैं वीडियो देखा")</f>
        <v>खुशी है कि मैं वीडियो देखा</v>
      </c>
      <c r="C3878" s="1" t="s">
        <v>4</v>
      </c>
      <c r="D3878" s="1" t="s">
        <v>5</v>
      </c>
    </row>
    <row r="3879" spans="1:4" ht="13.2" x14ac:dyDescent="0.25">
      <c r="A3879" s="1" t="s">
        <v>3885</v>
      </c>
      <c r="B3879" t="str">
        <f ca="1">IFERROR(__xludf.DUMMYFUNCTION("GOOGLETRANSLATE(B3879,""en"",""hi"")"),"इस तरह के एक बेवकूफ लघु फिल्म! नकारात्मक 👎 समलैंगिक समुदाय पर प्रभाव")</f>
        <v>इस तरह के एक बेवकूफ लघु फिल्म! नकारात्मक 👎 समलैंगिक समुदाय पर प्रभाव</v>
      </c>
      <c r="C3879" s="1" t="s">
        <v>13</v>
      </c>
      <c r="D3879" s="1" t="s">
        <v>5</v>
      </c>
    </row>
    <row r="3880" spans="1:4" ht="13.2" x14ac:dyDescent="0.25">
      <c r="A3880" s="1" t="s">
        <v>3886</v>
      </c>
      <c r="B3880" t="str">
        <f ca="1">IFERROR(__xludf.DUMMYFUNCTION("GOOGLETRANSLATE(B3880,""en"",""hi"")"),"&lt;Https://youtu.be/UluJEnq8JCg&gt;
इस तो प्रयास करें")</f>
        <v>&lt;Https://youtu.be/UluJEnq8JCg&gt;
इस तो प्रयास करें</v>
      </c>
      <c r="C3880" s="1" t="s">
        <v>4</v>
      </c>
      <c r="D3880" s="1" t="s">
        <v>5</v>
      </c>
    </row>
    <row r="3881" spans="1:4" ht="13.2" x14ac:dyDescent="0.25">
      <c r="A3881" s="1" t="s">
        <v>3887</v>
      </c>
      <c r="B3881" t="str">
        <f ca="1">IFERROR(__xludf.DUMMYFUNCTION("GOOGLETRANSLATE(B3881,""en"",""hi"")"),"मैं तुम्हें सर का आभारी हूँ। मैं बहुत फिल्में देख नहीं है, लेकिन दुर्भाग्य से मैं देखा
यह और मैं बहुत ज्यादा इस से निराश हो गया था। यह मेरे लिए एक सप्ताह से अधिक ले लिया
कचरा यह मेरे मन में अटक से अधिक मिलता है। मैं नहीं समझ सकता है क्या था
शिक्षण यह अंत "&amp;"में हमें सिखाया !!")</f>
        <v>मैं तुम्हें सर का आभारी हूँ। मैं बहुत फिल्में देख नहीं है, लेकिन दुर्भाग्य से मैं देखा
यह और मैं बहुत ज्यादा इस से निराश हो गया था। यह मेरे लिए एक सप्ताह से अधिक ले लिया
कचरा यह मेरे मन में अटक से अधिक मिलता है। मैं नहीं समझ सकता है क्या था
शिक्षण यह अंत में हमें सिखाया !!</v>
      </c>
      <c r="C3881" s="1" t="s">
        <v>4</v>
      </c>
      <c r="D3881" s="1" t="s">
        <v>5</v>
      </c>
    </row>
    <row r="3882" spans="1:4" ht="13.2" x14ac:dyDescent="0.25">
      <c r="A3882" s="1" t="s">
        <v>3888</v>
      </c>
      <c r="B3882" t="str">
        <f ca="1">IFERROR(__xludf.DUMMYFUNCTION("GOOGLETRANSLATE(B3882,""en"",""hi"")"),"यू जानते हैं जो कबीर सिंह के निदेशक थे ??????? उन्होंने कहा कि वास्तव में दक्षिण है
संदीप Vanga नामित भारतीय निर्देशक। यू हमेशा बॉलीवुड को दोष नहीं कर सकते।")</f>
        <v>यू जानते हैं जो कबीर सिंह के निदेशक थे ??????? उन्होंने कहा कि वास्तव में दक्षिण है
संदीप Vanga नामित भारतीय निर्देशक। यू हमेशा बॉलीवुड को दोष नहीं कर सकते।</v>
      </c>
      <c r="C3882" s="1" t="s">
        <v>4</v>
      </c>
      <c r="D3882" s="1" t="s">
        <v>5</v>
      </c>
    </row>
    <row r="3883" spans="1:4" ht="13.2" x14ac:dyDescent="0.25">
      <c r="A3883" s="1" t="s">
        <v>3889</v>
      </c>
      <c r="B3883" t="str">
        <f ca="1">IFERROR(__xludf.DUMMYFUNCTION("GOOGLETRANSLATE(B3883,""en"",""hi"")"),"भाई आज आग पर 🔥🔥🔥💪")</f>
        <v>भाई आज आग पर 🔥🔥🔥💪</v>
      </c>
      <c r="C3883" s="1" t="s">
        <v>4</v>
      </c>
      <c r="D3883" s="1" t="s">
        <v>5</v>
      </c>
    </row>
    <row r="3884" spans="1:4" ht="13.2" x14ac:dyDescent="0.25">
      <c r="A3884" s="1" t="s">
        <v>3890</v>
      </c>
      <c r="B3884" t="str">
        <f ca="1">IFERROR(__xludf.DUMMYFUNCTION("GOOGLETRANSLATE(B3884,""en"",""hi"")"),"होने के नाते समलैंगिक गलत है और यह एक विकल्प है 🤣👍")</f>
        <v>होने के नाते समलैंगिक गलत है और यह एक विकल्प है 🤣👍</v>
      </c>
      <c r="C3884" s="1" t="s">
        <v>4</v>
      </c>
      <c r="D3884" s="1" t="s">
        <v>28</v>
      </c>
    </row>
    <row r="3885" spans="1:4" ht="13.2" x14ac:dyDescent="0.25">
      <c r="A3885" s="1" t="s">
        <v>3891</v>
      </c>
      <c r="B3885" t="str">
        <f ca="1">IFERROR(__xludf.DUMMYFUNCTION("GOOGLETRANSLATE(B3885,""en"",""hi"")"),"बहुत बढ़िया शो")</f>
        <v>बहुत बढ़िया शो</v>
      </c>
      <c r="C3885" s="1" t="s">
        <v>4</v>
      </c>
      <c r="D3885" s="1" t="s">
        <v>5</v>
      </c>
    </row>
    <row r="3886" spans="1:4" ht="13.2" x14ac:dyDescent="0.25">
      <c r="A3886" s="1" t="s">
        <v>3892</v>
      </c>
      <c r="B3886" t="str">
        <f ca="1">IFERROR(__xludf.DUMMYFUNCTION("GOOGLETRANSLATE(B3886,""en"",""hi"")"),"सबसे पहले यू कहानी लाइन समझने की जरूरत है ... मुझे लगता है यू कि बर्दाश्त नहीं कर सकता
दक्षिण निर्देशक या अभिनेता इतनी अच्छी तरह से कर रहे हैं ... पहला चेक वाट गंदगी यू रहे हैं
..go कॉफी n सर्द है कह ..")</f>
        <v>सबसे पहले यू कहानी लाइन समझने की जरूरत है ... मुझे लगता है यू कि बर्दाश्त नहीं कर सकता
दक्षिण निर्देशक या अभिनेता इतनी अच्छी तरह से कर रहे हैं ... पहला चेक वाट गंदगी यू रहे हैं
..go कॉफी n सर्द है कह ..</v>
      </c>
      <c r="C3886" s="1" t="s">
        <v>36</v>
      </c>
      <c r="D3886" s="1" t="s">
        <v>5</v>
      </c>
    </row>
    <row r="3887" spans="1:4" ht="13.2" x14ac:dyDescent="0.25">
      <c r="A3887" s="1" t="s">
        <v>3893</v>
      </c>
      <c r="B3887" t="str">
        <f ca="1">IFERROR(__xludf.DUMMYFUNCTION("GOOGLETRANSLATE(B3887,""en"",""hi"")"),"केवल एक ही बातें इस वीडियो में बेकार
।
।
।
।
।
।
अतः कई विज्ञापनों 😡")</f>
        <v>केवल एक ही बातें इस वीडियो में बेकार
।
।
।
।
।
।
अतः कई विज्ञापनों 😡</v>
      </c>
      <c r="C3887" s="1" t="s">
        <v>4</v>
      </c>
      <c r="D3887" s="1" t="s">
        <v>5</v>
      </c>
    </row>
    <row r="3888" spans="1:4" ht="13.2" x14ac:dyDescent="0.25">
      <c r="A3888" s="1" t="s">
        <v>3894</v>
      </c>
      <c r="B3888" t="str">
        <f ca="1">IFERROR(__xludf.DUMMYFUNCTION("GOOGLETRANSLATE(B3888,""en"",""hi"")"),"11.55 savage🔥🔥🔥")</f>
        <v>11.55 savage🔥🔥🔥</v>
      </c>
      <c r="C3888" s="1" t="s">
        <v>4</v>
      </c>
      <c r="D3888" s="1" t="s">
        <v>5</v>
      </c>
    </row>
    <row r="3889" spans="1:4" ht="13.2" x14ac:dyDescent="0.25">
      <c r="A3889" s="1" t="s">
        <v>3895</v>
      </c>
      <c r="B3889" t="str">
        <f ca="1">IFERROR(__xludf.DUMMYFUNCTION("GOOGLETRANSLATE(B3889,""en"",""hi"")"),"सलामी सर जी")</f>
        <v>सलामी सर जी</v>
      </c>
      <c r="C3889" s="1" t="s">
        <v>4</v>
      </c>
      <c r="D3889" s="1" t="s">
        <v>5</v>
      </c>
    </row>
    <row r="3890" spans="1:4" ht="13.2" x14ac:dyDescent="0.25">
      <c r="A3890" s="1" t="s">
        <v>3896</v>
      </c>
      <c r="B3890" t="str">
        <f ca="1">IFERROR(__xludf.DUMMYFUNCTION("GOOGLETRANSLATE(B3890,""en"",""hi"")"),"Bhavik त्रिवेदी Indiya ईश्वर की कृपा से इस तरह महान बेटे हैं")</f>
        <v>Bhavik त्रिवेदी Indiya ईश्वर की कृपा से इस तरह महान बेटे हैं</v>
      </c>
      <c r="C3890" s="1" t="s">
        <v>4</v>
      </c>
      <c r="D3890" s="1" t="s">
        <v>5</v>
      </c>
    </row>
    <row r="3891" spans="1:4" ht="13.2" x14ac:dyDescent="0.25">
      <c r="A3891" s="1" t="s">
        <v>3897</v>
      </c>
      <c r="B3891" t="str">
        <f ca="1">IFERROR(__xludf.DUMMYFUNCTION("GOOGLETRANSLATE(B3891,""en"",""hi"")"),"मैं समलैंगिकों के बारे में ज्यादा नहीं जानता, लेकिन मैं निश्चित रूप से कहना है कि
विपरीतलिंगी अनुमति नहीं दी जानी चाहिए।")</f>
        <v>मैं समलैंगिकों के बारे में ज्यादा नहीं जानता, लेकिन मैं निश्चित रूप से कहना है कि
विपरीतलिंगी अनुमति नहीं दी जानी चाहिए।</v>
      </c>
      <c r="C3891" s="1" t="s">
        <v>4</v>
      </c>
      <c r="D3891" s="1" t="s">
        <v>28</v>
      </c>
    </row>
    <row r="3892" spans="1:4" ht="13.2" x14ac:dyDescent="0.25">
      <c r="A3892" s="1" t="s">
        <v>3898</v>
      </c>
      <c r="B3892" t="str">
        <f ca="1">IFERROR(__xludf.DUMMYFUNCTION("GOOGLETRANSLATE(B3892,""en"",""hi"")"),"Superrrrrrrrr")</f>
        <v>Superrrrrrrrr</v>
      </c>
      <c r="C3892" s="1" t="s">
        <v>4</v>
      </c>
      <c r="D3892" s="1" t="s">
        <v>5</v>
      </c>
    </row>
    <row r="3893" spans="1:4" ht="13.2" x14ac:dyDescent="0.25">
      <c r="A3893" s="1" t="s">
        <v>3899</v>
      </c>
      <c r="B3893" t="str">
        <f ca="1">IFERROR(__xludf.DUMMYFUNCTION("GOOGLETRANSLATE(B3893,""en"",""hi"")"),"सुंदर, धन्यवाद यू Vai thanku")</f>
        <v>सुंदर, धन्यवाद यू Vai thanku</v>
      </c>
      <c r="C3893" s="1" t="s">
        <v>4</v>
      </c>
      <c r="D3893" s="1" t="s">
        <v>5</v>
      </c>
    </row>
    <row r="3894" spans="1:4" ht="13.2" x14ac:dyDescent="0.25">
      <c r="A3894" s="1" t="s">
        <v>3900</v>
      </c>
      <c r="B3894" t="str">
        <f ca="1">IFERROR(__xludf.DUMMYFUNCTION("GOOGLETRANSLATE(B3894,""en"",""hi"")"),"अच्छा अच्छा अच्छा")</f>
        <v>अच्छा अच्छा अच्छा</v>
      </c>
      <c r="C3894" s="1" t="s">
        <v>4</v>
      </c>
      <c r="D3894" s="1" t="s">
        <v>5</v>
      </c>
    </row>
    <row r="3895" spans="1:4" ht="13.2" x14ac:dyDescent="0.25">
      <c r="A3895" s="1" t="s">
        <v>3901</v>
      </c>
      <c r="B3895" t="str">
        <f ca="1">IFERROR(__xludf.DUMMYFUNCTION("GOOGLETRANSLATE(B3895,""en"",""hi"")"),"फिल्म का सारांश 😂")</f>
        <v>फिल्म का सारांश 😂</v>
      </c>
      <c r="C3895" s="1" t="s">
        <v>4</v>
      </c>
      <c r="D3895" s="1" t="s">
        <v>5</v>
      </c>
    </row>
    <row r="3896" spans="1:4" ht="13.2" x14ac:dyDescent="0.25">
      <c r="A3896" s="1" t="s">
        <v>3902</v>
      </c>
      <c r="B3896" t="str">
        <f ca="1">IFERROR(__xludf.DUMMYFUNCTION("GOOGLETRANSLATE(B3896,""en"",""hi"")"),"मैं यू बकवास")</f>
        <v>मैं यू बकवास</v>
      </c>
      <c r="C3896" s="1" t="s">
        <v>36</v>
      </c>
      <c r="D3896" s="1" t="s">
        <v>5</v>
      </c>
    </row>
    <row r="3897" spans="1:4" ht="13.2" x14ac:dyDescent="0.25">
      <c r="A3897" s="1" t="s">
        <v>3903</v>
      </c>
      <c r="B3897" t="str">
        <f ca="1">IFERROR(__xludf.DUMMYFUNCTION("GOOGLETRANSLATE(B3897,""en"",""hi"")"),"अरुंधति एक सब समय द्वि ** ज है")</f>
        <v>अरुंधति एक सब समय द्वि ** ज है</v>
      </c>
      <c r="C3897" s="1" t="s">
        <v>4</v>
      </c>
      <c r="D3897" s="1" t="s">
        <v>28</v>
      </c>
    </row>
    <row r="3898" spans="1:4" ht="13.2" x14ac:dyDescent="0.25">
      <c r="A3898" s="1" t="s">
        <v>3904</v>
      </c>
      <c r="B3898" t="str">
        <f ca="1">IFERROR(__xludf.DUMMYFUNCTION("GOOGLETRANSLATE(B3898,""en"",""hi"")"),"मैं तुम्हारे साथ aggre")</f>
        <v>मैं तुम्हारे साथ aggre</v>
      </c>
      <c r="C3898" s="1" t="s">
        <v>4</v>
      </c>
      <c r="D3898" s="1" t="s">
        <v>5</v>
      </c>
    </row>
    <row r="3899" spans="1:4" ht="13.2" x14ac:dyDescent="0.25">
      <c r="A3899" s="1" t="s">
        <v>3905</v>
      </c>
      <c r="B3899" t="str">
        <f ca="1">IFERROR(__xludf.DUMMYFUNCTION("GOOGLETRANSLATE(B3899,""en"",""hi"")"),"T.R.P. 0/5 गणराज्य टीवी")</f>
        <v>T.R.P. 0/5 गणराज्य टीवी</v>
      </c>
      <c r="C3899" s="1" t="s">
        <v>4</v>
      </c>
      <c r="D3899" s="1" t="s">
        <v>5</v>
      </c>
    </row>
    <row r="3900" spans="1:4" ht="13.2" x14ac:dyDescent="0.25">
      <c r="A3900" s="1" t="s">
        <v>3906</v>
      </c>
      <c r="B3900" t="str">
        <f ca="1">IFERROR(__xludf.DUMMYFUNCTION("GOOGLETRANSLATE(B3900,""en"",""hi"")"),"वास्तव में पिछले वीडियो में लंबे समय से एक .... असुरक्षा एक बनाने के लिए कृपया ... मैं
जरूरत है")</f>
        <v>वास्तव में पिछले वीडियो में लंबे समय से एक .... असुरक्षा एक बनाने के लिए कृपया ... मैं
जरूरत है</v>
      </c>
      <c r="C3900" s="1" t="s">
        <v>4</v>
      </c>
      <c r="D3900" s="1" t="s">
        <v>5</v>
      </c>
    </row>
    <row r="3901" spans="1:4" ht="13.2" x14ac:dyDescent="0.25">
      <c r="A3901" s="1" t="s">
        <v>3907</v>
      </c>
      <c r="B3901" t="str">
        <f ca="1">IFERROR(__xludf.DUMMYFUNCTION("GOOGLETRANSLATE(B3901,""en"",""hi"")"),"प्रतीक साहब कैसे भारत में विवाह से बर्बाद कर दिया जा रहा है पर एक वीडियो बना कृपया
नारीवादी जैसे द्वारा लाया कानूनों आईपीसी 498 ए, डीवी कानूनों आदि कैसे इन रखरखाव
प्रावधान उपयोग किया जाता है कैसे पति और उनके परिवारों को परेशान कर रहे हैं। कृपया जांचें
आईप"&amp;"ीसी 498 ए के दुरुपयोग। और कैसे कुछ गैर सरकारी संगठन और वकीलों लाने के लिए पैरवी कर रहे हैं
बर्बाद शादी और परेशान पुरुषों के लिए कानून")</f>
        <v>प्रतीक साहब कैसे भारत में विवाह से बर्बाद कर दिया जा रहा है पर एक वीडियो बना कृपया
नारीवादी जैसे द्वारा लाया कानूनों आईपीसी 498 ए, डीवी कानूनों आदि कैसे इन रखरखाव
प्रावधान उपयोग किया जाता है कैसे पति और उनके परिवारों को परेशान कर रहे हैं। कृपया जांचें
आईपीसी 498 ए के दुरुपयोग। और कैसे कुछ गैर सरकारी संगठन और वकीलों लाने के लिए पैरवी कर रहे हैं
बर्बाद शादी और परेशान पुरुषों के लिए कानून</v>
      </c>
      <c r="C3901" s="1" t="s">
        <v>13</v>
      </c>
      <c r="D3901" s="1" t="s">
        <v>5</v>
      </c>
    </row>
    <row r="3902" spans="1:4" ht="13.2" x14ac:dyDescent="0.25">
      <c r="A3902" s="1" t="s">
        <v>3908</v>
      </c>
      <c r="B3902" t="str">
        <f ca="1">IFERROR(__xludf.DUMMYFUNCTION("GOOGLETRANSLATE(B3902,""en"",""hi"")"),"377 की अजीब स्टार्टर 😀😀")</f>
        <v>377 की अजीब स्टार्टर 😀😀</v>
      </c>
      <c r="C3902" s="1" t="s">
        <v>4</v>
      </c>
      <c r="D3902" s="1" t="s">
        <v>5</v>
      </c>
    </row>
    <row r="3903" spans="1:4" ht="13.2" x14ac:dyDescent="0.25">
      <c r="A3903" s="1" t="s">
        <v>3909</v>
      </c>
      <c r="B3903" t="str">
        <f ca="1">IFERROR(__xludf.DUMMYFUNCTION("GOOGLETRANSLATE(B3903,""en"",""hi"")"),"अर्नाब, यू जहां रखा है अपनी रीढ़ प्रिय ???
यह प्रधानमंत्री के कार्यालय में है ???
कुछ पत्रकारिता आदमी है ....
जल्द ठीक हो जाओ...")</f>
        <v>अर्नाब, यू जहां रखा है अपनी रीढ़ प्रिय ???
यह प्रधानमंत्री के कार्यालय में है ???
कुछ पत्रकारिता आदमी है ....
जल्द ठीक हो जाओ...</v>
      </c>
      <c r="C3903" s="1" t="s">
        <v>4</v>
      </c>
      <c r="D3903" s="1" t="s">
        <v>5</v>
      </c>
    </row>
    <row r="3904" spans="1:4" ht="13.2" x14ac:dyDescent="0.25">
      <c r="A3904" s="1" t="s">
        <v>3910</v>
      </c>
      <c r="B3904" t="str">
        <f ca="1">IFERROR(__xludf.DUMMYFUNCTION("GOOGLETRANSLATE(B3904,""en"",""hi"")"),"बॉलीवुड की फिल्मों के 99% विसंगत हो जाएगा")</f>
        <v>बॉलीवुड की फिल्मों के 99% विसंगत हो जाएगा</v>
      </c>
      <c r="C3904" s="1" t="s">
        <v>13</v>
      </c>
      <c r="D3904" s="1" t="s">
        <v>5</v>
      </c>
    </row>
    <row r="3905" spans="1:4" ht="13.2" x14ac:dyDescent="0.25">
      <c r="A3905" s="1" t="s">
        <v>3911</v>
      </c>
      <c r="B3905" t="str">
        <f ca="1">IFERROR(__xludf.DUMMYFUNCTION("GOOGLETRANSLATE(B3905,""en"",""hi"")"),"क्या एक शीर्षक !!!! 👍👏")</f>
        <v>क्या एक शीर्षक !!!! 👍👏</v>
      </c>
      <c r="C3905" s="1" t="s">
        <v>4</v>
      </c>
      <c r="D3905" s="1" t="s">
        <v>5</v>
      </c>
    </row>
    <row r="3906" spans="1:4" ht="13.2" x14ac:dyDescent="0.25">
      <c r="A3906" s="1" t="s">
        <v>3912</v>
      </c>
      <c r="B3906" t="str">
        <f ca="1">IFERROR(__xludf.DUMMYFUNCTION("GOOGLETRANSLATE(B3906,""en"",""hi"")"),"उत्तम")</f>
        <v>उत्तम</v>
      </c>
      <c r="C3906" s="1" t="s">
        <v>4</v>
      </c>
      <c r="D3906" s="1" t="s">
        <v>5</v>
      </c>
    </row>
    <row r="3907" spans="1:4" ht="13.2" x14ac:dyDescent="0.25">
      <c r="A3907" s="1" t="s">
        <v>3913</v>
      </c>
      <c r="B3907" t="str">
        <f ca="1">IFERROR(__xludf.DUMMYFUNCTION("GOOGLETRANSLATE(B3907,""en"",""hi"")"),"आप यह पढ़ रहे हैं, तो मैं सुझाव है कि आप स्वामी की पूरी काम को पढ़ने के लिए
विवेकानंद मैं गारंटी यू अफसोस नहीं होगा")</f>
        <v>आप यह पढ़ रहे हैं, तो मैं सुझाव है कि आप स्वामी की पूरी काम को पढ़ने के लिए
विवेकानंद मैं गारंटी यू अफसोस नहीं होगा</v>
      </c>
      <c r="C3907" s="1" t="s">
        <v>4</v>
      </c>
      <c r="D3907" s="1" t="s">
        <v>5</v>
      </c>
    </row>
    <row r="3908" spans="1:4" ht="13.2" x14ac:dyDescent="0.25">
      <c r="A3908" s="1" t="s">
        <v>3914</v>
      </c>
      <c r="B3908" t="str">
        <f ca="1">IFERROR(__xludf.DUMMYFUNCTION("GOOGLETRANSLATE(B3908,""en"",""hi"")"),"पर उस लड़के [03:46] (https://www.youtube.com/watch?v=ZzsAuDkXq1M&amp;t=3m46s) और
jhaat पुरुष एक दूसरे को बकवास जाना चाहिए।")</f>
        <v>पर उस लड़के [03:46] (https://www.youtube.com/watch?v=ZzsAuDkXq1M&amp;t=3m46s) और
jhaat पुरुष एक दूसरे को बकवास जाना चाहिए।</v>
      </c>
      <c r="C3908" s="1" t="s">
        <v>4</v>
      </c>
      <c r="D3908" s="1" t="s">
        <v>28</v>
      </c>
    </row>
    <row r="3909" spans="1:4" ht="13.2" x14ac:dyDescent="0.25">
      <c r="A3909" s="1" t="s">
        <v>3915</v>
      </c>
      <c r="B3909" t="str">
        <f ca="1">IFERROR(__xludf.DUMMYFUNCTION("GOOGLETRANSLATE(B3909,""en"",""hi"")"),"वह एक सुअर है")</f>
        <v>वह एक सुअर है</v>
      </c>
      <c r="C3909" s="1" t="s">
        <v>36</v>
      </c>
      <c r="D3909" s="1" t="s">
        <v>5</v>
      </c>
    </row>
    <row r="3910" spans="1:4" ht="13.2" x14ac:dyDescent="0.25">
      <c r="A3910" s="1" t="s">
        <v>3916</v>
      </c>
      <c r="B3910" t="str">
        <f ca="1">IFERROR(__xludf.DUMMYFUNCTION("GOOGLETRANSLATE(B3910,""en"",""hi"")"),"Sotti महान भुना हुआ मैं कभी देखा है")</f>
        <v>Sotti महान भुना हुआ मैं कभी देखा है</v>
      </c>
      <c r="C3910" s="1" t="s">
        <v>13</v>
      </c>
      <c r="D3910" s="1" t="s">
        <v>5</v>
      </c>
    </row>
    <row r="3911" spans="1:4" ht="13.2" x14ac:dyDescent="0.25">
      <c r="A3911" s="1" t="s">
        <v>3917</v>
      </c>
      <c r="B3911" t="str">
        <f ca="1">IFERROR(__xludf.DUMMYFUNCTION("GOOGLETRANSLATE(B3911,""en"",""hi"")"),"आप जो कुछ भी कहा, सही और 100% सही है हम भारतीयों अभी भी छोड़कर
एक ऐसे समाज में जहां लोगों सही मायने में अपने विचार अभ्यास कर सकते हैं के रूप में विकसित नहीं किया है।
2-5 साल पुराने लड़कियों के इस देश में बलात्कार हो रहे हैं। कालेजों से भर रहे हैं
10-20 गु"&amp;"ंडों। वहाँ फिल्म के साथ कुछ भी गलत नहीं है, आप और मुझे पता है कि
संदेश हमारे युवाओं की व्याख्या करने वाला। मैं दो दोस्तों को जो प्रतिबद्ध है
कॉलेज में प्यार के लिए आत्महत्या। ""तेरे नाम"" कोई दूर स्मृति या तो है")</f>
        <v>आप जो कुछ भी कहा, सही और 100% सही है हम भारतीयों अभी भी छोड़कर
एक ऐसे समाज में जहां लोगों सही मायने में अपने विचार अभ्यास कर सकते हैं के रूप में विकसित नहीं किया है।
2-5 साल पुराने लड़कियों के इस देश में बलात्कार हो रहे हैं। कालेजों से भर रहे हैं
10-20 गुंडों। वहाँ फिल्म के साथ कुछ भी गलत नहीं है, आप और मुझे पता है कि
संदेश हमारे युवाओं की व्याख्या करने वाला। मैं दो दोस्तों को जो प्रतिबद्ध है
कॉलेज में प्यार के लिए आत्महत्या। "तेरे नाम" कोई दूर स्मृति या तो है</v>
      </c>
      <c r="C3911" s="1" t="s">
        <v>13</v>
      </c>
      <c r="D3911" s="1" t="s">
        <v>5</v>
      </c>
    </row>
    <row r="3912" spans="1:4" ht="13.2" x14ac:dyDescent="0.25">
      <c r="A3912" s="1" t="s">
        <v>3918</v>
      </c>
      <c r="B3912" t="str">
        <f ca="1">IFERROR(__xludf.DUMMYFUNCTION("GOOGLETRANSLATE(B3912,""en"",""hi"")"),"अतुल्य भाई .... तुम ठीक कह रहे ...")</f>
        <v>अतुल्य भाई .... तुम ठीक कह रहे ...</v>
      </c>
      <c r="C3912" s="1" t="s">
        <v>4</v>
      </c>
      <c r="D3912" s="1" t="s">
        <v>5</v>
      </c>
    </row>
    <row r="3913" spans="1:4" ht="13.2" x14ac:dyDescent="0.25">
      <c r="A3913" s="1" t="s">
        <v>3919</v>
      </c>
      <c r="B3913" t="str">
        <f ca="1">IFERROR(__xludf.DUMMYFUNCTION("GOOGLETRANSLATE(B3913,""en"",""hi"")"),"🅰🆆🅴🆂🅾🅼🅴")</f>
        <v>🅰🆆🅴🆂🅾🅼🅴</v>
      </c>
      <c r="C3913" s="1" t="s">
        <v>4</v>
      </c>
      <c r="D3913" s="1" t="s">
        <v>5</v>
      </c>
    </row>
    <row r="3914" spans="1:4" ht="13.2" x14ac:dyDescent="0.25">
      <c r="A3914" s="1" t="s">
        <v>3920</v>
      </c>
      <c r="B3914" t="str">
        <f ca="1">IFERROR(__xludf.DUMMYFUNCTION("GOOGLETRANSLATE(B3914,""en"",""hi"")"),"तटरक्षक n u से @Sonal सोनी मैं मीटर")</f>
        <v>तटरक्षक n u से @Sonal सोनी मैं मीटर</v>
      </c>
      <c r="C3914" s="1" t="s">
        <v>4</v>
      </c>
      <c r="D3914" s="1" t="s">
        <v>5</v>
      </c>
    </row>
    <row r="3915" spans="1:4" ht="13.2" x14ac:dyDescent="0.25">
      <c r="A3915" s="1" t="s">
        <v>3921</v>
      </c>
      <c r="B3915" t="str">
        <f ca="1">IFERROR(__xludf.DUMMYFUNCTION("GOOGLETRANSLATE(B3915,""en"",""hi"")"),"सबसे बुरा वीडियो")</f>
        <v>सबसे बुरा वीडियो</v>
      </c>
      <c r="C3915" s="1" t="s">
        <v>13</v>
      </c>
      <c r="D3915" s="1" t="s">
        <v>5</v>
      </c>
    </row>
    <row r="3916" spans="1:4" ht="13.2" x14ac:dyDescent="0.25">
      <c r="A3916" s="1" t="s">
        <v>3922</v>
      </c>
      <c r="B3916" t="str">
        <f ca="1">IFERROR(__xludf.DUMMYFUNCTION("GOOGLETRANSLATE(B3916,""en"",""hi"")"),"हितेश कुमार हमारा देश नारीवादियों से भरा हुआ है उनमें से कुछ में वहाँ चेहरा छिपाने
लैंगिक समानता का मुखौटा।")</f>
        <v>हितेश कुमार हमारा देश नारीवादियों से भरा हुआ है उनमें से कुछ में वहाँ चेहरा छिपाने
लैंगिक समानता का मुखौटा।</v>
      </c>
      <c r="C3916" s="1" t="s">
        <v>13</v>
      </c>
      <c r="D3916" s="1" t="s">
        <v>5</v>
      </c>
    </row>
    <row r="3917" spans="1:4" ht="13.2" x14ac:dyDescent="0.25">
      <c r="A3917" s="1" t="s">
        <v>3923</v>
      </c>
      <c r="B3917" t="str">
        <f ca="1">IFERROR(__xludf.DUMMYFUNCTION("GOOGLETRANSLATE(B3917,""en"",""hi"")"),"@ [41:51] (https://www.youtube.com/watch?v=n3d5IlngAMA&amp;t=41m51s) अर्नाब फुसफुसाते
xD ""बहस क्या था""")</f>
        <v>@ [41:51] (https://www.youtube.com/watch?v=n3d5IlngAMA&amp;t=41m51s) अर्नाब फुसफुसाते
xD "बहस क्या था"</v>
      </c>
      <c r="C3917" s="1" t="s">
        <v>4</v>
      </c>
      <c r="D3917" s="1" t="s">
        <v>5</v>
      </c>
    </row>
    <row r="3918" spans="1:4" ht="13.2" x14ac:dyDescent="0.25">
      <c r="A3918" s="1" t="s">
        <v>3924</v>
      </c>
      <c r="B3918" t="str">
        <f ca="1">IFERROR(__xludf.DUMMYFUNCTION("GOOGLETRANSLATE(B3918,""en"",""hi"")"),"कबीर सिंह दुर्व्यवहार पदोन्नत नहीं किया ... lol
बोल बकवास बंद करो")</f>
        <v>कबीर सिंह दुर्व्यवहार पदोन्नत नहीं किया ... lol
बोल बकवास बंद करो</v>
      </c>
      <c r="C3918" s="1" t="s">
        <v>36</v>
      </c>
      <c r="D3918" s="1" t="s">
        <v>5</v>
      </c>
    </row>
    <row r="3919" spans="1:4" ht="13.2" x14ac:dyDescent="0.25">
      <c r="A3919" s="1" t="s">
        <v>3925</v>
      </c>
      <c r="B3919" t="str">
        <f ca="1">IFERROR(__xludf.DUMMYFUNCTION("GOOGLETRANSLATE(B3919,""en"",""hi"")"),"क्यों इस मूर्ख बात कर रही है जब मधु किश्वर बात कर रही है और यही कारण है अर्नाब नहीं है
उसे चुप रहो, जबकि वह बोलती है।")</f>
        <v>क्यों इस मूर्ख बात कर रही है जब मधु किश्वर बात कर रही है और यही कारण है अर्नाब नहीं है
उसे चुप रहो, जबकि वह बोलती है।</v>
      </c>
      <c r="C3919" s="1" t="s">
        <v>4</v>
      </c>
      <c r="D3919" s="1" t="s">
        <v>5</v>
      </c>
    </row>
    <row r="3920" spans="1:4" ht="13.2" x14ac:dyDescent="0.25">
      <c r="A3920" s="1" t="s">
        <v>3926</v>
      </c>
      <c r="B3920" t="str">
        <f ca="1">IFERROR(__xludf.DUMMYFUNCTION("GOOGLETRANSLATE(B3920,""en"",""hi"")"),"Ranu.nice")</f>
        <v>Ranu.nice</v>
      </c>
      <c r="C3920" s="1" t="s">
        <v>4</v>
      </c>
      <c r="D3920" s="1" t="s">
        <v>5</v>
      </c>
    </row>
    <row r="3921" spans="1:4" ht="13.2" x14ac:dyDescent="0.25">
      <c r="A3921" s="1" t="s">
        <v>3927</v>
      </c>
      <c r="B3921" t="str">
        <f ca="1">IFERROR(__xludf.DUMMYFUNCTION("GOOGLETRANSLATE(B3921,""en"",""hi"")"),"बेवकूफ !")</f>
        <v>बेवकूफ !</v>
      </c>
      <c r="C3921" s="1" t="s">
        <v>36</v>
      </c>
      <c r="D3921" s="1" t="s">
        <v>5</v>
      </c>
    </row>
    <row r="3922" spans="1:4" ht="13.2" x14ac:dyDescent="0.25">
      <c r="A3922" s="1" t="s">
        <v>3928</v>
      </c>
      <c r="B3922" t="str">
        <f ca="1">IFERROR(__xludf.DUMMYFUNCTION("GOOGLETRANSLATE(B3922,""en"",""hi"")"),"बिंदु किसी भी नकारात्मक चरित्र एक नायक और कबीर के रूप में पेश नहीं किया जाना चाहिए है
सिंह ने एक चरित्र है जो निश्चित रूप से बुरा गतिविधियां कर रहा है, लेकिन पर दिखाया जाता है
दूसरी ओर अगर हम फिल्म के इरादे ध्यान केंद्रित परियोजना है कि करने के लिए भी है
"&amp;"वह जो कुछ भी वह कर रहा है एक नायक बनी हुई है।")</f>
        <v>बिंदु किसी भी नकारात्मक चरित्र एक नायक और कबीर के रूप में पेश नहीं किया जाना चाहिए है
सिंह ने एक चरित्र है जो निश्चित रूप से बुरा गतिविधियां कर रहा है, लेकिन पर दिखाया जाता है
दूसरी ओर अगर हम फिल्म के इरादे ध्यान केंद्रित परियोजना है कि करने के लिए भी है
वह जो कुछ भी वह कर रहा है एक नायक बनी हुई है।</v>
      </c>
      <c r="C3922" s="1" t="s">
        <v>4</v>
      </c>
      <c r="D3922" s="1" t="s">
        <v>5</v>
      </c>
    </row>
    <row r="3923" spans="1:4" ht="13.2" x14ac:dyDescent="0.25">
      <c r="A3923" s="1" t="s">
        <v>3929</v>
      </c>
      <c r="B3923" t="str">
        <f ca="1">IFERROR(__xludf.DUMMYFUNCTION("GOOGLETRANSLATE(B3923,""en"",""hi"")"),"Shitwood")</f>
        <v>Shitwood</v>
      </c>
      <c r="C3923" s="1" t="s">
        <v>4</v>
      </c>
      <c r="D3923" s="1" t="s">
        <v>5</v>
      </c>
    </row>
    <row r="3924" spans="1:4" ht="13.2" x14ac:dyDescent="0.25">
      <c r="A3924" s="1" t="s">
        <v>3930</v>
      </c>
      <c r="B3924" t="str">
        <f ca="1">IFERROR(__xludf.DUMMYFUNCTION("GOOGLETRANSLATE(B3924,""en"",""hi"")"),"सब समय की सबसे बहुप्रतीक्षित वीडियो Aagya")</f>
        <v>सब समय की सबसे बहुप्रतीक्षित वीडियो Aagya</v>
      </c>
      <c r="C3924" s="1" t="s">
        <v>4</v>
      </c>
      <c r="D3924" s="1" t="s">
        <v>5</v>
      </c>
    </row>
    <row r="3925" spans="1:4" ht="13.2" x14ac:dyDescent="0.25">
      <c r="A3925" s="1" t="s">
        <v>3931</v>
      </c>
      <c r="B3925" t="str">
        <f ca="1">IFERROR(__xludf.DUMMYFUNCTION("GOOGLETRANSLATE(B3925,""en"",""hi"")"),"खैर तथ्य किसी प्रतिष्ठित व्यक्ति या एक आइकन दर्शकों पर असर पड़ता है बहुत अच्छी तरह से है
Udta पंजाब में दिखाया गया।
घर पर माता पिता और शिक्षकों स्कूलों हर तरह से करना चाहिए पर है नैतिक और
शिष्टाचार विकास कक्षाएं एक व्यक्ति के समग्र विकास के लिए
ताकि एक नह"&amp;"ीं है क्रम में दूसरों के प्रति एक तरह का उदार व्यक्तित्व
उसकी ढीली या उसके उनके बहुत प्रवण अवधि में है कि व्यक्तित्व कहा जाता है
""किशोर""")</f>
        <v>खैर तथ्य किसी प्रतिष्ठित व्यक्ति या एक आइकन दर्शकों पर असर पड़ता है बहुत अच्छी तरह से है
Udta पंजाब में दिखाया गया।
घर पर माता पिता और शिक्षकों स्कूलों हर तरह से करना चाहिए पर है नैतिक और
शिष्टाचार विकास कक्षाएं एक व्यक्ति के समग्र विकास के लिए
ताकि एक नहीं है क्रम में दूसरों के प्रति एक तरह का उदार व्यक्तित्व
उसकी ढीली या उसके उनके बहुत प्रवण अवधि में है कि व्यक्तित्व कहा जाता है
"किशोर"</v>
      </c>
      <c r="C3925" s="1" t="s">
        <v>4</v>
      </c>
      <c r="D3925" s="1" t="s">
        <v>5</v>
      </c>
    </row>
    <row r="3926" spans="1:4" ht="13.2" x14ac:dyDescent="0.25">
      <c r="A3926" s="1" t="s">
        <v>3932</v>
      </c>
      <c r="B3926" t="str">
        <f ca="1">IFERROR(__xludf.DUMMYFUNCTION("GOOGLETRANSLATE(B3926,""en"",""hi"")"),"सांस्कृतिक मूल्यों व्यक्तिपरक रहे हैं ... स्वतंत्रता व्यक्तिवाद के लिए खड़ा है ... हर
व्यक्ति अपने निर्णय लेने के लिए सक्षम होना चाहिए ... अब कुछ होने के लिए खुश हो सकता है
जीवन भर एक व्यक्ति के साथ ... या कुछ कई के लिए खुश हो सकता है
भागीदारों .... यह व्"&amp;"यक्ति पर निर्भर करता है ... हम स्वतंत्रता और यह कोसने ग़लत ...
नारीवाद महिला के लिए समान अधिकार के लिए खड़ा है ... हम पितृसत्तात्मक में रहते हैं
समाज है, जहां असमानता सामाजिक नियंत्रण उपजी ... समाज नियंत्रित था
सदियों के माध्यम से महिला ... इस असमानता निक"&amp;"ाला जा रहा है का लक्ष्य है
नारीवाद ....
अब कबीर सिंह सिर्फ एक फिल्म है ... निर्माता अधिकार है उसका / उसकी कहानी चित्रित करने के लिए
उनके रास्ते में ... क्या इस फिल्म से दूर ले करने के लिए? यह एक व्यक्ति पर निर्भर करता है जो
फिल्म देख रहा है ... कुछ एक कहा"&amp;"नी के रूप में इसे देख सकते हैं ... लेकिन कुछ है कि महसूस कर सकते हैं
यह glorifies कबीर सिंह में कार्य करता है ... दोनों परिप्रेक्ष्य में अपने स्वयं के सही है
डोमेन ... बस एक याद करने के लिए लगता है, यदि आप तो देखने के लिए सहज नहीं हैं,
घड़ी नहीं है ...")</f>
        <v>सांस्कृतिक मूल्यों व्यक्तिपरक रहे हैं ... स्वतंत्रता व्यक्तिवाद के लिए खड़ा है ... हर
व्यक्ति अपने निर्णय लेने के लिए सक्षम होना चाहिए ... अब कुछ होने के लिए खुश हो सकता है
जीवन भर एक व्यक्ति के साथ ... या कुछ कई के लिए खुश हो सकता है
भागीदारों .... यह व्यक्ति पर निर्भर करता है ... हम स्वतंत्रता और यह कोसने ग़लत ...
नारीवाद महिला के लिए समान अधिकार के लिए खड़ा है ... हम पितृसत्तात्मक में रहते हैं
समाज है, जहां असमानता सामाजिक नियंत्रण उपजी ... समाज नियंत्रित था
सदियों के माध्यम से महिला ... इस असमानता निकाला जा रहा है का लक्ष्य है
नारीवाद ....
अब कबीर सिंह सिर्फ एक फिल्म है ... निर्माता अधिकार है उसका / उसकी कहानी चित्रित करने के लिए
उनके रास्ते में ... क्या इस फिल्म से दूर ले करने के लिए? यह एक व्यक्ति पर निर्भर करता है जो
फिल्म देख रहा है ... कुछ एक कहानी के रूप में इसे देख सकते हैं ... लेकिन कुछ है कि महसूस कर सकते हैं
यह glorifies कबीर सिंह में कार्य करता है ... दोनों परिप्रेक्ष्य में अपने स्वयं के सही है
डोमेन ... बस एक याद करने के लिए लगता है, यदि आप तो देखने के लिए सहज नहीं हैं,
घड़ी नहीं है ...</v>
      </c>
      <c r="C3926" s="1" t="s">
        <v>4</v>
      </c>
      <c r="D3926" s="1" t="s">
        <v>5</v>
      </c>
    </row>
    <row r="3927" spans="1:4" ht="13.2" x14ac:dyDescent="0.25">
      <c r="A3927" s="1" t="s">
        <v>3933</v>
      </c>
      <c r="B3927" t="str">
        <f ca="1">IFERROR(__xludf.DUMMYFUNCTION("GOOGLETRANSLATE(B3927,""en"",""hi"")"),"Swetabh भाई हमेशा रॉक है 🤘")</f>
        <v>Swetabh भाई हमेशा रॉक है 🤘</v>
      </c>
      <c r="C3927" s="1" t="s">
        <v>4</v>
      </c>
      <c r="D3927" s="1" t="s">
        <v>5</v>
      </c>
    </row>
    <row r="3928" spans="1:4" ht="13.2" x14ac:dyDescent="0.25">
      <c r="A3928" s="1" t="s">
        <v>3934</v>
      </c>
      <c r="B3928" t="str">
        <f ca="1">IFERROR(__xludf.DUMMYFUNCTION("GOOGLETRANSLATE(B3928,""en"",""hi"")"),"जोकर समीक्षा कृपया")</f>
        <v>जोकर समीक्षा कृपया</v>
      </c>
      <c r="C3928" s="1" t="s">
        <v>4</v>
      </c>
      <c r="D3928" s="1" t="s">
        <v>5</v>
      </c>
    </row>
    <row r="3929" spans="1:4" ht="13.2" x14ac:dyDescent="0.25">
      <c r="A3929" s="1" t="s">
        <v>3935</v>
      </c>
      <c r="B3929" t="str">
        <f ca="1">IFERROR(__xludf.DUMMYFUNCTION("GOOGLETRANSLATE(B3929,""en"",""hi"")"),"अच्छा काम भाई")</f>
        <v>अच्छा काम भाई</v>
      </c>
      <c r="C3929" s="1" t="s">
        <v>4</v>
      </c>
      <c r="D3929" s="1" t="s">
        <v>5</v>
      </c>
    </row>
    <row r="3930" spans="1:4" ht="13.2" x14ac:dyDescent="0.25">
      <c r="A3930" s="1" t="s">
        <v>3936</v>
      </c>
      <c r="B3930" t="str">
        <f ca="1">IFERROR(__xludf.DUMMYFUNCTION("GOOGLETRANSLATE(B3930,""en"",""hi"")"),"बेवकूफ")</f>
        <v>बेवकूफ</v>
      </c>
      <c r="C3930" s="1" t="s">
        <v>36</v>
      </c>
      <c r="D3930" s="1" t="s">
        <v>5</v>
      </c>
    </row>
    <row r="3931" spans="1:4" ht="13.2" x14ac:dyDescent="0.25">
      <c r="A3931" s="1" t="s">
        <v>3937</v>
      </c>
      <c r="B3931" t="str">
        <f ca="1">IFERROR(__xludf.DUMMYFUNCTION("GOOGLETRANSLATE(B3931,""en"",""hi"")"),"1 दृश्य")</f>
        <v>1 दृश्य</v>
      </c>
      <c r="C3931" s="1" t="s">
        <v>4</v>
      </c>
      <c r="D3931" s="1" t="s">
        <v>5</v>
      </c>
    </row>
    <row r="3932" spans="1:4" ht="13.2" x14ac:dyDescent="0.25">
      <c r="A3932" s="1" t="s">
        <v>3938</v>
      </c>
      <c r="B3932" t="str">
        <f ca="1">IFERROR(__xludf.DUMMYFUNCTION("GOOGLETRANSLATE(B3932,""en"",""hi"")"),"यह आदमी पागल है ... कोई बुनियादी समझ है ...")</f>
        <v>यह आदमी पागल है ... कोई बुनियादी समझ है ...</v>
      </c>
      <c r="C3932" s="1" t="s">
        <v>13</v>
      </c>
      <c r="D3932" s="1" t="s">
        <v>5</v>
      </c>
    </row>
    <row r="3933" spans="1:4" ht="13.2" x14ac:dyDescent="0.25">
      <c r="A3933" s="1" t="s">
        <v>3939</v>
      </c>
      <c r="B3933" t="str">
        <f ca="1">IFERROR(__xludf.DUMMYFUNCTION("GOOGLETRANSLATE(B3933,""en"",""hi"")"),"hlo")</f>
        <v>hlo</v>
      </c>
      <c r="C3933" s="1" t="s">
        <v>4</v>
      </c>
      <c r="D3933" s="1" t="s">
        <v>5</v>
      </c>
    </row>
    <row r="3934" spans="1:4" ht="13.2" x14ac:dyDescent="0.25">
      <c r="A3934" s="1" t="s">
        <v>3940</v>
      </c>
      <c r="B3934" t="str">
        <f ca="1">IFERROR(__xludf.DUMMYFUNCTION("GOOGLETRANSLATE(B3934,""en"",""hi"")"),"Vai अच्छा मैं तुम्हें करने के लिए खुश हूँ")</f>
        <v>Vai अच्छा मैं तुम्हें करने के लिए खुश हूँ</v>
      </c>
      <c r="C3934" s="1" t="s">
        <v>4</v>
      </c>
      <c r="D3934" s="1" t="s">
        <v>5</v>
      </c>
    </row>
    <row r="3935" spans="1:4" ht="13.2" x14ac:dyDescent="0.25">
      <c r="A3935" s="1" t="s">
        <v>3941</v>
      </c>
      <c r="B3935" t="str">
        <f ca="1">IFERROR(__xludf.DUMMYFUNCTION("GOOGLETRANSLATE(B3935,""en"",""hi"")"),"@Utkarsh सिंह नहीं सभी निरक्षरों नैतिकता की है। यह एक व्यक्तियों पर निर्भर करता है
संस्कार और आनुवंशिकी। और क्या वह / वह बाद से वे थे करने के लिए उजागर किया गया है एक
बच्चे। पूर्व के लिए: अत्याचारी पिता जो अपनी पत्नी पर हाथ रखना होगा।")</f>
        <v>@Utkarsh सिंह नहीं सभी निरक्षरों नैतिकता की है। यह एक व्यक्तियों पर निर्भर करता है
संस्कार और आनुवंशिकी। और क्या वह / वह बाद से वे थे करने के लिए उजागर किया गया है एक
बच्चे। पूर्व के लिए: अत्याचारी पिता जो अपनी पत्नी पर हाथ रखना होगा।</v>
      </c>
      <c r="C3935" s="1" t="s">
        <v>4</v>
      </c>
      <c r="D3935" s="1" t="s">
        <v>5</v>
      </c>
    </row>
    <row r="3936" spans="1:4" ht="13.2" x14ac:dyDescent="0.25">
      <c r="A3936" s="1" t="s">
        <v>3942</v>
      </c>
      <c r="B3936" t="str">
        <f ca="1">IFERROR(__xludf.DUMMYFUNCTION("GOOGLETRANSLATE(B3936,""en"",""hi"")"),"धन्यवाद भाई")</f>
        <v>धन्यवाद भाई</v>
      </c>
      <c r="C3936" s="1" t="s">
        <v>4</v>
      </c>
      <c r="D3936" s="1" t="s">
        <v>5</v>
      </c>
    </row>
    <row r="3937" spans="1:4" ht="13.2" x14ac:dyDescent="0.25">
      <c r="A3937" s="1" t="s">
        <v>3943</v>
      </c>
      <c r="B3937" t="str">
        <f ca="1">IFERROR(__xludf.DUMMYFUNCTION("GOOGLETRANSLATE(B3937,""en"",""hi"")"),"बेशक अभिनय बकवास है लेकिन संदेश Gud है")</f>
        <v>बेशक अभिनय बकवास है लेकिन संदेश Gud है</v>
      </c>
      <c r="C3937" s="1" t="s">
        <v>13</v>
      </c>
      <c r="D3937" s="1" t="s">
        <v>5</v>
      </c>
    </row>
    <row r="3938" spans="1:4" ht="13.2" x14ac:dyDescent="0.25">
      <c r="A3938" s="1" t="s">
        <v>3944</v>
      </c>
      <c r="B3938" t="str">
        <f ca="1">IFERROR(__xludf.DUMMYFUNCTION("GOOGLETRANSLATE(B3938,""en"",""hi"")"),"अपनी बात, अपनी नहीं एक भारतीय अवधारणा पूरी तरह से एक के साथ थोड़ा सा मुद्दा।")</f>
        <v>अपनी बात, अपनी नहीं एक भारतीय अवधारणा पूरी तरह से एक के साथ थोड़ा सा मुद्दा।</v>
      </c>
      <c r="C3938" s="1" t="s">
        <v>4</v>
      </c>
      <c r="D3938" s="1" t="s">
        <v>5</v>
      </c>
    </row>
    <row r="3939" spans="1:4" ht="13.2" x14ac:dyDescent="0.25">
      <c r="A3939" s="1" t="s">
        <v>3945</v>
      </c>
      <c r="B3939" t="str">
        <f ca="1">IFERROR(__xludf.DUMMYFUNCTION("GOOGLETRANSLATE(B3939,""en"",""hi"")"),"अंत में 🔥")</f>
        <v>अंत में 🔥</v>
      </c>
      <c r="C3939" s="1" t="s">
        <v>4</v>
      </c>
      <c r="D3939" s="1" t="s">
        <v>5</v>
      </c>
    </row>
    <row r="3940" spans="1:4" ht="13.2" x14ac:dyDescent="0.25">
      <c r="A3940" s="1" t="s">
        <v>3946</v>
      </c>
      <c r="B3940" t="str">
        <f ca="1">IFERROR(__xludf.DUMMYFUNCTION("GOOGLETRANSLATE(B3940,""en"",""hi"")"),"libers और नारीवादी 😶👀 क्या है ????????")</f>
        <v>libers और नारीवादी 😶👀 क्या है ????????</v>
      </c>
      <c r="C3940" s="1" t="s">
        <v>4</v>
      </c>
      <c r="D3940" s="1" t="s">
        <v>5</v>
      </c>
    </row>
    <row r="3941" spans="1:4" ht="13.2" x14ac:dyDescent="0.25">
      <c r="A3941" s="1" t="s">
        <v>3947</v>
      </c>
      <c r="B3941" t="str">
        <f ca="1">IFERROR(__xludf.DUMMYFUNCTION("GOOGLETRANSLATE(B3941,""en"",""hi"")"),"👍 अच्छी तरह से सर ने कहा। दोस्तों को भी Lakshay चौधरी के वीडियो देखें।")</f>
        <v>👍 अच्छी तरह से सर ने कहा। दोस्तों को भी Lakshay चौधरी के वीडियो देखें।</v>
      </c>
      <c r="C3941" s="1" t="s">
        <v>4</v>
      </c>
      <c r="D3941" s="1" t="s">
        <v>5</v>
      </c>
    </row>
    <row r="3942" spans="1:4" ht="13.2" x14ac:dyDescent="0.25">
      <c r="A3942" s="1" t="s">
        <v>3948</v>
      </c>
      <c r="B3942" t="str">
        <f ca="1">IFERROR(__xludf.DUMMYFUNCTION("GOOGLETRANSLATE(B3942,""en"",""hi"")"),"शानदार भाई 👌👌👌😂😂😂😂")</f>
        <v>शानदार भाई 👌👌👌😂😂😂😂</v>
      </c>
      <c r="C3942" s="1" t="s">
        <v>4</v>
      </c>
      <c r="D3942" s="1" t="s">
        <v>5</v>
      </c>
    </row>
    <row r="3943" spans="1:4" ht="13.2" x14ac:dyDescent="0.25">
      <c r="A3943" s="1" t="s">
        <v>3949</v>
      </c>
      <c r="B3943" t="str">
        <f ca="1">IFERROR(__xludf.DUMMYFUNCTION("GOOGLETRANSLATE(B3943,""en"",""hi"")"),"सही उत्तर")</f>
        <v>सही उत्तर</v>
      </c>
      <c r="C3943" s="1" t="s">
        <v>4</v>
      </c>
      <c r="D3943" s="1" t="s">
        <v>5</v>
      </c>
    </row>
    <row r="3944" spans="1:4" ht="13.2" x14ac:dyDescent="0.25">
      <c r="A3944" s="1" t="s">
        <v>3950</v>
      </c>
      <c r="B3944" t="str">
        <f ca="1">IFERROR(__xludf.DUMMYFUNCTION("GOOGLETRANSLATE(B3944,""en"",""hi"")"),"आप ठीक कह रहे हैं दादा।")</f>
        <v>आप ठीक कह रहे हैं दादा।</v>
      </c>
      <c r="C3944" s="1" t="s">
        <v>4</v>
      </c>
      <c r="D3944" s="1" t="s">
        <v>5</v>
      </c>
    </row>
    <row r="3945" spans="1:4" ht="13.2" x14ac:dyDescent="0.25">
      <c r="A3945" s="1" t="s">
        <v>3951</v>
      </c>
      <c r="B3945" t="str">
        <f ca="1">IFERROR(__xludf.DUMMYFUNCTION("GOOGLETRANSLATE(B3945,""en"",""hi"")"),"बॉलीवुड भी वास्तविकता के करीब नहीं है")</f>
        <v>बॉलीवुड भी वास्तविकता के करीब नहीं है</v>
      </c>
      <c r="C3945" s="1" t="s">
        <v>13</v>
      </c>
      <c r="D3945" s="1" t="s">
        <v>5</v>
      </c>
    </row>
    <row r="3946" spans="1:4" ht="13.2" x14ac:dyDescent="0.25">
      <c r="A3946" s="1" t="s">
        <v>3952</v>
      </c>
      <c r="B3946" t="str">
        <f ca="1">IFERROR(__xludf.DUMMYFUNCTION("GOOGLETRANSLATE(B3946,""en"",""hi"")"),"अच्छा काम")</f>
        <v>अच्छा काम</v>
      </c>
      <c r="C3946" s="1" t="s">
        <v>4</v>
      </c>
      <c r="D3946" s="1" t="s">
        <v>5</v>
      </c>
    </row>
    <row r="3947" spans="1:4" ht="13.2" x14ac:dyDescent="0.25">
      <c r="A3947" s="1" t="s">
        <v>3953</v>
      </c>
      <c r="B3947" t="str">
        <f ca="1">IFERROR(__xludf.DUMMYFUNCTION("GOOGLETRANSLATE(B3947,""en"",""hi"")"),"बहुत बढ़िया विश्लेषण भाई भयानक लव यू ❤😘")</f>
        <v>बहुत बढ़िया विश्लेषण भाई भयानक लव यू ❤😘</v>
      </c>
      <c r="C3947" s="1" t="s">
        <v>4</v>
      </c>
      <c r="D3947" s="1" t="s">
        <v>5</v>
      </c>
    </row>
    <row r="3948" spans="1:4" ht="13.2" x14ac:dyDescent="0.25">
      <c r="A3948" s="1" t="s">
        <v>3954</v>
      </c>
      <c r="B3948" t="str">
        <f ca="1">IFERROR(__xludf.DUMMYFUNCTION("GOOGLETRANSLATE(B3948,""en"",""hi"")"),"बहुत बढ़िया समीक्षा .....")</f>
        <v>बहुत बढ़िया समीक्षा .....</v>
      </c>
      <c r="C3948" s="1" t="s">
        <v>4</v>
      </c>
      <c r="D3948" s="1" t="s">
        <v>5</v>
      </c>
    </row>
    <row r="3949" spans="1:4" ht="13.2" x14ac:dyDescent="0.25">
      <c r="A3949" s="1" t="s">
        <v>3955</v>
      </c>
      <c r="B3949" t="str">
        <f ca="1">IFERROR(__xludf.DUMMYFUNCTION("GOOGLETRANSLATE(B3949,""en"",""hi"")"),"जहां इन नारीवादियों थे जब एक वेब 'चार अधिक शॉट्स' नामक श्रृंखला एक था
संवाद 'पुरुषों कंडोम की तरह हैं' ..")</f>
        <v>जहां इन नारीवादियों थे जब एक वेब 'चार अधिक शॉट्स' नामक श्रृंखला एक था
संवाद 'पुरुषों कंडोम की तरह हैं' ..</v>
      </c>
      <c r="C3949" s="1" t="s">
        <v>13</v>
      </c>
      <c r="D3949" s="1" t="s">
        <v>5</v>
      </c>
    </row>
    <row r="3950" spans="1:4" ht="13.2" x14ac:dyDescent="0.25">
      <c r="A3950" s="1" t="s">
        <v>3956</v>
      </c>
      <c r="B3950" t="str">
        <f ca="1">IFERROR(__xludf.DUMMYFUNCTION("GOOGLETRANSLATE(B3950,""en"",""hi"")"),"रंगा बिल्ला तांडव Arundhuti Kutiya के दोस्त")</f>
        <v>रंगा बिल्ला तांडव Arundhuti Kutiya के दोस्त</v>
      </c>
      <c r="C3950" s="1" t="s">
        <v>36</v>
      </c>
      <c r="D3950" s="1" t="s">
        <v>28</v>
      </c>
    </row>
    <row r="3951" spans="1:4" ht="13.2" x14ac:dyDescent="0.25">
      <c r="A3951" s="1" t="s">
        <v>3957</v>
      </c>
      <c r="B3951" t="str">
        <f ca="1">IFERROR(__xludf.DUMMYFUNCTION("GOOGLETRANSLATE(B3951,""en"",""hi"")"),"डिजाइनर witer")</f>
        <v>डिजाइनर witer</v>
      </c>
      <c r="C3951" s="1" t="s">
        <v>4</v>
      </c>
      <c r="D3951" s="1" t="s">
        <v>5</v>
      </c>
    </row>
    <row r="3952" spans="1:4" ht="13.2" x14ac:dyDescent="0.25">
      <c r="A3952" s="1" t="s">
        <v>3958</v>
      </c>
      <c r="B3952" t="str">
        <f ca="1">IFERROR(__xludf.DUMMYFUNCTION("GOOGLETRANSLATE(B3952,""en"",""hi"")"),"मैं मानता हूँ लेकिन फिल्म भारतीय को प्रभावित तो फिल्म यह सरल घड़ी नहीं है")</f>
        <v>मैं मानता हूँ लेकिन फिल्म भारतीय को प्रभावित तो फिल्म यह सरल घड़ी नहीं है</v>
      </c>
      <c r="C3952" s="1" t="s">
        <v>4</v>
      </c>
      <c r="D3952" s="1" t="s">
        <v>5</v>
      </c>
    </row>
    <row r="3953" spans="1:4" ht="13.2" x14ac:dyDescent="0.25">
      <c r="A3953" s="1" t="s">
        <v>3959</v>
      </c>
      <c r="B3953" t="str">
        <f ca="1">IFERROR(__xludf.DUMMYFUNCTION("GOOGLETRANSLATE(B3953,""en"",""hi"")"),"नाइस Snper अच्छा")</f>
        <v>नाइस Snper अच्छा</v>
      </c>
      <c r="C3953" s="1" t="s">
        <v>4</v>
      </c>
      <c r="D3953" s="1" t="s">
        <v>5</v>
      </c>
    </row>
    <row r="3954" spans="1:4" ht="13.2" x14ac:dyDescent="0.25">
      <c r="A3954" s="1" t="s">
        <v>3960</v>
      </c>
      <c r="B3954" t="str">
        <f ca="1">IFERROR(__xludf.DUMMYFUNCTION("GOOGLETRANSLATE(B3954,""en"",""hi"")"),"आलोचकों की तरह हो
तेरे नाम: भयानक
संजू: awsmome
कबीर सिंह: विषाक्त पुरुषत्व, misogynistic।
वाह ईसा पूर्व।")</f>
        <v>आलोचकों की तरह हो
तेरे नाम: भयानक
संजू: awsmome
कबीर सिंह: विषाक्त पुरुषत्व, misogynistic।
वाह ईसा पूर्व।</v>
      </c>
      <c r="C3954" s="1" t="s">
        <v>36</v>
      </c>
      <c r="D3954" s="1" t="s">
        <v>28</v>
      </c>
    </row>
    <row r="3955" spans="1:4" ht="13.2" x14ac:dyDescent="0.25">
      <c r="A3955" s="1" t="s">
        <v>3961</v>
      </c>
      <c r="B3955" t="str">
        <f ca="1">IFERROR(__xludf.DUMMYFUNCTION("GOOGLETRANSLATE(B3955,""en"",""hi"")"),"बिल्कुल सच बकवास उदारवादी")</f>
        <v>बिल्कुल सच बकवास उदारवादी</v>
      </c>
      <c r="C3955" s="1" t="s">
        <v>36</v>
      </c>
      <c r="D3955" s="1" t="s">
        <v>5</v>
      </c>
    </row>
    <row r="3956" spans="1:4" ht="13.2" x14ac:dyDescent="0.25">
      <c r="A3956" s="1" t="s">
        <v>3962</v>
      </c>
      <c r="B3956" t="str">
        <f ca="1">IFERROR(__xludf.DUMMYFUNCTION("GOOGLETRANSLATE(B3956,""en"",""hi"")"),"यह न दर्जा दिया है reated")</f>
        <v>यह न दर्जा दिया है reated</v>
      </c>
      <c r="C3956" s="1" t="s">
        <v>4</v>
      </c>
      <c r="D3956" s="1" t="s">
        <v>5</v>
      </c>
    </row>
    <row r="3957" spans="1:4" ht="13.2" x14ac:dyDescent="0.25">
      <c r="A3957" s="1" t="s">
        <v>3963</v>
      </c>
      <c r="B3957" t="str">
        <f ca="1">IFERROR(__xludf.DUMMYFUNCTION("GOOGLETRANSLATE(B3957,""en"",""hi"")"),"यही कारण है कि बलात्कारी की तरह ग्रे शर्ट guy..looks !!")</f>
        <v>यही कारण है कि बलात्कारी की तरह ग्रे शर्ट guy..looks !!</v>
      </c>
      <c r="C3957" s="1" t="s">
        <v>36</v>
      </c>
      <c r="D3957" s="1" t="s">
        <v>28</v>
      </c>
    </row>
    <row r="3958" spans="1:4" ht="13.2" x14ac:dyDescent="0.25">
      <c r="A3958" s="1" t="s">
        <v>3964</v>
      </c>
      <c r="B3958" t="str">
        <f ca="1">IFERROR(__xludf.DUMMYFUNCTION("GOOGLETRANSLATE(B3958,""en"",""hi"")"),"आदमी चलो अपने मूल बातें right😂😂😂 मिल")</f>
        <v>आदमी चलो अपने मूल बातें right😂😂😂 मिल</v>
      </c>
      <c r="C3958" s="1" t="s">
        <v>4</v>
      </c>
      <c r="D3958" s="1" t="s">
        <v>5</v>
      </c>
    </row>
    <row r="3959" spans="1:4" ht="13.2" x14ac:dyDescent="0.25">
      <c r="A3959" s="1" t="s">
        <v>3965</v>
      </c>
      <c r="B3959" t="str">
        <f ca="1">IFERROR(__xludf.DUMMYFUNCTION("GOOGLETRANSLATE(B3959,""en"",""hi"")"),"आप सही हैं ❤")</f>
        <v>आप सही हैं ❤</v>
      </c>
      <c r="C3959" s="1" t="s">
        <v>4</v>
      </c>
      <c r="D3959" s="1" t="s">
        <v>5</v>
      </c>
    </row>
    <row r="3960" spans="1:4" ht="13.2" x14ac:dyDescent="0.25">
      <c r="A3960" s="1" t="s">
        <v>3966</v>
      </c>
      <c r="B3960" t="str">
        <f ca="1">IFERROR(__xludf.DUMMYFUNCTION("GOOGLETRANSLATE(B3960,""en"",""hi"")"),"भाई aur रिवोल्यूशनरी रोड देखो लाइन चलो। वे अकादमी पुरस्कार जीते है!
मैं और inki khujli ho राही hai!")</f>
        <v>भाई aur रिवोल्यूशनरी रोड देखो लाइन चलो। वे अकादमी पुरस्कार जीते है!
मैं और inki khujli ho राही hai!</v>
      </c>
      <c r="C3960" s="1" t="s">
        <v>4</v>
      </c>
      <c r="D3960" s="1" t="s">
        <v>5</v>
      </c>
    </row>
    <row r="3961" spans="1:4" ht="13.2" x14ac:dyDescent="0.25">
      <c r="A3961" s="1" t="s">
        <v>3967</v>
      </c>
      <c r="B3961" t="str">
        <f ca="1">IFERROR(__xludf.DUMMYFUNCTION("GOOGLETRANSLATE(B3961,""en"",""hi"")"),"मूवी क्रोध प्रबंधन पर है ..")</f>
        <v>मूवी क्रोध प्रबंधन पर है ..</v>
      </c>
      <c r="C3961" s="1" t="s">
        <v>4</v>
      </c>
      <c r="D3961" s="1" t="s">
        <v>5</v>
      </c>
    </row>
    <row r="3962" spans="1:4" ht="13.2" x14ac:dyDescent="0.25">
      <c r="A3962" s="1" t="s">
        <v>3968</v>
      </c>
      <c r="B3962" t="str">
        <f ca="1">IFERROR(__xludf.DUMMYFUNCTION("GOOGLETRANSLATE(B3962,""en"",""hi"")"),"हाँ ...... कोई पिको ... सही ?? Boku 😅")</f>
        <v>हाँ ...... कोई पिको ... सही ?? Boku 😅</v>
      </c>
      <c r="C3962" s="1" t="s">
        <v>4</v>
      </c>
      <c r="D3962" s="1" t="s">
        <v>5</v>
      </c>
    </row>
    <row r="3963" spans="1:4" ht="13.2" x14ac:dyDescent="0.25">
      <c r="A3963" s="1" t="s">
        <v>3969</v>
      </c>
      <c r="B3963" t="str">
        <f ca="1">IFERROR(__xludf.DUMMYFUNCTION("GOOGLETRANSLATE(B3963,""en"",""hi"")"),"यही कारण है कि घड़ी अच्छा anime ,,,, मैं कहा अच्छा anime😏😏😏😏😏")</f>
        <v>यही कारण है कि घड़ी अच्छा anime ,,,, मैं कहा अच्छा anime😏😏😏😏😏</v>
      </c>
      <c r="C3963" s="1" t="s">
        <v>4</v>
      </c>
      <c r="D3963" s="1" t="s">
        <v>5</v>
      </c>
    </row>
    <row r="3964" spans="1:4" ht="13.2" x14ac:dyDescent="0.25">
      <c r="A3964" s="1" t="s">
        <v>3970</v>
      </c>
      <c r="B3964" t="str">
        <f ca="1">IFERROR(__xludf.DUMMYFUNCTION("GOOGLETRANSLATE(B3964,""en"",""hi"")"),"असल में सर आप हमारे समाज के लिए आंख खोलने वाली हैं")</f>
        <v>असल में सर आप हमारे समाज के लिए आंख खोलने वाली हैं</v>
      </c>
      <c r="C3964" s="1" t="s">
        <v>4</v>
      </c>
      <c r="D3964" s="1" t="s">
        <v>5</v>
      </c>
    </row>
    <row r="3965" spans="1:4" ht="13.2" x14ac:dyDescent="0.25">
      <c r="A3965" s="1" t="s">
        <v>3971</v>
      </c>
      <c r="B3965" t="str">
        <f ca="1">IFERROR(__xludf.DUMMYFUNCTION("GOOGLETRANSLATE(B3965,""en"",""hi"")"),"ठीक वीडियो")</f>
        <v>ठीक वीडियो</v>
      </c>
      <c r="C3965" s="1" t="s">
        <v>4</v>
      </c>
      <c r="D3965" s="1" t="s">
        <v>5</v>
      </c>
    </row>
    <row r="3966" spans="1:4" ht="13.2" x14ac:dyDescent="0.25">
      <c r="A3966" s="1" t="s">
        <v>3972</v>
      </c>
      <c r="B3966" t="str">
        <f ca="1">IFERROR(__xludf.DUMMYFUNCTION("GOOGLETRANSLATE(B3966,""en"",""hi"")"),"इस आदमी से उम्मीद थी
।
।
।
।
कड़वा सच, वास्तविकता और बुद्धि! ❤️")</f>
        <v>इस आदमी से उम्मीद थी
।
।
।
।
कड़वा सच, वास्तविकता और बुद्धि! ❤️</v>
      </c>
      <c r="C3966" s="1" t="s">
        <v>4</v>
      </c>
      <c r="D3966" s="1" t="s">
        <v>5</v>
      </c>
    </row>
    <row r="3967" spans="1:4" ht="13.2" x14ac:dyDescent="0.25">
      <c r="A3967" s="1" t="s">
        <v>3973</v>
      </c>
      <c r="B3967" t="str">
        <f ca="1">IFERROR(__xludf.DUMMYFUNCTION("GOOGLETRANSLATE(B3967,""en"",""hi"")"),"जब मैं अपने सेक्सी वीडियो को कौन देखेगा?")</f>
        <v>जब मैं अपने सेक्सी वीडियो को कौन देखेगा?</v>
      </c>
      <c r="C3967" s="1" t="s">
        <v>4</v>
      </c>
      <c r="D3967" s="1" t="s">
        <v>28</v>
      </c>
    </row>
    <row r="3968" spans="1:4" ht="13.2" x14ac:dyDescent="0.25">
      <c r="A3968" s="1" t="s">
        <v>3974</v>
      </c>
      <c r="B3968" t="str">
        <f ca="1">IFERROR(__xludf.DUMMYFUNCTION("GOOGLETRANSLATE(B3968,""en"",""hi"")"),"कोई भैया बॉलीवुड 💯% कचरा है 😀")</f>
        <v>कोई भैया बॉलीवुड 💯% कचरा है 😀</v>
      </c>
      <c r="C3968" s="1" t="s">
        <v>4</v>
      </c>
      <c r="D3968" s="1" t="s">
        <v>5</v>
      </c>
    </row>
    <row r="3969" spans="1:4" ht="13.2" x14ac:dyDescent="0.25">
      <c r="A3969" s="1" t="s">
        <v>3975</v>
      </c>
      <c r="B3969" t="str">
        <f ca="1">IFERROR(__xludf.DUMMYFUNCTION("GOOGLETRANSLATE(B3969,""en"",""hi"")"),"Iam भी lesbean")</f>
        <v>Iam भी lesbean</v>
      </c>
      <c r="C3969" s="1" t="s">
        <v>4</v>
      </c>
      <c r="D3969" s="1" t="s">
        <v>5</v>
      </c>
    </row>
    <row r="3970" spans="1:4" ht="13.2" x14ac:dyDescent="0.25">
      <c r="A3970" s="1" t="s">
        <v>3976</v>
      </c>
      <c r="B3970" t="str">
        <f ca="1">IFERROR(__xludf.DUMMYFUNCTION("GOOGLETRANSLATE(B3970,""en"",""hi"")"),"HAha🤣😅😅😅")</f>
        <v>HAha🤣😅😅😅</v>
      </c>
      <c r="C3970" s="1" t="s">
        <v>4</v>
      </c>
      <c r="D3970" s="1" t="s">
        <v>5</v>
      </c>
    </row>
    <row r="3971" spans="1:4" ht="13.2" x14ac:dyDescent="0.25">
      <c r="A3971" s="1" t="s">
        <v>3977</v>
      </c>
      <c r="B3971" t="str">
        <f ca="1">IFERROR(__xludf.DUMMYFUNCTION("GOOGLETRANSLATE(B3971,""en"",""hi"")"),"जब मैं इस वीडियो के सूचना दिखाई
मैं अहा ये हम चले की तरह था !!!! 👌👌🔥🔥💯💯")</f>
        <v>जब मैं इस वीडियो के सूचना दिखाई
मैं अहा ये हम चले की तरह था !!!! 👌👌🔥🔥💯💯</v>
      </c>
      <c r="C3971" s="1" t="s">
        <v>4</v>
      </c>
      <c r="D3971" s="1" t="s">
        <v>5</v>
      </c>
    </row>
    <row r="3972" spans="1:4" ht="13.2" x14ac:dyDescent="0.25">
      <c r="A3972" s="1" t="s">
        <v>3978</v>
      </c>
      <c r="B3972" t="str">
        <f ca="1">IFERROR(__xludf.DUMMYFUNCTION("GOOGLETRANSLATE(B3972,""en"",""hi"")"),"यू महान r 👌🏽👌🏽👌🏽")</f>
        <v>यू महान r 👌🏽👌🏽👌🏽</v>
      </c>
      <c r="C3972" s="1" t="s">
        <v>4</v>
      </c>
      <c r="D3972" s="1" t="s">
        <v>5</v>
      </c>
    </row>
    <row r="3973" spans="1:4" ht="13.2" x14ac:dyDescent="0.25">
      <c r="A3973" s="1" t="s">
        <v>3979</v>
      </c>
      <c r="B3973" t="str">
        <f ca="1">IFERROR(__xludf.DUMMYFUNCTION("GOOGLETRANSLATE(B3973,""en"",""hi"")"),"यू धन्यवाद महोदय ♥")</f>
        <v>यू धन्यवाद महोदय ♥</v>
      </c>
      <c r="C3973" s="1" t="s">
        <v>4</v>
      </c>
      <c r="D3973" s="1" t="s">
        <v>5</v>
      </c>
    </row>
    <row r="3974" spans="1:4" ht="13.2" x14ac:dyDescent="0.25">
      <c r="A3974" s="1" t="s">
        <v>3980</v>
      </c>
      <c r="B3974" t="str">
        <f ca="1">IFERROR(__xludf.DUMMYFUNCTION("GOOGLETRANSLATE(B3974,""en"",""hi"")"),"xyz, आप भी एक कुंग फू kutta..😂😂😂😂😂😂😂😂😂😂😂😂😂😂😂😂 हैं")</f>
        <v>xyz, आप भी एक कुंग फू kutta..😂😂😂😂😂😂😂😂😂😂😂😂😂😂😂😂 हैं</v>
      </c>
      <c r="C3974" s="1" t="s">
        <v>4</v>
      </c>
      <c r="D3974" s="1" t="s">
        <v>28</v>
      </c>
    </row>
    <row r="3975" spans="1:4" ht="13.2" x14ac:dyDescent="0.25">
      <c r="A3975" s="1" t="s">
        <v>3981</v>
      </c>
      <c r="B3975" t="str">
        <f ca="1">IFERROR(__xludf.DUMMYFUNCTION("GOOGLETRANSLATE(B3975,""en"",""hi"")"),"राष्ट्रीय स्वयंसेवक संघ के एजेंडे ध्वस्त विपरीत विकल्प है")</f>
        <v>राष्ट्रीय स्वयंसेवक संघ के एजेंडे ध्वस्त विपरीत विकल्प है</v>
      </c>
      <c r="C3975" s="1" t="s">
        <v>13</v>
      </c>
      <c r="D3975" s="1" t="s">
        <v>5</v>
      </c>
    </row>
    <row r="3976" spans="1:4" ht="13.2" x14ac:dyDescent="0.25">
      <c r="A3976" s="1" t="s">
        <v>3982</v>
      </c>
      <c r="B3976" t="str">
        <f ca="1">IFERROR(__xludf.DUMMYFUNCTION("GOOGLETRANSLATE(B3976,""en"",""hi"")"),"@kritika वह इसी कारण हर कोई जो नकारात्मक भूमिका निभाता करता है के लिए खेला
इसलिए .... क्योंकि यह इस तरह के एक चरित्र खेलने के लिए मानव संसाधन विकास और के अभिनय चॉप परीक्षण है
उदाहरण के लिए अभिनेता: नवाजुद्दीन, शाहरुख खान और rajkumar.And सिर्फ इसलिए की कुछ"&amp;" भूमिकाओं
आप एक चरित्र निभा रहे हैं मतलब नहीं है कि आप की तरह
कि वह नहीं character.Nawazuddin इस विषय पर बड़े पैमाने पर बात की है
की तरह अपने चरित्र का सबसे वह निभाता है।")</f>
        <v>@kritika वह इसी कारण हर कोई जो नकारात्मक भूमिका निभाता करता है के लिए खेला
इसलिए .... क्योंकि यह इस तरह के एक चरित्र खेलने के लिए मानव संसाधन विकास और के अभिनय चॉप परीक्षण है
उदाहरण के लिए अभिनेता: नवाजुद्दीन, शाहरुख खान और rajkumar.And सिर्फ इसलिए की कुछ भूमिकाओं
आप एक चरित्र निभा रहे हैं मतलब नहीं है कि आप की तरह
कि वह नहीं character.Nawazuddin इस विषय पर बड़े पैमाने पर बात की है
की तरह अपने चरित्र का सबसे वह निभाता है।</v>
      </c>
      <c r="C3976" s="1" t="s">
        <v>4</v>
      </c>
      <c r="D3976" s="1" t="s">
        <v>5</v>
      </c>
    </row>
    <row r="3977" spans="1:4" ht="13.2" x14ac:dyDescent="0.25">
      <c r="A3977" s="1" t="s">
        <v>3983</v>
      </c>
      <c r="B3977" t="str">
        <f ca="1">IFERROR(__xludf.DUMMYFUNCTION("GOOGLETRANSLATE(B3977,""en"",""hi"")"),"सद्गुरु को उनके अनुयायी कहानी में से एक बताया गया है, हिन्दू
शादी मान्य नहीं है और वे किसी अन्य व्यक्ति को अपनी पत्नी को दे दिया है।
आप किसी को भी कल्पना कर सकते हैं कि
@")</f>
        <v>सद्गुरु को उनके अनुयायी कहानी में से एक बताया गया है, हिन्दू
शादी मान्य नहीं है और वे किसी अन्य व्यक्ति को अपनी पत्नी को दे दिया है।
आप किसी को भी कल्पना कर सकते हैं कि
@</v>
      </c>
      <c r="C3977" s="1" t="s">
        <v>4</v>
      </c>
      <c r="D3977" s="1" t="s">
        <v>5</v>
      </c>
    </row>
    <row r="3978" spans="1:4" ht="13.2" x14ac:dyDescent="0.25">
      <c r="A3978" s="1" t="s">
        <v>3984</v>
      </c>
      <c r="B3978" t="str">
        <f ca="1">IFERROR(__xludf.DUMMYFUNCTION("GOOGLETRANSLATE(B3978,""en"",""hi"")"),"Ranu मोंदोल मैं तुम्हें टोपी")</f>
        <v>Ranu मोंदोल मैं तुम्हें टोपी</v>
      </c>
      <c r="C3978" s="1" t="s">
        <v>4</v>
      </c>
      <c r="D3978" s="1" t="s">
        <v>5</v>
      </c>
    </row>
    <row r="3979" spans="1:4" ht="13.2" x14ac:dyDescent="0.25">
      <c r="A3979" s="1" t="s">
        <v>3985</v>
      </c>
      <c r="B3979" t="str">
        <f ca="1">IFERROR(__xludf.DUMMYFUNCTION("GOOGLETRANSLATE(B3979,""en"",""hi"")"),"अरुंधति रॉय नहीं कर रहा था, तो क्या वह doing..she एक हो गया होता है
रंडी")</f>
        <v>अरुंधति रॉय नहीं कर रहा था, तो क्या वह doing..she एक हो गया होता है
रंडी</v>
      </c>
      <c r="C3979" s="1" t="s">
        <v>36</v>
      </c>
      <c r="D3979" s="1" t="s">
        <v>28</v>
      </c>
    </row>
    <row r="3980" spans="1:4" ht="13.2" x14ac:dyDescent="0.25">
      <c r="A3980" s="1" t="s">
        <v>3986</v>
      </c>
      <c r="B3980" t="str">
        <f ca="1">IFERROR(__xludf.DUMMYFUNCTION("GOOGLETRANSLATE(B3980,""en"",""hi"")"),"Darun सिर्फ सुपर भाषण")</f>
        <v>Darun सिर्फ सुपर भाषण</v>
      </c>
      <c r="C3980" s="1" t="s">
        <v>4</v>
      </c>
      <c r="D3980" s="1" t="s">
        <v>5</v>
      </c>
    </row>
    <row r="3981" spans="1:4" ht="13.2" x14ac:dyDescent="0.25">
      <c r="A3981" s="1" t="s">
        <v>3987</v>
      </c>
      <c r="B3981" t="str">
        <f ca="1">IFERROR(__xludf.DUMMYFUNCTION("GOOGLETRANSLATE(B3981,""en"",""hi"")"),"अब देखो वे पाकिस्तान को जीत के लिए सोच रहे हैं .. Plz भारत के सेना प्रमुख
अपने सेना में अधिक समलैंगिक चयन .... वे लाभ का एक बहुत कुछ है ....
वे महान इतिहास है।")</f>
        <v>अब देखो वे पाकिस्तान को जीत के लिए सोच रहे हैं .. Plz भारत के सेना प्रमुख
अपने सेना में अधिक समलैंगिक चयन .... वे लाभ का एक बहुत कुछ है ....
वे महान इतिहास है।</v>
      </c>
      <c r="C3981" s="1" t="s">
        <v>4</v>
      </c>
      <c r="D3981" s="1" t="s">
        <v>28</v>
      </c>
    </row>
    <row r="3982" spans="1:4" ht="13.2" x14ac:dyDescent="0.25">
      <c r="A3982" s="1" t="s">
        <v>3988</v>
      </c>
      <c r="B3982" t="str">
        <f ca="1">IFERROR(__xludf.DUMMYFUNCTION("GOOGLETRANSLATE(B3982,""en"",""hi"")"),"Tapsi पन्नू और Aushman खुराना बॉलीवुड एसीसी में केवल तार्किक अभिनेताओं अरे। सेवा मेरे
मुझे 🤔")</f>
        <v>Tapsi पन्नू और Aushman खुराना बॉलीवुड एसीसी में केवल तार्किक अभिनेताओं अरे। सेवा मेरे
मुझे 🤔</v>
      </c>
      <c r="C3982" s="1" t="s">
        <v>4</v>
      </c>
      <c r="D3982" s="1" t="s">
        <v>5</v>
      </c>
    </row>
    <row r="3983" spans="1:4" ht="13.2" x14ac:dyDescent="0.25">
      <c r="A3983" s="1" t="s">
        <v>3989</v>
      </c>
      <c r="B3983" t="str">
        <f ca="1">IFERROR(__xludf.DUMMYFUNCTION("GOOGLETRANSLATE(B3983,""en"",""hi"")"),"परंपरावादियों आप सभी बकवास")</f>
        <v>परंपरावादियों आप सभी बकवास</v>
      </c>
      <c r="C3983" s="1" t="s">
        <v>36</v>
      </c>
      <c r="D3983" s="1" t="s">
        <v>28</v>
      </c>
    </row>
    <row r="3984" spans="1:4" ht="13.2" x14ac:dyDescent="0.25">
      <c r="A3984" s="1" t="s">
        <v>3990</v>
      </c>
      <c r="B3984" t="str">
        <f ca="1">IFERROR(__xludf.DUMMYFUNCTION("GOOGLETRANSLATE(B3984,""en"",""hi"")"),"आप सबसे अच्छा बॉस")</f>
        <v>आप सबसे अच्छा बॉस</v>
      </c>
      <c r="C3984" s="1" t="s">
        <v>4</v>
      </c>
      <c r="D3984" s="1" t="s">
        <v>5</v>
      </c>
    </row>
    <row r="3985" spans="1:4" ht="13.2" x14ac:dyDescent="0.25">
      <c r="A3985" s="1" t="s">
        <v>3991</v>
      </c>
      <c r="B3985" t="str">
        <f ca="1">IFERROR(__xludf.DUMMYFUNCTION("GOOGLETRANSLATE(B3985,""en"",""hi"")"),"जहांगीर ... !!! 👍👍👍👍 Rocks")</f>
        <v>जहांगीर ... !!! 👍👍👍👍 Rocks</v>
      </c>
      <c r="C3985" s="1" t="s">
        <v>4</v>
      </c>
      <c r="D3985" s="1" t="s">
        <v>5</v>
      </c>
    </row>
    <row r="3986" spans="1:4" ht="13.2" x14ac:dyDescent="0.25">
      <c r="A3986" s="1" t="s">
        <v>3992</v>
      </c>
      <c r="B3986" t="str">
        <f ca="1">IFERROR(__xludf.DUMMYFUNCTION("GOOGLETRANSLATE(B3986,""en"",""hi"")"),"पहली बार मैं कबीर सिंह महसूस किया है से शीर्ष chutiya फिल्म से एक है। ऊपर
सबसे खराब फिल्म। लेकिन मैं पुरुषों प्रतिक्रिया देखने के लिए चौंक कर रहा हूँ। उन्हें लगता है कि यह सबसे अच्छा है।
ऐसा हाय hai भारतीय लोगों की सबसे अधिक। Chutiya")</f>
        <v>पहली बार मैं कबीर सिंह महसूस किया है से शीर्ष chutiya फिल्म से एक है। ऊपर
सबसे खराब फिल्म। लेकिन मैं पुरुषों प्रतिक्रिया देखने के लिए चौंक कर रहा हूँ। उन्हें लगता है कि यह सबसे अच्छा है।
ऐसा हाय hai भारतीय लोगों की सबसे अधिक। Chutiya</v>
      </c>
      <c r="C3986" s="1" t="s">
        <v>13</v>
      </c>
      <c r="D3986" s="1" t="s">
        <v>5</v>
      </c>
    </row>
    <row r="3987" spans="1:4" ht="13.2" x14ac:dyDescent="0.25">
      <c r="A3987" s="1" t="s">
        <v>3993</v>
      </c>
      <c r="B3987" t="str">
        <f ca="1">IFERROR(__xludf.DUMMYFUNCTION("GOOGLETRANSLATE(B3987,""en"",""hi"")"),"9609771198 Coll मुझे")</f>
        <v>9609771198 Coll मुझे</v>
      </c>
      <c r="C3987" s="1" t="s">
        <v>4</v>
      </c>
      <c r="D3987" s="1" t="s">
        <v>5</v>
      </c>
    </row>
    <row r="3988" spans="1:4" ht="13.2" x14ac:dyDescent="0.25">
      <c r="A3988" s="1" t="s">
        <v>3994</v>
      </c>
      <c r="B3988" t="str">
        <f ca="1">IFERROR(__xludf.DUMMYFUNCTION("GOOGLETRANSLATE(B3988,""en"",""hi"")"),"खेद है कि मैं बिल्कुल भी अवधारणा की तरह नहीं है, तो आप समलैंगिक लोगों के खराब छवि बनाने r")</f>
        <v>खेद है कि मैं बिल्कुल भी अवधारणा की तरह नहीं है, तो आप समलैंगिक लोगों के खराब छवि बनाने r</v>
      </c>
      <c r="C3988" s="1" t="s">
        <v>4</v>
      </c>
      <c r="D3988" s="1" t="s">
        <v>5</v>
      </c>
    </row>
    <row r="3989" spans="1:4" ht="13.2" x14ac:dyDescent="0.25">
      <c r="A3989" s="1" t="s">
        <v>3995</v>
      </c>
      <c r="B3989" t="str">
        <f ca="1">IFERROR(__xludf.DUMMYFUNCTION("GOOGLETRANSLATE(B3989,""en"",""hi"")"),"Plss जोकर देख सकते हैं और हमें अपने विचार बता
और btw स्टोरी telengu उद्योग से है")</f>
        <v>Plss जोकर देख सकते हैं और हमें अपने विचार बता
और btw स्टोरी telengu उद्योग से है</v>
      </c>
      <c r="C3989" s="1" t="s">
        <v>4</v>
      </c>
      <c r="D3989" s="1" t="s">
        <v>5</v>
      </c>
    </row>
    <row r="3990" spans="1:4" ht="13.2" x14ac:dyDescent="0.25">
      <c r="A3990" s="1" t="s">
        <v>3996</v>
      </c>
      <c r="B3990" t="str">
        <f ca="1">IFERROR(__xludf.DUMMYFUNCTION("GOOGLETRANSLATE(B3990,""en"",""hi"")"),"भाई मैं पूरी तरह से कबीर सिंह की तरह अपना चेहरा कटौती दिखता स्वीकार करना होगा .... 😄😄")</f>
        <v>भाई मैं पूरी तरह से कबीर सिंह की तरह अपना चेहरा कटौती दिखता स्वीकार करना होगा .... 😄😄</v>
      </c>
      <c r="C3990" s="1" t="s">
        <v>4</v>
      </c>
      <c r="D3990" s="1" t="s">
        <v>5</v>
      </c>
    </row>
    <row r="3991" spans="1:4" ht="13.2" x14ac:dyDescent="0.25">
      <c r="A3991" s="1" t="s">
        <v>3997</v>
      </c>
      <c r="B3991" t="str">
        <f ca="1">IFERROR(__xludf.DUMMYFUNCTION("GOOGLETRANSLATE(B3991,""en"",""hi"")"),"""गैर भावना"" Ranu mandal..I उसे अब से नफरत है।")</f>
        <v>"गैर भावना" Ranu mandal..I उसे अब से नफरत है।</v>
      </c>
      <c r="C3991" s="1" t="s">
        <v>36</v>
      </c>
      <c r="D3991" s="1" t="s">
        <v>5</v>
      </c>
    </row>
    <row r="3992" spans="1:4" ht="13.2" x14ac:dyDescent="0.25">
      <c r="A3992" s="1" t="s">
        <v>3998</v>
      </c>
      <c r="B3992" t="str">
        <f ca="1">IFERROR(__xludf.DUMMYFUNCTION("GOOGLETRANSLATE(B3992,""en"",""hi"")"),"@ दाऊद जोन u plz शामिल हों प्रिय ... कम से कम हैम एबी frnds एच")</f>
        <v>@ दाऊद जोन u plz शामिल हों प्रिय ... कम से कम हैम एबी frnds एच</v>
      </c>
      <c r="C3992" s="1" t="s">
        <v>4</v>
      </c>
      <c r="D3992" s="1" t="s">
        <v>5</v>
      </c>
    </row>
    <row r="3993" spans="1:4" ht="13.2" x14ac:dyDescent="0.25">
      <c r="A3993" s="1" t="s">
        <v>3999</v>
      </c>
      <c r="B3993" t="str">
        <f ca="1">IFERROR(__xludf.DUMMYFUNCTION("GOOGLETRANSLATE(B3993,""en"",""hi"")"),"अरुंधति रॉय खो जाना! अनपढ़ औरत की तरह व्यवहार न करें। आप खो दिया अपने
मन? क्या आप नशे में हैं? आपको शर्म आना चाहिए अरुंधति। मैं वास्तव में हैरान हूँ आप कैसे मिल गया
किताब लिखने के लिए कि ब्रूकर पुरस्कार? यदि आप किसी को किराया था लिखने के लिए
पुस्तक? आप लो"&amp;"गों को बता रहे हैं कि बेईमान होने के लिए। क्या पता? आप को काम पर रखा गया होगा
कोई किताब लिखने के लिए। यह बहुत स्पष्ट है कि ईमानदारी में नहीं है आपके
शब्दकोश। शर्म की बात है !!")</f>
        <v>अरुंधति रॉय खो जाना! अनपढ़ औरत की तरह व्यवहार न करें। आप खो दिया अपने
मन? क्या आप नशे में हैं? आपको शर्म आना चाहिए अरुंधति। मैं वास्तव में हैरान हूँ आप कैसे मिल गया
किताब लिखने के लिए कि ब्रूकर पुरस्कार? यदि आप किसी को किराया था लिखने के लिए
पुस्तक? आप लोगों को बता रहे हैं कि बेईमान होने के लिए। क्या पता? आप को काम पर रखा गया होगा
कोई किताब लिखने के लिए। यह बहुत स्पष्ट है कि ईमानदारी में नहीं है आपके
शब्दकोश। शर्म की बात है !!</v>
      </c>
      <c r="C3993" s="1" t="s">
        <v>36</v>
      </c>
      <c r="D3993" s="1" t="s">
        <v>5</v>
      </c>
    </row>
    <row r="3994" spans="1:4" ht="13.2" x14ac:dyDescent="0.25">
      <c r="A3994" s="1" t="s">
        <v>4000</v>
      </c>
      <c r="B3994" t="str">
        <f ca="1">IFERROR(__xludf.DUMMYFUNCTION("GOOGLETRANSLATE(B3994,""en"",""hi"")"),"[07:41] (https://www.youtube.com/watch?v=N_ZMfQMZos0&amp;t=7m41s) मैंने सोचा कि वह था
अभी भी कबीर सिंह के बारे में बात।")</f>
        <v>[07:41] (https://www.youtube.com/watch?v=N_ZMfQMZos0&amp;t=7m41s) मैंने सोचा कि वह था
अभी भी कबीर सिंह के बारे में बात।</v>
      </c>
      <c r="C3994" s="1" t="s">
        <v>4</v>
      </c>
      <c r="D3994" s="1" t="s">
        <v>5</v>
      </c>
    </row>
    <row r="3995" spans="1:4" ht="13.2" x14ac:dyDescent="0.25">
      <c r="A3995" s="1" t="s">
        <v>4001</v>
      </c>
      <c r="B3995" t="str">
        <f ca="1">IFERROR(__xludf.DUMMYFUNCTION("GOOGLETRANSLATE(B3995,""en"",""hi"")"),"हाँ")</f>
        <v>हाँ</v>
      </c>
      <c r="C3995" s="1" t="s">
        <v>4</v>
      </c>
      <c r="D3995" s="1" t="s">
        <v>5</v>
      </c>
    </row>
    <row r="3996" spans="1:4" ht="13.2" x14ac:dyDescent="0.25">
      <c r="A3996" s="1" t="s">
        <v>4002</v>
      </c>
      <c r="B3996" t="str">
        <f ca="1">IFERROR(__xludf.DUMMYFUNCTION("GOOGLETRANSLATE(B3996,""en"",""hi"")"),"आप सहमत हैं या न्यायाधीश नहीं असहमत चाहिए। और मैं नारीवादी से सहमत नहीं हैं।")</f>
        <v>आप सहमत हैं या न्यायाधीश नहीं असहमत चाहिए। और मैं नारीवादी से सहमत नहीं हैं।</v>
      </c>
      <c r="C3996" s="1" t="s">
        <v>4</v>
      </c>
      <c r="D3996" s="1" t="s">
        <v>5</v>
      </c>
    </row>
    <row r="3997" spans="1:4" ht="13.2" x14ac:dyDescent="0.25">
      <c r="A3997" s="1" t="s">
        <v>4003</v>
      </c>
      <c r="B3997" t="str">
        <f ca="1">IFERROR(__xludf.DUMMYFUNCTION("GOOGLETRANSLATE(B3997,""en"",""hi"")"),"अब एक दिन बुरा काम करने नारीवादी के नाम जिनमें से लक्षण है में
फैसले का दिन हम निकट r")</f>
        <v>अब एक दिन बुरा काम करने नारीवादी के नाम जिनमें से लक्षण है में
फैसले का दिन हम निकट r</v>
      </c>
      <c r="C3997" s="1" t="s">
        <v>13</v>
      </c>
      <c r="D3997" s="1" t="s">
        <v>5</v>
      </c>
    </row>
    <row r="3998" spans="1:4" ht="13.2" x14ac:dyDescent="0.25">
      <c r="A3998" s="1" t="s">
        <v>4004</v>
      </c>
      <c r="B3998" t="str">
        <f ca="1">IFERROR(__xludf.DUMMYFUNCTION("GOOGLETRANSLATE(B3998,""en"",""hi"")"),"वाहवाही")</f>
        <v>वाहवाही</v>
      </c>
      <c r="C3998" s="1" t="s">
        <v>4</v>
      </c>
      <c r="D3998" s="1" t="s">
        <v>5</v>
      </c>
    </row>
    <row r="3999" spans="1:4" ht="13.2" x14ac:dyDescent="0.25">
      <c r="A3999" s="1" t="s">
        <v>4005</v>
      </c>
      <c r="B3999" t="str">
        <f ca="1">IFERROR(__xludf.DUMMYFUNCTION("GOOGLETRANSLATE(B3999,""en"",""hi"")"),"966572930901 मेरी सऊदी अरब namber")</f>
        <v>966572930901 मेरी सऊदी अरब namber</v>
      </c>
      <c r="C3999" s="1" t="s">
        <v>4</v>
      </c>
      <c r="D3999" s="1" t="s">
        <v>5</v>
      </c>
    </row>
    <row r="4000" spans="1:4" ht="13.2" x14ac:dyDescent="0.25">
      <c r="A4000" s="1" t="s">
        <v>4006</v>
      </c>
      <c r="B4000" t="str">
        <f ca="1">IFERROR(__xludf.DUMMYFUNCTION("GOOGLETRANSLATE(B4000,""en"",""hi"")"),"और हाँ फिल्में मानव व्यवहार को प्रभावित करते हैं, विशेष रूप से अगर यह है कि मानव एक है
भारतीय।
लांग वापस वहाँ ऑस्ट्रेलिया में एक मामले में जहां भारतीय मूल के एक आदमी था था
पीछा और एक महिला को परेशान करने के लिए शुल्क लिया। उन्होंने अदालत को बताया कि उन्ह"&amp;"ें पता चला
सब है कि बॉलीवुड फिल्मों और अदालत से, पाया कि बॉलीवुड करता है पर
चित्रकला पुरुषों और महिलाओं के इस तरह के एक विषाक्त ढंग से, उसे दफन कर दिया।
हाँ, फिल्में हमारे व्यवहार को प्रभावित करते हैं।")</f>
        <v>और हाँ फिल्में मानव व्यवहार को प्रभावित करते हैं, विशेष रूप से अगर यह है कि मानव एक है
भारतीय।
लांग वापस वहाँ ऑस्ट्रेलिया में एक मामले में जहां भारतीय मूल के एक आदमी था था
पीछा और एक महिला को परेशान करने के लिए शुल्क लिया। उन्होंने अदालत को बताया कि उन्हें पता चला
सब है कि बॉलीवुड फिल्मों और अदालत से, पाया कि बॉलीवुड करता है पर
चित्रकला पुरुषों और महिलाओं के इस तरह के एक विषाक्त ढंग से, उसे दफन कर दिया।
हाँ, फिल्में हमारे व्यवहार को प्रभावित करते हैं।</v>
      </c>
      <c r="C4000" s="1" t="s">
        <v>13</v>
      </c>
      <c r="D4000" s="1" t="s">
        <v>5</v>
      </c>
    </row>
    <row r="4001" spans="1:4" ht="13.2" x14ac:dyDescent="0.25">
      <c r="A4001" s="1" t="s">
        <v>4007</v>
      </c>
      <c r="B4001" t="str">
        <f ca="1">IFERROR(__xludf.DUMMYFUNCTION("GOOGLETRANSLATE(B4001,""en"",""hi"")"),"@ [09:46] (https://www.youtube.com/watch?v=n3d5IlngAMA&amp;t=9m46s) मि। वह एक झटका है
और सर्वोच्च क्रम के सुबह। उस पर किसी ने पेशाब ... hahahahahahahhhahaha")</f>
        <v>@ [09:46] (https://www.youtube.com/watch?v=n3d5IlngAMA&amp;t=9m46s) मि। वह एक झटका है
और सर्वोच्च क्रम के सुबह। उस पर किसी ने पेशाब ... hahahahahahahhhahaha</v>
      </c>
      <c r="C4001" s="1" t="s">
        <v>4</v>
      </c>
      <c r="D4001" s="1" t="s">
        <v>5</v>
      </c>
    </row>
    <row r="4002" spans="1:4" ht="13.2" x14ac:dyDescent="0.25">
      <c r="A4002" s="1" t="s">
        <v>4008</v>
      </c>
      <c r="B4002" t="str">
        <f ca="1">IFERROR(__xludf.DUMMYFUNCTION("GOOGLETRANSLATE(B4002,""en"",""hi"")"),"@Sneha शर्मा यू के साथ उर खुद tramautic निजी जीवन से संबंधित r लगता है
चलचित्र। कबीर सिंह एक महान चरित्र है। केवल गलती है कि वह था चिड़चिड़ापन था
जो उसके लिए समस्या पैदा। उर स्वयं के व्यक्तिगत जीवन पर आधारित ppl पहचानने बंद करो")</f>
        <v>@Sneha शर्मा यू के साथ उर खुद tramautic निजी जीवन से संबंधित r लगता है
चलचित्र। कबीर सिंह एक महान चरित्र है। केवल गलती है कि वह था चिड़चिड़ापन था
जो उसके लिए समस्या पैदा। उर स्वयं के व्यक्तिगत जीवन पर आधारित ppl पहचानने बंद करो</v>
      </c>
      <c r="C4002" s="1" t="s">
        <v>36</v>
      </c>
      <c r="D4002" s="1" t="s">
        <v>5</v>
      </c>
    </row>
    <row r="4003" spans="1:4" ht="13.2" x14ac:dyDescent="0.25">
      <c r="A4003" s="1" t="s">
        <v>4009</v>
      </c>
      <c r="B4003" t="str">
        <f ca="1">IFERROR(__xludf.DUMMYFUNCTION("GOOGLETRANSLATE(B4003,""en"",""hi"")"),"&lt;Https://youtu.be/8Ue8R5bB9K0&gt;")</f>
        <v>&lt;Https://youtu.be/8Ue8R5bB9K0&gt;</v>
      </c>
      <c r="C4003" s="1" t="s">
        <v>4</v>
      </c>
      <c r="D4003" s="1" t="s">
        <v>5</v>
      </c>
    </row>
    <row r="4004" spans="1:4" ht="13.2" x14ac:dyDescent="0.25">
      <c r="A4004" s="1" t="s">
        <v>4010</v>
      </c>
      <c r="B4004" t="str">
        <f ca="1">IFERROR(__xludf.DUMMYFUNCTION("GOOGLETRANSLATE(B4004,""en"",""hi"")"),"अद्भुत दुनिया 8uu")</f>
        <v>अद्भुत दुनिया 8uu</v>
      </c>
      <c r="C4004" s="1" t="s">
        <v>4</v>
      </c>
      <c r="D4004" s="1" t="s">
        <v>5</v>
      </c>
    </row>
    <row r="4005" spans="1:4" ht="13.2" x14ac:dyDescent="0.25">
      <c r="A4005" s="1" t="s">
        <v>4011</v>
      </c>
      <c r="B4005" t="str">
        <f ca="1">IFERROR(__xludf.DUMMYFUNCTION("GOOGLETRANSLATE(B4005,""en"",""hi"")"),"मैं आप से प्रेम करता हूँ
बापू")</f>
        <v>मैं आप से प्रेम करता हूँ
बापू</v>
      </c>
      <c r="C4005" s="1" t="s">
        <v>4</v>
      </c>
      <c r="D4005" s="1" t="s">
        <v>5</v>
      </c>
    </row>
    <row r="4006" spans="1:4" ht="13.2" x14ac:dyDescent="0.25">
      <c r="A4006" s="1" t="s">
        <v>4012</v>
      </c>
      <c r="B4006" t="str">
        <f ca="1">IFERROR(__xludf.DUMMYFUNCTION("GOOGLETRANSLATE(B4006,""en"",""hi"")"),"चार अधिक शॉट निराशाजनक था .. मुझे समझ नहीं आता कि लोग कैसे इस तरह के पसंद कर सकते हैं
बकवास ..
मैं रेड्डी बजाय अर्जुन देखा था जब कबीर सिंह का विमोचन किया। मैं अच्छी तरह से मज़ा आया
फिल्म। अभिनय विजय और शालिनी से शानदार था। असल में बॉलीवुड कर सकते हैं
नहीं"&amp;" भी एक बहुत अच्छी कहानी है कि वे रीमेक बनाने अंत के साथ आते हैं।
soty2 की तरह बकवास क्या बॉलीवुड बनाता है, Race3, धमाल नमस्ते इंग्लैंड आदि
कोई कहानी केवल ग्लैमर और सेक्स वार्ता सब है कि।")</f>
        <v>चार अधिक शॉट निराशाजनक था .. मुझे समझ नहीं आता कि लोग कैसे इस तरह के पसंद कर सकते हैं
बकवास ..
मैं रेड्डी बजाय अर्जुन देखा था जब कबीर सिंह का विमोचन किया। मैं अच्छी तरह से मज़ा आया
फिल्म। अभिनय विजय और शालिनी से शानदार था। असल में बॉलीवुड कर सकते हैं
नहीं भी एक बहुत अच्छी कहानी है कि वे रीमेक बनाने अंत के साथ आते हैं।
soty2 की तरह बकवास क्या बॉलीवुड बनाता है, Race3, धमाल नमस्ते इंग्लैंड आदि
कोई कहानी केवल ग्लैमर और सेक्स वार्ता सब है कि।</v>
      </c>
      <c r="C4006" s="1" t="s">
        <v>13</v>
      </c>
      <c r="D4006" s="1" t="s">
        <v>5</v>
      </c>
    </row>
    <row r="4007" spans="1:4" ht="13.2" x14ac:dyDescent="0.25">
      <c r="A4007" s="1" t="s">
        <v>4013</v>
      </c>
      <c r="B4007" t="str">
        <f ca="1">IFERROR(__xludf.DUMMYFUNCTION("GOOGLETRANSLATE(B4007,""en"",""hi"")"),"अच्छी तरह से किया यह जानकारी रखने में उन्हें दंडित करने के लायक ...")</f>
        <v>अच्छी तरह से किया यह जानकारी रखने में उन्हें दंडित करने के लायक ...</v>
      </c>
      <c r="C4007" s="1" t="s">
        <v>4</v>
      </c>
      <c r="D4007" s="1" t="s">
        <v>5</v>
      </c>
    </row>
    <row r="4008" spans="1:4" ht="13.2" x14ac:dyDescent="0.25">
      <c r="A4008" s="1" t="s">
        <v>4014</v>
      </c>
      <c r="B4008" t="str">
        <f ca="1">IFERROR(__xludf.DUMMYFUNCTION("GOOGLETRANSLATE(B4008,""en"",""hi"")"),"यहां तक ​​कि भिखारियों पिरामिड अवधारणा मिला 😂😂😂😂")</f>
        <v>यहां तक ​​कि भिखारियों पिरामिड अवधारणा मिला 😂😂😂😂</v>
      </c>
      <c r="C4008" s="1" t="s">
        <v>4</v>
      </c>
      <c r="D4008" s="1" t="s">
        <v>5</v>
      </c>
    </row>
    <row r="4009" spans="1:4" ht="13.2" x14ac:dyDescent="0.25">
      <c r="A4009" s="1" t="s">
        <v>4015</v>
      </c>
      <c r="B4009" t="str">
        <f ca="1">IFERROR(__xludf.DUMMYFUNCTION("GOOGLETRANSLATE(B4009,""en"",""hi"")"),"अर्नाब खो जाना ... ... ... आपका बहस इस तरह कर रहे हैं। जाओ और पत्रकारिता पहले सीखना")</f>
        <v>अर्नाब खो जाना ... ... ... आपका बहस इस तरह कर रहे हैं। जाओ और पत्रकारिता पहले सीखना</v>
      </c>
      <c r="C4009" s="1" t="s">
        <v>4</v>
      </c>
      <c r="D4009" s="1" t="s">
        <v>5</v>
      </c>
    </row>
    <row r="4010" spans="1:4" ht="13.2" x14ac:dyDescent="0.25">
      <c r="A4010" s="1" t="s">
        <v>4016</v>
      </c>
      <c r="B4010" t="str">
        <f ca="1">IFERROR(__xludf.DUMMYFUNCTION("GOOGLETRANSLATE(B4010,""en"",""hi"")"),"समलैंगिक साथी fr खोज रहे हैं")</f>
        <v>समलैंगिक साथी fr खोज रहे हैं</v>
      </c>
      <c r="C4010" s="1" t="s">
        <v>4</v>
      </c>
      <c r="D4010" s="1" t="s">
        <v>5</v>
      </c>
    </row>
    <row r="4011" spans="1:4" ht="13.2" x14ac:dyDescent="0.25">
      <c r="A4011" s="1" t="s">
        <v>4017</v>
      </c>
      <c r="B4011" t="str">
        <f ca="1">IFERROR(__xludf.DUMMYFUNCTION("GOOGLETRANSLATE(B4011,""en"",""hi"")"),"अच्छी तरह से भाई किया ....")</f>
        <v>अच्छी तरह से भाई किया ....</v>
      </c>
      <c r="C4011" s="1" t="s">
        <v>4</v>
      </c>
      <c r="D4011" s="1" t="s">
        <v>5</v>
      </c>
    </row>
    <row r="4012" spans="1:4" ht="13.2" x14ac:dyDescent="0.25">
      <c r="A4012" s="1" t="s">
        <v>4018</v>
      </c>
      <c r="B4012" t="str">
        <f ca="1">IFERROR(__xludf.DUMMYFUNCTION("GOOGLETRANSLATE(B4012,""en"",""hi"")"),"निरक्षर मोंडॉन ......")</f>
        <v>निरक्षर मोंडॉन ......</v>
      </c>
      <c r="C4012" s="1" t="s">
        <v>36</v>
      </c>
      <c r="D4012" s="1" t="s">
        <v>5</v>
      </c>
    </row>
    <row r="4013" spans="1:4" ht="13.2" x14ac:dyDescent="0.25">
      <c r="A4013" s="1" t="s">
        <v>4019</v>
      </c>
      <c r="B4013" t="str">
        <f ca="1">IFERROR(__xludf.DUMMYFUNCTION("GOOGLETRANSLATE(B4013,""en"",""hi"")"),"मैं इस आदमी के लिए 'chutiya' की तुलना में बेहतर शब्द की ज़रूरत है?")</f>
        <v>मैं इस आदमी के लिए 'chutiya' की तुलना में बेहतर शब्द की ज़रूरत है?</v>
      </c>
      <c r="C4013" s="1" t="s">
        <v>36</v>
      </c>
      <c r="D4013" s="1" t="s">
        <v>5</v>
      </c>
    </row>
    <row r="4014" spans="1:4" ht="13.2" x14ac:dyDescent="0.25">
      <c r="A4014" s="1" t="s">
        <v>4020</v>
      </c>
      <c r="B4014" t="str">
        <f ca="1">IFERROR(__xludf.DUMMYFUNCTION("GOOGLETRANSLATE(B4014,""en"",""hi"")"),"मुझे लगता है कि यह केवल नहीं फिल्म समीक्षा नारीवाद पर व्याख्यान है ... 🤐🤐🤐")</f>
        <v>मुझे लगता है कि यह केवल नहीं फिल्म समीक्षा नारीवाद पर व्याख्यान है ... 🤐🤐🤐</v>
      </c>
      <c r="C4014" s="1" t="s">
        <v>13</v>
      </c>
      <c r="D4014" s="1" t="s">
        <v>5</v>
      </c>
    </row>
    <row r="4015" spans="1:4" ht="13.2" x14ac:dyDescent="0.25">
      <c r="A4015" s="1" t="s">
        <v>4021</v>
      </c>
      <c r="B4015" t="str">
        <f ca="1">IFERROR(__xludf.DUMMYFUNCTION("GOOGLETRANSLATE(B4015,""en"",""hi"")"),"क्या बड़ा लेखक। वह देश से बाहर निकाल दिया जाना चाहिए।")</f>
        <v>क्या बड़ा लेखक। वह देश से बाहर निकाल दिया जाना चाहिए।</v>
      </c>
      <c r="C4015" s="1" t="s">
        <v>36</v>
      </c>
      <c r="D4015" s="1" t="s">
        <v>5</v>
      </c>
    </row>
    <row r="4016" spans="1:4" ht="13.2" x14ac:dyDescent="0.25">
      <c r="A4016" s="1" t="s">
        <v>4022</v>
      </c>
      <c r="B4016" t="str">
        <f ca="1">IFERROR(__xludf.DUMMYFUNCTION("GOOGLETRANSLATE(B4016,""en"",""hi"")"),"क्यों goverenmemt फ्लॉप विरोधी देश गतिविधि कर के लिए जेल में डाल दिया उसे")</f>
        <v>क्यों goverenmemt फ्लॉप विरोधी देश गतिविधि कर के लिए जेल में डाल दिया उसे</v>
      </c>
      <c r="C4016" s="1" t="s">
        <v>4</v>
      </c>
      <c r="D4016" s="1" t="s">
        <v>5</v>
      </c>
    </row>
    <row r="4017" spans="1:4" ht="13.2" x14ac:dyDescent="0.25">
      <c r="A4017" s="1" t="s">
        <v>4023</v>
      </c>
      <c r="B4017" t="str">
        <f ca="1">IFERROR(__xludf.DUMMYFUNCTION("GOOGLETRANSLATE(B4017,""en"",""hi"")"),"हमारे राष्ट्र से इस RAT बाहर के माध्यम से।")</f>
        <v>हमारे राष्ट्र से इस RAT बाहर के माध्यम से।</v>
      </c>
      <c r="C4017" s="1" t="s">
        <v>36</v>
      </c>
      <c r="D4017" s="1" t="s">
        <v>5</v>
      </c>
    </row>
    <row r="4018" spans="1:4" ht="13.2" x14ac:dyDescent="0.25">
      <c r="A4018" s="1" t="s">
        <v>4024</v>
      </c>
      <c r="B4018" t="str">
        <f ca="1">IFERROR(__xludf.DUMMYFUNCTION("GOOGLETRANSLATE(B4018,""en"",""hi"")"),"मुझें नहीं पता। इस तरह की एक उबाऊ फिल्म 😴। 30 मिनट के बाद थिएटर छोड़ दिया है।")</f>
        <v>मुझें नहीं पता। इस तरह की एक उबाऊ फिल्म 😴। 30 मिनट के बाद थिएटर छोड़ दिया है।</v>
      </c>
      <c r="C4018" s="1" t="s">
        <v>4</v>
      </c>
      <c r="D4018" s="1" t="s">
        <v>5</v>
      </c>
    </row>
    <row r="4019" spans="1:4" ht="13.2" x14ac:dyDescent="0.25">
      <c r="A4019" s="1" t="s">
        <v>4025</v>
      </c>
      <c r="B4019" t="str">
        <f ca="1">IFERROR(__xludf.DUMMYFUNCTION("GOOGLETRANSLATE(B4019,""en"",""hi"")"),"सब से पहले, वहाँ बात है, लोगों को अपने प्रकार और लोगों को जहां है
कबूल और अगर निपटने में बेहतर LGBTQ + समुदाय से संबंधित हैं
वे अपने सीधे मित्र पर कुचलने की तुलना में सीधे लोग तो बकवास चुप रहो")</f>
        <v>सब से पहले, वहाँ बात है, लोगों को अपने प्रकार और लोगों को जहां है
कबूल और अगर निपटने में बेहतर LGBTQ + समुदाय से संबंधित हैं
वे अपने सीधे मित्र पर कुचलने की तुलना में सीधे लोग तो बकवास चुप रहो</v>
      </c>
      <c r="C4019" s="1" t="s">
        <v>36</v>
      </c>
      <c r="D4019" s="1" t="s">
        <v>28</v>
      </c>
    </row>
    <row r="4020" spans="1:4" ht="13.2" x14ac:dyDescent="0.25">
      <c r="A4020" s="1" t="s">
        <v>4026</v>
      </c>
      <c r="B4020" t="str">
        <f ca="1">IFERROR(__xludf.DUMMYFUNCTION("GOOGLETRANSLATE(B4020,""en"",""hi"")"),"समलैंगिक चट्टानों मुझे आशा है कि नेपाल भी इस नियम है")</f>
        <v>समलैंगिक चट्टानों मुझे आशा है कि नेपाल भी इस नियम है</v>
      </c>
      <c r="C4020" s="1" t="s">
        <v>4</v>
      </c>
      <c r="D4020" s="1" t="s">
        <v>5</v>
      </c>
    </row>
    <row r="4021" spans="1:4" ht="13.2" x14ac:dyDescent="0.25">
      <c r="A4021" s="1" t="s">
        <v>4027</v>
      </c>
      <c r="B4021" t="str">
        <f ca="1">IFERROR(__xludf.DUMMYFUNCTION("GOOGLETRANSLATE(B4021,""en"",""hi"")"),"[05:23] (https://www.youtube.com/watch?v=p7ssviyHAe0&amp;t=5m23s) है पास पल
owsum")</f>
        <v>[05:23] (https://www.youtube.com/watch?v=p7ssviyHAe0&amp;t=5m23s) है पास पल
owsum</v>
      </c>
      <c r="C4021" s="1" t="s">
        <v>4</v>
      </c>
      <c r="D4021" s="1" t="s">
        <v>5</v>
      </c>
    </row>
    <row r="4022" spans="1:4" ht="13.2" x14ac:dyDescent="0.25">
      <c r="A4022" s="1" t="s">
        <v>4028</v>
      </c>
      <c r="B4022" t="str">
        <f ca="1">IFERROR(__xludf.DUMMYFUNCTION("GOOGLETRANSLATE(B4022,""en"",""hi"")"),"हम: XXX बांग्लादेश")</f>
        <v>हम: XXX बांग्लादेश</v>
      </c>
      <c r="C4022" s="1" t="s">
        <v>4</v>
      </c>
      <c r="D4022" s="1" t="s">
        <v>5</v>
      </c>
    </row>
    <row r="4023" spans="1:4" ht="13.2" x14ac:dyDescent="0.25">
      <c r="A4023" s="1" t="s">
        <v>4029</v>
      </c>
      <c r="B4023" t="str">
        <f ca="1">IFERROR(__xludf.DUMMYFUNCTION("GOOGLETRANSLATE(B4023,""en"",""hi"")"),"लोग इस वृत्तचित्र कहा जाता है की जाँच ""लाल की गोली"" इसके बारे में स्थिति को दर्शाता है
अमेरिका जैसे देशों में अधिकार mens ...")</f>
        <v>लोग इस वृत्तचित्र कहा जाता है की जाँच "लाल की गोली" इसके बारे में स्थिति को दर्शाता है
अमेरिका जैसे देशों में अधिकार mens ...</v>
      </c>
      <c r="C4023" s="1" t="s">
        <v>4</v>
      </c>
      <c r="D4023" s="1" t="s">
        <v>5</v>
      </c>
    </row>
    <row r="4024" spans="1:4" ht="13.2" x14ac:dyDescent="0.25">
      <c r="A4024" s="1" t="s">
        <v>4030</v>
      </c>
      <c r="B4024" t="str">
        <f ca="1">IFERROR(__xludf.DUMMYFUNCTION("GOOGLETRANSLATE(B4024,""en"",""hi"")"),"मैं वास्तव में पसंद इस movie..i इस फिल्म misogynistic नहीं मिला ... या दिखा
विषाक्त मर्दानगी ..
यह गलत छद्म faminist और gaandu पुरुष हो सकता है ..")</f>
        <v>मैं वास्तव में पसंद इस movie..i इस फिल्म misogynistic नहीं मिला ... या दिखा
विषाक्त मर्दानगी ..
यह गलत छद्म faminist और gaandu पुरुष हो सकता है ..</v>
      </c>
      <c r="C4024" s="1" t="s">
        <v>36</v>
      </c>
      <c r="D4024" s="1" t="s">
        <v>5</v>
      </c>
    </row>
    <row r="4025" spans="1:4" ht="13.2" x14ac:dyDescent="0.25">
      <c r="A4025" s="1" t="s">
        <v>4031</v>
      </c>
      <c r="B4025" t="str">
        <f ca="1">IFERROR(__xludf.DUMMYFUNCTION("GOOGLETRANSLATE(B4025,""en"",""hi"")"),"अंतिम हिस्सा 😂😂😂😂")</f>
        <v>अंतिम हिस्सा 😂😂😂😂</v>
      </c>
      <c r="C4025" s="1" t="s">
        <v>4</v>
      </c>
      <c r="D4025" s="1" t="s">
        <v>5</v>
      </c>
    </row>
    <row r="4026" spans="1:4" ht="13.2" x14ac:dyDescent="0.25">
      <c r="A4026" s="1" t="s">
        <v>4032</v>
      </c>
      <c r="B4026" t="str">
        <f ca="1">IFERROR(__xludf.DUMMYFUNCTION("GOOGLETRANSLATE(B4026,""en"",""hi"")"),"भाई रहने वाले केवल अशिक्षित नहीं कर रहे हैं वे कर रहे हैं अनगिनत लोग देखते हैं
सचमुच अनपढ़, लेकिन अभी भी वे जानते हैं कि कैसे लोगों का सम्मान करने के लिए विशेष रूप से जो
उन्हें मदद की। तो मुझे आशा है कि यू समझ में आ गया।")</f>
        <v>भाई रहने वाले केवल अशिक्षित नहीं कर रहे हैं वे कर रहे हैं अनगिनत लोग देखते हैं
सचमुच अनपढ़, लेकिन अभी भी वे जानते हैं कि कैसे लोगों का सम्मान करने के लिए विशेष रूप से जो
उन्हें मदद की। तो मुझे आशा है कि यू समझ में आ गया।</v>
      </c>
      <c r="C4026" s="1" t="s">
        <v>13</v>
      </c>
      <c r="D4026" s="1" t="s">
        <v>5</v>
      </c>
    </row>
    <row r="4027" spans="1:4" ht="13.2" x14ac:dyDescent="0.25">
      <c r="A4027" s="1" t="s">
        <v>4033</v>
      </c>
      <c r="B4027" t="str">
        <f ca="1">IFERROR(__xludf.DUMMYFUNCTION("GOOGLETRANSLATE(B4027,""en"",""hi"")"),"श्री, सौरभ कृपया मुझे बताओ, अतीत में वह गुजरात में bhachvo नर्मदा में शामिल
mp और एमएस राज्य")</f>
        <v>श्री, सौरभ कृपया मुझे बताओ, अतीत में वह गुजरात में bhachvo नर्मदा में शामिल
mp और एमएस राज्य</v>
      </c>
      <c r="C4027" s="1" t="s">
        <v>4</v>
      </c>
      <c r="D4027" s="1" t="s">
        <v>5</v>
      </c>
    </row>
    <row r="4028" spans="1:4" ht="13.2" x14ac:dyDescent="0.25">
      <c r="A4028" s="1" t="s">
        <v>4034</v>
      </c>
      <c r="B4028" t="str">
        <f ca="1">IFERROR(__xludf.DUMMYFUNCTION("GOOGLETRANSLATE(B4028,""en"",""hi"")"),"यह अरुंधति रॉय, मुझे आशा है कि पूरा करती है 'रंगा और बिल्ला' प्रकार अपराधियों, तो वह
अच्छे के लिए चला गया होगा। और इस बार जोड़ी के अपराध की प्रशंसा की जाएगी।")</f>
        <v>यह अरुंधति रॉय, मुझे आशा है कि पूरा करती है 'रंगा और बिल्ला' प्रकार अपराधियों, तो वह
अच्छे के लिए चला गया होगा। और इस बार जोड़ी के अपराध की प्रशंसा की जाएगी।</v>
      </c>
      <c r="C4028" s="1" t="s">
        <v>13</v>
      </c>
      <c r="D4028" s="1" t="s">
        <v>5</v>
      </c>
    </row>
    <row r="4029" spans="1:4" ht="13.2" x14ac:dyDescent="0.25">
      <c r="A4029" s="1" t="s">
        <v>4035</v>
      </c>
      <c r="B4029" t="str">
        <f ca="1">IFERROR(__xludf.DUMMYFUNCTION("GOOGLETRANSLATE(B4029,""en"",""hi"")"),"यही कारण है कि हमारी समस्या नहीं है !!")</f>
        <v>यही कारण है कि हमारी समस्या नहीं है !!</v>
      </c>
      <c r="C4029" s="1" t="s">
        <v>4</v>
      </c>
      <c r="D4029" s="1" t="s">
        <v>5</v>
      </c>
    </row>
    <row r="4030" spans="1:4" ht="13.2" x14ac:dyDescent="0.25">
      <c r="A4030" s="1" t="s">
        <v>4036</v>
      </c>
      <c r="B4030" t="str">
        <f ca="1">IFERROR(__xludf.DUMMYFUNCTION("GOOGLETRANSLATE(B4030,""en"",""hi"")"),"मैं लोग हैं, जो एलजीबीटी दुरुपयोग नफरत")</f>
        <v>मैं लोग हैं, जो एलजीबीटी दुरुपयोग नफरत</v>
      </c>
      <c r="C4030" s="1" t="s">
        <v>13</v>
      </c>
      <c r="D4030" s="1" t="s">
        <v>5</v>
      </c>
    </row>
    <row r="4031" spans="1:4" ht="13.2" x14ac:dyDescent="0.25">
      <c r="A4031" s="1" t="s">
        <v>4037</v>
      </c>
      <c r="B4031" t="str">
        <f ca="1">IFERROR(__xludf.DUMMYFUNCTION("GOOGLETRANSLATE(B4031,""en"",""hi"")"),"arreste कि कुंग फू कुट्टी")</f>
        <v>arreste कि कुंग फू कुट्टी</v>
      </c>
      <c r="C4031" s="1" t="s">
        <v>36</v>
      </c>
      <c r="D4031" s="1" t="s">
        <v>28</v>
      </c>
    </row>
    <row r="4032" spans="1:4" ht="13.2" x14ac:dyDescent="0.25">
      <c r="A4032" s="1" t="s">
        <v>4038</v>
      </c>
      <c r="B4032" t="str">
        <f ca="1">IFERROR(__xludf.DUMMYFUNCTION("GOOGLETRANSLATE(B4032,""en"",""hi"")"),"क्यों? तुम समझा करना चाहेंगे")</f>
        <v>क्यों? तुम समझा करना चाहेंगे</v>
      </c>
      <c r="C4032" s="1" t="s">
        <v>4</v>
      </c>
      <c r="D4032" s="1" t="s">
        <v>5</v>
      </c>
    </row>
    <row r="4033" spans="1:4" ht="13.2" x14ac:dyDescent="0.25">
      <c r="A4033" s="1" t="s">
        <v>4039</v>
      </c>
      <c r="B4033" t="str">
        <f ca="1">IFERROR(__xludf.DUMMYFUNCTION("GOOGLETRANSLATE(B4033,""en"",""hi"")"),"राइट 👍")</f>
        <v>राइट 👍</v>
      </c>
      <c r="C4033" s="1" t="s">
        <v>4</v>
      </c>
      <c r="D4033" s="1" t="s">
        <v>5</v>
      </c>
    </row>
    <row r="4034" spans="1:4" ht="13.2" x14ac:dyDescent="0.25">
      <c r="A4034" s="1" t="s">
        <v>4040</v>
      </c>
      <c r="B4034" t="str">
        <f ca="1">IFERROR(__xludf.DUMMYFUNCTION("GOOGLETRANSLATE(B4034,""en"",""hi"")"),"आप Netflix पर ""उड़ान"" नामक एक फिल्म, उपलब्ध पर जाँच करें और देखना चाहता हूँ सकता है
समानता, शून्य से प्यार नाटक।")</f>
        <v>आप Netflix पर "उड़ान" नामक एक फिल्म, उपलब्ध पर जाँच करें और देखना चाहता हूँ सकता है
समानता, शून्य से प्यार नाटक।</v>
      </c>
      <c r="C4034" s="1" t="s">
        <v>4</v>
      </c>
      <c r="D4034" s="1" t="s">
        <v>5</v>
      </c>
    </row>
    <row r="4035" spans="1:4" ht="13.2" x14ac:dyDescent="0.25">
      <c r="A4035" s="1" t="s">
        <v>4041</v>
      </c>
      <c r="B4035" t="str">
        <f ca="1">IFERROR(__xludf.DUMMYFUNCTION("GOOGLETRANSLATE(B4035,""en"",""hi"")"),"ये लोग हैं, जो सच्चाई हजम नहीं कर सकते r।")</f>
        <v>ये लोग हैं, जो सच्चाई हजम नहीं कर सकते r।</v>
      </c>
      <c r="C4035" s="1" t="s">
        <v>4</v>
      </c>
      <c r="D4035" s="1" t="s">
        <v>5</v>
      </c>
    </row>
    <row r="4036" spans="1:4" ht="13.2" x14ac:dyDescent="0.25">
      <c r="A4036" s="1" t="s">
        <v>4042</v>
      </c>
      <c r="B4036" t="str">
        <f ca="1">IFERROR(__xludf.DUMMYFUNCTION("GOOGLETRANSLATE(B4036,""en"",""hi"")"),"राइट सर ....... तुमसे प्यार ....
क्योंकि ,,, यू आर उजागर बॉलीवुड।")</f>
        <v>राइट सर ....... तुमसे प्यार ....
क्योंकि ,,, यू आर उजागर बॉलीवुड।</v>
      </c>
      <c r="C4036" s="1" t="s">
        <v>4</v>
      </c>
      <c r="D4036" s="1" t="s">
        <v>5</v>
      </c>
    </row>
    <row r="4037" spans="1:4" ht="13.2" x14ac:dyDescent="0.25">
      <c r="A4037" s="1" t="s">
        <v>4043</v>
      </c>
      <c r="B4037" t="str">
        <f ca="1">IFERROR(__xludf.DUMMYFUNCTION("GOOGLETRANSLATE(B4037,""en"",""hi"")"),"यह शानदार भाई")</f>
        <v>यह शानदार भाई</v>
      </c>
      <c r="C4037" s="1" t="s">
        <v>4</v>
      </c>
      <c r="D4037" s="1" t="s">
        <v>5</v>
      </c>
    </row>
    <row r="4038" spans="1:4" ht="13.2" x14ac:dyDescent="0.25">
      <c r="A4038" s="1" t="s">
        <v>4044</v>
      </c>
      <c r="B4038" t="str">
        <f ca="1">IFERROR(__xludf.DUMMYFUNCTION("GOOGLETRANSLATE(B4038,""en"",""hi"")"),"कुत्ते की tarah प्यार KRR rhe hai 🤣🤣🤣")</f>
        <v>कुत्ते की tarah प्यार KRR rhe hai 🤣🤣🤣</v>
      </c>
      <c r="C4038" s="1" t="s">
        <v>36</v>
      </c>
      <c r="D4038" s="1" t="s">
        <v>5</v>
      </c>
    </row>
    <row r="4039" spans="1:4" ht="13.2" x14ac:dyDescent="0.25">
      <c r="A4039" s="1" t="s">
        <v>4045</v>
      </c>
      <c r="B4039" t="str">
        <f ca="1">IFERROR(__xludf.DUMMYFUNCTION("GOOGLETRANSLATE(B4039,""en"",""hi"")"),"Vido कश्मीर, घ")</f>
        <v>Vido कश्मीर, घ</v>
      </c>
      <c r="C4039" s="1" t="s">
        <v>4</v>
      </c>
      <c r="D4039" s="1" t="s">
        <v>5</v>
      </c>
    </row>
    <row r="4040" spans="1:4" ht="13.2" x14ac:dyDescent="0.25">
      <c r="A4040" s="1" t="s">
        <v>4046</v>
      </c>
      <c r="B4040" t="str">
        <f ca="1">IFERROR(__xludf.DUMMYFUNCTION("GOOGLETRANSLATE(B4040,""en"",""hi"")"),"Bessttj")</f>
        <v>Bessttj</v>
      </c>
      <c r="C4040" s="1" t="s">
        <v>4</v>
      </c>
      <c r="D4040" s="1" t="s">
        <v>5</v>
      </c>
    </row>
    <row r="4041" spans="1:4" ht="13.2" x14ac:dyDescent="0.25">
      <c r="A4041" s="1" t="s">
        <v>4047</v>
      </c>
      <c r="B4041" t="str">
        <f ca="1">IFERROR(__xludf.DUMMYFUNCTION("GOOGLETRANSLATE(B4041,""en"",""hi"")"),"अजीब आदमी")</f>
        <v>अजीब आदमी</v>
      </c>
      <c r="C4041" s="1" t="s">
        <v>4</v>
      </c>
      <c r="D4041" s="1" t="s">
        <v>5</v>
      </c>
    </row>
    <row r="4042" spans="1:4" ht="13.2" x14ac:dyDescent="0.25">
      <c r="A4042" s="1" t="s">
        <v>4048</v>
      </c>
      <c r="B4042" t="str">
        <f ca="1">IFERROR(__xludf.DUMMYFUNCTION("GOOGLETRANSLATE(B4042,""en"",""hi"")"),"फोटोग्राफ घाव और मोबाइल पर कैमरे के माध्यम से वीडियो की रिकॉर्डिंग कर
फोन और पुलिसकर्मियों को न दिखाएं।")</f>
        <v>फोटोग्राफ घाव और मोबाइल पर कैमरे के माध्यम से वीडियो की रिकॉर्डिंग कर
फोन और पुलिसकर्मियों को न दिखाएं।</v>
      </c>
      <c r="C4042" s="1" t="s">
        <v>4</v>
      </c>
      <c r="D4042" s="1" t="s">
        <v>5</v>
      </c>
    </row>
    <row r="4043" spans="1:4" ht="13.2" x14ac:dyDescent="0.25">
      <c r="A4043" s="1" t="s">
        <v>4049</v>
      </c>
      <c r="B4043" t="str">
        <f ca="1">IFERROR(__xludf.DUMMYFUNCTION("GOOGLETRANSLATE(B4043,""en"",""hi"")"),"Osm")</f>
        <v>Osm</v>
      </c>
      <c r="C4043" s="1" t="s">
        <v>4</v>
      </c>
      <c r="D4043" s="1" t="s">
        <v>5</v>
      </c>
    </row>
    <row r="4044" spans="1:4" ht="13.2" x14ac:dyDescent="0.25">
      <c r="A4044" s="1" t="s">
        <v>4050</v>
      </c>
      <c r="B4044" t="str">
        <f ca="1">IFERROR(__xludf.DUMMYFUNCTION("GOOGLETRANSLATE(B4044,""en"",""hi"")"),"क्या बॉलीवुड सर पर एक परिपक्व ले :)")</f>
        <v>क्या बॉलीवुड सर पर एक परिपक्व ले :)</v>
      </c>
      <c r="C4044" s="1" t="s">
        <v>4</v>
      </c>
      <c r="D4044" s="1" t="s">
        <v>5</v>
      </c>
    </row>
    <row r="4045" spans="1:4" ht="13.2" x14ac:dyDescent="0.25">
      <c r="A4045" s="1" t="s">
        <v>4051</v>
      </c>
      <c r="B4045" t="str">
        <f ca="1">IFERROR(__xludf.DUMMYFUNCTION("GOOGLETRANSLATE(B4045,""en"",""hi"")"),"वह एनपीआर रंगा बिल्ला में उसके पिता का नाम लिख सकते हैं।")</f>
        <v>वह एनपीआर रंगा बिल्ला में उसके पिता का नाम लिख सकते हैं।</v>
      </c>
      <c r="C4045" s="1" t="s">
        <v>4</v>
      </c>
      <c r="D4045" s="1" t="s">
        <v>5</v>
      </c>
    </row>
    <row r="4046" spans="1:4" ht="13.2" x14ac:dyDescent="0.25">
      <c r="A4046" s="1" t="s">
        <v>4052</v>
      </c>
      <c r="B4046" t="str">
        <f ca="1">IFERROR(__xludf.DUMMYFUNCTION("GOOGLETRANSLATE(B4046,""en"",""hi"")"),"कस्तूरी जैसे लोगों में लाने मत करो। स्वतंत्रता का दुरुपयोग। कम सोच महिलाओं
Arundati की तरह उसके देश वापस भेज दिया जाना चाहिए। वे नहीं कर सकते बात किसी भी बकवास
अब और ले लो।")</f>
        <v>कस्तूरी जैसे लोगों में लाने मत करो। स्वतंत्रता का दुरुपयोग। कम सोच महिलाओं
Arundati की तरह उसके देश वापस भेज दिया जाना चाहिए। वे नहीं कर सकते बात किसी भी बकवास
अब और ले लो।</v>
      </c>
      <c r="C4046" s="1" t="s">
        <v>4</v>
      </c>
      <c r="D4046" s="1" t="s">
        <v>5</v>
      </c>
    </row>
    <row r="4047" spans="1:4" ht="13.2" x14ac:dyDescent="0.25">
      <c r="A4047" s="1" t="s">
        <v>4053</v>
      </c>
      <c r="B4047" t="str">
        <f ca="1">IFERROR(__xludf.DUMMYFUNCTION("GOOGLETRANSLATE(B4047,""en"",""hi"")"),"मैं एक उदार हूँ और मुझे लगता है कि ऐसा नहीं करते हैं। मैं हर किसी को सब है कि दिशा में सहिष्णु रहा हूँ")</f>
        <v>मैं एक उदार हूँ और मुझे लगता है कि ऐसा नहीं करते हैं। मैं हर किसी को सब है कि दिशा में सहिष्णु रहा हूँ</v>
      </c>
      <c r="C4047" s="1" t="s">
        <v>4</v>
      </c>
      <c r="D4047" s="1" t="s">
        <v>5</v>
      </c>
    </row>
    <row r="4048" spans="1:4" ht="13.2" x14ac:dyDescent="0.25">
      <c r="A4048" s="1" t="s">
        <v>4054</v>
      </c>
      <c r="B4048" t="str">
        <f ca="1">IFERROR(__xludf.DUMMYFUNCTION("GOOGLETRANSLATE(B4048,""en"",""hi"")"),"नरक इन उदारवादी और नारीवादी r कौन। बेवकूफों .. उन सब को लात ..")</f>
        <v>नरक इन उदारवादी और नारीवादी r कौन। बेवकूफों .. उन सब को लात ..</v>
      </c>
      <c r="C4048" s="1" t="s">
        <v>36</v>
      </c>
      <c r="D4048" s="1" t="s">
        <v>5</v>
      </c>
    </row>
    <row r="4049" spans="1:4" ht="13.2" x14ac:dyDescent="0.25">
      <c r="A4049" s="1" t="s">
        <v>4055</v>
      </c>
      <c r="B4049" t="str">
        <f ca="1">IFERROR(__xludf.DUMMYFUNCTION("GOOGLETRANSLATE(B4049,""en"",""hi"")"),"आवाज ताज़ा खबर के साथ नकल")</f>
        <v>आवाज ताज़ा खबर के साथ नकल</v>
      </c>
      <c r="C4049" s="1" t="s">
        <v>4</v>
      </c>
      <c r="D4049" s="1" t="s">
        <v>5</v>
      </c>
    </row>
    <row r="4050" spans="1:4" ht="13.2" x14ac:dyDescent="0.25">
      <c r="A4050" s="1" t="s">
        <v>4056</v>
      </c>
      <c r="B4050" t="str">
        <f ca="1">IFERROR(__xludf.DUMMYFUNCTION("GOOGLETRANSLATE(B4050,""en"",""hi"")"),"मानसिक")</f>
        <v>मानसिक</v>
      </c>
      <c r="C4050" s="1" t="s">
        <v>4</v>
      </c>
      <c r="D4050" s="1" t="s">
        <v>5</v>
      </c>
    </row>
    <row r="4051" spans="1:4" ht="13.2" x14ac:dyDescent="0.25">
      <c r="A4051" s="1" t="s">
        <v>4057</v>
      </c>
      <c r="B4051" t="str">
        <f ca="1">IFERROR(__xludf.DUMMYFUNCTION("GOOGLETRANSLATE(B4051,""en"",""hi"")"),"MISOGINIST सेक्सिस्ट पितृसत्तात्मक पुरुषों के लिए वे सब पिता fuckers हैं")</f>
        <v>MISOGINIST सेक्सिस्ट पितृसत्तात्मक पुरुषों के लिए वे सब पिता fuckers हैं</v>
      </c>
      <c r="C4051" s="1" t="s">
        <v>36</v>
      </c>
      <c r="D4051" s="1" t="s">
        <v>28</v>
      </c>
    </row>
    <row r="4052" spans="1:4" ht="13.2" x14ac:dyDescent="0.25">
      <c r="A4052" s="1" t="s">
        <v>4058</v>
      </c>
      <c r="B4052" t="str">
        <f ca="1">IFERROR(__xludf.DUMMYFUNCTION("GOOGLETRANSLATE(B4052,""en"",""hi"")"),"अच्छा काम आदमी .... हर एक है कि क्या करना चाहिए")</f>
        <v>अच्छा काम आदमी .... हर एक है कि क्या करना चाहिए</v>
      </c>
      <c r="C4052" s="1" t="s">
        <v>4</v>
      </c>
      <c r="D4052" s="1" t="s">
        <v>5</v>
      </c>
    </row>
    <row r="4053" spans="1:4" ht="13.2" x14ac:dyDescent="0.25">
      <c r="A4053" s="1" t="s">
        <v>4059</v>
      </c>
      <c r="B4053" t="str">
        <f ca="1">IFERROR(__xludf.DUMMYFUNCTION("GOOGLETRANSLATE(B4053,""en"",""hi"")"),"वापसी पर स्वागत है")</f>
        <v>वापसी पर स्वागत है</v>
      </c>
      <c r="C4053" s="1" t="s">
        <v>4</v>
      </c>
      <c r="D4053" s="1" t="s">
        <v>5</v>
      </c>
    </row>
    <row r="4054" spans="1:4" ht="13.2" x14ac:dyDescent="0.25">
      <c r="A4054" s="1" t="s">
        <v>4060</v>
      </c>
      <c r="B4054" t="str">
        <f ca="1">IFERROR(__xludf.DUMMYFUNCTION("GOOGLETRANSLATE(B4054,""en"",""hi"")"),"वह दंडित किया गया है")</f>
        <v>वह दंडित किया गया है</v>
      </c>
      <c r="C4054" s="1" t="s">
        <v>4</v>
      </c>
      <c r="D4054" s="1" t="s">
        <v>5</v>
      </c>
    </row>
    <row r="4055" spans="1:4" ht="13.2" x14ac:dyDescent="0.25">
      <c r="A4055" s="1" t="s">
        <v>4061</v>
      </c>
      <c r="B4055" t="str">
        <f ca="1">IFERROR(__xludf.DUMMYFUNCTION("GOOGLETRANSLATE(B4055,""en"",""hi"")"),"प्रतीक भाई उदारवादी और नारीवादियों पर अपने विवरण के लिए बहुत बहुत धन्यवाद
भारत में गतिविधियों
सभी भारतीय Younge पीढ़ी जानना चाहता है
अच्छा स्पष्टीकरण 👌👌👌")</f>
        <v>प्रतीक भाई उदारवादी और नारीवादियों पर अपने विवरण के लिए बहुत बहुत धन्यवाद
भारत में गतिविधियों
सभी भारतीय Younge पीढ़ी जानना चाहता है
अच्छा स्पष्टीकरण 👌👌👌</v>
      </c>
      <c r="C4055" s="1" t="s">
        <v>4</v>
      </c>
      <c r="D4055" s="1" t="s">
        <v>5</v>
      </c>
    </row>
    <row r="4056" spans="1:4" ht="13.2" x14ac:dyDescent="0.25">
      <c r="A4056" s="1" t="s">
        <v>4062</v>
      </c>
      <c r="B4056" t="str">
        <f ca="1">IFERROR(__xludf.DUMMYFUNCTION("GOOGLETRANSLATE(B4056,""en"",""hi"")"),"कबीर सिंह को भारत का जवाब है
""डॉक्टर अजीब""")</f>
        <v>कबीर सिंह को भारत का जवाब है
"डॉक्टर अजीब"</v>
      </c>
      <c r="C4056" s="1" t="s">
        <v>4</v>
      </c>
      <c r="D4056" s="1" t="s">
        <v>5</v>
      </c>
    </row>
    <row r="4057" spans="1:4" ht="13.2" x14ac:dyDescent="0.25">
      <c r="A4057" s="1" t="s">
        <v>4063</v>
      </c>
      <c r="B4057" t="str">
        <f ca="1">IFERROR(__xludf.DUMMYFUNCTION("GOOGLETRANSLATE(B4057,""en"",""hi"")"),"100% सच समीक्षा प्रतीक भाई ...
सच्चे प्यार की जय हो 👍👍👍👍")</f>
        <v>100% सच समीक्षा प्रतीक भाई ...
सच्चे प्यार की जय हो 👍👍👍👍</v>
      </c>
      <c r="C4057" s="1" t="s">
        <v>4</v>
      </c>
      <c r="D4057" s="1" t="s">
        <v>5</v>
      </c>
    </row>
    <row r="4058" spans="1:4" ht="13.2" x14ac:dyDescent="0.25">
      <c r="A4058" s="1" t="s">
        <v>4064</v>
      </c>
      <c r="B4058" t="str">
        <f ca="1">IFERROR(__xludf.DUMMYFUNCTION("GOOGLETRANSLATE(B4058,""en"",""hi"")"),"मैं भी समलैंगिक हूँ")</f>
        <v>मैं भी समलैंगिक हूँ</v>
      </c>
      <c r="C4058" s="1" t="s">
        <v>4</v>
      </c>
      <c r="D4058" s="1" t="s">
        <v>5</v>
      </c>
    </row>
    <row r="4059" spans="1:4" ht="13.2" x14ac:dyDescent="0.25">
      <c r="A4059" s="1" t="s">
        <v>4065</v>
      </c>
      <c r="B4059" t="str">
        <f ca="1">IFERROR(__xludf.DUMMYFUNCTION("GOOGLETRANSLATE(B4059,""en"",""hi"")"),"अच्छा बॉस। धन्यवाद")</f>
        <v>अच्छा बॉस। धन्यवाद</v>
      </c>
      <c r="C4059" s="1" t="s">
        <v>4</v>
      </c>
      <c r="D4059" s="1" t="s">
        <v>5</v>
      </c>
    </row>
    <row r="4060" spans="1:4" ht="13.2" x14ac:dyDescent="0.25">
      <c r="A4060" s="1" t="s">
        <v>4066</v>
      </c>
      <c r="B4060" t="str">
        <f ca="1">IFERROR(__xludf.DUMMYFUNCTION("GOOGLETRANSLATE(B4060,""en"",""hi"")"),"इस महिला के एक कुल nutcase है !! ..... वह सबसे अच्छा अपवित्र साथ वर्णित किया जा सकता
एक मुर्गा Womble या एक Dingleberry !! .... पागल औरत जैसे वाक्यांशों !!")</f>
        <v>इस महिला के एक कुल nutcase है !! ..... वह सबसे अच्छा अपवित्र साथ वर्णित किया जा सकता
एक मुर्गा Womble या एक Dingleberry !! .... पागल औरत जैसे वाक्यांशों !!</v>
      </c>
      <c r="C4060" s="1" t="s">
        <v>4</v>
      </c>
      <c r="D4060" s="1" t="s">
        <v>5</v>
      </c>
    </row>
    <row r="4061" spans="1:4" ht="13.2" x14ac:dyDescent="0.25">
      <c r="A4061" s="1" t="s">
        <v>4067</v>
      </c>
      <c r="B4061" t="str">
        <f ca="1">IFERROR(__xludf.DUMMYFUNCTION("GOOGLETRANSLATE(B4061,""en"",""hi"")"),"सीएए अस्वीकार
बायकॉट एनआरसी
बायकॉट एनपीआर")</f>
        <v>सीएए अस्वीकार
बायकॉट एनआरसी
बायकॉट एनपीआर</v>
      </c>
      <c r="C4061" s="1" t="s">
        <v>36</v>
      </c>
      <c r="D4061" s="1" t="s">
        <v>5</v>
      </c>
    </row>
    <row r="4062" spans="1:4" ht="13.2" x14ac:dyDescent="0.25">
      <c r="A4062" s="1" t="s">
        <v>4068</v>
      </c>
      <c r="B4062" t="str">
        <f ca="1">IFERROR(__xludf.DUMMYFUNCTION("GOOGLETRANSLATE(B4062,""en"",""hi"")"),"राइट 👌👌👌👌👌👌")</f>
        <v>राइट 👌👌👌👌👌👌</v>
      </c>
      <c r="C4062" s="1" t="s">
        <v>4</v>
      </c>
      <c r="D4062" s="1" t="s">
        <v>5</v>
      </c>
    </row>
    <row r="4063" spans="1:4" ht="13.2" x14ac:dyDescent="0.25">
      <c r="A4063" s="1" t="s">
        <v>4069</v>
      </c>
      <c r="B4063" t="str">
        <f ca="1">IFERROR(__xludf.DUMMYFUNCTION("GOOGLETRANSLATE(B4063,""en"",""hi"")"),"आप निर्दोष हैं")</f>
        <v>आप निर्दोष हैं</v>
      </c>
      <c r="C4063" s="1" t="s">
        <v>4</v>
      </c>
      <c r="D4063" s="1" t="s">
        <v>5</v>
      </c>
    </row>
    <row r="4064" spans="1:4" ht="13.2" x14ac:dyDescent="0.25">
      <c r="A4064" s="1" t="s">
        <v>4070</v>
      </c>
      <c r="B4064" t="str">
        <f ca="1">IFERROR(__xludf.DUMMYFUNCTION("GOOGLETRANSLATE(B4064,""en"",""hi"")"),"बंद भाड़ में जाओ ... Do u दिन प्रसार होमोफोबिया की हिम्मत नहीं। मानव जाति abt नहीं है
संतान बढ़ रही है। प्यार n दया r मानवता का सार। अगर यू आर
साथ नरक में बस अपनी कामुकता की bcoz एक वर्ग की ओर असहिष्णु है, तो
यू!")</f>
        <v>बंद भाड़ में जाओ ... Do u दिन प्रसार होमोफोबिया की हिम्मत नहीं। मानव जाति abt नहीं है
संतान बढ़ रही है। प्यार n दया r मानवता का सार। अगर यू आर
साथ नरक में बस अपनी कामुकता की bcoz एक वर्ग की ओर असहिष्णु है, तो
यू!</v>
      </c>
      <c r="C4064" s="1" t="s">
        <v>36</v>
      </c>
      <c r="D4064" s="1" t="s">
        <v>28</v>
      </c>
    </row>
    <row r="4065" spans="1:4" ht="13.2" x14ac:dyDescent="0.25">
      <c r="A4065" s="1" t="s">
        <v>4071</v>
      </c>
      <c r="B4065" t="str">
        <f ca="1">IFERROR(__xludf.DUMMYFUNCTION("GOOGLETRANSLATE(B4065,""en"",""hi"")"),"आपका अभिनय")</f>
        <v>आपका अभिनय</v>
      </c>
      <c r="C4065" s="1" t="s">
        <v>4</v>
      </c>
      <c r="D4065" s="1" t="s">
        <v>5</v>
      </c>
    </row>
    <row r="4066" spans="1:4" ht="13.2" x14ac:dyDescent="0.25">
      <c r="A4066" s="1" t="s">
        <v>4072</v>
      </c>
      <c r="B4066" t="str">
        <f ca="1">IFERROR(__xludf.DUMMYFUNCTION("GOOGLETRANSLATE(B4066,""en"",""hi"")"),"खैर हो गया, बेस्ट समीक्षा और Explaination")</f>
        <v>खैर हो गया, बेस्ट समीक्षा और Explaination</v>
      </c>
      <c r="C4066" s="1" t="s">
        <v>4</v>
      </c>
      <c r="D4066" s="1" t="s">
        <v>5</v>
      </c>
    </row>
    <row r="4067" spans="1:4" ht="13.2" x14ac:dyDescent="0.25">
      <c r="A4067" s="1" t="s">
        <v>4073</v>
      </c>
      <c r="B4067" t="str">
        <f ca="1">IFERROR(__xludf.DUMMYFUNCTION("GOOGLETRANSLATE(B4067,""en"",""hi"")"),"मैं एक लड़की मैं की तरह है कि नहीं है VDO .. के संवाद यह एक महान नहीं कर रहा हूँ
चीज़")</f>
        <v>मैं एक लड़की मैं की तरह है कि नहीं है VDO .. के संवाद यह एक महान नहीं कर रहा हूँ
चीज़</v>
      </c>
      <c r="C4067" s="1" t="s">
        <v>13</v>
      </c>
      <c r="D4067" s="1" t="s">
        <v>5</v>
      </c>
    </row>
    <row r="4068" spans="1:4" ht="13.2" x14ac:dyDescent="0.25">
      <c r="A4068" s="1" t="s">
        <v>4074</v>
      </c>
      <c r="B4068" t="str">
        <f ca="1">IFERROR(__xludf.DUMMYFUNCTION("GOOGLETRANSLATE(B4068,""en"",""hi"")"),"उदारवादी फिल्म के साथ लेकिन शाहिद कपूर के साथ वह बाद समस्या नहीं है
प्रधानमंत्री मोदी के समारोह में शपथ ग्रहण में भाग लिया। शाहिद कपूर नवीनतम है
कंगना रानौत के बाद लक्ष्य। अब के बाद सभी अपनी फिल्मों लक्षित किया जाएगा।")</f>
        <v>उदारवादी फिल्म के साथ लेकिन शाहिद कपूर के साथ वह बाद समस्या नहीं है
प्रधानमंत्री मोदी के समारोह में शपथ ग्रहण में भाग लिया। शाहिद कपूर नवीनतम है
कंगना रानौत के बाद लक्ष्य। अब के बाद सभी अपनी फिल्मों लक्षित किया जाएगा।</v>
      </c>
      <c r="C4068" s="1" t="s">
        <v>4</v>
      </c>
      <c r="D4068" s="1" t="s">
        <v>5</v>
      </c>
    </row>
    <row r="4069" spans="1:4" ht="13.2" x14ac:dyDescent="0.25">
      <c r="A4069" s="1" t="s">
        <v>4075</v>
      </c>
      <c r="B4069" t="str">
        <f ca="1">IFERROR(__xludf.DUMMYFUNCTION("GOOGLETRANSLATE(B4069,""en"",""hi"")"),"अच्छा विश्लेषण फिल्में 'कहानी च।")</f>
        <v>अच्छा विश्लेषण फिल्में 'कहानी च।</v>
      </c>
      <c r="C4069" s="1" t="s">
        <v>4</v>
      </c>
      <c r="D4069" s="1" t="s">
        <v>5</v>
      </c>
    </row>
    <row r="4070" spans="1:4" ht="13.2" x14ac:dyDescent="0.25">
      <c r="A4070" s="1" t="s">
        <v>4076</v>
      </c>
      <c r="B4070" t="str">
        <f ca="1">IFERROR(__xludf.DUMMYFUNCTION("GOOGLETRANSLATE(B4070,""en"",""hi"")"),"मैं कोर करने के लिए इस फिल्म को नफरत की गई थी। क्योंकि लोग सब बाहर बनाने अर्जुन थे
रेड्डी / कबीर सिंह नायक और आत्म विनाशकारी आदतों वह अनदेखी के रूप में,
एक तरह से उन्हें मान्य। लेकिन जिस तरह से आप की कोशिश की है यह समझाने के लिए, मैं चाहता हूँ
हर दर्शक इस"&amp;" का एक नोट लेने के लिए। कबीर सिंह ने कहा कि एक अपूर्ण मानव है
और हम उसके बारे में बुरा और अच्छा लक्षण के रूप में अपने के हर बुरी आदत का एहसास होना चाहिए
बहुत सराहना की जानी चाहिए। उसे ध्यान में रखते हुए इतना महान है, उसे एक के रूप में प्रचार
मर्दाना दोस्त"&amp;" एक तरह से उस में है और इस की वजह से मैं हर गलत बात परदा में है
बहुत uncomfirtable था। मैं नहीं कर सकते इस से प्रेरणा युवाओं लेने देख सकते हैं और
पीने या दवाओं में हो रही। कोई उदार या नारीवादी एजेंडा पीछे था
यह। तो नहीं प्रत्येक भाग को उदारवाद या नारीवाद "&amp;"के बारे में है।")</f>
        <v>मैं कोर करने के लिए इस फिल्म को नफरत की गई थी। क्योंकि लोग सब बाहर बनाने अर्जुन थे
रेड्डी / कबीर सिंह नायक और आत्म विनाशकारी आदतों वह अनदेखी के रूप में,
एक तरह से उन्हें मान्य। लेकिन जिस तरह से आप की कोशिश की है यह समझाने के लिए, मैं चाहता हूँ
हर दर्शक इस का एक नोट लेने के लिए। कबीर सिंह ने कहा कि एक अपूर्ण मानव है
और हम उसके बारे में बुरा और अच्छा लक्षण के रूप में अपने के हर बुरी आदत का एहसास होना चाहिए
बहुत सराहना की जानी चाहिए। उसे ध्यान में रखते हुए इतना महान है, उसे एक के रूप में प्रचार
मर्दाना दोस्त एक तरह से उस में है और इस की वजह से मैं हर गलत बात परदा में है
बहुत uncomfirtable था। मैं नहीं कर सकते इस से प्रेरणा युवाओं लेने देख सकते हैं और
पीने या दवाओं में हो रही। कोई उदार या नारीवादी एजेंडा पीछे था
यह। तो नहीं प्रत्येक भाग को उदारवाद या नारीवाद के बारे में है।</v>
      </c>
      <c r="C4070" s="1" t="s">
        <v>13</v>
      </c>
      <c r="D4070" s="1" t="s">
        <v>5</v>
      </c>
    </row>
    <row r="4071" spans="1:4" ht="13.2" x14ac:dyDescent="0.25">
      <c r="A4071" s="1" t="s">
        <v>4077</v>
      </c>
      <c r="B4071" t="str">
        <f ca="1">IFERROR(__xludf.DUMMYFUNCTION("GOOGLETRANSLATE(B4071,""en"",""hi"")"),"खैर यू क्यों नहीं समझ सकते हैं कि एक पुरुष तथापि रह सकते हैं वह चाहता है, मैं अपने आप को होगा
पहनने टी शर्ट और नौकरियों के लिए शॉर्ट्स के बजाय औपचारिक शर्ट के रूप में हम क्या कर सकते हैं
आरामदायक और क्यों एक आदमी अव्वल नहीं हो सकता है? मैं पंप और अभी तक स"&amp;"हमति से लड़कियों डंप
कभी नहीं की तुलना में कम 75% कभी, अच्छी तरह से उन दिनों में वरिष्ठ नागरिकों की तरह सम्मान किया गया मिल गया
शिक्षकों और जो कुछ भी वे जूनियर के साथ करना चाहता था कर सकता है तो यही कारण है कि जूनियर है
इस फिल्म में ऐसे ही इलाज किया गया")</f>
        <v>खैर यू क्यों नहीं समझ सकते हैं कि एक पुरुष तथापि रह सकते हैं वह चाहता है, मैं अपने आप को होगा
पहनने टी शर्ट और नौकरियों के लिए शॉर्ट्स के बजाय औपचारिक शर्ट के रूप में हम क्या कर सकते हैं
आरामदायक और क्यों एक आदमी अव्वल नहीं हो सकता है? मैं पंप और अभी तक सहमति से लड़कियों डंप
कभी नहीं की तुलना में कम 75% कभी, अच्छी तरह से उन दिनों में वरिष्ठ नागरिकों की तरह सम्मान किया गया मिल गया
शिक्षकों और जो कुछ भी वे जूनियर के साथ करना चाहता था कर सकता है तो यही कारण है कि जूनियर है
इस फिल्म में ऐसे ही इलाज किया गया</v>
      </c>
      <c r="C4071" s="1" t="s">
        <v>13</v>
      </c>
      <c r="D4071" s="1" t="s">
        <v>28</v>
      </c>
    </row>
    <row r="4072" spans="1:4" ht="13.2" x14ac:dyDescent="0.25">
      <c r="A4072" s="1" t="s">
        <v>4078</v>
      </c>
      <c r="B4072" t="str">
        <f ca="1">IFERROR(__xludf.DUMMYFUNCTION("GOOGLETRANSLATE(B4072,""en"",""hi"")"),"क्या कस्तूरी के उच्चारण के साथ है xD")</f>
        <v>क्या कस्तूरी के उच्चारण के साथ है xD</v>
      </c>
      <c r="C4072" s="1" t="s">
        <v>4</v>
      </c>
      <c r="D4072" s="1" t="s">
        <v>5</v>
      </c>
    </row>
    <row r="4073" spans="1:4" ht="13.2" x14ac:dyDescent="0.25">
      <c r="A4073" s="1" t="s">
        <v>4079</v>
      </c>
      <c r="B4073" t="str">
        <f ca="1">IFERROR(__xludf.DUMMYFUNCTION("GOOGLETRANSLATE(B4073,""en"",""hi"")"),"भाई तुम कौन चोट?")</f>
        <v>भाई तुम कौन चोट?</v>
      </c>
      <c r="C4073" s="1" t="s">
        <v>4</v>
      </c>
      <c r="D4073" s="1" t="s">
        <v>5</v>
      </c>
    </row>
    <row r="4074" spans="1:4" ht="13.2" x14ac:dyDescent="0.25">
      <c r="A4074" s="1" t="s">
        <v>4080</v>
      </c>
      <c r="B4074" t="str">
        <f ca="1">IFERROR(__xludf.DUMMYFUNCTION("GOOGLETRANSLATE(B4074,""en"",""hi"")"),"[15:20] (https://www.youtube.com/watch?v=n3d5IlngAMA&amp;t=15m20s) नकली लहजे
पता चला कस्तूरी शंकर (कुंग फू kuttia)")</f>
        <v>[15:20] (https://www.youtube.com/watch?v=n3d5IlngAMA&amp;t=15m20s) नकली लहजे
पता चला कस्तूरी शंकर (कुंग फू kuttia)</v>
      </c>
      <c r="C4074" s="1" t="s">
        <v>4</v>
      </c>
      <c r="D4074" s="1" t="s">
        <v>28</v>
      </c>
    </row>
    <row r="4075" spans="1:4" ht="13.2" x14ac:dyDescent="0.25">
      <c r="A4075" s="1" t="s">
        <v>4081</v>
      </c>
      <c r="B4075" t="str">
        <f ca="1">IFERROR(__xludf.DUMMYFUNCTION("GOOGLETRANSLATE(B4075,""en"",""hi"")"),"वह सही ढंग से कहा। हिंदुत्व एक बार 1947 और पाकिस्तान और बांग्लादेश में करने की कोशिश की
अस्तित्व में आया। इस बार खालिस्तान, असम और कुछ और देश हैं
अपेक्षित होना।")</f>
        <v>वह सही ढंग से कहा। हिंदुत्व एक बार 1947 और पाकिस्तान और बांग्लादेश में करने की कोशिश की
अस्तित्व में आया। इस बार खालिस्तान, असम और कुछ और देश हैं
अपेक्षित होना।</v>
      </c>
      <c r="C4075" s="1" t="s">
        <v>4</v>
      </c>
      <c r="D4075" s="1" t="s">
        <v>5</v>
      </c>
    </row>
    <row r="4076" spans="1:4" ht="13.2" x14ac:dyDescent="0.25">
      <c r="A4076" s="1" t="s">
        <v>4082</v>
      </c>
      <c r="B4076" t="str">
        <f ca="1">IFERROR(__xludf.DUMMYFUNCTION("GOOGLETRANSLATE(B4076,""en"",""hi"")"),"अरुंधति पुराने बदसूरत लोगों को हिंसा को बढ़ावा देने के मन जहर डायन है
भारत में।")</f>
        <v>अरुंधति पुराने बदसूरत लोगों को हिंसा को बढ़ावा देने के मन जहर डायन है
भारत में।</v>
      </c>
      <c r="C4076" s="1" t="s">
        <v>36</v>
      </c>
      <c r="D4076" s="1" t="s">
        <v>5</v>
      </c>
    </row>
    <row r="4077" spans="1:4" ht="13.2" x14ac:dyDescent="0.25">
      <c r="A4077" s="1" t="s">
        <v>4083</v>
      </c>
      <c r="B4077" t="str">
        <f ca="1">IFERROR(__xludf.DUMMYFUNCTION("GOOGLETRANSLATE(B4077,""en"",""hi"")"),"यह फू .... lutyians पहले एनपीआर से हटाया जाना चाहिए रहा है")</f>
        <v>यह फू .... lutyians पहले एनपीआर से हटाया जाना चाहिए रहा है</v>
      </c>
      <c r="C4077" s="1" t="s">
        <v>4</v>
      </c>
      <c r="D4077" s="1" t="s">
        <v>5</v>
      </c>
    </row>
    <row r="4078" spans="1:4" ht="13.2" x14ac:dyDescent="0.25">
      <c r="A4078" s="1" t="s">
        <v>4084</v>
      </c>
      <c r="B4078" t="str">
        <f ca="1">IFERROR(__xludf.DUMMYFUNCTION("GOOGLETRANSLATE(B4078,""en"",""hi"")"),"मैं अपने गोलमाल है कि 3 साल हुआ था के बाद से बॉलीवुड के romcom देख छोड़ दिया
पूर्व")</f>
        <v>मैं अपने गोलमाल है कि 3 साल हुआ था के बाद से बॉलीवुड के romcom देख छोड़ दिया
पूर्व</v>
      </c>
      <c r="C4078" s="1" t="s">
        <v>4</v>
      </c>
      <c r="D4078" s="1" t="s">
        <v>5</v>
      </c>
    </row>
    <row r="4079" spans="1:4" ht="13.2" x14ac:dyDescent="0.25">
      <c r="A4079" s="1" t="s">
        <v>4085</v>
      </c>
      <c r="B4079" t="str">
        <f ca="1">IFERROR(__xludf.DUMMYFUNCTION("GOOGLETRANSLATE(B4079,""en"",""hi"")"),"अच्छा वीडियो भाई")</f>
        <v>अच्छा वीडियो भाई</v>
      </c>
      <c r="C4079" s="1" t="s">
        <v>4</v>
      </c>
      <c r="D4079" s="1" t="s">
        <v>5</v>
      </c>
    </row>
    <row r="4080" spans="1:4" ht="13.2" x14ac:dyDescent="0.25">
      <c r="A4080" s="1" t="s">
        <v>4086</v>
      </c>
      <c r="B4080" t="str">
        <f ca="1">IFERROR(__xludf.DUMMYFUNCTION("GOOGLETRANSLATE(B4080,""en"",""hi"")"),"वह एक विदेशी एजेंट है")</f>
        <v>वह एक विदेशी एजेंट है</v>
      </c>
      <c r="C4080" s="1" t="s">
        <v>4</v>
      </c>
      <c r="D4080" s="1" t="s">
        <v>5</v>
      </c>
    </row>
    <row r="4081" spans="1:4" ht="13.2" x14ac:dyDescent="0.25">
      <c r="A4081" s="1" t="s">
        <v>4087</v>
      </c>
      <c r="B4081" t="str">
        <f ca="1">IFERROR(__xludf.DUMMYFUNCTION("GOOGLETRANSLATE(B4081,""en"",""hi"")"),"आपके सहयोग के लिए धन्यवाद")</f>
        <v>आपके सहयोग के लिए धन्यवाद</v>
      </c>
      <c r="C4081" s="1" t="s">
        <v>4</v>
      </c>
      <c r="D4081" s="1" t="s">
        <v>5</v>
      </c>
    </row>
    <row r="4082" spans="1:4" ht="13.2" x14ac:dyDescent="0.25">
      <c r="A4082" s="1" t="s">
        <v>4088</v>
      </c>
      <c r="B4082" t="str">
        <f ca="1">IFERROR(__xludf.DUMMYFUNCTION("GOOGLETRANSLATE(B4082,""en"",""hi"")"),"सच। भंसाली बेकार निदेशक")</f>
        <v>सच। भंसाली बेकार निदेशक</v>
      </c>
      <c r="C4082" s="1" t="s">
        <v>4</v>
      </c>
      <c r="D4082" s="1" t="s">
        <v>5</v>
      </c>
    </row>
    <row r="4083" spans="1:4" ht="13.2" x14ac:dyDescent="0.25">
      <c r="A4083" s="1" t="s">
        <v>4089</v>
      </c>
      <c r="B4083" t="str">
        <f ca="1">IFERROR(__xludf.DUMMYFUNCTION("GOOGLETRANSLATE(B4083,""en"",""hi"")"),"""यह दर्शकों को पढ़ाने के लिए एक फिल्म निर्माता की जिम्मेदारी नहीं है
नैतिकता। ""~ जोकिन फीनिक्स।")</f>
        <v>"यह दर्शकों को पढ़ाने के लिए एक फिल्म निर्माता की जिम्मेदारी नहीं है
नैतिकता। "~ जोकिन फीनिक्स।</v>
      </c>
      <c r="C4083" s="1" t="s">
        <v>4</v>
      </c>
      <c r="D4083" s="1" t="s">
        <v>5</v>
      </c>
    </row>
    <row r="4084" spans="1:4" ht="13.2" x14ac:dyDescent="0.25">
      <c r="A4084" s="1" t="s">
        <v>4090</v>
      </c>
      <c r="B4084" t="str">
        <f ca="1">IFERROR(__xludf.DUMMYFUNCTION("GOOGLETRANSLATE(B4084,""en"",""hi"")"),"👍👍👍 इसकी एक अच्छा प्यार story.there फिल्म में कुछ भी नहीं गलत है।")</f>
        <v>👍👍👍 इसकी एक अच्छा प्यार story.there फिल्म में कुछ भी नहीं गलत है।</v>
      </c>
      <c r="C4084" s="1" t="s">
        <v>4</v>
      </c>
      <c r="D4084" s="1" t="s">
        <v>5</v>
      </c>
    </row>
    <row r="4085" spans="1:4" ht="13.2" x14ac:dyDescent="0.25">
      <c r="A4085" s="1" t="s">
        <v>4091</v>
      </c>
      <c r="B4085" t="str">
        <f ca="1">IFERROR(__xludf.DUMMYFUNCTION("GOOGLETRANSLATE(B4085,""en"",""hi"")"),"बहुत सुंदर")</f>
        <v>बहुत सुंदर</v>
      </c>
      <c r="C4085" s="1" t="s">
        <v>4</v>
      </c>
      <c r="D4085" s="1" t="s">
        <v>5</v>
      </c>
    </row>
    <row r="4086" spans="1:4" ht="13.2" x14ac:dyDescent="0.25">
      <c r="A4086" s="1" t="s">
        <v>4092</v>
      </c>
      <c r="B4086" t="str">
        <f ca="1">IFERROR(__xludf.DUMMYFUNCTION("GOOGLETRANSLATE(B4086,""en"",""hi"")"),"मैं लोग हैं, जो वास्तव में इस देखने के लिए यहां आते हैं के लिए बड़े पैमाने पर सम्मान किया है।
आप इस आदमी का अनुसरण कर रहे हैं, तो मैं जानता हूँ कि आप वास्तव में के साथ कुछ कर रहे हैं
आपका जीवन। वैसे मैं उसकी सबसे बड़ी प्रशंसक से एक हूँ। चलो इस परिवार को ए"&amp;"क बनाने के
विशाल एक।")</f>
        <v>मैं लोग हैं, जो वास्तव में इस देखने के लिए यहां आते हैं के लिए बड़े पैमाने पर सम्मान किया है।
आप इस आदमी का अनुसरण कर रहे हैं, तो मैं जानता हूँ कि आप वास्तव में के साथ कुछ कर रहे हैं
आपका जीवन। वैसे मैं उसकी सबसे बड़ी प्रशंसक से एक हूँ। चलो इस परिवार को एक बनाने के
विशाल एक।</v>
      </c>
      <c r="C4086" s="1" t="s">
        <v>4</v>
      </c>
      <c r="D4086" s="1" t="s">
        <v>5</v>
      </c>
    </row>
    <row r="4087" spans="1:4" ht="13.2" x14ac:dyDescent="0.25">
      <c r="A4087" s="1" t="s">
        <v>4093</v>
      </c>
      <c r="B4087" t="str">
        <f ca="1">IFERROR(__xludf.DUMMYFUNCTION("GOOGLETRANSLATE(B4087,""en"",""hi"")"),"यही कारण है कि यह फू ** ing साधन आप dumbass है !!")</f>
        <v>यही कारण है कि यह फू ** ing साधन आप dumbass है !!</v>
      </c>
      <c r="C4087" s="1" t="s">
        <v>36</v>
      </c>
      <c r="D4087" s="1" t="s">
        <v>5</v>
      </c>
    </row>
    <row r="4088" spans="1:4" ht="13.2" x14ac:dyDescent="0.25">
      <c r="A4088" s="1" t="s">
        <v>4094</v>
      </c>
      <c r="B4088" t="str">
        <f ca="1">IFERROR(__xludf.DUMMYFUNCTION("GOOGLETRANSLATE(B4088,""en"",""hi"")"),"मानसिक रूप से लोगों बेक़ायदा।")</f>
        <v>मानसिक रूप से लोगों बेक़ायदा।</v>
      </c>
      <c r="C4088" s="1" t="s">
        <v>4</v>
      </c>
      <c r="D4088" s="1" t="s">
        <v>5</v>
      </c>
    </row>
    <row r="4089" spans="1:4" ht="13.2" x14ac:dyDescent="0.25">
      <c r="A4089" s="1" t="s">
        <v>4095</v>
      </c>
      <c r="B4089" t="str">
        <f ca="1">IFERROR(__xludf.DUMMYFUNCTION("GOOGLETRANSLATE(B4089,""en"",""hi"")"),"वापस अनुभाग 377 लाओ")</f>
        <v>वापस अनुभाग 377 लाओ</v>
      </c>
      <c r="C4089" s="1" t="s">
        <v>4</v>
      </c>
      <c r="D4089" s="1" t="s">
        <v>5</v>
      </c>
    </row>
    <row r="4090" spans="1:4" ht="13.2" x14ac:dyDescent="0.25">
      <c r="A4090" s="1" t="s">
        <v>4096</v>
      </c>
      <c r="B4090" t="str">
        <f ca="1">IFERROR(__xludf.DUMMYFUNCTION("GOOGLETRANSLATE(B4090,""en"",""hi"")"),"थोडा़ शोध करें।")</f>
        <v>थोडा़ शोध करें।</v>
      </c>
      <c r="C4090" s="1" t="s">
        <v>4</v>
      </c>
      <c r="D4090" s="1" t="s">
        <v>5</v>
      </c>
    </row>
    <row r="4091" spans="1:4" ht="13.2" x14ac:dyDescent="0.25">
      <c r="A4091" s="1" t="s">
        <v>4097</v>
      </c>
      <c r="B4091" t="str">
        <f ca="1">IFERROR(__xludf.DUMMYFUNCTION("GOOGLETRANSLATE(B4091,""en"",""hi"")"),"मैं अपने BF के यह कदम उठाने और मुझे रखने के लिए और बिस्तर का आनंद सकता 🥰")</f>
        <v>मैं अपने BF के यह कदम उठाने और मुझे रखने के लिए और बिस्तर का आनंद सकता 🥰</v>
      </c>
      <c r="C4091" s="1" t="s">
        <v>4</v>
      </c>
      <c r="D4091" s="1" t="s">
        <v>5</v>
      </c>
    </row>
    <row r="4092" spans="1:4" ht="13.2" x14ac:dyDescent="0.25">
      <c r="A4092" s="1" t="s">
        <v>4098</v>
      </c>
      <c r="B4092" t="str">
        <f ca="1">IFERROR(__xludf.DUMMYFUNCTION("GOOGLETRANSLATE(B4092,""en"",""hi"")"),"समीक्षा यथार्थवादी लेकिन का उपयोग कर बंद का हनन है। का प्रयोग न करें माँ बहन की गलियाँ में
तरीका है कि यू भी महिलाओं का सम्मान न रहे आर।")</f>
        <v>समीक्षा यथार्थवादी लेकिन का उपयोग कर बंद का हनन है। का प्रयोग न करें माँ बहन की गलियाँ में
तरीका है कि यू भी महिलाओं का सम्मान न रहे आर।</v>
      </c>
      <c r="C4092" s="1" t="s">
        <v>13</v>
      </c>
      <c r="D4092" s="1" t="s">
        <v>5</v>
      </c>
    </row>
    <row r="4093" spans="1:4" ht="13.2" x14ac:dyDescent="0.25">
      <c r="A4093" s="1" t="s">
        <v>4099</v>
      </c>
      <c r="B4093" t="str">
        <f ca="1">IFERROR(__xludf.DUMMYFUNCTION("GOOGLETRANSLATE(B4093,""en"",""hi"")"),"समलैंगिकता पर प्रतिबंध लगा दिया जाना चाहिए")</f>
        <v>समलैंगिकता पर प्रतिबंध लगा दिया जाना चाहिए</v>
      </c>
      <c r="C4093" s="1" t="s">
        <v>4</v>
      </c>
      <c r="D4093" s="1" t="s">
        <v>28</v>
      </c>
    </row>
    <row r="4094" spans="1:4" ht="13.2" x14ac:dyDescent="0.25">
      <c r="A4094" s="1" t="s">
        <v>4100</v>
      </c>
      <c r="B4094" t="str">
        <f ca="1">IFERROR(__xludf.DUMMYFUNCTION("GOOGLETRANSLATE(B4094,""en"",""hi"")"),"इन नारीवादियों के अधिकांश कई विवाह और प्रदर्शन चोली कर रहे हैं
और कम कपड़े और अश्लील संवादों। कबीर और सत्य की फिल्म नहीं है
hyppocratic")</f>
        <v>इन नारीवादियों के अधिकांश कई विवाह और प्रदर्शन चोली कर रहे हैं
और कम कपड़े और अश्लील संवादों। कबीर और सत्य की फिल्म नहीं है
hyppocratic</v>
      </c>
      <c r="C4094" s="1" t="s">
        <v>36</v>
      </c>
      <c r="D4094" s="1" t="s">
        <v>28</v>
      </c>
    </row>
    <row r="4095" spans="1:4" ht="13.2" x14ac:dyDescent="0.25">
      <c r="A4095" s="1" t="s">
        <v>4101</v>
      </c>
      <c r="B4095" t="str">
        <f ca="1">IFERROR(__xludf.DUMMYFUNCTION("GOOGLETRANSLATE(B4095,""en"",""hi"")"),"😍 1m विचारों 💥")</f>
        <v>😍 1m विचारों 💥</v>
      </c>
      <c r="C4095" s="1" t="s">
        <v>4</v>
      </c>
      <c r="D4095" s="1" t="s">
        <v>5</v>
      </c>
    </row>
    <row r="4096" spans="1:4" ht="13.2" x14ac:dyDescent="0.25">
      <c r="A4096" s="1" t="s">
        <v>4102</v>
      </c>
      <c r="B4096" t="str">
        <f ca="1">IFERROR(__xludf.DUMMYFUNCTION("GOOGLETRANSLATE(B4096,""en"",""hi"")"),"तेरे नाम ओजी है")</f>
        <v>तेरे नाम ओजी है</v>
      </c>
      <c r="C4096" s="1" t="s">
        <v>4</v>
      </c>
      <c r="D4096" s="1" t="s">
        <v>5</v>
      </c>
    </row>
    <row r="4097" spans="1:4" ht="13.2" x14ac:dyDescent="0.25">
      <c r="A4097" s="1" t="s">
        <v>4103</v>
      </c>
      <c r="B4097" t="str">
        <f ca="1">IFERROR(__xludf.DUMMYFUNCTION("GOOGLETRANSLATE(B4097,""en"",""hi"")"),"3 डी जादू ... हे भगवान 😂😂😂😂😂😂😂😂😂😂😂😂😂😂😂😂😂😂😂😂😂😂")</f>
        <v>3 डी जादू ... हे भगवान 😂😂😂😂😂😂😂😂😂😂😂😂😂😂😂😂😂😂😂😂😂😂</v>
      </c>
      <c r="C4097" s="1" t="s">
        <v>4</v>
      </c>
      <c r="D4097" s="1" t="s">
        <v>5</v>
      </c>
    </row>
    <row r="4098" spans="1:4" ht="13.2" x14ac:dyDescent="0.25">
      <c r="A4098" s="1" t="s">
        <v>4104</v>
      </c>
      <c r="B4098" t="str">
        <f ca="1">IFERROR(__xludf.DUMMYFUNCTION("GOOGLETRANSLATE(B4098,""en"",""hi"")"),"प्यार आप भाई और अपने विचारों ❤️❤️❤️❤️❤️.this पुरुष अधिक ग्राहक हकदार")</f>
        <v>प्यार आप भाई और अपने विचारों ❤️❤️❤️❤️❤️.this पुरुष अधिक ग्राहक हकदार</v>
      </c>
      <c r="C4098" s="1" t="s">
        <v>4</v>
      </c>
      <c r="D4098" s="1" t="s">
        <v>5</v>
      </c>
    </row>
    <row r="4099" spans="1:4" ht="13.2" x14ac:dyDescent="0.25">
      <c r="A4099" s="1" t="s">
        <v>4105</v>
      </c>
      <c r="B4099" t="str">
        <f ca="1">IFERROR(__xludf.DUMMYFUNCTION("GOOGLETRANSLATE(B4099,""en"",""hi"")"),"हास्यास्पद कार्यक्रम। मैं अपने 30 टकसालों बर्बाद है, लेकिन इस 30 टकसालों दौरान नहीं एक
एक व्यक्ति एंकर को छोड़कर अपने विचार व्यक्त कर सकते हैं।")</f>
        <v>हास्यास्पद कार्यक्रम। मैं अपने 30 टकसालों बर्बाद है, लेकिन इस 30 टकसालों दौरान नहीं एक
एक व्यक्ति एंकर को छोड़कर अपने विचार व्यक्त कर सकते हैं।</v>
      </c>
      <c r="C4099" s="1" t="s">
        <v>4</v>
      </c>
      <c r="D4099" s="1" t="s">
        <v>5</v>
      </c>
    </row>
    <row r="4100" spans="1:4" ht="13.2" x14ac:dyDescent="0.25">
      <c r="A4100" s="1" t="s">
        <v>4106</v>
      </c>
      <c r="B4100" t="str">
        <f ca="1">IFERROR(__xludf.DUMMYFUNCTION("GOOGLETRANSLATE(B4100,""en"",""hi"")"),"0.25x में यह देखो")</f>
        <v>0.25x में यह देखो</v>
      </c>
      <c r="C4100" s="1" t="s">
        <v>4</v>
      </c>
      <c r="D4100" s="1" t="s">
        <v>5</v>
      </c>
    </row>
    <row r="4101" spans="1:4" ht="13.2" x14ac:dyDescent="0.25">
      <c r="A4101" s="1" t="s">
        <v>4107</v>
      </c>
      <c r="B4101" t="str">
        <f ca="1">IFERROR(__xludf.DUMMYFUNCTION("GOOGLETRANSLATE(B4101,""en"",""hi"")"),"समलैंगिक और समलैंगिक ... बस बकवास दुनिया ... स्मार्ट बकवास से अधिक भारत जाने ... भारत की नकल
usa..and मुख्य शैतान यूएसए ... बकवास विश्व 😠")</f>
        <v>समलैंगिक और समलैंगिक ... बस बकवास दुनिया ... स्मार्ट बकवास से अधिक भारत जाने ... भारत की नकल
usa..and मुख्य शैतान यूएसए ... बकवास विश्व 😠</v>
      </c>
      <c r="C4101" s="1" t="s">
        <v>36</v>
      </c>
      <c r="D4101" s="1" t="s">
        <v>28</v>
      </c>
    </row>
    <row r="4102" spans="1:4" ht="13.2" x14ac:dyDescent="0.25">
      <c r="A4102" s="1" t="s">
        <v>4108</v>
      </c>
      <c r="B4102" t="str">
        <f ca="1">IFERROR(__xludf.DUMMYFUNCTION("GOOGLETRANSLATE(B4102,""en"",""hi"")"),"महोदय, यू पता है जब आप से सर्वश्रेष्ठ प्रेरणादायक फिल्मों की सूची बनाई अपनी
परिप्रेक्ष्य, वहाँ बॉलीवुड की ओर से एक भी फिल्म नहीं था
इसका मतलब है कि कैसे कहानियों और नैतिकता के साथ चूसना बॉलीवुड")</f>
        <v>महोदय, यू पता है जब आप से सर्वश्रेष्ठ प्रेरणादायक फिल्मों की सूची बनाई अपनी
परिप्रेक्ष्य, वहाँ बॉलीवुड की ओर से एक भी फिल्म नहीं था
इसका मतलब है कि कैसे कहानियों और नैतिकता के साथ चूसना बॉलीवुड</v>
      </c>
      <c r="C4102" s="1" t="s">
        <v>13</v>
      </c>
      <c r="D4102" s="1" t="s">
        <v>5</v>
      </c>
    </row>
    <row r="4103" spans="1:4" ht="13.2" x14ac:dyDescent="0.25">
      <c r="A4103" s="1" t="s">
        <v>4109</v>
      </c>
      <c r="B4103" t="str">
        <f ca="1">IFERROR(__xludf.DUMMYFUNCTION("GOOGLETRANSLATE(B4103,""en"",""hi"")"),"Mensutra प्रेमी यहाँ पसंद करती है ..... 👇👇")</f>
        <v>Mensutra प्रेमी यहाँ पसंद करती है ..... 👇👇</v>
      </c>
      <c r="C4103" s="1" t="s">
        <v>4</v>
      </c>
      <c r="D4103" s="1" t="s">
        <v>5</v>
      </c>
    </row>
    <row r="4104" spans="1:4" ht="13.2" x14ac:dyDescent="0.25">
      <c r="A4104" s="1" t="s">
        <v>4110</v>
      </c>
      <c r="B4104" t="str">
        <f ca="1">IFERROR(__xludf.DUMMYFUNCTION("GOOGLETRANSLATE(B4104,""en"",""hi"")"),"उन्होंने कहा कि एक बुद्धिमान है")</f>
        <v>उन्होंने कहा कि एक बुद्धिमान है</v>
      </c>
      <c r="C4104" s="1" t="s">
        <v>4</v>
      </c>
      <c r="D4104" s="1" t="s">
        <v>5</v>
      </c>
    </row>
    <row r="4105" spans="1:4" ht="13.2" x14ac:dyDescent="0.25">
      <c r="A4105" s="1" t="s">
        <v>4111</v>
      </c>
      <c r="B4105" t="str">
        <f ca="1">IFERROR(__xludf.DUMMYFUNCTION("GOOGLETRANSLATE(B4105,""en"",""hi"")"),"😂😂😂no समझाने के लिए शब्द ... वीडियो 🔥 संदेश वी और कॉमेडी वी है ❤❤❤❤❤")</f>
        <v>😂😂😂no समझाने के लिए शब्द ... वीडियो 🔥 संदेश वी और कॉमेडी वी है ❤❤❤❤❤</v>
      </c>
      <c r="C4105" s="1" t="s">
        <v>4</v>
      </c>
      <c r="D4105" s="1" t="s">
        <v>5</v>
      </c>
    </row>
    <row r="4106" spans="1:4" ht="13.2" x14ac:dyDescent="0.25">
      <c r="A4106" s="1" t="s">
        <v>4112</v>
      </c>
      <c r="B4106" t="str">
        <f ca="1">IFERROR(__xludf.DUMMYFUNCTION("GOOGLETRANSLATE(B4106,""en"",""hi"")"),"नाइस broo")</f>
        <v>नाइस broo</v>
      </c>
      <c r="C4106" s="1" t="s">
        <v>4</v>
      </c>
      <c r="D4106" s="1" t="s">
        <v>5</v>
      </c>
    </row>
    <row r="4107" spans="1:4" ht="13.2" x14ac:dyDescent="0.25">
      <c r="A4107" s="1" t="s">
        <v>4113</v>
      </c>
      <c r="B4107" t="str">
        <f ca="1">IFERROR(__xludf.DUMMYFUNCTION("GOOGLETRANSLATE(B4107,""en"",""hi"")"),"अच्छे दोस्त")</f>
        <v>अच्छे दोस्त</v>
      </c>
      <c r="C4107" s="1" t="s">
        <v>4</v>
      </c>
      <c r="D4107" s="1" t="s">
        <v>5</v>
      </c>
    </row>
    <row r="4108" spans="1:4" ht="13.2" x14ac:dyDescent="0.25">
      <c r="A4108" s="1" t="s">
        <v>4114</v>
      </c>
      <c r="B4108" t="str">
        <f ca="1">IFERROR(__xludf.DUMMYFUNCTION("GOOGLETRANSLATE(B4108,""en"",""hi"")"),"मैं अंतराल से पहले बाईं फिल्म के लिए था ... यह सिगरेट की लालसा थी")</f>
        <v>मैं अंतराल से पहले बाईं फिल्म के लिए था ... यह सिगरेट की लालसा थी</v>
      </c>
      <c r="C4108" s="1" t="s">
        <v>4</v>
      </c>
      <c r="D4108" s="1" t="s">
        <v>5</v>
      </c>
    </row>
    <row r="4109" spans="1:4" ht="13.2" x14ac:dyDescent="0.25">
      <c r="A4109" s="1" t="s">
        <v>4115</v>
      </c>
      <c r="B4109" t="str">
        <f ca="1">IFERROR(__xludf.DUMMYFUNCTION("GOOGLETRANSLATE(B4109,""en"",""hi"")"),"बिल्कुल सही कहा। 👍👌")</f>
        <v>बिल्कुल सही कहा। 👍👌</v>
      </c>
      <c r="C4109" s="1" t="s">
        <v>4</v>
      </c>
      <c r="D4109" s="1" t="s">
        <v>5</v>
      </c>
    </row>
    <row r="4110" spans="1:4" ht="13.2" x14ac:dyDescent="0.25">
      <c r="A4110" s="1" t="s">
        <v>4116</v>
      </c>
      <c r="B4110" t="str">
        <f ca="1">IFERROR(__xludf.DUMMYFUNCTION("GOOGLETRANSLATE(B4110,""en"",""hi"")"),"बहुत सार्थक और कोई भी Broooo यू इसे किसी न किसी ...... सचमुच अपनी शब्द हैं
बॉलीवुड में बात करने के लिए यू की तरह हिम्मत है .... !!")</f>
        <v>बहुत सार्थक और कोई भी Broooo यू इसे किसी न किसी ...... सचमुच अपनी शब्द हैं
बॉलीवुड में बात करने के लिए यू की तरह हिम्मत है .... !!</v>
      </c>
      <c r="C4110" s="1" t="s">
        <v>4</v>
      </c>
      <c r="D4110" s="1" t="s">
        <v>5</v>
      </c>
    </row>
    <row r="4111" spans="1:4" ht="13.2" x14ac:dyDescent="0.25">
      <c r="A4111" s="1" t="s">
        <v>4117</v>
      </c>
      <c r="B4111" t="str">
        <f ca="1">IFERROR(__xludf.DUMMYFUNCTION("GOOGLETRANSLATE(B4111,""en"",""hi"")"),"😂😂😂😂😂
प्यार it😂😂😂")</f>
        <v>😂😂😂😂😂
प्यार it😂😂😂</v>
      </c>
      <c r="C4111" s="1" t="s">
        <v>4</v>
      </c>
      <c r="D4111" s="1" t="s">
        <v>5</v>
      </c>
    </row>
    <row r="4112" spans="1:4" ht="13.2" x14ac:dyDescent="0.25">
      <c r="A4112" s="1" t="s">
        <v>4118</v>
      </c>
      <c r="B4112" t="str">
        <f ca="1">IFERROR(__xludf.DUMMYFUNCTION("GOOGLETRANSLATE(B4112,""en"",""hi"")"),"सरकार भ्रामक हो सकता है अगर क्यों नहीं नागरिक सरकार decieve ???")</f>
        <v>सरकार भ्रामक हो सकता है अगर क्यों नहीं नागरिक सरकार decieve ???</v>
      </c>
      <c r="C4112" s="1" t="s">
        <v>4</v>
      </c>
      <c r="D4112" s="1" t="s">
        <v>5</v>
      </c>
    </row>
    <row r="4113" spans="1:4" ht="13.2" x14ac:dyDescent="0.25">
      <c r="A4113" s="1" t="s">
        <v>4119</v>
      </c>
      <c r="B4113" t="str">
        <f ca="1">IFERROR(__xludf.DUMMYFUNCTION("GOOGLETRANSLATE(B4113,""en"",""hi"")"),"वाह सुन्दर लड़का")</f>
        <v>वाह सुन्दर लड़का</v>
      </c>
      <c r="C4113" s="1" t="s">
        <v>4</v>
      </c>
      <c r="D4113" s="1" t="s">
        <v>28</v>
      </c>
    </row>
    <row r="4114" spans="1:4" ht="13.2" x14ac:dyDescent="0.25">
      <c r="A4114" s="1" t="s">
        <v>4120</v>
      </c>
      <c r="B4114" t="str">
        <f ca="1">IFERROR(__xludf.DUMMYFUNCTION("GOOGLETRANSLATE(B4114,""en"",""hi"")"),"मैं आपकी समीक्षा का पालन नहीं करते। मैं कहना है चरित्र का ज़िम्मेदार नहीं है चाहता हूँ
कुछ भी।")</f>
        <v>मैं आपकी समीक्षा का पालन नहीं करते। मैं कहना है चरित्र का ज़िम्मेदार नहीं है चाहता हूँ
कुछ भी।</v>
      </c>
      <c r="C4114" s="1" t="s">
        <v>4</v>
      </c>
      <c r="D4114" s="1" t="s">
        <v>5</v>
      </c>
    </row>
    <row r="4115" spans="1:4" ht="13.2" x14ac:dyDescent="0.25">
      <c r="A4115" s="1" t="s">
        <v>4121</v>
      </c>
      <c r="B4115" t="str">
        <f ca="1">IFERROR(__xludf.DUMMYFUNCTION("GOOGLETRANSLATE(B4115,""en"",""hi"")"),"उदारवादी रियल Gandus हैं")</f>
        <v>उदारवादी रियल Gandus हैं</v>
      </c>
      <c r="C4115" s="1" t="s">
        <v>36</v>
      </c>
      <c r="D4115" s="1" t="s">
        <v>28</v>
      </c>
    </row>
    <row r="4116" spans="1:4" ht="13.2" x14ac:dyDescent="0.25">
      <c r="A4116" s="1" t="s">
        <v>4122</v>
      </c>
      <c r="B4116" t="str">
        <f ca="1">IFERROR(__xludf.DUMMYFUNCTION("GOOGLETRANSLATE(B4116,""en"",""hi"")"),"क्या एक start👌🏻👌🏻👌🏻👌🏻👌🏻👌🏻👌🏻👌🏻")</f>
        <v>क्या एक start👌🏻👌🏻👌🏻👌🏻👌🏻👌🏻👌🏻👌🏻</v>
      </c>
      <c r="C4116" s="1" t="s">
        <v>4</v>
      </c>
      <c r="D4116" s="1" t="s">
        <v>5</v>
      </c>
    </row>
    <row r="4117" spans="1:4" ht="13.2" x14ac:dyDescent="0.25">
      <c r="A4117" s="1" t="s">
        <v>4123</v>
      </c>
      <c r="B4117" t="str">
        <f ca="1">IFERROR(__xludf.DUMMYFUNCTION("GOOGLETRANSLATE(B4117,""en"",""hi"")"),"@shahzeb खान .. अभी पुलिस से सावधान, नहीं तो हाथ करने के लिए सकेंगे
स्वच्छ उर ..")</f>
        <v>@shahzeb खान .. अभी पुलिस से सावधान, नहीं तो हाथ करने के लिए सकेंगे
स्वच्छ उर ..</v>
      </c>
      <c r="C4117" s="1" t="s">
        <v>4</v>
      </c>
      <c r="D4117" s="1" t="s">
        <v>5</v>
      </c>
    </row>
    <row r="4118" spans="1:4" ht="13.2" x14ac:dyDescent="0.25">
      <c r="A4118" s="1" t="s">
        <v>4124</v>
      </c>
      <c r="B4118" t="str">
        <f ca="1">IFERROR(__xludf.DUMMYFUNCTION("GOOGLETRANSLATE(B4118,""en"",""hi"")"),"यह महिला खो विवेक ख की जरूरत Guatmao में मानसिक शरण के लिए भेजा b करने की आवश्यकता है,
बेहतर देश वी आर से बाहर फेंक दिया शून्य से ऐसे धोखेबाज बंद")</f>
        <v>यह महिला खो विवेक ख की जरूरत Guatmao में मानसिक शरण के लिए भेजा b करने की आवश्यकता है,
बेहतर देश वी आर से बाहर फेंक दिया शून्य से ऐसे धोखेबाज बंद</v>
      </c>
      <c r="C4118" s="1" t="s">
        <v>4</v>
      </c>
      <c r="D4118" s="1" t="s">
        <v>5</v>
      </c>
    </row>
    <row r="4119" spans="1:4" ht="13.2" x14ac:dyDescent="0.25">
      <c r="A4119" s="1" t="s">
        <v>4125</v>
      </c>
      <c r="B4119" t="str">
        <f ca="1">IFERROR(__xludf.DUMMYFUNCTION("GOOGLETRANSLATE(B4119,""en"",""hi"")"),"अरुंधति खुद कुंगफू Kutta फोन करके लिंग अपराध का दोषी है। वह
कहना चाहिए कुंगफू कुट्टी।")</f>
        <v>अरुंधति खुद कुंगफू Kutta फोन करके लिंग अपराध का दोषी है। वह
कहना चाहिए कुंगफू कुट्टी।</v>
      </c>
      <c r="C4119" s="1" t="s">
        <v>36</v>
      </c>
      <c r="D4119" s="1" t="s">
        <v>28</v>
      </c>
    </row>
    <row r="4120" spans="1:4" ht="13.2" x14ac:dyDescent="0.25">
      <c r="A4120" s="1" t="s">
        <v>4126</v>
      </c>
      <c r="B4120" t="str">
        <f ca="1">IFERROR(__xludf.DUMMYFUNCTION("GOOGLETRANSLATE(B4120,""en"",""hi"")"),"टपरवेयर वाला बोतल भाई @shwetabh 😂😂😂😂😂")</f>
        <v>टपरवेयर वाला बोतल भाई @shwetabh 😂😂😂😂😂</v>
      </c>
      <c r="C4120" s="1" t="s">
        <v>4</v>
      </c>
      <c r="D4120" s="1" t="s">
        <v>5</v>
      </c>
    </row>
    <row r="4121" spans="1:4" ht="13.2" x14ac:dyDescent="0.25">
      <c r="A4121" s="1" t="s">
        <v>4127</v>
      </c>
      <c r="B4121" t="str">
        <f ca="1">IFERROR(__xludf.DUMMYFUNCTION("GOOGLETRANSLATE(B4121,""en"",""hi"")"),"हमेशा chutiya विषयों पर वाद-विवाद है ... कुछ और chutiyaas के साथ चर्चा
... यू बुनियादी समझ नहीं है ... यू समझ evey की उर कमी दिखाने
रात...
इक रैंडी खाना क्यूं नै खोल lete tum raand लॉग ...")</f>
        <v>हमेशा chutiya विषयों पर वाद-विवाद है ... कुछ और chutiyaas के साथ चर्चा
... यू बुनियादी समझ नहीं है ... यू समझ evey की उर कमी दिखाने
रात...
इक रैंडी खाना क्यूं नै खोल lete tum raand लॉग ...</v>
      </c>
      <c r="C4121" s="1" t="s">
        <v>36</v>
      </c>
      <c r="D4121" s="1" t="s">
        <v>28</v>
      </c>
    </row>
    <row r="4122" spans="1:4" ht="13.2" x14ac:dyDescent="0.25">
      <c r="A4122" s="1" t="s">
        <v>4128</v>
      </c>
      <c r="B4122" t="str">
        <f ca="1">IFERROR(__xludf.DUMMYFUNCTION("GOOGLETRANSLATE(B4122,""en"",""hi"")"),"कबीर सिंह 'प्रेरित आदमी महिला को मारता है
&lt;Http://way2.co/MjY4MjI5NQ==/81&gt;
यह कैसे एक आदमी तो ""कबीर सिंह"" व्यक्तित्व से प्रेरित है देखें।")</f>
        <v>कबीर सिंह 'प्रेरित आदमी महिला को मारता है
&lt;Http://way2.co/MjY4MjI5NQ==/81&gt;
यह कैसे एक आदमी तो "कबीर सिंह" व्यक्तित्व से प्रेरित है देखें।</v>
      </c>
      <c r="C4122" s="1" t="s">
        <v>13</v>
      </c>
      <c r="D4122" s="1" t="s">
        <v>5</v>
      </c>
    </row>
    <row r="4123" spans="1:4" ht="13.2" x14ac:dyDescent="0.25">
      <c r="A4123" s="1" t="s">
        <v>4129</v>
      </c>
      <c r="B4123" t="str">
        <f ca="1">IFERROR(__xludf.DUMMYFUNCTION("GOOGLETRANSLATE(B4123,""en"",""hi"")"),"ऐसा क्यों है कि कार्यकर्ताओं अस्तव्यस्त बाल और पहनने बिखेरा कपड़े है? किस तरह
विभिन्न वे टकसाली नेताओं जो सफेद खादी पहनने से कर रहे हैं? से
जिस तरह से किसी ने मुझसे कहा कि यह काफी एक बहुत लागत इस छवि को बनाए रखने के लिए।")</f>
        <v>ऐसा क्यों है कि कार्यकर्ताओं अस्तव्यस्त बाल और पहनने बिखेरा कपड़े है? किस तरह
विभिन्न वे टकसाली नेताओं जो सफेद खादी पहनने से कर रहे हैं? से
जिस तरह से किसी ने मुझसे कहा कि यह काफी एक बहुत लागत इस छवि को बनाए रखने के लिए।</v>
      </c>
      <c r="C4123" s="1" t="s">
        <v>4</v>
      </c>
      <c r="D4123" s="1" t="s">
        <v>5</v>
      </c>
    </row>
    <row r="4124" spans="1:4" ht="13.2" x14ac:dyDescent="0.25">
      <c r="A4124" s="1" t="s">
        <v>4130</v>
      </c>
      <c r="B4124" t="str">
        <f ca="1">IFERROR(__xludf.DUMMYFUNCTION("GOOGLETRANSLATE(B4124,""en"",""hi"")"),"7505976613")</f>
        <v>7505976613</v>
      </c>
      <c r="C4124" s="1" t="s">
        <v>4</v>
      </c>
      <c r="D4124" s="1" t="s">
        <v>5</v>
      </c>
    </row>
    <row r="4125" spans="1:4" ht="13.2" x14ac:dyDescent="0.25">
      <c r="A4125" s="1" t="s">
        <v>4131</v>
      </c>
      <c r="B4125" t="str">
        <f ca="1">IFERROR(__xludf.DUMMYFUNCTION("GOOGLETRANSLATE(B4125,""en"",""hi"")"),"क्या बकवास मैं सिर्फ देखा था। मैंने सोचा कि मैं समीक्षा देख रहा था। यह आदमी है
उदार की बहुत अलग विचार है। यह आदमी हिंदू का एक बुरा उदाहरण है। यह आदमी
हिन्दू का प्रतिनिधित्व नहीं करता सिर्फ कह")</f>
        <v>क्या बकवास मैं सिर्फ देखा था। मैंने सोचा कि मैं समीक्षा देख रहा था। यह आदमी है
उदार की बहुत अलग विचार है। यह आदमी हिंदू का एक बुरा उदाहरण है। यह आदमी
हिन्दू का प्रतिनिधित्व नहीं करता सिर्फ कह</v>
      </c>
      <c r="C4125" s="1" t="s">
        <v>36</v>
      </c>
      <c r="D4125" s="1" t="s">
        <v>5</v>
      </c>
    </row>
    <row r="4126" spans="1:4" ht="13.2" x14ac:dyDescent="0.25">
      <c r="A4126" s="1" t="s">
        <v>4132</v>
      </c>
      <c r="B4126" t="str">
        <f ca="1">IFERROR(__xludf.DUMMYFUNCTION("GOOGLETRANSLATE(B4126,""en"",""hi"")"),"Shwetabh। आप एक पूरी पीढ़ी भाई बचत कर रहे हैं। 🙏🏻🙏🏻")</f>
        <v>Shwetabh। आप एक पूरी पीढ़ी भाई बचत कर रहे हैं। 🙏🏻🙏🏻</v>
      </c>
      <c r="C4126" s="1" t="s">
        <v>4</v>
      </c>
      <c r="D4126" s="1" t="s">
        <v>5</v>
      </c>
    </row>
    <row r="4127" spans="1:4" ht="13.2" x14ac:dyDescent="0.25">
      <c r="A4127" s="1" t="s">
        <v>4133</v>
      </c>
      <c r="B4127" t="str">
        <f ca="1">IFERROR(__xludf.DUMMYFUNCTION("GOOGLETRANSLATE(B4127,""en"",""hi"")"),"मैं तुम्हें Ranu था")</f>
        <v>मैं तुम्हें Ranu था</v>
      </c>
      <c r="C4127" s="1" t="s">
        <v>4</v>
      </c>
      <c r="D4127" s="1" t="s">
        <v>5</v>
      </c>
    </row>
    <row r="4128" spans="1:4" ht="13.2" x14ac:dyDescent="0.25">
      <c r="A4128" s="1" t="s">
        <v>4134</v>
      </c>
      <c r="B4128" t="str">
        <f ca="1">IFERROR(__xludf.DUMMYFUNCTION("GOOGLETRANSLATE(B4128,""en"",""hi"")"),"कुछ देर यू फिल्म समीक्षा से गलत दिशा में चलते हैं।")</f>
        <v>कुछ देर यू फिल्म समीक्षा से गलत दिशा में चलते हैं।</v>
      </c>
      <c r="C4128" s="1" t="s">
        <v>4</v>
      </c>
      <c r="D4128" s="1" t="s">
        <v>5</v>
      </c>
    </row>
    <row r="4129" spans="1:4" ht="13.2" x14ac:dyDescent="0.25">
      <c r="A4129" s="1" t="s">
        <v>4135</v>
      </c>
      <c r="B4129" t="str">
        <f ca="1">IFERROR(__xludf.DUMMYFUNCTION("GOOGLETRANSLATE(B4129,""en"",""hi"")"),"100% आप के साथ सहमति व्यक्त की ..")</f>
        <v>100% आप के साथ सहमति व्यक्त की ..</v>
      </c>
      <c r="C4129" s="1" t="s">
        <v>4</v>
      </c>
      <c r="D4129" s="1" t="s">
        <v>5</v>
      </c>
    </row>
    <row r="4130" spans="1:4" ht="13.2" x14ac:dyDescent="0.25">
      <c r="A4130" s="1" t="s">
        <v>4136</v>
      </c>
      <c r="B4130" t="str">
        <f ca="1">IFERROR(__xludf.DUMMYFUNCTION("GOOGLETRANSLATE(B4130,""en"",""hi"")"),"आप जोकर कबीर सिंह की तुलना में अधिक विषाक्तता होती है कहने की कोशिश कर रहे हैं")</f>
        <v>आप जोकर कबीर सिंह की तुलना में अधिक विषाक्तता होती है कहने की कोशिश कर रहे हैं</v>
      </c>
      <c r="C4130" s="1" t="s">
        <v>4</v>
      </c>
      <c r="D4130" s="1" t="s">
        <v>5</v>
      </c>
    </row>
    <row r="4131" spans="1:4" ht="13.2" x14ac:dyDescent="0.25">
      <c r="A4131" s="1" t="s">
        <v>4137</v>
      </c>
      <c r="B4131" t="str">
        <f ca="1">IFERROR(__xludf.DUMMYFUNCTION("GOOGLETRANSLATE(B4131,""en"",""hi"")"),"मुझे लगता है मैं उसके जैसे किसी मिल सकता है इच्छा
पुरुषों = महिलाओं !!!")</f>
        <v>मुझे लगता है मैं उसके जैसे किसी मिल सकता है इच्छा
पुरुषों = महिलाओं !!!</v>
      </c>
      <c r="C4131" s="1" t="s">
        <v>4</v>
      </c>
      <c r="D4131" s="1" t="s">
        <v>5</v>
      </c>
    </row>
    <row r="4132" spans="1:4" ht="13.2" x14ac:dyDescent="0.25">
      <c r="A4132" s="1" t="s">
        <v>4138</v>
      </c>
      <c r="B4132" t="str">
        <f ca="1">IFERROR(__xludf.DUMMYFUNCTION("GOOGLETRANSLATE(B4132,""en"",""hi"")"),"कैब और एनआरसी के बारे में सीएनएन के लिए उसे साक्षात्कार की जाँच करें")</f>
        <v>कैब और एनआरसी के बारे में सीएनएन के लिए उसे साक्षात्कार की जाँच करें</v>
      </c>
      <c r="C4132" s="1" t="s">
        <v>4</v>
      </c>
      <c r="D4132" s="1" t="s">
        <v>5</v>
      </c>
    </row>
    <row r="4133" spans="1:4" ht="13.2" x14ac:dyDescent="0.25">
      <c r="A4133" s="1" t="s">
        <v>4139</v>
      </c>
      <c r="B4133" t="str">
        <f ca="1">IFERROR(__xludf.DUMMYFUNCTION("GOOGLETRANSLATE(B4133,""en"",""hi"")"),"बकवास")</f>
        <v>बकवास</v>
      </c>
      <c r="C4133" s="1" t="s">
        <v>13</v>
      </c>
      <c r="D4133" s="1" t="s">
        <v>5</v>
      </c>
    </row>
    <row r="4134" spans="1:4" ht="13.2" x14ac:dyDescent="0.25">
      <c r="A4134" s="1" t="s">
        <v>4140</v>
      </c>
      <c r="B4134" t="str">
        <f ca="1">IFERROR(__xludf.DUMMYFUNCTION("GOOGLETRANSLATE(B4134,""en"",""hi"")"),"चिकित्सा सुविधाओं नौकरियों जैसे बुनियादी मुद्दों पर @Manikarnika कश्मीर ध्यान,
शिक्षा, सकल घरेलू उत्पाद धार्मिक भेदभाव पर नहीं")</f>
        <v>चिकित्सा सुविधाओं नौकरियों जैसे बुनियादी मुद्दों पर @Manikarnika कश्मीर ध्यान,
शिक्षा, सकल घरेलू उत्पाद धार्मिक भेदभाव पर नहीं</v>
      </c>
      <c r="C4134" s="1" t="s">
        <v>13</v>
      </c>
      <c r="D4134" s="1" t="s">
        <v>5</v>
      </c>
    </row>
    <row r="4135" spans="1:4" ht="13.2" x14ac:dyDescent="0.25">
      <c r="A4135" s="1" t="s">
        <v>4141</v>
      </c>
      <c r="B4135" t="str">
        <f ca="1">IFERROR(__xludf.DUMMYFUNCTION("GOOGLETRANSLATE(B4135,""en"",""hi"")"),"भारतीय concept😂😂😂")</f>
        <v>भारतीय concept😂😂😂</v>
      </c>
      <c r="C4135" s="1" t="s">
        <v>4</v>
      </c>
      <c r="D4135" s="1" t="s">
        <v>5</v>
      </c>
    </row>
    <row r="4136" spans="1:4" ht="13.2" x14ac:dyDescent="0.25">
      <c r="A4136" s="1" t="s">
        <v>4142</v>
      </c>
      <c r="B4136" t="str">
        <f ca="1">IFERROR(__xludf.DUMMYFUNCTION("GOOGLETRANSLATE(B4136,""en"",""hi"")"),"लेकिन भाई बुरा मालिश बहुत वहाँ भूमिका निभाई द्वारा socity के लिए दे रहे हैं
अच्छी तरह से, लेकिन व्यर्थ सामग्री पर या तो वे इन पात्रों करना चुन
वे लेख 15, मासन जैसे अन्य सामग्री चुन सकते हैं, वहाँ कई कम उम्र वाले व्यक्ति हैं
इन सभी बकवास के बावजूद जारी करत"&amp;"े हैं।")</f>
        <v>लेकिन भाई बुरा मालिश बहुत वहाँ भूमिका निभाई द्वारा socity के लिए दे रहे हैं
अच्छी तरह से, लेकिन व्यर्थ सामग्री पर या तो वे इन पात्रों करना चुन
वे लेख 15, मासन जैसे अन्य सामग्री चुन सकते हैं, वहाँ कई कम उम्र वाले व्यक्ति हैं
इन सभी बकवास के बावजूद जारी करते हैं।</v>
      </c>
      <c r="C4136" s="1" t="s">
        <v>4</v>
      </c>
      <c r="D4136" s="1" t="s">
        <v>5</v>
      </c>
    </row>
    <row r="4137" spans="1:4" ht="13.2" x14ac:dyDescent="0.25">
      <c r="A4137" s="1" t="s">
        <v>4143</v>
      </c>
      <c r="B4137" t="str">
        <f ca="1">IFERROR(__xludf.DUMMYFUNCTION("GOOGLETRANSLATE(B4137,""en"",""hi"")"),"😀😀😀😀😀😀😀😀😀😀😀🤭🤭🤭🤭🤭🤭🤭🤭🤭🤭🤭😀😀😀😀😀😀😀😀")</f>
        <v>😀😀😀😀😀😀😀😀😀😀😀🤭🤭🤭🤭🤭🤭🤭🤭🤭🤭🤭😀😀😀😀😀😀😀😀</v>
      </c>
      <c r="C4137" s="1" t="s">
        <v>4</v>
      </c>
      <c r="D4137" s="1" t="s">
        <v>5</v>
      </c>
    </row>
    <row r="4138" spans="1:4" ht="13.2" x14ac:dyDescent="0.25">
      <c r="A4138" s="1" t="s">
        <v>4144</v>
      </c>
      <c r="B4138" t="str">
        <f ca="1">IFERROR(__xludf.DUMMYFUNCTION("GOOGLETRANSLATE(B4138,""en"",""hi"")"),"राजदीप के अनुसार, अभिव्यक्ति की स्वतंत्रता हर नागरिकों के लिए है। लेकिन लागू नहीं
सेना के जनरल रावत के लिए। 😢")</f>
        <v>राजदीप के अनुसार, अभिव्यक्ति की स्वतंत्रता हर नागरिकों के लिए है। लेकिन लागू नहीं
सेना के जनरल रावत के लिए। 😢</v>
      </c>
      <c r="C4138" s="1" t="s">
        <v>13</v>
      </c>
      <c r="D4138" s="1" t="s">
        <v>5</v>
      </c>
    </row>
    <row r="4139" spans="1:4" ht="13.2" x14ac:dyDescent="0.25">
      <c r="A4139" s="1" t="s">
        <v>4145</v>
      </c>
      <c r="B4139" t="str">
        <f ca="1">IFERROR(__xludf.DUMMYFUNCTION("GOOGLETRANSLATE(B4139,""en"",""hi"")"),"स्पष्टता सुपर")</f>
        <v>स्पष्टता सुपर</v>
      </c>
      <c r="C4139" s="1" t="s">
        <v>4</v>
      </c>
      <c r="D4139" s="1" t="s">
        <v>5</v>
      </c>
    </row>
    <row r="4140" spans="1:4" ht="13.2" x14ac:dyDescent="0.25">
      <c r="A4140" s="1" t="s">
        <v>4146</v>
      </c>
      <c r="B4140" t="str">
        <f ca="1">IFERROR(__xludf.DUMMYFUNCTION("GOOGLETRANSLATE(B4140,""en"",""hi"")"),"@ankur मौर्य नहीं, मैं ऐसा नहीं सोचता।")</f>
        <v>@ankur मौर्य नहीं, मैं ऐसा नहीं सोचता।</v>
      </c>
      <c r="C4140" s="1" t="s">
        <v>4</v>
      </c>
      <c r="D4140" s="1" t="s">
        <v>5</v>
      </c>
    </row>
    <row r="4141" spans="1:4" ht="13.2" x14ac:dyDescent="0.25">
      <c r="A4141" s="1" t="s">
        <v>4147</v>
      </c>
      <c r="B4141" t="str">
        <f ca="1">IFERROR(__xludf.DUMMYFUNCTION("GOOGLETRANSLATE(B4141,""en"",""hi"")"),"समलैंगिकों की बहुत दुख की बात n गलत छवि यहाँ मौजूद हैं। यू भर में कभी नहीं आए हैं
जहां समलैंगिकों उनके शुद्ध भावनाओं n प्यार का बलिदान। वैसे भी यू अच्छा दिशा
लेकिन पत्नी जान लेने का अधिकार नहीं है। मैं यू से कुछ बोल्ड n खुला बनाने के लिए उम्मीद
दिमाग वीडि"&amp;"यो सही छवि दिखाने समलैंगिकों। भगवान भला करे।")</f>
        <v>समलैंगिकों की बहुत दुख की बात n गलत छवि यहाँ मौजूद हैं। यू भर में कभी नहीं आए हैं
जहां समलैंगिकों उनके शुद्ध भावनाओं n प्यार का बलिदान। वैसे भी यू अच्छा दिशा
लेकिन पत्नी जान लेने का अधिकार नहीं है। मैं यू से कुछ बोल्ड n खुला बनाने के लिए उम्मीद
दिमाग वीडियो सही छवि दिखाने समलैंगिकों। भगवान भला करे।</v>
      </c>
      <c r="C4141" s="1" t="s">
        <v>4</v>
      </c>
      <c r="D4141" s="1" t="s">
        <v>5</v>
      </c>
    </row>
    <row r="4142" spans="1:4" ht="13.2" x14ac:dyDescent="0.25">
      <c r="A4142" s="1" t="s">
        <v>4148</v>
      </c>
      <c r="B4142" t="str">
        <f ca="1">IFERROR(__xludf.DUMMYFUNCTION("GOOGLETRANSLATE(B4142,""en"",""hi"")"),"बहुत अच्छा सर सच thts इस उदारवादी वहाँ अपना कोई मान hv")</f>
        <v>बहुत अच्छा सर सच thts इस उदारवादी वहाँ अपना कोई मान hv</v>
      </c>
      <c r="C4142" s="1" t="s">
        <v>13</v>
      </c>
      <c r="D4142" s="1" t="s">
        <v>5</v>
      </c>
    </row>
    <row r="4143" spans="1:4" ht="13.2" x14ac:dyDescent="0.25">
      <c r="A4143" s="1" t="s">
        <v>4149</v>
      </c>
      <c r="B4143" t="str">
        <f ca="1">IFERROR(__xludf.DUMMYFUNCTION("GOOGLETRANSLATE(B4143,""en"",""hi"")"),"रिया Dsouza भाग 2 वह है")</f>
        <v>रिया Dsouza भाग 2 वह है</v>
      </c>
      <c r="C4143" s="1" t="s">
        <v>4</v>
      </c>
      <c r="D4143" s="1" t="s">
        <v>5</v>
      </c>
    </row>
    <row r="4144" spans="1:4" ht="13.2" x14ac:dyDescent="0.25">
      <c r="A4144" s="1" t="s">
        <v>4150</v>
      </c>
      <c r="B4144" t="str">
        <f ca="1">IFERROR(__xludf.DUMMYFUNCTION("GOOGLETRANSLATE(B4144,""en"",""hi"")"),"प्यार आप बिस्वास अपु।")</f>
        <v>प्यार आप बिस्वास अपु।</v>
      </c>
      <c r="C4144" s="1" t="s">
        <v>4</v>
      </c>
      <c r="D4144" s="1" t="s">
        <v>5</v>
      </c>
    </row>
    <row r="4145" spans="1:4" ht="13.2" x14ac:dyDescent="0.25">
      <c r="A4145" s="1" t="s">
        <v>4151</v>
      </c>
      <c r="B4145" t="str">
        <f ca="1">IFERROR(__xludf.DUMMYFUNCTION("GOOGLETRANSLATE(B4145,""en"",""hi"")"),"वाह शानदार बताता है")</f>
        <v>वाह शानदार बताता है</v>
      </c>
      <c r="C4145" s="1" t="s">
        <v>4</v>
      </c>
      <c r="D4145" s="1" t="s">
        <v>5</v>
      </c>
    </row>
    <row r="4146" spans="1:4" ht="13.2" x14ac:dyDescent="0.25">
      <c r="A4146" s="1" t="s">
        <v>4152</v>
      </c>
      <c r="B4146" t="str">
        <f ca="1">IFERROR(__xludf.DUMMYFUNCTION("GOOGLETRANSLATE(B4146,""en"",""hi"")"),"ग्रेट डे")</f>
        <v>ग्रेट डे</v>
      </c>
      <c r="C4146" s="1" t="s">
        <v>4</v>
      </c>
      <c r="D4146" s="1" t="s">
        <v>5</v>
      </c>
    </row>
    <row r="4147" spans="1:4" ht="13.2" x14ac:dyDescent="0.25">
      <c r="A4147" s="1" t="s">
        <v>4153</v>
      </c>
      <c r="B4147" t="str">
        <f ca="1">IFERROR(__xludf.DUMMYFUNCTION("GOOGLETRANSLATE(B4147,""en"",""hi"")"),"plz हमारी चैनल का समर्थन
हे guys❤❤❤")</f>
        <v>plz हमारी चैनल का समर्थन
हे guys❤❤❤</v>
      </c>
      <c r="C4147" s="1" t="s">
        <v>4</v>
      </c>
      <c r="D4147" s="1" t="s">
        <v>5</v>
      </c>
    </row>
    <row r="4148" spans="1:4" ht="13.2" x14ac:dyDescent="0.25">
      <c r="A4148" s="1" t="s">
        <v>4154</v>
      </c>
      <c r="B4148" t="str">
        <f ca="1">IFERROR(__xludf.DUMMYFUNCTION("GOOGLETRANSLATE(B4148,""en"",""hi"")"),"इस वीडियो को बनाने के लिए बहुत बहुत धन्यवाद। मैं करने के लिए सटीक बात समझा रहा था मेरी
दोस्त 2 दिन पहले और यहाँ आप इस विषय पर वीडियो अपलोड किया।")</f>
        <v>इस वीडियो को बनाने के लिए बहुत बहुत धन्यवाद। मैं करने के लिए सटीक बात समझा रहा था मेरी
दोस्त 2 दिन पहले और यहाँ आप इस विषय पर वीडियो अपलोड किया।</v>
      </c>
      <c r="C4148" s="1" t="s">
        <v>4</v>
      </c>
      <c r="D4148" s="1" t="s">
        <v>5</v>
      </c>
    </row>
    <row r="4149" spans="1:4" ht="13.2" x14ac:dyDescent="0.25">
      <c r="A4149" s="1" t="s">
        <v>4155</v>
      </c>
      <c r="B4149" t="str">
        <f ca="1">IFERROR(__xludf.DUMMYFUNCTION("GOOGLETRANSLATE(B4149,""en"",""hi"")"),"बहुत बढ़िया")</f>
        <v>बहुत बढ़िया</v>
      </c>
      <c r="C4149" s="1" t="s">
        <v>4</v>
      </c>
      <c r="D4149" s="1" t="s">
        <v>5</v>
      </c>
    </row>
    <row r="4150" spans="1:4" ht="13.2" x14ac:dyDescent="0.25">
      <c r="A4150" s="1" t="s">
        <v>4156</v>
      </c>
      <c r="B4150" t="str">
        <f ca="1">IFERROR(__xludf.DUMMYFUNCTION("GOOGLETRANSLATE(B4150,""en"",""hi"")"),"आर वे नायक nd नायिका, कैसे अजीब वे रविश r !!! भारत से")</f>
        <v>आर वे नायक nd नायिका, कैसे अजीब वे रविश r !!! भारत से</v>
      </c>
      <c r="C4150" s="1" t="s">
        <v>13</v>
      </c>
      <c r="D4150" s="1" t="s">
        <v>5</v>
      </c>
    </row>
    <row r="4151" spans="1:4" ht="13.2" x14ac:dyDescent="0.25">
      <c r="A4151" s="1" t="s">
        <v>4157</v>
      </c>
      <c r="B4151" t="str">
        <f ca="1">IFERROR(__xludf.DUMMYFUNCTION("GOOGLETRANSLATE(B4151,""en"",""hi"")"),"आप प्रतिबद्ध अपराध आदमी के रूप में पैदा किया जा रहा।")</f>
        <v>आप प्रतिबद्ध अपराध आदमी के रूप में पैदा किया जा रहा।</v>
      </c>
      <c r="C4151" s="1" t="s">
        <v>36</v>
      </c>
      <c r="D4151" s="1" t="s">
        <v>5</v>
      </c>
    </row>
    <row r="4152" spans="1:4" ht="13.2" x14ac:dyDescent="0.25">
      <c r="A4152" s="1" t="s">
        <v>4158</v>
      </c>
      <c r="B4152" t="str">
        <f ca="1">IFERROR(__xludf.DUMMYFUNCTION("GOOGLETRANSLATE(B4152,""en"",""hi"")"),"बकवास वीडियो .... यह पूरी तरह से गलत है")</f>
        <v>बकवास वीडियो .... यह पूरी तरह से गलत है</v>
      </c>
      <c r="C4152" s="1" t="s">
        <v>13</v>
      </c>
      <c r="D4152" s="1" t="s">
        <v>5</v>
      </c>
    </row>
    <row r="4153" spans="1:4" ht="13.2" x14ac:dyDescent="0.25">
      <c r="A4153" s="1" t="s">
        <v>4159</v>
      </c>
      <c r="B4153" t="str">
        <f ca="1">IFERROR(__xludf.DUMMYFUNCTION("GOOGLETRANSLATE(B4153,""en"",""hi"")"),"ठनक इतना 😊")</f>
        <v>ठनक इतना 😊</v>
      </c>
      <c r="C4153" s="1" t="s">
        <v>4</v>
      </c>
      <c r="D4153" s="1" t="s">
        <v>5</v>
      </c>
    </row>
    <row r="4154" spans="1:4" ht="13.2" x14ac:dyDescent="0.25">
      <c r="A4154" s="1" t="s">
        <v>4160</v>
      </c>
      <c r="B4154" t="str">
        <f ca="1">IFERROR(__xludf.DUMMYFUNCTION("GOOGLETRANSLATE(B4154,""en"",""hi"")"),"बस उड़ाने मन 👌")</f>
        <v>बस उड़ाने मन 👌</v>
      </c>
      <c r="C4154" s="1" t="s">
        <v>4</v>
      </c>
      <c r="D4154" s="1" t="s">
        <v>5</v>
      </c>
    </row>
    <row r="4155" spans="1:4" ht="13.2" x14ac:dyDescent="0.25">
      <c r="A4155" s="1" t="s">
        <v>4161</v>
      </c>
      <c r="B4155" t="str">
        <f ca="1">IFERROR(__xludf.DUMMYFUNCTION("GOOGLETRANSLATE(B4155,""en"",""hi"")"),"यह क्या है?
क्या तुम समझा सकते हो ?")</f>
        <v>यह क्या है?
क्या तुम समझा सकते हो ?</v>
      </c>
      <c r="C4155" s="1" t="s">
        <v>4</v>
      </c>
      <c r="D4155" s="1" t="s">
        <v>5</v>
      </c>
    </row>
    <row r="4156" spans="1:4" ht="13.2" x14ac:dyDescent="0.25">
      <c r="A4156" s="1" t="s">
        <v>4162</v>
      </c>
      <c r="B4156" t="str">
        <f ca="1">IFERROR(__xludf.DUMMYFUNCTION("GOOGLETRANSLATE(B4156,""en"",""hi"")"),"मैं एक लंबे time🙏🏻 से इंतज़ार कर रही थी")</f>
        <v>मैं एक लंबे time🙏🏻 से इंतज़ार कर रही थी</v>
      </c>
      <c r="C4156" s="1" t="s">
        <v>4</v>
      </c>
      <c r="D4156" s="1" t="s">
        <v>5</v>
      </c>
    </row>
    <row r="4157" spans="1:4" ht="13.2" x14ac:dyDescent="0.25">
      <c r="A4157" s="1" t="s">
        <v>4163</v>
      </c>
      <c r="B4157" t="str">
        <f ca="1">IFERROR(__xludf.DUMMYFUNCTION("GOOGLETRANSLATE(B4157,""en"",""hi"")"),"वाह भाई निश्चित रूप से वास्तविक घाव")</f>
        <v>वाह भाई निश्चित रूप से वास्तविक घाव</v>
      </c>
      <c r="C4157" s="1" t="s">
        <v>4</v>
      </c>
      <c r="D4157" s="1" t="s">
        <v>5</v>
      </c>
    </row>
    <row r="4158" spans="1:4" ht="13.2" x14ac:dyDescent="0.25">
      <c r="A4158" s="1" t="s">
        <v>4164</v>
      </c>
      <c r="B4158" t="str">
        <f ca="1">IFERROR(__xludf.DUMMYFUNCTION("GOOGLETRANSLATE(B4158,""en"",""hi"")"),"~~ उछाल ~~")</f>
        <v>~~ उछाल ~~</v>
      </c>
      <c r="C4158" s="1" t="s">
        <v>4</v>
      </c>
      <c r="D4158" s="1" t="s">
        <v>5</v>
      </c>
    </row>
    <row r="4159" spans="1:4" ht="13.2" x14ac:dyDescent="0.25">
      <c r="A4159" s="1" t="s">
        <v>4165</v>
      </c>
      <c r="B4159" t="str">
        <f ca="1">IFERROR(__xludf.DUMMYFUNCTION("GOOGLETRANSLATE(B4159,""en"",""hi"")"),"नरक पर इस रैंडी कुट्टी Lankesh जरूरतों कंपनी शूट")</f>
        <v>नरक पर इस रैंडी कुट्टी Lankesh जरूरतों कंपनी शूट</v>
      </c>
      <c r="C4159" s="1" t="s">
        <v>4</v>
      </c>
      <c r="D4159" s="1" t="s">
        <v>5</v>
      </c>
    </row>
    <row r="4160" spans="1:4" ht="13.2" x14ac:dyDescent="0.25">
      <c r="A4160" s="1" t="s">
        <v>4166</v>
      </c>
      <c r="B4160" t="str">
        <f ca="1">IFERROR(__xludf.DUMMYFUNCTION("GOOGLETRANSLATE(B4160,""en"",""hi"")"),"भाई IAM एक किताब जिसका titile writting ""- नाह Padna मा नाह Ladna मा औसत"" है
। यह एक पुरुष जो न तो स्मार्ट है की एक कहानी है और न ही हिम्मत है, वह है
हीनता परिसरों का सामना करना पड़ और एक यात्रा पर है खुद को बदलने की।")</f>
        <v>भाई IAM एक किताब जिसका titile writting "- नाह Padna मा नाह Ladna मा औसत" है
। यह एक पुरुष जो न तो स्मार्ट है की एक कहानी है और न ही हिम्मत है, वह है
हीनता परिसरों का सामना करना पड़ और एक यात्रा पर है खुद को बदलने की।</v>
      </c>
      <c r="C4160" s="1" t="s">
        <v>4</v>
      </c>
      <c r="D4160" s="1" t="s">
        <v>5</v>
      </c>
    </row>
    <row r="4161" spans="1:4" ht="13.2" x14ac:dyDescent="0.25">
      <c r="A4161" s="1" t="s">
        <v>4167</v>
      </c>
      <c r="B4161" t="str">
        <f ca="1">IFERROR(__xludf.DUMMYFUNCTION("GOOGLETRANSLATE(B4161,""en"",""hi"")"),"&lt;Https://www.google.com/amp/s/www.bbc.com/hindi/amp/india-48738372&gt;")</f>
        <v>&lt;Https://www.google.com/amp/s/www.bbc.com/hindi/amp/india-48738372&gt;</v>
      </c>
      <c r="C4161" s="1" t="s">
        <v>4</v>
      </c>
      <c r="D4161" s="1" t="s">
        <v>5</v>
      </c>
    </row>
    <row r="4162" spans="1:4" ht="13.2" x14ac:dyDescent="0.25">
      <c r="A4162" s="1" t="s">
        <v>4168</v>
      </c>
      <c r="B4162" t="str">
        <f ca="1">IFERROR(__xludf.DUMMYFUNCTION("GOOGLETRANSLATE(B4162,""en"",""hi"")"),"पहचान के लिए सबसे अच्छा है")</f>
        <v>पहचान के लिए सबसे अच्छा है</v>
      </c>
      <c r="C4162" s="1" t="s">
        <v>4</v>
      </c>
      <c r="D4162" s="1" t="s">
        <v>5</v>
      </c>
    </row>
    <row r="4163" spans="1:4" ht="13.2" x14ac:dyDescent="0.25">
      <c r="A4163" s="1" t="s">
        <v>4169</v>
      </c>
      <c r="B4163" t="str">
        <f ca="1">IFERROR(__xludf.DUMMYFUNCTION("GOOGLETRANSLATE(B4163,""en"",""hi"")"),"सर आप चिकित्सा सहायता की जरूरत है, इस वीडियो जहां आप दुर्व्यवहार की रिपोर्ट कर रहे हैं। तुम्हारी
विचार प्रक्रिया मेरी दादी की तुलना में अधिक संकरा है। मैं के लिए प्रार्थना करेंगे
तुम पह।")</f>
        <v>सर आप चिकित्सा सहायता की जरूरत है, इस वीडियो जहां आप दुर्व्यवहार की रिपोर्ट कर रहे हैं। तुम्हारी
विचार प्रक्रिया मेरी दादी की तुलना में अधिक संकरा है। मैं के लिए प्रार्थना करेंगे
तुम पह।</v>
      </c>
      <c r="C4163" s="1" t="s">
        <v>36</v>
      </c>
      <c r="D4163" s="1" t="s">
        <v>5</v>
      </c>
    </row>
    <row r="4164" spans="1:4" ht="13.2" x14ac:dyDescent="0.25">
      <c r="A4164" s="1" t="s">
        <v>4170</v>
      </c>
      <c r="B4164" t="str">
        <f ca="1">IFERROR(__xludf.DUMMYFUNCTION("GOOGLETRANSLATE(B4164,""en"",""hi"")"),"उन्होंने कहा कि स्वयं विनाशकारी रास्ते पुरुषों होना चाहिए कि नहीं था। वह अपने मानकों था
वह स्पर्श करने के लिए हर किसी को इनकार कर दिया है।")</f>
        <v>उन्होंने कहा कि स्वयं विनाशकारी रास्ते पुरुषों होना चाहिए कि नहीं था। वह अपने मानकों था
वह स्पर्श करने के लिए हर किसी को इनकार कर दिया है।</v>
      </c>
      <c r="C4164" s="1" t="s">
        <v>4</v>
      </c>
      <c r="D4164" s="1" t="s">
        <v>5</v>
      </c>
    </row>
    <row r="4165" spans="1:4" ht="13.2" x14ac:dyDescent="0.25">
      <c r="A4165" s="1" t="s">
        <v>4171</v>
      </c>
      <c r="B4165" t="str">
        <f ca="1">IFERROR(__xludf.DUMMYFUNCTION("GOOGLETRANSLATE(B4165,""en"",""hi"")"),"Shwetabh आप chhichhore पर एक समीक्षा कर सकते हैं। यह एक अच्छी फिल्म थी, लेकिन कहीं भी होगी
इस पर अपनी ले देखने के लिए बहुत अच्छा।")</f>
        <v>Shwetabh आप chhichhore पर एक समीक्षा कर सकते हैं। यह एक अच्छी फिल्म थी, लेकिन कहीं भी होगी
इस पर अपनी ले देखने के लिए बहुत अच्छा।</v>
      </c>
      <c r="C4165" s="1" t="s">
        <v>4</v>
      </c>
      <c r="D4165" s="1" t="s">
        <v>5</v>
      </c>
    </row>
    <row r="4166" spans="1:4" ht="13.2" x14ac:dyDescent="0.25">
      <c r="A4166" s="1" t="s">
        <v>4172</v>
      </c>
      <c r="B4166" t="str">
        <f ca="1">IFERROR(__xludf.DUMMYFUNCTION("GOOGLETRANSLATE(B4166,""en"",""hi"")"),"निक डि")</f>
        <v>निक डि</v>
      </c>
      <c r="C4166" s="1" t="s">
        <v>4</v>
      </c>
      <c r="D4166" s="1" t="s">
        <v>5</v>
      </c>
    </row>
    <row r="4167" spans="1:4" ht="13.2" x14ac:dyDescent="0.25">
      <c r="A4167" s="1" t="s">
        <v>4173</v>
      </c>
      <c r="B4167" t="str">
        <f ca="1">IFERROR(__xludf.DUMMYFUNCTION("GOOGLETRANSLATE(B4167,""en"",""hi"")"),"&lt;Https://youtu.be/Gup_LUHsmhI&gt;
अरे प्रतीक हैं यू कैसे लोकप्रिय जानना चाहता है और कितना भारतीय anime प्रशंसकों यू प्यार करता है
फिर उस लिंक पर क्लिक करें।
पिछले कुछ वर्षों से उर एनिमी सामग्री नहीं बना v से तो बीटी अभी भी यू प्यार cuz
अतीत में यू anim"&amp;"e के लिए और की है कि कारण v इच्छा cuz कुछ अच्छा किया
यू समर्थन करते हैं। मैं जानता हूँ कि उर bt अभी भी plz एनिमी समीक्षा करना मेरी बात सुनने के लिए नहीं जा
एक महीने में कम से कम 1।")</f>
        <v>&lt;Https://youtu.be/Gup_LUHsmhI&gt;
अरे प्रतीक हैं यू कैसे लोकप्रिय जानना चाहता है और कितना भारतीय anime प्रशंसकों यू प्यार करता है
फिर उस लिंक पर क्लिक करें।
पिछले कुछ वर्षों से उर एनिमी सामग्री नहीं बना v से तो बीटी अभी भी यू प्यार cuz
अतीत में यू anime के लिए और की है कि कारण v इच्छा cuz कुछ अच्छा किया
यू समर्थन करते हैं। मैं जानता हूँ कि उर bt अभी भी plz एनिमी समीक्षा करना मेरी बात सुनने के लिए नहीं जा
एक महीने में कम से कम 1।</v>
      </c>
      <c r="C4167" s="1" t="s">
        <v>4</v>
      </c>
      <c r="D4167" s="1" t="s">
        <v>5</v>
      </c>
    </row>
    <row r="4168" spans="1:4" ht="13.2" x14ac:dyDescent="0.25">
      <c r="A4168" s="1" t="s">
        <v>4174</v>
      </c>
      <c r="B4168" t="str">
        <f ca="1">IFERROR(__xludf.DUMMYFUNCTION("GOOGLETRANSLATE(B4168,""en"",""hi"")"),"कृपया समीक्षा जोकर")</f>
        <v>कृपया समीक्षा जोकर</v>
      </c>
      <c r="C4168" s="1" t="s">
        <v>4</v>
      </c>
      <c r="D4168" s="1" t="s">
        <v>5</v>
      </c>
    </row>
    <row r="4169" spans="1:4" ht="13.2" x14ac:dyDescent="0.25">
      <c r="A4169" s="1" t="s">
        <v>4175</v>
      </c>
      <c r="B4169" t="str">
        <f ca="1">IFERROR(__xludf.DUMMYFUNCTION("GOOGLETRANSLATE(B4169,""en"",""hi"")"),"377 अनुभाग संख्या है। भारतीय कानून जो सज़ा में धारा 377
समलैंगिकता")</f>
        <v>377 अनुभाग संख्या है। भारतीय कानून जो सज़ा में धारा 377
समलैंगिकता</v>
      </c>
      <c r="C4169" s="1" t="s">
        <v>4</v>
      </c>
      <c r="D4169" s="1" t="s">
        <v>5</v>
      </c>
    </row>
    <row r="4170" spans="1:4" ht="13.2" x14ac:dyDescent="0.25">
      <c r="A4170" s="1" t="s">
        <v>4176</v>
      </c>
      <c r="B4170" t="str">
        <f ca="1">IFERROR(__xludf.DUMMYFUNCTION("GOOGLETRANSLATE(B4170,""en"",""hi"")"),"रियल कमर ... बहुत अच्छा")</f>
        <v>रियल कमर ... बहुत अच्छा</v>
      </c>
      <c r="C4170" s="1" t="s">
        <v>4</v>
      </c>
      <c r="D4170" s="1" t="s">
        <v>5</v>
      </c>
    </row>
    <row r="4171" spans="1:4" ht="13.2" x14ac:dyDescent="0.25">
      <c r="A4171" s="1" t="s">
        <v>4177</v>
      </c>
      <c r="B4171" t="str">
        <f ca="1">IFERROR(__xludf.DUMMYFUNCTION("GOOGLETRANSLATE(B4171,""en"",""hi"")"),"रंगा बिला रॉय या तो कहा जाता Kutha अरुंधति रॉय को गिरफ्तार किया जाना है
गलत जानकारी के प्रसार और गुमराह जनगणना पर लोग के लिए पोटा अधिनियम,
जो एक Maaaive टास्क सरकार द्वारा किए है")</f>
        <v>रंगा बिला रॉय या तो कहा जाता Kutha अरुंधति रॉय को गिरफ्तार किया जाना है
गलत जानकारी के प्रसार और गुमराह जनगणना पर लोग के लिए पोटा अधिनियम,
जो एक Maaaive टास्क सरकार द्वारा किए है</v>
      </c>
      <c r="C4171" s="1" t="s">
        <v>4</v>
      </c>
      <c r="D4171" s="1" t="s">
        <v>5</v>
      </c>
    </row>
    <row r="4172" spans="1:4" ht="13.2" x14ac:dyDescent="0.25">
      <c r="A4172" s="1" t="s">
        <v>4178</v>
      </c>
      <c r="B4172" t="str">
        <f ca="1">IFERROR(__xludf.DUMMYFUNCTION("GOOGLETRANSLATE(B4172,""en"",""hi"")"),"बहुत अच्छा")</f>
        <v>बहुत अच्छा</v>
      </c>
      <c r="C4172" s="1" t="s">
        <v>4</v>
      </c>
      <c r="D4172" s="1" t="s">
        <v>5</v>
      </c>
    </row>
    <row r="4173" spans="1:4" ht="13.2" x14ac:dyDescent="0.25">
      <c r="A4173" s="1" t="s">
        <v>4179</v>
      </c>
      <c r="B4173" t="str">
        <f ca="1">IFERROR(__xludf.DUMMYFUNCTION("GOOGLETRANSLATE(B4173,""en"",""hi"")"),"मानसिक रोगों")</f>
        <v>मानसिक रोगों</v>
      </c>
      <c r="C4173" s="1" t="s">
        <v>13</v>
      </c>
      <c r="D4173" s="1" t="s">
        <v>5</v>
      </c>
    </row>
    <row r="4174" spans="1:4" ht="13.2" x14ac:dyDescent="0.25">
      <c r="A4174" s="1" t="s">
        <v>4180</v>
      </c>
      <c r="B4174" t="str">
        <f ca="1">IFERROR(__xludf.DUMMYFUNCTION("GOOGLETRANSLATE(B4174,""en"",""hi"")"),"मैं आपका समर्थन करता हूँ....")</f>
        <v>मैं आपका समर्थन करता हूँ....</v>
      </c>
      <c r="C4174" s="1" t="s">
        <v>4</v>
      </c>
      <c r="D4174" s="1" t="s">
        <v>5</v>
      </c>
    </row>
    <row r="4175" spans="1:4" ht="13.2" x14ac:dyDescent="0.25">
      <c r="A4175" s="1" t="s">
        <v>4181</v>
      </c>
      <c r="B4175" t="str">
        <f ca="1">IFERROR(__xludf.DUMMYFUNCTION("GOOGLETRANSLATE(B4175,""en"",""hi"")"),"Supab")</f>
        <v>Supab</v>
      </c>
      <c r="C4175" s="1" t="s">
        <v>4</v>
      </c>
      <c r="D4175" s="1" t="s">
        <v>5</v>
      </c>
    </row>
    <row r="4176" spans="1:4" ht="13.2" x14ac:dyDescent="0.25">
      <c r="A4176" s="1" t="s">
        <v>4182</v>
      </c>
      <c r="B4176" t="str">
        <f ca="1">IFERROR(__xludf.DUMMYFUNCTION("GOOGLETRANSLATE(B4176,""en"",""hi"")"),"अरुंधति रॉय कौन है?
वह एक Kutiya एक पागल Kutiya है।
एक एक बड़ा रैंडी रैंडी।")</f>
        <v>अरुंधति रॉय कौन है?
वह एक Kutiya एक पागल Kutiya है।
एक एक बड़ा रैंडी रैंडी।</v>
      </c>
      <c r="C4176" s="1" t="s">
        <v>36</v>
      </c>
      <c r="D4176" s="1" t="s">
        <v>28</v>
      </c>
    </row>
    <row r="4177" spans="1:4" ht="13.2" x14ac:dyDescent="0.25">
      <c r="A4177" s="1" t="s">
        <v>4183</v>
      </c>
      <c r="B4177" t="str">
        <f ca="1">IFERROR(__xludf.DUMMYFUNCTION("GOOGLETRANSLATE(B4177,""en"",""hi"")"),"@PixelTrik आप यहाँ केवल स्मार्ट से एक हैं, अच्छी तरह से कहा 👏 लोग केवल के बारे में कुतिया
हर संस्कृति में भारतीयों लेकिन कला प्रभावों समाज।")</f>
        <v>@PixelTrik आप यहाँ केवल स्मार्ट से एक हैं, अच्छी तरह से कहा 👏 लोग केवल के बारे में कुतिया
हर संस्कृति में भारतीयों लेकिन कला प्रभावों समाज।</v>
      </c>
      <c r="C4177" s="1" t="s">
        <v>4</v>
      </c>
      <c r="D4177" s="1" t="s">
        <v>5</v>
      </c>
    </row>
    <row r="4178" spans="1:4" ht="13.2" x14ac:dyDescent="0.25">
      <c r="A4178" s="1" t="s">
        <v>4184</v>
      </c>
      <c r="B4178" t="str">
        <f ca="1">IFERROR(__xludf.DUMMYFUNCTION("GOOGLETRANSLATE(B4178,""en"",""hi"")"),"अच्छा पता करने के लिए आप सर मुस्कान")</f>
        <v>अच्छा पता करने के लिए आप सर मुस्कान</v>
      </c>
      <c r="C4178" s="1" t="s">
        <v>4</v>
      </c>
      <c r="D4178" s="1" t="s">
        <v>5</v>
      </c>
    </row>
    <row r="4179" spans="1:4" ht="13.2" x14ac:dyDescent="0.25">
      <c r="A4179" s="1" t="s">
        <v>4185</v>
      </c>
      <c r="B4179" t="str">
        <f ca="1">IFERROR(__xludf.DUMMYFUNCTION("GOOGLETRANSLATE(B4179,""en"",""hi"")"),"अरे .... तुम लोग भी कर रहे हैं .... अच्छा ...
💗💗💗💗💗💗
अच्छा संदेश ...
प्यार प्यार")</f>
        <v>अरे .... तुम लोग भी कर रहे हैं .... अच्छा ...
💗💗💗💗💗💗
अच्छा संदेश ...
प्यार प्यार</v>
      </c>
      <c r="C4179" s="1" t="s">
        <v>4</v>
      </c>
      <c r="D4179" s="1" t="s">
        <v>5</v>
      </c>
    </row>
    <row r="4180" spans="1:4" ht="13.2" x14ac:dyDescent="0.25">
      <c r="A4180" s="1" t="s">
        <v>4186</v>
      </c>
      <c r="B4180" t="str">
        <f ca="1">IFERROR(__xludf.DUMMYFUNCTION("GOOGLETRANSLATE(B4180,""en"",""hi"")"),"यह एक chutiya फिल्म नहीं है ..
कम से कम गीत good😅😂😂 थे
मैं गीत पाप फिल्म से प्यार है।
कहानी हालांकि गंदगी था !!!")</f>
        <v>यह एक chutiya फिल्म नहीं है ..
कम से कम गीत good😅😂😂 थे
मैं गीत पाप फिल्म से प्यार है।
कहानी हालांकि गंदगी था !!!</v>
      </c>
      <c r="C4180" s="1" t="s">
        <v>4</v>
      </c>
      <c r="D4180" s="1" t="s">
        <v>5</v>
      </c>
    </row>
    <row r="4181" spans="1:4" ht="13.2" x14ac:dyDescent="0.25">
      <c r="A4181" s="1" t="s">
        <v>4187</v>
      </c>
      <c r="B4181" t="str">
        <f ca="1">IFERROR(__xludf.DUMMYFUNCTION("GOOGLETRANSLATE(B4181,""en"",""hi"")"),"तु डाएन Halala ka hai परिणाम है।")</f>
        <v>तु डाएन Halala ka hai परिणाम है।</v>
      </c>
      <c r="C4181" s="1" t="s">
        <v>4</v>
      </c>
      <c r="D4181" s="1" t="s">
        <v>28</v>
      </c>
    </row>
    <row r="4182" spans="1:4" ht="13.2" x14ac:dyDescent="0.25">
      <c r="A4182" s="1" t="s">
        <v>4188</v>
      </c>
      <c r="B4182" t="str">
        <f ca="1">IFERROR(__xludf.DUMMYFUNCTION("GOOGLETRANSLATE(B4182,""en"",""hi"")"),"एक बात मुझे नाराज है कि कैसे एक दीवानी शराबी तो दिलकश मेरी चल रही है कि हो सकता है
मन")</f>
        <v>एक बात मुझे नाराज है कि कैसे एक दीवानी शराबी तो दिलकश मेरी चल रही है कि हो सकता है
मन</v>
      </c>
      <c r="C4182" s="1" t="s">
        <v>4</v>
      </c>
      <c r="D4182" s="1" t="s">
        <v>5</v>
      </c>
    </row>
    <row r="4183" spans="1:4" ht="13.2" x14ac:dyDescent="0.25">
      <c r="A4183" s="1" t="s">
        <v>4189</v>
      </c>
      <c r="B4183" t="str">
        <f ca="1">IFERROR(__xludf.DUMMYFUNCTION("GOOGLETRANSLATE(B4183,""en"",""hi"")"),"आईटी सेल देखा .... 😅😅😅")</f>
        <v>आईटी सेल देखा .... 😅😅😅</v>
      </c>
      <c r="C4183" s="1" t="s">
        <v>4</v>
      </c>
      <c r="D4183" s="1" t="s">
        <v>5</v>
      </c>
    </row>
    <row r="4184" spans="1:4" ht="13.2" x14ac:dyDescent="0.25">
      <c r="A4184" s="1" t="s">
        <v>4190</v>
      </c>
      <c r="B4184" t="str">
        <f ca="1">IFERROR(__xludf.DUMMYFUNCTION("GOOGLETRANSLATE(B4184,""en"",""hi"")"),"तुम्हें पता है, एक कुतिया फिर से")</f>
        <v>तुम्हें पता है, एक कुतिया फिर से</v>
      </c>
      <c r="C4184" s="1" t="s">
        <v>36</v>
      </c>
      <c r="D4184" s="1" t="s">
        <v>28</v>
      </c>
    </row>
    <row r="4185" spans="1:4" ht="13.2" x14ac:dyDescent="0.25">
      <c r="A4185" s="1" t="s">
        <v>4191</v>
      </c>
      <c r="B4185" t="str">
        <f ca="1">IFERROR(__xludf.DUMMYFUNCTION("GOOGLETRANSLATE(B4185,""en"",""hi"")"),"प्रीति सिक्का: आपका स्थान जानना चाहता है")</f>
        <v>प्रीति सिक्का: आपका स्थान जानना चाहता है</v>
      </c>
      <c r="C4185" s="1" t="s">
        <v>4</v>
      </c>
      <c r="D4185" s="1" t="s">
        <v>5</v>
      </c>
    </row>
    <row r="4186" spans="1:4" ht="13.2" x14ac:dyDescent="0.25">
      <c r="A4186" s="1" t="s">
        <v>4192</v>
      </c>
      <c r="B4186" t="str">
        <f ca="1">IFERROR(__xludf.DUMMYFUNCTION("GOOGLETRANSLATE(B4186,""en"",""hi"")"),"एक नागरिक के रूप में, मुझे लगता है एनआरसी मेरे चेहरे पर एक जूता थप्पड़ है, हमारे पूर्वजों शेड
आजादी के लिए खून से लड़ने और हम अपने बुनियादी नागरिकता साबित करने के लिए किया है। क्या एक
शर्म की बात है और अपमान")</f>
        <v>एक नागरिक के रूप में, मुझे लगता है एनआरसी मेरे चेहरे पर एक जूता थप्पड़ है, हमारे पूर्वजों शेड
आजादी के लिए खून से लड़ने और हम अपने बुनियादी नागरिकता साबित करने के लिए किया है। क्या एक
शर्म की बात है और अपमान</v>
      </c>
      <c r="C4186" s="1" t="s">
        <v>36</v>
      </c>
      <c r="D4186" s="1" t="s">
        <v>5</v>
      </c>
    </row>
    <row r="4187" spans="1:4" ht="13.2" x14ac:dyDescent="0.25">
      <c r="A4187" s="1" t="s">
        <v>4193</v>
      </c>
      <c r="B4187" t="str">
        <f ca="1">IFERROR(__xludf.DUMMYFUNCTION("GOOGLETRANSLATE(B4187,""en"",""hi"")"),"आप सही हैं श्रीमान")</f>
        <v>आप सही हैं श्रीमान</v>
      </c>
      <c r="C4187" s="1" t="s">
        <v>4</v>
      </c>
      <c r="D4187" s="1" t="s">
        <v>5</v>
      </c>
    </row>
    <row r="4188" spans="1:4" ht="13.2" x14ac:dyDescent="0.25">
      <c r="A4188" s="1" t="s">
        <v>4194</v>
      </c>
      <c r="B4188" t="str">
        <f ca="1">IFERROR(__xludf.DUMMYFUNCTION("GOOGLETRANSLATE(B4188,""en"",""hi"")"),"यह भी सिर्फ इतना है कि किसी को पता करने के लिए वास्तव में अच्छा है की तरह आप भी देखते हैं ... मैं
उन लोगों को नफरत लेकिन सब मेरे पास लोग womanizer के रूप में मुझे के बारे में सोच ...")</f>
        <v>यह भी सिर्फ इतना है कि किसी को पता करने के लिए वास्तव में अच्छा है की तरह आप भी देखते हैं ... मैं
उन लोगों को नफरत लेकिन सब मेरे पास लोग womanizer के रूप में मुझे के बारे में सोच ...</v>
      </c>
      <c r="C4188" s="1" t="s">
        <v>4</v>
      </c>
      <c r="D4188" s="1" t="s">
        <v>5</v>
      </c>
    </row>
    <row r="4189" spans="1:4" ht="13.2" x14ac:dyDescent="0.25">
      <c r="A4189" s="1" t="s">
        <v>4195</v>
      </c>
      <c r="B4189" t="str">
        <f ca="1">IFERROR(__xludf.DUMMYFUNCTION("GOOGLETRANSLATE(B4189,""en"",""hi"")"),"कृपया नारीवाद से संबंधित घड़ी getsetflyscience के नवीनतम वीडियो और
musculism। मैं पूरी तरह से उसके साथ सहमत")</f>
        <v>कृपया नारीवाद से संबंधित घड़ी getsetflyscience के नवीनतम वीडियो और
musculism। मैं पूरी तरह से उसके साथ सहमत</v>
      </c>
      <c r="C4189" s="1" t="s">
        <v>4</v>
      </c>
      <c r="D4189" s="1" t="s">
        <v>5</v>
      </c>
    </row>
    <row r="4190" spans="1:4" ht="13.2" x14ac:dyDescent="0.25">
      <c r="A4190" s="1" t="s">
        <v>4196</v>
      </c>
      <c r="B4190" t="str">
        <f ca="1">IFERROR(__xludf.DUMMYFUNCTION("GOOGLETRANSLATE(B4190,""en"",""hi"")"),"@Air क्रैश LUL शौचालय एक प्रेम गाथा है कि फिल्म लोगों के लिए महान संदेश था और
वह कनाडा की नागरिकता लेकिन अभी भी भारत में रहने वाले और है, हाँ है कि
फिल्म शौचालय एक प्रेम गाथा उसे लेकिन वे पहले गिने-चुने अभिनेताओं के लिए पेशकश की गई थी
कहानी की वजह से फिल्"&amp;"म को अस्वीकार कर दिया")</f>
        <v>@Air क्रैश LUL शौचालय एक प्रेम गाथा है कि फिल्म लोगों के लिए महान संदेश था और
वह कनाडा की नागरिकता लेकिन अभी भी भारत में रहने वाले और है, हाँ है कि
फिल्म शौचालय एक प्रेम गाथा उसे लेकिन वे पहले गिने-चुने अभिनेताओं के लिए पेशकश की गई थी
कहानी की वजह से फिल्म को अस्वीकार कर दिया</v>
      </c>
      <c r="C4190" s="1" t="s">
        <v>4</v>
      </c>
      <c r="D4190" s="1" t="s">
        <v>5</v>
      </c>
    </row>
    <row r="4191" spans="1:4" ht="13.2" x14ac:dyDescent="0.25">
      <c r="A4191" s="1" t="s">
        <v>4197</v>
      </c>
      <c r="B4191" t="str">
        <f ca="1">IFERROR(__xludf.DUMMYFUNCTION("GOOGLETRANSLATE(B4191,""en"",""hi"")"),"नाइस 👌👌👌")</f>
        <v>नाइस 👌👌👌</v>
      </c>
      <c r="C4191" s="1" t="s">
        <v>4</v>
      </c>
      <c r="D4191" s="1" t="s">
        <v>5</v>
      </c>
    </row>
    <row r="4192" spans="1:4" ht="13.2" x14ac:dyDescent="0.25">
      <c r="A4192" s="1" t="s">
        <v>4198</v>
      </c>
      <c r="B4192" t="str">
        <f ca="1">IFERROR(__xludf.DUMMYFUNCTION("GOOGLETRANSLATE(B4192,""en"",""hi"")"),"बेस्ट explaination 👌👌")</f>
        <v>बेस्ट explaination 👌👌</v>
      </c>
      <c r="C4192" s="1" t="s">
        <v>4</v>
      </c>
      <c r="D4192" s="1" t="s">
        <v>5</v>
      </c>
    </row>
    <row r="4193" spans="1:4" ht="13.2" x14ac:dyDescent="0.25">
      <c r="A4193" s="1" t="s">
        <v>4199</v>
      </c>
      <c r="B4193" t="str">
        <f ca="1">IFERROR(__xludf.DUMMYFUNCTION("GOOGLETRANSLATE(B4193,""en"",""hi"")"),"Plzz जोकर की समीक्षा करना")</f>
        <v>Plzz जोकर की समीक्षा करना</v>
      </c>
      <c r="C4193" s="1" t="s">
        <v>4</v>
      </c>
      <c r="D4193" s="1" t="s">
        <v>5</v>
      </c>
    </row>
    <row r="4194" spans="1:4" ht="13.2" x14ac:dyDescent="0.25">
      <c r="A4194" s="1" t="s">
        <v>4200</v>
      </c>
      <c r="B4194" t="str">
        <f ca="1">IFERROR(__xludf.DUMMYFUNCTION("GOOGLETRANSLATE(B4194,""en"",""hi"")"),"अच्छा वीडियो है")</f>
        <v>अच्छा वीडियो है</v>
      </c>
      <c r="C4194" s="1" t="s">
        <v>4</v>
      </c>
      <c r="D4194" s="1" t="s">
        <v>5</v>
      </c>
    </row>
    <row r="4195" spans="1:4" ht="13.2" x14ac:dyDescent="0.25">
      <c r="A4195" s="1" t="s">
        <v>4201</v>
      </c>
      <c r="B4195" t="str">
        <f ca="1">IFERROR(__xludf.DUMMYFUNCTION("GOOGLETRANSLATE(B4195,""en"",""hi"")"),"कहो")</f>
        <v>कहो</v>
      </c>
      <c r="C4195" s="1" t="s">
        <v>4</v>
      </c>
      <c r="D4195" s="1" t="s">
        <v>5</v>
      </c>
    </row>
    <row r="4196" spans="1:4" ht="13.2" x14ac:dyDescent="0.25">
      <c r="A4196" s="1" t="s">
        <v>4202</v>
      </c>
      <c r="B4196" t="str">
        <f ca="1">IFERROR(__xludf.DUMMYFUNCTION("GOOGLETRANSLATE(B4196,""en"",""hi"")"),"@Nurol इस्लाम +96566418095 कॉल मुझे")</f>
        <v>@Nurol इस्लाम +96566418095 कॉल मुझे</v>
      </c>
      <c r="C4196" s="1" t="s">
        <v>4</v>
      </c>
      <c r="D4196" s="1" t="s">
        <v>5</v>
      </c>
    </row>
    <row r="4197" spans="1:4" ht="13.2" x14ac:dyDescent="0.25">
      <c r="A4197" s="1" t="s">
        <v>4203</v>
      </c>
      <c r="B4197" t="str">
        <f ca="1">IFERROR(__xludf.DUMMYFUNCTION("GOOGLETRANSLATE(B4197,""en"",""hi"")"),"प्रतीक भाई शानदार समीक्षा मैं फिल्म से प्यार है। यह एक मास्टर टुकड़ा मेरे पास है
यह 3 समय देखते हैं। मैं यह फिर से एक फिर से देखने के लिए है")</f>
        <v>प्रतीक भाई शानदार समीक्षा मैं फिल्म से प्यार है। यह एक मास्टर टुकड़ा मेरे पास है
यह 3 समय देखते हैं। मैं यह फिर से एक फिर से देखने के लिए है</v>
      </c>
      <c r="C4197" s="1" t="s">
        <v>4</v>
      </c>
      <c r="D4197" s="1" t="s">
        <v>5</v>
      </c>
    </row>
    <row r="4198" spans="1:4" ht="13.2" x14ac:dyDescent="0.25">
      <c r="A4198" s="1" t="s">
        <v>4204</v>
      </c>
      <c r="B4198" t="str">
        <f ca="1">IFERROR(__xludf.DUMMYFUNCTION("GOOGLETRANSLATE(B4198,""en"",""hi"")"),"विशाल repect मैन!")</f>
        <v>विशाल repect मैन!</v>
      </c>
      <c r="C4198" s="1" t="s">
        <v>4</v>
      </c>
      <c r="D4198" s="1" t="s">
        <v>5</v>
      </c>
    </row>
    <row r="4199" spans="1:4" ht="13.2" x14ac:dyDescent="0.25">
      <c r="A4199" s="1" t="s">
        <v>4205</v>
      </c>
      <c r="B4199" t="str">
        <f ca="1">IFERROR(__xludf.DUMMYFUNCTION("GOOGLETRANSLATE(B4199,""en"",""hi"")"),"सभी उत्पादकों की तरह हो ...
।
।
।
BHOs ... ke🙈🙉🙊")</f>
        <v>सभी उत्पादकों की तरह हो ...
।
।
।
BHOs ... ke🙈🙉🙊</v>
      </c>
      <c r="C4199" s="1" t="s">
        <v>13</v>
      </c>
      <c r="D4199" s="1" t="s">
        <v>5</v>
      </c>
    </row>
    <row r="4200" spans="1:4" ht="13.2" x14ac:dyDescent="0.25">
      <c r="A4200" s="1" t="s">
        <v>4206</v>
      </c>
      <c r="B4200" t="str">
        <f ca="1">IFERROR(__xludf.DUMMYFUNCTION("GOOGLETRANSLATE(B4200,""en"",""hi"")"),"नापसंद n सदस्यता रद्द कर दी।
ओह इंतजार, मैं सदस्यता नहीं किया गया था।")</f>
        <v>नापसंद n सदस्यता रद्द कर दी।
ओह इंतजार, मैं सदस्यता नहीं किया गया था।</v>
      </c>
      <c r="C4200" s="1" t="s">
        <v>13</v>
      </c>
      <c r="D4200" s="1" t="s">
        <v>5</v>
      </c>
    </row>
    <row r="4201" spans="1:4" ht="13.2" x14ac:dyDescent="0.25">
      <c r="A4201" s="1" t="s">
        <v>4207</v>
      </c>
      <c r="B4201" t="str">
        <f ca="1">IFERROR(__xludf.DUMMYFUNCTION("GOOGLETRANSLATE(B4201,""en"",""hi"")"),"बुल गंदगी")</f>
        <v>बुल गंदगी</v>
      </c>
      <c r="C4201" s="1" t="s">
        <v>13</v>
      </c>
      <c r="D4201" s="1" t="s">
        <v>5</v>
      </c>
    </row>
    <row r="4202" spans="1:4" ht="13.2" x14ac:dyDescent="0.25">
      <c r="A4202" s="1" t="s">
        <v>4208</v>
      </c>
      <c r="B4202" t="str">
        <f ca="1">IFERROR(__xludf.DUMMYFUNCTION("GOOGLETRANSLATE(B4202,""en"",""hi"")"),"क्या तुम सच में घड़ी की तुलना में तीव्र प्रेम कहानी देखना चाहते हैं
[#Sairat] (http://www.youtube.com/results?search_query=%23sairat) अन्यथा यदि
आप केवल देखना चाहते हैं
[#Vulgar] (http://www.youtube.com/results?search_query=%23vulgar)
[#Romance] (http://w"&amp;"ww.youtube.com/results?search_query=%23romance) और
[#Madness] (http://www.youtube.com/results?search_query=%23madness)
[#Alcohal] (http://www.youtube.com/results?search_query=%23alcohal)
[#Drugs] (http://www.youtube.com/results?search_query=%23drugs) और क"&amp;"रना चाहते हैं
फोन अपने आप को शांत ....... घड़ी से
[#Kabir] (http://www.youtube.com/results?search_query=%23kabir)
[#Singh] (http://www.youtube.com/results?search_query=%23singh)
मेरा नाम है .............. और
मैं नहीं कर रहा हूँ [#feminist] (http://www.you"&amp;"tube.com/results?search_query=%23feminist)")</f>
        <v>क्या तुम सच में घड़ी की तुलना में तीव्र प्रेम कहानी देखना चाहते हैं
[#Sairat] (http://www.youtube.com/results?search_query=%23sairat) अन्यथा यदि
आप केवल देखना चाहते हैं
[#Vulgar] (http://www.youtube.com/results?search_query=%23vulgar)
[#Romance] (http://www.youtube.com/results?search_query=%23romance) और
[#Madness] (http://www.youtube.com/results?search_query=%23madness)
[#Alcohal] (http://www.youtube.com/results?search_query=%23alcohal)
[#Drugs] (http://www.youtube.com/results?search_query=%23drugs) और करना चाहते हैं
फोन अपने आप को शांत ....... घड़ी से
[#Kabir] (http://www.youtube.com/results?search_query=%23kabir)
[#Singh] (http://www.youtube.com/results?search_query=%23singh)
मेरा नाम है .............. और
मैं नहीं कर रहा हूँ [#feminist] (http://www.youtube.com/results?search_query=%23feminist)</v>
      </c>
      <c r="C4202" s="1" t="s">
        <v>4</v>
      </c>
      <c r="D4202" s="1" t="s">
        <v>5</v>
      </c>
    </row>
    <row r="4203" spans="1:4" ht="13.2" x14ac:dyDescent="0.25">
      <c r="A4203" s="1" t="s">
        <v>4209</v>
      </c>
      <c r="B4203" t="str">
        <f ca="1">IFERROR(__xludf.DUMMYFUNCTION("GOOGLETRANSLATE(B4203,""en"",""hi"")"),"मूवी केवल अपने आभासी मतलब है")</f>
        <v>मूवी केवल अपने आभासी मतलब है</v>
      </c>
      <c r="C4203" s="1" t="s">
        <v>4</v>
      </c>
      <c r="D4203" s="1" t="s">
        <v>5</v>
      </c>
    </row>
    <row r="4204" spans="1:4" ht="13.2" x14ac:dyDescent="0.25">
      <c r="A4204" s="1" t="s">
        <v>4210</v>
      </c>
      <c r="B4204" t="str">
        <f ca="1">IFERROR(__xludf.DUMMYFUNCTION("GOOGLETRANSLATE(B4204,""en"",""hi"")"),"सैवेज भाई ,,
बीटी आजकल सार्वजनिक हो रही उचित ज्ञान, वे जानते हैं wht करना
👍👍
नारीवादी और उदारवादी 🖕🖕🖕🖕")</f>
        <v>सैवेज भाई ,,
बीटी आजकल सार्वजनिक हो रही उचित ज्ञान, वे जानते हैं wht करना
👍👍
नारीवादी और उदारवादी 🖕🖕🖕🖕</v>
      </c>
      <c r="C4204" s="1" t="s">
        <v>4</v>
      </c>
      <c r="D4204" s="1" t="s">
        <v>5</v>
      </c>
    </row>
    <row r="4205" spans="1:4" ht="13.2" x14ac:dyDescent="0.25">
      <c r="A4205" s="1" t="s">
        <v>4211</v>
      </c>
      <c r="B4205" t="str">
        <f ca="1">IFERROR(__xludf.DUMMYFUNCTION("GOOGLETRANSLATE(B4205,""en"",""hi"")"),"[#Pratiksir] (http://www.youtube.com/results?search_query=%23Pratiksir) आप कर सकते हैं
कृपया मुझे समझाने, जो इन ""उदारवादी"" भारत में लोगों को आप बात कर रहे हैं
के बारे में???")</f>
        <v>[#Pratiksir] (http://www.youtube.com/results?search_query=%23Pratiksir) आप कर सकते हैं
कृपया मुझे समझाने, जो इन "उदारवादी" भारत में लोगों को आप बात कर रहे हैं
के बारे में???</v>
      </c>
      <c r="C4205" s="1" t="s">
        <v>4</v>
      </c>
      <c r="D4205" s="1" t="s">
        <v>5</v>
      </c>
    </row>
    <row r="4206" spans="1:4" ht="13.2" x14ac:dyDescent="0.25">
      <c r="A4206" s="1" t="s">
        <v>4212</v>
      </c>
      <c r="B4206" t="str">
        <f ca="1">IFERROR(__xludf.DUMMYFUNCTION("GOOGLETRANSLATE(B4206,""en"",""hi"")"),"विवाह जीवन कानून के नियंत्रण में होना चाहिए। यह हो जुड़वां उन्हें एक के बाद एक हार है
प्राप्त करें।")</f>
        <v>विवाह जीवन कानून के नियंत्रण में होना चाहिए। यह हो जुड़वां उन्हें एक के बाद एक हार है
प्राप्त करें।</v>
      </c>
      <c r="C4206" s="1" t="s">
        <v>4</v>
      </c>
      <c r="D4206" s="1" t="s">
        <v>5</v>
      </c>
    </row>
    <row r="4207" spans="1:4" ht="13.2" x14ac:dyDescent="0.25">
      <c r="A4207" s="1" t="s">
        <v>4213</v>
      </c>
      <c r="B4207" t="str">
        <f ca="1">IFERROR(__xludf.DUMMYFUNCTION("GOOGLETRANSLATE(B4207,""en"",""hi"")"),"सही कहा")</f>
        <v>सही कहा</v>
      </c>
      <c r="C4207" s="1" t="s">
        <v>4</v>
      </c>
      <c r="D4207" s="1" t="s">
        <v>5</v>
      </c>
    </row>
    <row r="4208" spans="1:4" ht="13.2" x14ac:dyDescent="0.25">
      <c r="A4208" s="1" t="s">
        <v>4214</v>
      </c>
      <c r="B4208" t="str">
        <f ca="1">IFERROR(__xludf.DUMMYFUNCTION("GOOGLETRANSLATE(B4208,""en"",""hi"")"),"मंदिरा चौधरी अच्छा")</f>
        <v>मंदिरा चौधरी अच्छा</v>
      </c>
      <c r="C4208" s="1" t="s">
        <v>4</v>
      </c>
      <c r="D4208" s="1" t="s">
        <v>5</v>
      </c>
    </row>
    <row r="4209" spans="1:4" ht="13.2" x14ac:dyDescent="0.25">
      <c r="A4209" s="1" t="s">
        <v>4215</v>
      </c>
      <c r="B4209" t="str">
        <f ca="1">IFERROR(__xludf.DUMMYFUNCTION("GOOGLETRANSLATE(B4209,""en"",""hi"")"),"आप चाहिए 377 नहीं दुष्प्रभाव के राइट प्रभाव, अपनी सोच को बदलने")</f>
        <v>आप चाहिए 377 नहीं दुष्प्रभाव के राइट प्रभाव, अपनी सोच को बदलने</v>
      </c>
      <c r="C4209" s="1" t="s">
        <v>4</v>
      </c>
      <c r="D4209" s="1" t="s">
        <v>5</v>
      </c>
    </row>
    <row r="4210" spans="1:4" ht="13.2" x14ac:dyDescent="0.25">
      <c r="A4210" s="1" t="s">
        <v>4216</v>
      </c>
      <c r="B4210" t="str">
        <f ca="1">IFERROR(__xludf.DUMMYFUNCTION("GOOGLETRANSLATE(B4210,""en"",""hi"")"),"@Baraqua अमीना लेवी-खान तो बच्चों के साथ बलात्कार करने prests है।")</f>
        <v>@Baraqua अमीना लेवी-खान तो बच्चों के साथ बलात्कार करने prests है।</v>
      </c>
      <c r="C4210" s="1" t="s">
        <v>36</v>
      </c>
      <c r="D4210" s="1" t="s">
        <v>28</v>
      </c>
    </row>
    <row r="4211" spans="1:4" ht="13.2" x14ac:dyDescent="0.25">
      <c r="A4211" s="1" t="s">
        <v>4217</v>
      </c>
      <c r="B4211" t="str">
        <f ca="1">IFERROR(__xludf.DUMMYFUNCTION("GOOGLETRANSLATE(B4211,""en"",""hi"")"),"मैं अपने spitch चाहते")</f>
        <v>मैं अपने spitch चाहते</v>
      </c>
      <c r="C4211" s="1" t="s">
        <v>4</v>
      </c>
      <c r="D4211" s="1" t="s">
        <v>5</v>
      </c>
    </row>
    <row r="4212" spans="1:4" ht="13.2" x14ac:dyDescent="0.25">
      <c r="A4212" s="1" t="s">
        <v>4218</v>
      </c>
      <c r="B4212" t="str">
        <f ca="1">IFERROR(__xludf.DUMMYFUNCTION("GOOGLETRANSLATE(B4212,""en"",""hi"")"),"मैं कहता हूँ नहीं है कि यह स्वाभाविक है लेकिन यह पसंद से है और मैं यह सम्मान करते हैं।")</f>
        <v>मैं कहता हूँ नहीं है कि यह स्वाभाविक है लेकिन यह पसंद से है और मैं यह सम्मान करते हैं।</v>
      </c>
      <c r="C4212" s="1" t="s">
        <v>4</v>
      </c>
      <c r="D4212" s="1" t="s">
        <v>5</v>
      </c>
    </row>
    <row r="4213" spans="1:4" ht="13.2" x14ac:dyDescent="0.25">
      <c r="A4213" s="1" t="s">
        <v>4219</v>
      </c>
      <c r="B4213" t="str">
        <f ca="1">IFERROR(__xludf.DUMMYFUNCTION("GOOGLETRANSLATE(B4213,""en"",""hi"")"),"सुपर आदमी")</f>
        <v>सुपर आदमी</v>
      </c>
      <c r="C4213" s="1" t="s">
        <v>4</v>
      </c>
      <c r="D4213" s="1" t="s">
        <v>5</v>
      </c>
    </row>
    <row r="4214" spans="1:4" ht="13.2" x14ac:dyDescent="0.25">
      <c r="A4214" s="1" t="s">
        <v>4220</v>
      </c>
      <c r="B4214" t="str">
        <f ca="1">IFERROR(__xludf.DUMMYFUNCTION("GOOGLETRANSLATE(B4214,""en"",""hi"")"),"नाइस दीपिका ...")</f>
        <v>नाइस दीपिका ...</v>
      </c>
      <c r="C4214" s="1" t="s">
        <v>4</v>
      </c>
      <c r="D4214" s="1" t="s">
        <v>5</v>
      </c>
    </row>
    <row r="4215" spans="1:4" ht="13.2" x14ac:dyDescent="0.25">
      <c r="A4215" s="1" t="s">
        <v>4221</v>
      </c>
      <c r="B4215" t="str">
        <f ca="1">IFERROR(__xludf.DUMMYFUNCTION("GOOGLETRANSLATE(B4215,""en"",""hi"")"),"Ranu मोंदोल स्वार्थी है")</f>
        <v>Ranu मोंदोल स्वार्थी है</v>
      </c>
      <c r="C4215" s="1" t="s">
        <v>36</v>
      </c>
      <c r="D4215" s="1" t="s">
        <v>5</v>
      </c>
    </row>
    <row r="4216" spans="1:4" ht="13.2" x14ac:dyDescent="0.25">
      <c r="A4216" s="1" t="s">
        <v>4222</v>
      </c>
      <c r="B4216" t="str">
        <f ca="1">IFERROR(__xludf.DUMMYFUNCTION("GOOGLETRANSLATE(B4216,""en"",""hi"")"),"Happy377")</f>
        <v>Happy377</v>
      </c>
      <c r="C4216" s="1" t="s">
        <v>4</v>
      </c>
      <c r="D4216" s="1" t="s">
        <v>5</v>
      </c>
    </row>
    <row r="4217" spans="1:4" ht="13.2" x14ac:dyDescent="0.25">
      <c r="A4217" s="1" t="s">
        <v>4223</v>
      </c>
      <c r="B4217" t="str">
        <f ca="1">IFERROR(__xludf.DUMMYFUNCTION("GOOGLETRANSLATE(B4217,""en"",""hi"")"),"Ri8 भाई 👍👍👍👍")</f>
        <v>Ri8 भाई 👍👍👍👍</v>
      </c>
      <c r="C4217" s="1" t="s">
        <v>4</v>
      </c>
      <c r="D4217" s="1" t="s">
        <v>5</v>
      </c>
    </row>
    <row r="4218" spans="1:4" ht="13.2" x14ac:dyDescent="0.25">
      <c r="A4218" s="1" t="s">
        <v>4224</v>
      </c>
      <c r="B4218" t="str">
        <f ca="1">IFERROR(__xludf.DUMMYFUNCTION("GOOGLETRANSLATE(B4218,""en"",""hi"")"),"अतिमानव")</f>
        <v>अतिमानव</v>
      </c>
      <c r="C4218" s="1" t="s">
        <v>4</v>
      </c>
      <c r="D4218" s="1" t="s">
        <v>5</v>
      </c>
    </row>
    <row r="4219" spans="1:4" ht="13.2" x14ac:dyDescent="0.25">
      <c r="A4219" s="1" t="s">
        <v>4225</v>
      </c>
      <c r="B4219" t="str">
        <f ca="1">IFERROR(__xludf.DUMMYFUNCTION("GOOGLETRANSLATE(B4219,""en"",""hi"")"),"मेरे जीवन का सबसे अच्छा फिल्म समीक्षा ...
प्रतीक भाई ...")</f>
        <v>मेरे जीवन का सबसे अच्छा फिल्म समीक्षा ...
प्रतीक भाई ...</v>
      </c>
      <c r="C4219" s="1" t="s">
        <v>4</v>
      </c>
      <c r="D4219" s="1" t="s">
        <v>5</v>
      </c>
    </row>
    <row r="4220" spans="1:4" ht="13.2" x14ac:dyDescent="0.25">
      <c r="A4220" s="1" t="s">
        <v>4226</v>
      </c>
      <c r="B4220" t="str">
        <f ca="1">IFERROR(__xludf.DUMMYFUNCTION("GOOGLETRANSLATE(B4220,""en"",""hi"")"),"वह bengoli deepika😍 है")</f>
        <v>वह bengoli deepika😍 है</v>
      </c>
      <c r="C4220" s="1" t="s">
        <v>4</v>
      </c>
      <c r="D4220" s="1" t="s">
        <v>5</v>
      </c>
    </row>
    <row r="4221" spans="1:4" ht="13.2" x14ac:dyDescent="0.25">
      <c r="A4221" s="1" t="s">
        <v>4227</v>
      </c>
      <c r="B4221" t="str">
        <f ca="1">IFERROR(__xludf.DUMMYFUNCTION("GOOGLETRANSLATE(B4221,""en"",""hi"")"),"कृपया दौरा मेरे चैनल गर्म सेक्स वीडियो का आनंद")</f>
        <v>कृपया दौरा मेरे चैनल गर्म सेक्स वीडियो का आनंद</v>
      </c>
      <c r="C4221" s="1" t="s">
        <v>4</v>
      </c>
      <c r="D4221" s="1" t="s">
        <v>5</v>
      </c>
    </row>
    <row r="4222" spans="1:4" ht="13.2" x14ac:dyDescent="0.25">
      <c r="A4222" s="1" t="s">
        <v>4228</v>
      </c>
      <c r="B4222" t="str">
        <f ca="1">IFERROR(__xludf.DUMMYFUNCTION("GOOGLETRANSLATE(B4222,""en"",""hi"")"),"बिगड़ने की चेतावनी")</f>
        <v>बिगड़ने की चेतावनी</v>
      </c>
      <c r="C4222" s="1" t="s">
        <v>4</v>
      </c>
      <c r="D4222" s="1" t="s">
        <v>5</v>
      </c>
    </row>
    <row r="4223" spans="1:4" ht="13.2" x14ac:dyDescent="0.25">
      <c r="A4223" s="1" t="s">
        <v>4229</v>
      </c>
      <c r="B4223" t="str">
        <f ca="1">IFERROR(__xludf.DUMMYFUNCTION("GOOGLETRANSLATE(B4223,""en"",""hi"")"),"सही है ... Ranu 😂😂😂😂😂😂😂😂😂")</f>
        <v>सही है ... Ranu 😂😂😂😂😂😂😂😂😂</v>
      </c>
      <c r="C4223" s="1" t="s">
        <v>4</v>
      </c>
      <c r="D4223" s="1" t="s">
        <v>5</v>
      </c>
    </row>
    <row r="4224" spans="1:4" ht="13.2" x14ac:dyDescent="0.25">
      <c r="A4224" s="1" t="s">
        <v>4230</v>
      </c>
      <c r="B4224" t="str">
        <f ca="1">IFERROR(__xludf.DUMMYFUNCTION("GOOGLETRANSLATE(B4224,""en"",""hi"")"),"सही है ... Misti")</f>
        <v>सही है ... Misti</v>
      </c>
      <c r="C4224" s="1" t="s">
        <v>4</v>
      </c>
      <c r="D4224" s="1" t="s">
        <v>5</v>
      </c>
    </row>
    <row r="4225" spans="1:4" ht="13.2" x14ac:dyDescent="0.25">
      <c r="A4225" s="1" t="s">
        <v>4231</v>
      </c>
      <c r="B4225" t="str">
        <f ca="1">IFERROR(__xludf.DUMMYFUNCTION("GOOGLETRANSLATE(B4225,""en"",""hi"")"),"यू वास्तव में बहुत अच्छा काम कर रही r")</f>
        <v>यू वास्तव में बहुत अच्छा काम कर रही r</v>
      </c>
      <c r="C4225" s="1" t="s">
        <v>4</v>
      </c>
      <c r="D4225" s="1" t="s">
        <v>5</v>
      </c>
    </row>
    <row r="4226" spans="1:4" ht="13.2" x14ac:dyDescent="0.25">
      <c r="A4226" s="1" t="s">
        <v>4232</v>
      </c>
      <c r="B4226" t="str">
        <f ca="1">IFERROR(__xludf.DUMMYFUNCTION("GOOGLETRANSLATE(B4226,""en"",""hi"")"),"फुलाया शब्दों का प्रयोग न करें।")</f>
        <v>फुलाया शब्दों का प्रयोग न करें।</v>
      </c>
      <c r="C4226" s="1" t="s">
        <v>13</v>
      </c>
      <c r="D4226" s="1" t="s">
        <v>5</v>
      </c>
    </row>
    <row r="4227" spans="1:4" ht="13.2" x14ac:dyDescent="0.25">
      <c r="A4227" s="1" t="s">
        <v>4233</v>
      </c>
      <c r="B4227" t="str">
        <f ca="1">IFERROR(__xludf.DUMMYFUNCTION("GOOGLETRANSLATE(B4227,""en"",""hi"")"),"आप केवल एक ही बात कर समझ रहे हैं।")</f>
        <v>आप केवल एक ही बात कर समझ रहे हैं।</v>
      </c>
      <c r="C4227" s="1" t="s">
        <v>4</v>
      </c>
      <c r="D4227" s="1" t="s">
        <v>5</v>
      </c>
    </row>
    <row r="4228" spans="1:4" ht="13.2" x14ac:dyDescent="0.25">
      <c r="A4228" s="1" t="s">
        <v>4234</v>
      </c>
      <c r="B4228" t="str">
        <f ca="1">IFERROR(__xludf.DUMMYFUNCTION("GOOGLETRANSLATE(B4228,""en"",""hi"")"),"यू और अपने समीक्षा भाड़ में .....")</f>
        <v>यू और अपने समीक्षा भाड़ में .....</v>
      </c>
      <c r="C4228" s="1" t="s">
        <v>36</v>
      </c>
      <c r="D4228" s="1" t="s">
        <v>28</v>
      </c>
    </row>
    <row r="4229" spans="1:4" ht="13.2" x14ac:dyDescent="0.25">
      <c r="A4229" s="1" t="s">
        <v>4235</v>
      </c>
      <c r="B4229" t="str">
        <f ca="1">IFERROR(__xludf.DUMMYFUNCTION("GOOGLETRANSLATE(B4229,""en"",""hi"")"),"यू आर सबसे अच्छा भाई")</f>
        <v>यू आर सबसे अच्छा भाई</v>
      </c>
      <c r="C4229" s="1" t="s">
        <v>4</v>
      </c>
      <c r="D4229" s="1" t="s">
        <v>5</v>
      </c>
    </row>
    <row r="4230" spans="1:4" ht="13.2" x14ac:dyDescent="0.25">
      <c r="A4230" s="1" t="s">
        <v>4236</v>
      </c>
      <c r="B4230" t="str">
        <f ca="1">IFERROR(__xludf.DUMMYFUNCTION("GOOGLETRANSLATE(B4230,""en"",""hi"")"),"लगता है जैसे आप भी सुचरिता की समीक्षा देख चुके हैं!
हालांकि, एक महिला के रूप में मैं निश्चित रूप से मुख्य अभिनेत्री चाहते थे होता है करने के लिए
मजबूत चरित्र सा। लेकिन गंभीर रूप से बोलते हुए, इस फिल्म के लिए पूरी तरह से पर आधारित है
एक व्यक्ति की कहानी है"&amp;"। नाम ही कबीर सिंह है। दूसरी बात यह है कि हमने देखा है
हिंदी सिनेमा में इस तरह के उपद्रवी और जटिल महिला चरित्रों, जैसे
तन्नु के चरित्र।
अब किसी भी पक्ष लेने के बिना, मैं राज्य के लिए कि फिल्में होना चाहिए चाहते हैं
गंभीर रूप से देखा, और भावनात्मक संबंध कभ"&amp;"ी नहीं होना चाहिए अगर हम करना चाहते हैं
समीक्षा।
और मैं आपकी समीक्षा और फिल्म के अपने विवरण के साथ सहमत हैं।
इस बार मैं ईमानदारी से किसी भी समीक्षा देखने से पहले फिल्म को देखा था। एक और यह है
अच्छे चरित्र विकास के साथ अच्छी फिल्म। अच्छा कहानी लाइन। और यह "&amp;"एक कहानी है
एक व्यक्ति की।
यह फिल्म पूरी तरह से व्यावसायिक सफलता के लिए है। और मैं भी खुश नहीं हूँ
अधिक महत्वपूर्ण नारीवादी समीक्षा के बारे में।
धन्यवाद इस समीक्षा के लिए एक बहुत।")</f>
        <v>लगता है जैसे आप भी सुचरिता की समीक्षा देख चुके हैं!
हालांकि, एक महिला के रूप में मैं निश्चित रूप से मुख्य अभिनेत्री चाहते थे होता है करने के लिए
मजबूत चरित्र सा। लेकिन गंभीर रूप से बोलते हुए, इस फिल्म के लिए पूरी तरह से पर आधारित है
एक व्यक्ति की कहानी है। नाम ही कबीर सिंह है। दूसरी बात यह है कि हमने देखा है
हिंदी सिनेमा में इस तरह के उपद्रवी और जटिल महिला चरित्रों, जैसे
तन्नु के चरित्र।
अब किसी भी पक्ष लेने के बिना, मैं राज्य के लिए कि फिल्में होना चाहिए चाहते हैं
गंभीर रूप से देखा, और भावनात्मक संबंध कभी नहीं होना चाहिए अगर हम करना चाहते हैं
समीक्षा।
और मैं आपकी समीक्षा और फिल्म के अपने विवरण के साथ सहमत हैं।
इस बार मैं ईमानदारी से किसी भी समीक्षा देखने से पहले फिल्म को देखा था। एक और यह है
अच्छे चरित्र विकास के साथ अच्छी फिल्म। अच्छा कहानी लाइन। और यह एक कहानी है
एक व्यक्ति की।
यह फिल्म पूरी तरह से व्यावसायिक सफलता के लिए है। और मैं भी खुश नहीं हूँ
अधिक महत्वपूर्ण नारीवादी समीक्षा के बारे में।
धन्यवाद इस समीक्षा के लिए एक बहुत।</v>
      </c>
      <c r="C4230" s="1" t="s">
        <v>4</v>
      </c>
      <c r="D4230" s="1" t="s">
        <v>5</v>
      </c>
    </row>
    <row r="4231" spans="1:4" ht="13.2" x14ac:dyDescent="0.25">
      <c r="A4231" s="1" t="s">
        <v>4237</v>
      </c>
      <c r="B4231" t="str">
        <f ca="1">IFERROR(__xludf.DUMMYFUNCTION("GOOGLETRANSLATE(B4231,""en"",""hi"")"),"मैं 100% सहमत हूँ ..")</f>
        <v>मैं 100% सहमत हूँ ..</v>
      </c>
      <c r="C4231" s="1" t="s">
        <v>4</v>
      </c>
      <c r="D4231" s="1" t="s">
        <v>5</v>
      </c>
    </row>
    <row r="4232" spans="1:4" ht="13.2" x14ac:dyDescent="0.25">
      <c r="A4232" s="1" t="s">
        <v>4238</v>
      </c>
      <c r="B4232" t="str">
        <f ca="1">IFERROR(__xludf.DUMMYFUNCTION("GOOGLETRANSLATE(B4232,""en"",""hi"")"),"1.4 नापसंद, OMG !! नारीवादी और उदारवादी बहुत badly😫😠😠😠😠 ट्रिगर कर रहे हैं")</f>
        <v>1.4 नापसंद, OMG !! नारीवादी और उदारवादी बहुत badly😫😠😠😠😠 ट्रिगर कर रहे हैं</v>
      </c>
      <c r="C4232" s="1" t="s">
        <v>13</v>
      </c>
      <c r="D4232" s="1" t="s">
        <v>5</v>
      </c>
    </row>
    <row r="4233" spans="1:4" ht="13.2" x14ac:dyDescent="0.25">
      <c r="A4233" s="1" t="s">
        <v>4239</v>
      </c>
      <c r="B4233" t="str">
        <f ca="1">IFERROR(__xludf.DUMMYFUNCTION("GOOGLETRANSLATE(B4233,""en"",""hi"")"),"Kunfu चीन और kutta पाकिस्तान से आ रहा से आ ..")</f>
        <v>Kunfu चीन और kutta पाकिस्तान से आ रहा से आ ..</v>
      </c>
      <c r="C4233" s="1" t="s">
        <v>13</v>
      </c>
      <c r="D4233" s="1" t="s">
        <v>5</v>
      </c>
    </row>
    <row r="4234" spans="1:4" ht="13.2" x14ac:dyDescent="0.25">
      <c r="A4234" s="1" t="s">
        <v>4240</v>
      </c>
      <c r="B4234" t="str">
        <f ca="1">IFERROR(__xludf.DUMMYFUNCTION("GOOGLETRANSLATE(B4234,""en"",""hi"")"),"बेस्ट समीक्षा !!!!! 🙏🙏🙏🙏")</f>
        <v>बेस्ट समीक्षा !!!!! 🙏🙏🙏🙏</v>
      </c>
      <c r="C4234" s="1" t="s">
        <v>4</v>
      </c>
      <c r="D4234" s="1" t="s">
        <v>5</v>
      </c>
    </row>
    <row r="4235" spans="1:4" ht="13.2" x14ac:dyDescent="0.25">
      <c r="A4235" s="1" t="s">
        <v>4241</v>
      </c>
      <c r="B4235" t="str">
        <f ca="1">IFERROR(__xludf.DUMMYFUNCTION("GOOGLETRANSLATE(B4235,""en"",""hi"")"),"बिगड़ने की चेतावनी। मेरी फिल्म को बर्बाद कर दिया है। अपने आप को बचाएं।")</f>
        <v>बिगड़ने की चेतावनी। मेरी फिल्म को बर्बाद कर दिया है। अपने आप को बचाएं।</v>
      </c>
      <c r="C4235" s="1" t="s">
        <v>4</v>
      </c>
      <c r="D4235" s="1" t="s">
        <v>5</v>
      </c>
    </row>
    <row r="4236" spans="1:4" ht="13.2" x14ac:dyDescent="0.25">
      <c r="A4236" s="1" t="s">
        <v>4242</v>
      </c>
      <c r="B4236" t="str">
        <f ca="1">IFERROR(__xludf.DUMMYFUNCTION("GOOGLETRANSLATE(B4236,""en"",""hi"")"),"आरएसडी शीर्ष Journalist.Hats बंद।")</f>
        <v>आरएसडी शीर्ष Journalist.Hats बंद।</v>
      </c>
      <c r="C4236" s="1" t="s">
        <v>4</v>
      </c>
      <c r="D4236" s="1" t="s">
        <v>5</v>
      </c>
    </row>
    <row r="4237" spans="1:4" ht="13.2" x14ac:dyDescent="0.25">
      <c r="A4237" s="1" t="s">
        <v>4243</v>
      </c>
      <c r="B4237" t="str">
        <f ca="1">IFERROR(__xludf.DUMMYFUNCTION("GOOGLETRANSLATE(B4237,""en"",""hi"")"),"साहिल चंदेल एक libral है 🖕")</f>
        <v>साहिल चंदेल एक libral है 🖕</v>
      </c>
      <c r="C4237" s="1" t="s">
        <v>4</v>
      </c>
      <c r="D4237" s="1" t="s">
        <v>5</v>
      </c>
    </row>
    <row r="4238" spans="1:4" ht="13.2" x14ac:dyDescent="0.25">
      <c r="A4238" s="1" t="s">
        <v>4244</v>
      </c>
      <c r="B4238" t="str">
        <f ca="1">IFERROR(__xludf.DUMMYFUNCTION("GOOGLETRANSLATE(B4238,""en"",""hi"")"),"मैं आपसे सहमत हुँ।")</f>
        <v>मैं आपसे सहमत हुँ।</v>
      </c>
      <c r="C4238" s="1" t="s">
        <v>4</v>
      </c>
      <c r="D4238" s="1" t="s">
        <v>5</v>
      </c>
    </row>
    <row r="4239" spans="1:4" ht="13.2" x14ac:dyDescent="0.25">
      <c r="A4239" s="1" t="s">
        <v>4245</v>
      </c>
      <c r="B4239" t="str">
        <f ca="1">IFERROR(__xludf.DUMMYFUNCTION("GOOGLETRANSLATE(B4239,""en"",""hi"")"),"Osm भाई 👌")</f>
        <v>Osm भाई 👌</v>
      </c>
      <c r="C4239" s="1" t="s">
        <v>4</v>
      </c>
      <c r="D4239" s="1" t="s">
        <v>5</v>
      </c>
    </row>
    <row r="4240" spans="1:4" ht="13.2" x14ac:dyDescent="0.25">
      <c r="A4240" s="1" t="s">
        <v>4246</v>
      </c>
      <c r="B4240" t="str">
        <f ca="1">IFERROR(__xludf.DUMMYFUNCTION("GOOGLETRANSLATE(B4240,""en"",""hi"")"),"एक भिखारी के व्यक्तित्व उसके साथ रहता है / उसे भले ही बाद वह / वह हो जाता है
अमीर ... ranu अभी भी भीतर से एक भिखारी है ....")</f>
        <v>एक भिखारी के व्यक्तित्व उसके साथ रहता है / उसे भले ही बाद वह / वह हो जाता है
अमीर ... ranu अभी भी भीतर से एक भिखारी है ....</v>
      </c>
      <c r="C4240" s="1" t="s">
        <v>36</v>
      </c>
      <c r="D4240" s="1" t="s">
        <v>5</v>
      </c>
    </row>
    <row r="4241" spans="1:4" ht="13.2" x14ac:dyDescent="0.25">
      <c r="A4241" s="1" t="s">
        <v>4247</v>
      </c>
      <c r="B4241" t="str">
        <f ca="1">IFERROR(__xludf.DUMMYFUNCTION("GOOGLETRANSLATE(B4241,""en"",""hi"")"),"असली किया जा रहा है और लोगों को सच दिखाने के लिए आप सर धन्यवाद।
आदर करना")</f>
        <v>असली किया जा रहा है और लोगों को सच दिखाने के लिए आप सर धन्यवाद।
आदर करना</v>
      </c>
      <c r="C4241" s="1" t="s">
        <v>4</v>
      </c>
      <c r="D4241" s="1" t="s">
        <v>5</v>
      </c>
    </row>
    <row r="4242" spans="1:4" ht="13.2" x14ac:dyDescent="0.25">
      <c r="A4242" s="1" t="s">
        <v>4248</v>
      </c>
      <c r="B4242" t="str">
        <f ca="1">IFERROR(__xludf.DUMMYFUNCTION("GOOGLETRANSLATE(B4242,""en"",""hi"")"),"Hlo मैं हूँ किसी भी समलैंगिक कॉल ऊपर मुझे 9876380919")</f>
        <v>Hlo मैं हूँ किसी भी समलैंगिक कॉल ऊपर मुझे 9876380919</v>
      </c>
      <c r="C4242" s="1" t="s">
        <v>4</v>
      </c>
      <c r="D4242" s="1" t="s">
        <v>5</v>
      </c>
    </row>
    <row r="4243" spans="1:4" ht="13.2" x14ac:dyDescent="0.25">
      <c r="A4243" s="1" t="s">
        <v>4249</v>
      </c>
      <c r="B4243" t="str">
        <f ca="1">IFERROR(__xludf.DUMMYFUNCTION("GOOGLETRANSLATE(B4243,""en"",""hi"")"),"भोज, भाई")</f>
        <v>भोज, भाई</v>
      </c>
      <c r="C4243" s="1" t="s">
        <v>4</v>
      </c>
      <c r="D4243" s="1" t="s">
        <v>5</v>
      </c>
    </row>
    <row r="4244" spans="1:4" ht="13.2" x14ac:dyDescent="0.25">
      <c r="A4244" s="1" t="s">
        <v>4250</v>
      </c>
      <c r="B4244" t="str">
        <f ca="1">IFERROR(__xludf.DUMMYFUNCTION("GOOGLETRANSLATE(B4244,""en"",""hi"")"),"जहांगीर को सैल्यूट")</f>
        <v>जहांगीर को सैल्यूट</v>
      </c>
      <c r="C4244" s="1" t="s">
        <v>4</v>
      </c>
      <c r="D4244" s="1" t="s">
        <v>5</v>
      </c>
    </row>
    <row r="4245" spans="1:4" ht="13.2" x14ac:dyDescent="0.25">
      <c r="A4245" s="1" t="s">
        <v>4251</v>
      </c>
      <c r="B4245" t="str">
        <f ca="1">IFERROR(__xludf.DUMMYFUNCTION("GOOGLETRANSLATE(B4245,""en"",""hi"")"),"बिल्कुल, कैसे नरक वह इस यहाँ भारत में कर सकते हैं!")</f>
        <v>बिल्कुल, कैसे नरक वह इस यहाँ भारत में कर सकते हैं!</v>
      </c>
      <c r="C4245" s="1" t="s">
        <v>4</v>
      </c>
      <c r="D4245" s="1" t="s">
        <v>5</v>
      </c>
    </row>
    <row r="4246" spans="1:4" ht="13.2" x14ac:dyDescent="0.25">
      <c r="A4246" s="1" t="s">
        <v>4252</v>
      </c>
      <c r="B4246" t="str">
        <f ca="1">IFERROR(__xludf.DUMMYFUNCTION("GOOGLETRANSLATE(B4246,""en"",""hi"")"),"मैं पूरी तरह अपने विचारों से सहमत ..")</f>
        <v>मैं पूरी तरह अपने विचारों से सहमत ..</v>
      </c>
      <c r="C4246" s="1" t="s">
        <v>4</v>
      </c>
      <c r="D4246" s="1" t="s">
        <v>5</v>
      </c>
    </row>
    <row r="4247" spans="1:4" ht="13.2" x14ac:dyDescent="0.25">
      <c r="A4247" s="1" t="s">
        <v>4253</v>
      </c>
      <c r="B4247" t="str">
        <f ca="1">IFERROR(__xludf.DUMMYFUNCTION("GOOGLETRANSLATE(B4247,""en"",""hi"")"),"कोई ek chutiya Galti से iski वीडियो सूची mein आ gaya.fully Ghanta..ek
विसंगत। इसके अलावा चिड़चिड़ापन और मादक द्रव्यों के सेवन की क्षणिक फट से,
कबीर सिंह चरित्र एक भी दोष नहीं है।")</f>
        <v>कोई ek chutiya Galti से iski वीडियो सूची mein आ gaya.fully Ghanta..ek
विसंगत। इसके अलावा चिड़चिड़ापन और मादक द्रव्यों के सेवन की क्षणिक फट से,
कबीर सिंह चरित्र एक भी दोष नहीं है।</v>
      </c>
      <c r="C4247" s="1" t="s">
        <v>36</v>
      </c>
      <c r="D4247" s="1" t="s">
        <v>5</v>
      </c>
    </row>
    <row r="4248" spans="1:4" ht="13.2" x14ac:dyDescent="0.25">
      <c r="A4248" s="1" t="s">
        <v>4254</v>
      </c>
      <c r="B4248" t="str">
        <f ca="1">IFERROR(__xludf.DUMMYFUNCTION("GOOGLETRANSLATE(B4248,""en"",""hi"")"),"@Nil कप्तान युद्ध भयानक सामान्य कचरा था")</f>
        <v>@Nil कप्तान युद्ध भयानक सामान्य कचरा था</v>
      </c>
      <c r="C4248" s="1" t="s">
        <v>13</v>
      </c>
      <c r="D4248" s="1" t="s">
        <v>5</v>
      </c>
    </row>
    <row r="4249" spans="1:4" ht="13.2" x14ac:dyDescent="0.25">
      <c r="A4249" s="1" t="s">
        <v>4255</v>
      </c>
      <c r="B4249" t="str">
        <f ca="1">IFERROR(__xludf.DUMMYFUNCTION("GOOGLETRANSLATE(B4249,""en"",""hi"")"),"@sachin सकरी अर्जुन रेड्डी भी एक chutiya फिल्म है ....")</f>
        <v>@sachin सकरी अर्जुन रेड्डी भी एक chutiya फिल्म है ....</v>
      </c>
      <c r="C4249" s="1" t="s">
        <v>4</v>
      </c>
      <c r="D4249" s="1" t="s">
        <v>5</v>
      </c>
    </row>
    <row r="4250" spans="1:4" ht="13.2" x14ac:dyDescent="0.25">
      <c r="A4250" s="1" t="s">
        <v>4256</v>
      </c>
      <c r="B4250" t="str">
        <f ca="1">IFERROR(__xludf.DUMMYFUNCTION("GOOGLETRANSLATE(B4250,""en"",""hi"")"),"हम आप की तरह अधिक पुरुषों की जरूरत है।")</f>
        <v>हम आप की तरह अधिक पुरुषों की जरूरत है।</v>
      </c>
      <c r="C4250" s="1" t="s">
        <v>4</v>
      </c>
      <c r="D4250" s="1" t="s">
        <v>5</v>
      </c>
    </row>
    <row r="4251" spans="1:4" ht="13.2" x14ac:dyDescent="0.25">
      <c r="A4251" s="1" t="s">
        <v>4257</v>
      </c>
      <c r="B4251" t="str">
        <f ca="1">IFERROR(__xludf.DUMMYFUNCTION("GOOGLETRANSLATE(B4251,""en"",""hi"")"),"नाइस Boos")</f>
        <v>नाइस Boos</v>
      </c>
      <c r="C4251" s="1" t="s">
        <v>4</v>
      </c>
      <c r="D4251" s="1" t="s">
        <v>5</v>
      </c>
    </row>
    <row r="4252" spans="1:4" ht="13.2" x14ac:dyDescent="0.25">
      <c r="A4252" s="1" t="s">
        <v>4258</v>
      </c>
      <c r="B4252" t="str">
        <f ca="1">IFERROR(__xludf.DUMMYFUNCTION("GOOGLETRANSLATE(B4252,""en"",""hi"")"),"प्रतीक भाई कृपया घड़ी zee5 में अरविंद sametha फिल्म और समीक्षा अपलोड
कृपया मुझे इस फिल्म पर अपने दृष्टिकोण जानना चाहता हूँ के रूप में मैं के आदी है, तो आपके
वीडियो")</f>
        <v>प्रतीक भाई कृपया घड़ी zee5 में अरविंद sametha फिल्म और समीक्षा अपलोड
कृपया मुझे इस फिल्म पर अपने दृष्टिकोण जानना चाहता हूँ के रूप में मैं के आदी है, तो आपके
वीडियो</v>
      </c>
      <c r="C4252" s="1" t="s">
        <v>4</v>
      </c>
      <c r="D4252" s="1" t="s">
        <v>5</v>
      </c>
    </row>
    <row r="4253" spans="1:4" ht="13.2" x14ac:dyDescent="0.25">
      <c r="A4253" s="1" t="s">
        <v>4259</v>
      </c>
      <c r="B4253" t="str">
        <f ca="1">IFERROR(__xludf.DUMMYFUNCTION("GOOGLETRANSLATE(B4253,""en"",""hi"")"),"सर मैं चाहता हूँ, आप नारुतो या एनिमेशन की तरह मौत टिप्पणी ..... और दे पर एक वीडियो बना
उन पर की समीक्षा ..... कृपया कृपया कृपया")</f>
        <v>सर मैं चाहता हूँ, आप नारुतो या एनिमेशन की तरह मौत टिप्पणी ..... और दे पर एक वीडियो बना
उन पर की समीक्षा ..... कृपया कृपया कृपया</v>
      </c>
      <c r="C4253" s="1" t="s">
        <v>4</v>
      </c>
      <c r="D4253" s="1" t="s">
        <v>5</v>
      </c>
    </row>
    <row r="4254" spans="1:4" ht="13.2" x14ac:dyDescent="0.25">
      <c r="A4254" s="1" t="s">
        <v>4260</v>
      </c>
      <c r="B4254" t="str">
        <f ca="1">IFERROR(__xludf.DUMMYFUNCTION("GOOGLETRANSLATE(B4254,""en"",""hi"")"),"अच्छा बॉस")</f>
        <v>अच्छा बॉस</v>
      </c>
      <c r="C4254" s="1" t="s">
        <v>4</v>
      </c>
      <c r="D4254" s="1" t="s">
        <v>5</v>
      </c>
    </row>
    <row r="4255" spans="1:4" ht="13.2" x14ac:dyDescent="0.25">
      <c r="A4255" s="1" t="s">
        <v>4261</v>
      </c>
      <c r="B4255" t="str">
        <f ca="1">IFERROR(__xludf.DUMMYFUNCTION("GOOGLETRANSLATE(B4255,""en"",""hi"")"),"बान suedo femists और उदारवादियों ... F..off")</f>
        <v>बान suedo femists और उदारवादियों ... F..off</v>
      </c>
      <c r="C4255" s="1" t="s">
        <v>36</v>
      </c>
      <c r="D4255" s="1" t="s">
        <v>5</v>
      </c>
    </row>
    <row r="4256" spans="1:4" ht="13.2" x14ac:dyDescent="0.25">
      <c r="A4256" s="1" t="s">
        <v>4262</v>
      </c>
      <c r="B4256" t="str">
        <f ca="1">IFERROR(__xludf.DUMMYFUNCTION("GOOGLETRANSLATE(B4256,""en"",""hi"")"),"ओपन बॉब और vagane")</f>
        <v>ओपन बॉब और vagane</v>
      </c>
      <c r="C4256" s="1" t="s">
        <v>36</v>
      </c>
      <c r="D4256" s="1" t="s">
        <v>28</v>
      </c>
    </row>
    <row r="4257" spans="1:4" ht="13.2" x14ac:dyDescent="0.25">
      <c r="A4257" s="1" t="s">
        <v>4263</v>
      </c>
      <c r="B4257" t="str">
        <f ca="1">IFERROR(__xludf.DUMMYFUNCTION("GOOGLETRANSLATE(B4257,""en"",""hi"")"),"पूरे सम्मान के सर के साथ, मैं आप से सहमत नहीं हैं। मुझे आशा है कि आप मेरी राय ले
सकारात्मक और प्रतिक्रिया प्रदान करते हैं। कई बातों इस फिल्म के साथ कुछ गलत कर रहे हैं
जैसे कबीर सिंह के निशान उसके बिना पूछे अपने क्षेत्र के रूप में प्रीति, हम सभी कर रहे हैं"&amp;"
लोग ठीक से लड़कियों के बाहर पूछने के लिए नहीं सिखाया। ऐसे कई लोग हैं, जो लगता है कि यह है नहीं है
ठीक इस तरह से कार्य करने के लिए, क्योंकि प्रीति एक समस्या है नहीं किया। लेकिन क्या होगा अगर एक
महिला नहीं कहते हैं, लोग अपने अहंकार पर लेने के लिए और एक लड़"&amp;"की को परेशान तक वह हाँ कहते हैं जाएगा।
मैं बहनों ने इस का सामना करना पड़ा है। यह एक बहुत ही गलत संदेश भेजता है, और लोग
यह परोक्ष रूप से सीखते हैं। यही कारण है कि हर किसी को इसके लिए लड़ रहा है है। यह बहुत है
बातों अन्य फिल्मों में भी साथ गलत है, लेकिन की "&amp;"नहीं ले आओ कि और इस की रक्षा
चलचित्र। सटीक सामान की सुविधा देता है अगर कुछ बेहतर सामग्री प्राप्त करने के गलत है जो
मनोरंजक हो सकता है।")</f>
        <v>पूरे सम्मान के सर के साथ, मैं आप से सहमत नहीं हैं। मुझे आशा है कि आप मेरी राय ले
सकारात्मक और प्रतिक्रिया प्रदान करते हैं। कई बातों इस फिल्म के साथ कुछ गलत कर रहे हैं
जैसे कबीर सिंह के निशान उसके बिना पूछे अपने क्षेत्र के रूप में प्रीति, हम सभी कर रहे हैं
लोग ठीक से लड़कियों के बाहर पूछने के लिए नहीं सिखाया। ऐसे कई लोग हैं, जो लगता है कि यह है नहीं है
ठीक इस तरह से कार्य करने के लिए, क्योंकि प्रीति एक समस्या है नहीं किया। लेकिन क्या होगा अगर एक
महिला नहीं कहते हैं, लोग अपने अहंकार पर लेने के लिए और एक लड़की को परेशान तक वह हाँ कहते हैं जाएगा।
मैं बहनों ने इस का सामना करना पड़ा है। यह एक बहुत ही गलत संदेश भेजता है, और लोग
यह परोक्ष रूप से सीखते हैं। यही कारण है कि हर किसी को इसके लिए लड़ रहा है है। यह बहुत है
बातों अन्य फिल्मों में भी साथ गलत है, लेकिन की नहीं ले आओ कि और इस की रक्षा
चलचित्र। सटीक सामान की सुविधा देता है अगर कुछ बेहतर सामग्री प्राप्त करने के गलत है जो
मनोरंजक हो सकता है।</v>
      </c>
      <c r="C4257" s="1" t="s">
        <v>13</v>
      </c>
      <c r="D4257" s="1" t="s">
        <v>5</v>
      </c>
    </row>
    <row r="4258" spans="1:4" ht="13.2" x14ac:dyDescent="0.25">
      <c r="A4258" s="1" t="s">
        <v>4264</v>
      </c>
      <c r="B4258" t="str">
        <f ca="1">IFERROR(__xludf.DUMMYFUNCTION("GOOGLETRANSLATE(B4258,""en"",""hi"")"),"Sardaror सिखों हम उनकी देशभक्ति और रक्षा करने देश की वजह से सम्मान करते हैं।
इस बार बहादुरी और समर्थन CAA को दिखाने के लिए और राष्ट्र विरोधी किक करने के लिए है
विरोधी CAA लोग
नूपुर महान वक्ता, और कोई शरीर उसके सामने खड़े हो सकते हैं")</f>
        <v>Sardaror सिखों हम उनकी देशभक्ति और रक्षा करने देश की वजह से सम्मान करते हैं।
इस बार बहादुरी और समर्थन CAA को दिखाने के लिए और राष्ट्र विरोधी किक करने के लिए है
विरोधी CAA लोग
नूपुर महान वक्ता, और कोई शरीर उसके सामने खड़े हो सकते हैं</v>
      </c>
      <c r="C4258" s="1" t="s">
        <v>4</v>
      </c>
      <c r="D4258" s="1" t="s">
        <v>5</v>
      </c>
    </row>
    <row r="4259" spans="1:4" ht="13.2" x14ac:dyDescent="0.25">
      <c r="A4259" s="1" t="s">
        <v>4265</v>
      </c>
      <c r="B4259" t="str">
        <f ca="1">IFERROR(__xludf.DUMMYFUNCTION("GOOGLETRANSLATE(B4259,""en"",""hi"")"),"क्यों अपने चैनल में इतने सारे यूट्यूब विज्ञापन?")</f>
        <v>क्यों अपने चैनल में इतने सारे यूट्यूब विज्ञापन?</v>
      </c>
      <c r="C4259" s="1" t="s">
        <v>4</v>
      </c>
      <c r="D4259" s="1" t="s">
        <v>5</v>
      </c>
    </row>
    <row r="4260" spans="1:4" ht="13.2" x14ac:dyDescent="0.25">
      <c r="A4260" s="1" t="s">
        <v>4266</v>
      </c>
      <c r="B4260" t="str">
        <f ca="1">IFERROR(__xludf.DUMMYFUNCTION("GOOGLETRANSLATE(B4260,""en"",""hi"")"),"अभय loudey अर्नाब ... यू कभी hijdi से पुलिस को तहस-नहस vedios देखा
सार्वजनिक संपत्ति ... यू कभी देखा कैसे उत्तर प्रदेश में पुलिस के लोगों पर हमला कर ... सेमी
ऊपर अपने पुलिस के लिए एक आदेश दिया था लोगों से बदला लेने के लिए ... यू यह नहीं देखते हैं,
यू यह न"&amp;"हीं दिखाते, यू इसके बारे में बहस नहीं है, यू उन्हें पूछना नहीं है ...
पागल loude, घुड़सवार कश्मीर Jaisa pukaarna बैंड कर तेरी माँ की choot")</f>
        <v>अभय loudey अर्नाब ... यू कभी hijdi से पुलिस को तहस-नहस vedios देखा
सार्वजनिक संपत्ति ... यू कभी देखा कैसे उत्तर प्रदेश में पुलिस के लोगों पर हमला कर ... सेमी
ऊपर अपने पुलिस के लिए एक आदेश दिया था लोगों से बदला लेने के लिए ... यू यह नहीं देखते हैं,
यू यह नहीं दिखाते, यू इसके बारे में बहस नहीं है, यू उन्हें पूछना नहीं है ...
पागल loude, घुड़सवार कश्मीर Jaisa pukaarna बैंड कर तेरी माँ की choot</v>
      </c>
      <c r="C4260" s="1" t="s">
        <v>36</v>
      </c>
      <c r="D4260" s="1" t="s">
        <v>28</v>
      </c>
    </row>
    <row r="4261" spans="1:4" ht="13.2" x14ac:dyDescent="0.25">
      <c r="A4261" s="1" t="s">
        <v>4267</v>
      </c>
      <c r="B4261" t="str">
        <f ca="1">IFERROR(__xludf.DUMMYFUNCTION("GOOGLETRANSLATE(B4261,""en"",""hi"")"),"Arundati बहुत अमीर हैं, जहां वह पैसा जो उसे दे रही है मिलता है वह दिखता है
उदास और बूढ़ा")</f>
        <v>Arundati बहुत अमीर हैं, जहां वह पैसा जो उसे दे रही है मिलता है वह दिखता है
उदास और बूढ़ा</v>
      </c>
      <c r="C4261" s="1" t="s">
        <v>4</v>
      </c>
      <c r="D4261" s="1" t="s">
        <v>5</v>
      </c>
    </row>
    <row r="4262" spans="1:4" ht="13.2" x14ac:dyDescent="0.25">
      <c r="A4262" s="1" t="s">
        <v>4268</v>
      </c>
      <c r="B4262" t="str">
        <f ca="1">IFERROR(__xludf.DUMMYFUNCTION("GOOGLETRANSLATE(B4262,""en"",""hi"")"),"लोग कह रही है कि वह फिल्मों भी लेता द्वारा प्रतीक Borade की आलोचना कर सकते हैं
गंभीरता से और हमेशा तकनीकी पर ध्यान केंद्रित करने के बजाय विचारधारा के बारे में बात
पहलुओं। लेकिन विचारधारा सबसे महत्वपूर्ण बात है। भारत में लोग कर रहे हैं
किसी और चीज से अधिक "&amp;"फिल्मों से प्रभावित। तो अगर एक फिल्म करने के लिए कोशिश कर रहा है
समाज subliminally में नकारात्मकता को बढ़ावा देने या खुले तौर पर इसे बाहर कॉल किया जाना चाहिए
और खुले तौर पर आलोचना की। कुछ लोग कहते हैं जाएगा ""ओह यह सिर्फ एक फिल्म है।"" लेकिन कई लोगों को
ड"&amp;"ीओ इन फिल्मों को गंभीरता से ले और साथ ही साथ बदल यह प्रभावित करता है उनके
रहता है। तो मैं कुछ फिल्मों के बारे में प्रतीक से असहमत हैं, मैं बेहद
सम्मान वह क्या करता है। फिल्म निर्माताओं बनाने की अनुमति नहीं किया जाना चाहिए जो कुछ भी
बकवास वे युवाओं के मन म"&amp;"ें हेरफेर करने के लिए, बस के नाम पर चाहते हैं
कलात्मक स्वतंत्रता!")</f>
        <v>लोग कह रही है कि वह फिल्मों भी लेता द्वारा प्रतीक Borade की आलोचना कर सकते हैं
गंभीरता से और हमेशा तकनीकी पर ध्यान केंद्रित करने के बजाय विचारधारा के बारे में बात
पहलुओं। लेकिन विचारधारा सबसे महत्वपूर्ण बात है। भारत में लोग कर रहे हैं
किसी और चीज से अधिक फिल्मों से प्रभावित। तो अगर एक फिल्म करने के लिए कोशिश कर रहा है
समाज subliminally में नकारात्मकता को बढ़ावा देने या खुले तौर पर इसे बाहर कॉल किया जाना चाहिए
और खुले तौर पर आलोचना की। कुछ लोग कहते हैं जाएगा "ओह यह सिर्फ एक फिल्म है।" लेकिन कई लोगों को
डीओ इन फिल्मों को गंभीरता से ले और साथ ही साथ बदल यह प्रभावित करता है उनके
रहता है। तो मैं कुछ फिल्मों के बारे में प्रतीक से असहमत हैं, मैं बेहद
सम्मान वह क्या करता है। फिल्म निर्माताओं बनाने की अनुमति नहीं किया जाना चाहिए जो कुछ भी
बकवास वे युवाओं के मन में हेरफेर करने के लिए, बस के नाम पर चाहते हैं
कलात्मक स्वतंत्रता!</v>
      </c>
      <c r="C4262" s="1" t="s">
        <v>13</v>
      </c>
      <c r="D4262" s="1" t="s">
        <v>5</v>
      </c>
    </row>
    <row r="4263" spans="1:4" ht="13.2" x14ac:dyDescent="0.25">
      <c r="A4263" s="1" t="s">
        <v>4269</v>
      </c>
      <c r="B4263" t="str">
        <f ca="1">IFERROR(__xludf.DUMMYFUNCTION("GOOGLETRANSLATE(B4263,""en"",""hi"")"),"@Naaz Sk हैलो")</f>
        <v>@Naaz Sk हैलो</v>
      </c>
      <c r="C4263" s="1" t="s">
        <v>4</v>
      </c>
      <c r="D4263" s="1" t="s">
        <v>5</v>
      </c>
    </row>
    <row r="4264" spans="1:4" ht="13.2" x14ac:dyDescent="0.25">
      <c r="A4264" s="1" t="s">
        <v>4270</v>
      </c>
      <c r="B4264" t="str">
        <f ca="1">IFERROR(__xludf.DUMMYFUNCTION("GOOGLETRANSLATE(B4264,""en"",""hi"")"),"हम अपनी पुस्तक सर पढ़ना चाहते हैं, यह उपलब्ध बनाने कृपया।")</f>
        <v>हम अपनी पुस्तक सर पढ़ना चाहते हैं, यह उपलब्ध बनाने कृपया।</v>
      </c>
      <c r="C4264" s="1" t="s">
        <v>4</v>
      </c>
      <c r="D4264" s="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trac2_eng_train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Rajput</dc:creator>
  <cp:lastModifiedBy>asus</cp:lastModifiedBy>
  <dcterms:created xsi:type="dcterms:W3CDTF">2021-04-10T05:29:51Z</dcterms:created>
  <dcterms:modified xsi:type="dcterms:W3CDTF">2021-04-10T05:29:51Z</dcterms:modified>
</cp:coreProperties>
</file>