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tthim\Desktop\"/>
    </mc:Choice>
  </mc:AlternateContent>
  <xr:revisionPtr revIDLastSave="0" documentId="13_ncr:1_{10622F55-86C7-4298-B6D1-91973BC16B83}" xr6:coauthVersionLast="44" xr6:coauthVersionMax="45" xr10:uidLastSave="{00000000-0000-0000-0000-000000000000}"/>
  <bookViews>
    <workbookView xWindow="-108" yWindow="-108" windowWidth="23256" windowHeight="12576" xr2:uid="{5A85D4B5-9310-429E-9DCA-8C783111F08A}"/>
  </bookViews>
  <sheets>
    <sheet name="Final" sheetId="2" r:id="rId1"/>
    <sheet name="Canvas sizes re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AC13" i="2" l="1"/>
  <c r="AB13" i="2"/>
  <c r="AC11" i="2"/>
  <c r="AB11" i="2"/>
  <c r="AC10" i="2"/>
  <c r="AB10" i="2"/>
  <c r="AC9" i="2"/>
  <c r="AB9" i="2"/>
  <c r="AB8" i="2"/>
  <c r="Q9" i="2"/>
  <c r="M9" i="2"/>
  <c r="M10" i="2"/>
  <c r="M11" i="2"/>
  <c r="M7" i="2"/>
  <c r="M6" i="2"/>
  <c r="E19" i="3"/>
  <c r="D19" i="3"/>
  <c r="E18" i="3"/>
  <c r="D18" i="3"/>
  <c r="E17" i="3"/>
  <c r="D17" i="3"/>
  <c r="E16" i="3"/>
  <c r="D16" i="3"/>
  <c r="E15" i="3"/>
  <c r="D15" i="3"/>
  <c r="E13" i="3"/>
  <c r="D13" i="3"/>
  <c r="E12" i="3"/>
  <c r="D12" i="3"/>
  <c r="E11" i="3"/>
  <c r="D11" i="3"/>
  <c r="E10" i="3"/>
  <c r="D10" i="3"/>
  <c r="E8" i="3"/>
  <c r="D8" i="3"/>
  <c r="E7" i="3"/>
  <c r="D7" i="3"/>
  <c r="E8" i="2"/>
  <c r="E20" i="2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0" i="2"/>
  <c r="E30" i="2" s="1"/>
  <c r="M8" i="2" s="1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19" i="2"/>
  <c r="E19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6" i="2"/>
  <c r="E16" i="2" s="1"/>
  <c r="D6" i="2"/>
  <c r="E6" i="2" s="1"/>
  <c r="Q6" i="2" l="1"/>
  <c r="Q11" i="2" s="1"/>
  <c r="Q10" i="2"/>
  <c r="Q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Vinay Sharma</author>
  </authors>
  <commentList>
    <comment ref="Q6" authorId="0" shapeId="0" xr:uid="{5D16C71D-6A9C-4B9B-B6F9-C1F889499B37}">
      <text>
        <r>
          <rPr>
            <b/>
            <sz val="9"/>
            <color indexed="81"/>
            <rFont val="Tahoma"/>
            <family val="2"/>
          </rPr>
          <t>Consumables are considered to last for 20 paintings</t>
        </r>
      </text>
    </comment>
    <comment ref="Q9" authorId="0" shapeId="0" xr:uid="{BEDB5899-B082-4F21-9601-78E01D3FBB5C}">
      <text>
        <r>
          <rPr>
            <b/>
            <sz val="9"/>
            <color indexed="81"/>
            <rFont val="Tahoma"/>
            <family val="2"/>
          </rPr>
          <t>20% of what Erricson is paying you per hour.</t>
        </r>
      </text>
    </comment>
    <comment ref="Q11" authorId="0" shapeId="0" xr:uid="{A97FCF5F-D6F2-4767-8722-2CF8CF9CDCD2}">
      <text>
        <r>
          <rPr>
            <b/>
            <sz val="9"/>
            <color indexed="81"/>
            <rFont val="Tahoma"/>
            <family val="2"/>
          </rPr>
          <t>25% of total cost</t>
        </r>
      </text>
    </comment>
    <comment ref="C16" authorId="0" shapeId="0" xr:uid="{AC63ECA4-7C75-4D4B-A88E-0BC02415FC7B}">
      <text>
        <r>
          <rPr>
            <b/>
            <sz val="9"/>
            <color indexed="81"/>
            <rFont val="Tahoma"/>
            <family val="2"/>
          </rPr>
          <t>Time value equivalent, i.e. Time taken to find those broken pieces.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<sst xmlns="http://schemas.openxmlformats.org/spreadsheetml/2006/main" count="110" uniqueCount="76">
  <si>
    <t>Marble</t>
  </si>
  <si>
    <t>Material</t>
  </si>
  <si>
    <t>Cost/Purchase</t>
  </si>
  <si>
    <t>Cost/Painting</t>
  </si>
  <si>
    <t>Junk</t>
  </si>
  <si>
    <t>Supplies</t>
  </si>
  <si>
    <t>Paint Brushes</t>
  </si>
  <si>
    <t>Pencils</t>
  </si>
  <si>
    <t>Cost per painting</t>
  </si>
  <si>
    <t>Total</t>
  </si>
  <si>
    <t>Aggregates</t>
  </si>
  <si>
    <t>Cost</t>
  </si>
  <si>
    <t>Cost and Margins</t>
  </si>
  <si>
    <t>Packaging cost</t>
  </si>
  <si>
    <t>Cost equivalent of time</t>
  </si>
  <si>
    <t>Delivery cost</t>
  </si>
  <si>
    <t>Total material cost</t>
  </si>
  <si>
    <t>Total Cost</t>
  </si>
  <si>
    <t>Profit</t>
  </si>
  <si>
    <t>Selling Price</t>
  </si>
  <si>
    <t>Selling Price Calculations</t>
  </si>
  <si>
    <t>Hardware</t>
  </si>
  <si>
    <t>Months</t>
  </si>
  <si>
    <t>Revenue</t>
  </si>
  <si>
    <t>Expenditure</t>
  </si>
  <si>
    <t>Cumulative Rev.</t>
  </si>
  <si>
    <t>Cumulative Prof.</t>
  </si>
  <si>
    <t>CAGR</t>
  </si>
  <si>
    <t>Actual</t>
  </si>
  <si>
    <t>Paintings Made</t>
  </si>
  <si>
    <t>Paintings Sold</t>
  </si>
  <si>
    <t>Paintings Ad Plan</t>
  </si>
  <si>
    <t>Watercolor paper</t>
  </si>
  <si>
    <t>Quantity</t>
  </si>
  <si>
    <t>Wooden Coaster</t>
  </si>
  <si>
    <t>Canvas 20'' x 24''</t>
  </si>
  <si>
    <t>small</t>
  </si>
  <si>
    <t>Canvas 5'' x 7''</t>
  </si>
  <si>
    <t>medium</t>
  </si>
  <si>
    <t>Canvas 10'' x 12''</t>
  </si>
  <si>
    <t>Large</t>
  </si>
  <si>
    <t>Canvas sizes appropriate</t>
  </si>
  <si>
    <t>Inches</t>
  </si>
  <si>
    <t>Cm</t>
  </si>
  <si>
    <t>Masking Tape</t>
  </si>
  <si>
    <t>Color mixing pallete</t>
  </si>
  <si>
    <t>Extra brushes</t>
  </si>
  <si>
    <t>Tissues..hehe</t>
  </si>
  <si>
    <t>Water colors</t>
  </si>
  <si>
    <t>Oil pastel</t>
  </si>
  <si>
    <t>Plastic plates</t>
  </si>
  <si>
    <t>Melamine plates</t>
  </si>
  <si>
    <t>Gouache color</t>
  </si>
  <si>
    <t>Oil color</t>
  </si>
  <si>
    <t>Acrylics [A]</t>
  </si>
  <si>
    <t>Acrylics [B]</t>
  </si>
  <si>
    <t>Acrylics [C]</t>
  </si>
  <si>
    <t>Spray Paints</t>
  </si>
  <si>
    <t>Varnish Spray</t>
  </si>
  <si>
    <t>Porcelaine</t>
  </si>
  <si>
    <t>Cello plate</t>
  </si>
  <si>
    <t>Colors/Paint</t>
  </si>
  <si>
    <t>Colors/ Paint</t>
  </si>
  <si>
    <t>-</t>
  </si>
  <si>
    <t>Cost/Unit</t>
  </si>
  <si>
    <t>Assumption/ Target Painting</t>
  </si>
  <si>
    <t>For my reference</t>
  </si>
  <si>
    <t>Items/ Drop Down</t>
  </si>
  <si>
    <t>Yes</t>
  </si>
  <si>
    <t>No</t>
  </si>
  <si>
    <t>Remarks</t>
  </si>
  <si>
    <t>TBU</t>
  </si>
  <si>
    <t>Not using currently</t>
  </si>
  <si>
    <t>Glass</t>
  </si>
  <si>
    <t>TWD</t>
  </si>
  <si>
    <t>**TBU- To be updated, TWD- Time will decide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</si>
</sst>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5" borderId="0" xfId="0" applyFont="1" applyFill="1" applyAlignment="1">
      <alignment horizontal="center"/>
    </xf>
    <xf numFmtId="0" fontId="0" fillId="0" borderId="6" xfId="0" applyBorder="1"/>
    <xf numFmtId="0" fontId="2" fillId="5" borderId="1" xfId="0" applyFont="1" applyFill="1" applyBorder="1" applyAlignment="1">
      <alignment horizontal="center"/>
    </xf>
    <xf numFmtId="0" fontId="0" fillId="0" borderId="13" xfId="0" applyBorder="1"/>
    <xf numFmtId="0" fontId="0" fillId="6" borderId="13" xfId="0" applyFill="1" applyBorder="1"/>
    <xf numFmtId="0" fontId="0" fillId="0" borderId="14" xfId="0" applyBorder="1"/>
    <xf numFmtId="0" fontId="2" fillId="5" borderId="3" xfId="0" applyFont="1" applyFill="1" applyBorder="1" applyAlignment="1">
      <alignment horizontal="center"/>
    </xf>
    <xf numFmtId="17" fontId="2" fillId="5" borderId="4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2" fillId="0" borderId="6" xfId="0" applyFont="1" applyBorder="1" applyAlignment="1">
      <alignment horizontal="center"/>
    </xf>
    <xf numFmtId="0" fontId="0" fillId="6" borderId="0" xfId="0" applyFill="1" applyBorder="1"/>
    <xf numFmtId="0" fontId="0" fillId="6" borderId="1" xfId="0" applyFill="1" applyBorder="1"/>
    <xf numFmtId="0" fontId="0" fillId="0" borderId="0" xfId="0" applyBorder="1"/>
    <xf numFmtId="9" fontId="0" fillId="0" borderId="1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0" fillId="7" borderId="0" xfId="0" applyFill="1"/>
    <xf numFmtId="0" fontId="0" fillId="0" borderId="0" xfId="0" applyAlignment="1">
      <alignment horizontal="right" vertical="center"/>
    </xf>
    <xf numFmtId="1" fontId="0" fillId="0" borderId="0" xfId="0" applyNumberFormat="1"/>
    <xf numFmtId="0" fontId="0" fillId="2" borderId="2" xfId="0" applyFill="1" applyBorder="1"/>
    <xf numFmtId="0" fontId="6" fillId="0" borderId="0" xfId="0" applyFont="1"/>
    <xf numFmtId="0" fontId="0" fillId="0" borderId="17" xfId="0" applyBorder="1"/>
    <xf numFmtId="0" fontId="0" fillId="2" borderId="17" xfId="0" applyFill="1" applyBorder="1"/>
    <xf numFmtId="0" fontId="0" fillId="0" borderId="21" xfId="0" applyBorder="1"/>
    <xf numFmtId="0" fontId="0" fillId="2" borderId="21" xfId="0" applyFill="1" applyBorder="1"/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0" borderId="16" xfId="0" applyBorder="1"/>
    <xf numFmtId="0" fontId="0" fillId="0" borderId="20" xfId="0" applyBorder="1"/>
    <xf numFmtId="1" fontId="0" fillId="0" borderId="18" xfId="0" applyNumberFormat="1" applyBorder="1"/>
    <xf numFmtId="1" fontId="0" fillId="3" borderId="5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6" xfId="0" applyBorder="1" applyAlignment="1">
      <alignment horizontal="center" textRotation="90"/>
    </xf>
    <xf numFmtId="0" fontId="0" fillId="0" borderId="19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3BAC-6894-46DF-9C3E-8F941DE2917D}">
  <dimension ref="A2:AC51"/>
  <sheetViews>
    <sheetView showGridLines="0" tabSelected="1" workbookViewId="0">
      <selection activeCell="L6" sqref="L6"/>
    </sheetView>
  </sheetViews>
  <sheetFormatPr defaultRowHeight="14.4" x14ac:dyDescent="0.3"/>
  <cols>
    <col min="1" max="1" width="25.44140625" bestFit="1" customWidth="1"/>
    <col min="2" max="2" width="17.44140625" customWidth="1"/>
    <col min="3" max="5" width="15.5546875" customWidth="1"/>
    <col min="6" max="6" width="16.44140625" bestFit="1" customWidth="1"/>
    <col min="8" max="8" width="1.44140625" style="30" customWidth="1"/>
    <col min="9" max="9" width="1.44140625" customWidth="1"/>
    <col min="10" max="10" width="4.109375" customWidth="1"/>
    <col min="11" max="11" width="24.5546875" customWidth="1"/>
    <col min="12" max="12" width="16.5546875" bestFit="1" customWidth="1"/>
    <col min="13" max="13" width="15.21875" customWidth="1"/>
    <col min="15" max="15" width="14.77734375" bestFit="1" customWidth="1"/>
    <col min="16" max="16" width="15.109375" customWidth="1"/>
  </cols>
  <sheetData>
    <row r="2" spans="1:29" x14ac:dyDescent="0.3">
      <c r="A2" s="26" t="s">
        <v>65</v>
      </c>
      <c r="B2" s="33">
        <v>8</v>
      </c>
    </row>
    <row r="3" spans="1:29" x14ac:dyDescent="0.3">
      <c r="A3" s="69" t="s">
        <v>75</v>
      </c>
    </row>
    <row r="4" spans="1:29" x14ac:dyDescent="0.3">
      <c r="A4" s="59" t="s">
        <v>21</v>
      </c>
      <c r="B4" s="59"/>
      <c r="C4" s="59"/>
      <c r="D4" s="59"/>
      <c r="E4" s="59"/>
      <c r="K4" s="59" t="s">
        <v>20</v>
      </c>
      <c r="L4" s="59"/>
      <c r="M4" s="59"/>
    </row>
    <row r="5" spans="1:29" ht="15" thickBot="1" x14ac:dyDescent="0.35">
      <c r="A5" s="4" t="s">
        <v>1</v>
      </c>
      <c r="B5" s="4" t="s">
        <v>33</v>
      </c>
      <c r="C5" s="4" t="s">
        <v>2</v>
      </c>
      <c r="D5" s="4" t="s">
        <v>64</v>
      </c>
      <c r="E5" s="51" t="s">
        <v>3</v>
      </c>
      <c r="F5" s="6" t="s">
        <v>70</v>
      </c>
      <c r="K5" s="39" t="s">
        <v>10</v>
      </c>
      <c r="L5" s="40" t="s">
        <v>67</v>
      </c>
      <c r="M5" s="41" t="s">
        <v>11</v>
      </c>
      <c r="O5" s="60" t="s">
        <v>12</v>
      </c>
      <c r="P5" s="61"/>
      <c r="Q5" s="62"/>
      <c r="S5" s="10" t="s">
        <v>22</v>
      </c>
      <c r="T5" s="11">
        <v>44044</v>
      </c>
      <c r="U5" s="11">
        <v>44075</v>
      </c>
      <c r="V5" s="11">
        <v>44105</v>
      </c>
      <c r="W5" s="11">
        <v>44136</v>
      </c>
      <c r="X5" s="11">
        <v>44166</v>
      </c>
      <c r="Y5" s="11">
        <v>44197</v>
      </c>
      <c r="Z5" s="11">
        <v>44228</v>
      </c>
      <c r="AA5" s="11">
        <v>44256</v>
      </c>
      <c r="AB5" s="12" t="s">
        <v>9</v>
      </c>
      <c r="AC5" s="13" t="s">
        <v>27</v>
      </c>
    </row>
    <row r="6" spans="1:29" ht="15" thickBot="1" x14ac:dyDescent="0.35">
      <c r="A6" t="s">
        <v>32</v>
      </c>
      <c r="B6">
        <v>24</v>
      </c>
      <c r="C6">
        <v>341</v>
      </c>
      <c r="D6" s="32">
        <f t="shared" ref="D6:D16" si="0">IFERROR(C6/B6,C6)</f>
        <v>14.208333333333334</v>
      </c>
      <c r="E6" s="52">
        <f t="shared" ref="E6:E16" si="1">IFERROR(D6,"NA")</f>
        <v>14.208333333333334</v>
      </c>
      <c r="F6" s="1"/>
      <c r="K6" s="42" t="s">
        <v>1</v>
      </c>
      <c r="L6" s="36" t="s">
        <v>32</v>
      </c>
      <c r="M6" s="44">
        <f>VLOOKUP(L6,$A:$E,5,0)</f>
        <v>14.208333333333334</v>
      </c>
      <c r="O6" s="54" t="s">
        <v>16</v>
      </c>
      <c r="P6" s="55"/>
      <c r="Q6" s="45">
        <f>SUM(M6:M27)</f>
        <v>222.83333333333331</v>
      </c>
      <c r="S6" s="14" t="s">
        <v>31</v>
      </c>
      <c r="T6" s="15"/>
      <c r="U6" s="15"/>
      <c r="V6" s="15"/>
      <c r="W6" s="15"/>
      <c r="X6" s="15"/>
      <c r="Y6" s="15"/>
      <c r="Z6" s="15"/>
      <c r="AA6" s="15"/>
      <c r="AB6" s="16"/>
      <c r="AC6" s="17"/>
    </row>
    <row r="7" spans="1:29" ht="15" thickBot="1" x14ac:dyDescent="0.35">
      <c r="A7" t="s">
        <v>37</v>
      </c>
      <c r="B7">
        <v>6</v>
      </c>
      <c r="C7">
        <v>300</v>
      </c>
      <c r="D7" s="32">
        <f t="shared" si="0"/>
        <v>50</v>
      </c>
      <c r="E7" s="52">
        <f t="shared" si="1"/>
        <v>50</v>
      </c>
      <c r="F7" s="1"/>
      <c r="K7" s="43" t="s">
        <v>62</v>
      </c>
      <c r="L7" s="38" t="s">
        <v>56</v>
      </c>
      <c r="M7" s="44">
        <f>VLOOKUP(L7,$A:$E,5,0)</f>
        <v>106.25</v>
      </c>
      <c r="O7" s="63" t="s">
        <v>13</v>
      </c>
      <c r="P7" s="64"/>
      <c r="Q7" s="46"/>
      <c r="S7" s="18" t="s">
        <v>28</v>
      </c>
      <c r="T7" s="19"/>
      <c r="U7" s="19"/>
      <c r="V7" s="19"/>
      <c r="W7" s="19"/>
      <c r="X7" s="19"/>
      <c r="Y7" s="19"/>
      <c r="Z7" s="19"/>
      <c r="AA7" s="19"/>
      <c r="AB7" s="8"/>
      <c r="AC7" s="20"/>
    </row>
    <row r="8" spans="1:29" ht="15" thickBot="1" x14ac:dyDescent="0.35">
      <c r="A8" t="s">
        <v>39</v>
      </c>
      <c r="B8">
        <v>4</v>
      </c>
      <c r="C8">
        <v>400</v>
      </c>
      <c r="D8" s="32">
        <f t="shared" si="0"/>
        <v>100</v>
      </c>
      <c r="E8" s="52">
        <f t="shared" si="1"/>
        <v>100</v>
      </c>
      <c r="F8" s="1"/>
      <c r="J8" s="56" t="s">
        <v>5</v>
      </c>
      <c r="K8" s="35" t="s">
        <v>6</v>
      </c>
      <c r="L8" s="36" t="s">
        <v>68</v>
      </c>
      <c r="M8" s="44">
        <f>IF(L8="Yes",VLOOKUP(K8,$A:$E,5,0),0)</f>
        <v>77.375</v>
      </c>
      <c r="O8" s="63" t="s">
        <v>15</v>
      </c>
      <c r="P8" s="64"/>
      <c r="Q8" s="47">
        <v>100</v>
      </c>
      <c r="S8" s="5" t="s">
        <v>24</v>
      </c>
      <c r="T8" s="21"/>
      <c r="U8" s="21"/>
      <c r="V8" s="21"/>
      <c r="W8" s="21"/>
      <c r="X8" s="21"/>
      <c r="Y8" s="21"/>
      <c r="Z8" s="21"/>
      <c r="AA8" s="21"/>
      <c r="AB8" s="7">
        <f>SUM(T8:AA8)</f>
        <v>0</v>
      </c>
      <c r="AC8" s="1"/>
    </row>
    <row r="9" spans="1:29" ht="15" thickBot="1" x14ac:dyDescent="0.35">
      <c r="A9" t="s">
        <v>35</v>
      </c>
      <c r="B9">
        <v>2</v>
      </c>
      <c r="C9">
        <v>700</v>
      </c>
      <c r="D9" s="32">
        <f t="shared" si="0"/>
        <v>350</v>
      </c>
      <c r="E9" s="52">
        <f t="shared" si="1"/>
        <v>350</v>
      </c>
      <c r="F9" s="1"/>
      <c r="J9" s="57"/>
      <c r="K9" s="27" t="s">
        <v>44</v>
      </c>
      <c r="L9" s="33" t="s">
        <v>69</v>
      </c>
      <c r="M9" s="44">
        <f>IF(L9="Yes",VLOOKUP(K9,$A:$E,5,0),0)</f>
        <v>0</v>
      </c>
      <c r="O9" s="65" t="s">
        <v>14</v>
      </c>
      <c r="P9" s="66"/>
      <c r="Q9" s="47">
        <f xml:space="preserve"> 137000*20%/22/9</f>
        <v>138.38383838383839</v>
      </c>
      <c r="S9" s="5" t="s">
        <v>29</v>
      </c>
      <c r="T9" s="21"/>
      <c r="U9" s="21"/>
      <c r="V9" s="21"/>
      <c r="W9" s="21"/>
      <c r="X9" s="21"/>
      <c r="Y9" s="21"/>
      <c r="Z9" s="21"/>
      <c r="AA9" s="21"/>
      <c r="AB9" s="7">
        <f>SUM(T9:AA9)</f>
        <v>0</v>
      </c>
      <c r="AC9" s="22" t="e">
        <f>(AA9/T9)^(1/8)-1</f>
        <v>#DIV/0!</v>
      </c>
    </row>
    <row r="10" spans="1:29" ht="15" thickBot="1" x14ac:dyDescent="0.35">
      <c r="A10" t="s">
        <v>34</v>
      </c>
      <c r="B10">
        <v>6</v>
      </c>
      <c r="C10">
        <v>219</v>
      </c>
      <c r="D10" s="32">
        <f t="shared" si="0"/>
        <v>36.5</v>
      </c>
      <c r="E10" s="52">
        <f t="shared" si="1"/>
        <v>36.5</v>
      </c>
      <c r="F10" s="1"/>
      <c r="J10" s="57"/>
      <c r="K10" s="27" t="s">
        <v>45</v>
      </c>
      <c r="L10" s="33" t="s">
        <v>68</v>
      </c>
      <c r="M10" s="44">
        <f>IF(L10="Yes",VLOOKUP(K10,$A:$E,5,0),0)</f>
        <v>25</v>
      </c>
      <c r="O10" s="54" t="s">
        <v>17</v>
      </c>
      <c r="P10" s="55"/>
      <c r="Q10" s="45">
        <f>SUM(Q6:Q9)</f>
        <v>461.21717171717171</v>
      </c>
      <c r="S10" s="5" t="s">
        <v>30</v>
      </c>
      <c r="T10" s="21"/>
      <c r="U10" s="21"/>
      <c r="V10" s="21"/>
      <c r="W10" s="21"/>
      <c r="X10" s="21"/>
      <c r="Y10" s="21"/>
      <c r="Z10" s="21"/>
      <c r="AA10" s="21"/>
      <c r="AB10" s="7">
        <f>SUM(T10:AA10)</f>
        <v>0</v>
      </c>
      <c r="AC10" s="22" t="e">
        <f>(AA10/T10)^(1/8)-1</f>
        <v>#DIV/0!</v>
      </c>
    </row>
    <row r="11" spans="1:29" ht="15" thickBot="1" x14ac:dyDescent="0.35">
      <c r="A11" t="s">
        <v>50</v>
      </c>
      <c r="B11">
        <v>6</v>
      </c>
      <c r="C11">
        <v>400</v>
      </c>
      <c r="D11" s="32">
        <f t="shared" si="0"/>
        <v>66.666666666666671</v>
      </c>
      <c r="E11" s="52">
        <f t="shared" si="1"/>
        <v>66.666666666666671</v>
      </c>
      <c r="F11" s="1"/>
      <c r="J11" s="58"/>
      <c r="K11" s="37" t="s">
        <v>58</v>
      </c>
      <c r="L11" s="38" t="s">
        <v>69</v>
      </c>
      <c r="M11" s="44">
        <f>IF(L11="Yes",VLOOKUP(K11,$A:$E,5,0),0)</f>
        <v>0</v>
      </c>
      <c r="O11" s="2" t="s">
        <v>18</v>
      </c>
      <c r="P11" s="3"/>
      <c r="Q11" s="47">
        <f>SUM(Q6:Q9)*25%</f>
        <v>115.30429292929293</v>
      </c>
      <c r="S11" s="5" t="s">
        <v>23</v>
      </c>
      <c r="T11" s="21"/>
      <c r="U11" s="21"/>
      <c r="V11" s="21"/>
      <c r="W11" s="21"/>
      <c r="X11" s="21"/>
      <c r="Y11" s="21"/>
      <c r="Z11" s="21"/>
      <c r="AA11" s="21"/>
      <c r="AB11" s="7">
        <f>SUM(T11:AA11)</f>
        <v>0</v>
      </c>
      <c r="AC11" s="22" t="e">
        <f>(AA11/T11)^(1/8)-1</f>
        <v>#DIV/0!</v>
      </c>
    </row>
    <row r="12" spans="1:29" x14ac:dyDescent="0.3">
      <c r="A12" t="s">
        <v>51</v>
      </c>
      <c r="B12">
        <v>6</v>
      </c>
      <c r="C12">
        <v>1000</v>
      </c>
      <c r="D12" s="32">
        <f t="shared" si="0"/>
        <v>166.66666666666666</v>
      </c>
      <c r="E12" s="52">
        <f t="shared" si="1"/>
        <v>166.66666666666666</v>
      </c>
      <c r="F12" s="1"/>
      <c r="O12" s="48" t="s">
        <v>19</v>
      </c>
      <c r="P12" s="49"/>
      <c r="Q12" s="50">
        <f>Q10+Q11</f>
        <v>576.52146464646466</v>
      </c>
      <c r="S12" s="5" t="s">
        <v>25</v>
      </c>
      <c r="T12" s="21"/>
      <c r="U12" s="21"/>
      <c r="V12" s="21"/>
      <c r="W12" s="21"/>
      <c r="X12" s="21"/>
      <c r="Y12" s="21"/>
      <c r="Z12" s="21"/>
      <c r="AA12" s="21"/>
      <c r="AB12" s="7"/>
      <c r="AC12" s="1"/>
    </row>
    <row r="13" spans="1:29" x14ac:dyDescent="0.3">
      <c r="A13" t="s">
        <v>60</v>
      </c>
      <c r="B13">
        <v>1</v>
      </c>
      <c r="C13">
        <v>60</v>
      </c>
      <c r="D13" s="32">
        <f t="shared" si="0"/>
        <v>60</v>
      </c>
      <c r="E13" s="52">
        <f t="shared" si="1"/>
        <v>60</v>
      </c>
      <c r="F13" s="1"/>
      <c r="S13" s="5" t="s">
        <v>18</v>
      </c>
      <c r="T13" s="21"/>
      <c r="U13" s="21"/>
      <c r="V13" s="21"/>
      <c r="W13" s="21"/>
      <c r="X13" s="21"/>
      <c r="Y13" s="21"/>
      <c r="Z13" s="21"/>
      <c r="AA13" s="21"/>
      <c r="AB13" s="7">
        <f>SUM(T13:AA13)</f>
        <v>0</v>
      </c>
      <c r="AC13" s="22" t="e">
        <f>(AA13/T13)^(1/8)-1</f>
        <v>#DIV/0!</v>
      </c>
    </row>
    <row r="14" spans="1:29" x14ac:dyDescent="0.3">
      <c r="A14" t="s">
        <v>0</v>
      </c>
      <c r="C14" s="31" t="s">
        <v>63</v>
      </c>
      <c r="D14" s="32" t="str">
        <f t="shared" si="0"/>
        <v>-</v>
      </c>
      <c r="E14" s="52" t="str">
        <f t="shared" si="1"/>
        <v>-</v>
      </c>
      <c r="F14" s="1" t="s">
        <v>71</v>
      </c>
      <c r="S14" s="23" t="s">
        <v>26</v>
      </c>
      <c r="T14" s="24"/>
      <c r="U14" s="24"/>
      <c r="V14" s="24"/>
      <c r="W14" s="24"/>
      <c r="X14" s="24"/>
      <c r="Y14" s="24"/>
      <c r="Z14" s="24"/>
      <c r="AA14" s="24"/>
      <c r="AB14" s="9"/>
      <c r="AC14" s="25"/>
    </row>
    <row r="15" spans="1:29" x14ac:dyDescent="0.3">
      <c r="A15" t="s">
        <v>73</v>
      </c>
      <c r="C15" s="31" t="s">
        <v>63</v>
      </c>
      <c r="D15" s="32" t="str">
        <f t="shared" si="0"/>
        <v>-</v>
      </c>
      <c r="E15" s="52" t="str">
        <f t="shared" si="1"/>
        <v>-</v>
      </c>
      <c r="F15" s="1" t="s">
        <v>71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x14ac:dyDescent="0.3">
      <c r="A16" t="s">
        <v>4</v>
      </c>
      <c r="D16" s="32">
        <f t="shared" si="0"/>
        <v>0</v>
      </c>
      <c r="E16" s="52">
        <f t="shared" si="1"/>
        <v>0</v>
      </c>
      <c r="F16" s="1" t="s">
        <v>74</v>
      </c>
    </row>
    <row r="17" spans="1:6" x14ac:dyDescent="0.3">
      <c r="E17" s="21"/>
    </row>
    <row r="18" spans="1:6" x14ac:dyDescent="0.3">
      <c r="A18" s="4" t="s">
        <v>61</v>
      </c>
      <c r="B18" s="4" t="s">
        <v>33</v>
      </c>
      <c r="C18" s="4" t="s">
        <v>2</v>
      </c>
      <c r="D18" s="4" t="s">
        <v>64</v>
      </c>
      <c r="E18" s="51" t="s">
        <v>3</v>
      </c>
      <c r="F18" s="6" t="s">
        <v>70</v>
      </c>
    </row>
    <row r="19" spans="1:6" x14ac:dyDescent="0.3">
      <c r="A19" t="s">
        <v>54</v>
      </c>
      <c r="C19">
        <v>500</v>
      </c>
      <c r="D19">
        <f t="shared" ref="D19:D27" si="2">IFERROR(C19/B19,C19)</f>
        <v>500</v>
      </c>
      <c r="E19" s="52">
        <f t="shared" ref="E19:E27" si="3">IFERROR(D19/$B$2,"NA")</f>
        <v>62.5</v>
      </c>
      <c r="F19" s="1"/>
    </row>
    <row r="20" spans="1:6" x14ac:dyDescent="0.3">
      <c r="A20" t="s">
        <v>55</v>
      </c>
      <c r="C20">
        <v>240</v>
      </c>
      <c r="D20">
        <f t="shared" si="2"/>
        <v>240</v>
      </c>
      <c r="E20" s="52">
        <f t="shared" si="3"/>
        <v>30</v>
      </c>
      <c r="F20" s="1"/>
    </row>
    <row r="21" spans="1:6" x14ac:dyDescent="0.3">
      <c r="A21" t="s">
        <v>56</v>
      </c>
      <c r="C21">
        <v>850</v>
      </c>
      <c r="D21">
        <f t="shared" si="2"/>
        <v>850</v>
      </c>
      <c r="E21" s="52">
        <f t="shared" si="3"/>
        <v>106.25</v>
      </c>
      <c r="F21" s="1"/>
    </row>
    <row r="22" spans="1:6" x14ac:dyDescent="0.3">
      <c r="A22" t="s">
        <v>48</v>
      </c>
      <c r="C22">
        <v>800</v>
      </c>
      <c r="D22">
        <f t="shared" si="2"/>
        <v>800</v>
      </c>
      <c r="E22" s="52">
        <f t="shared" si="3"/>
        <v>100</v>
      </c>
      <c r="F22" s="1"/>
    </row>
    <row r="23" spans="1:6" x14ac:dyDescent="0.3">
      <c r="A23" t="s">
        <v>52</v>
      </c>
      <c r="C23">
        <v>850</v>
      </c>
      <c r="D23">
        <f t="shared" si="2"/>
        <v>850</v>
      </c>
      <c r="E23" s="52">
        <f t="shared" si="3"/>
        <v>106.25</v>
      </c>
      <c r="F23" s="1" t="s">
        <v>72</v>
      </c>
    </row>
    <row r="24" spans="1:6" x14ac:dyDescent="0.3">
      <c r="A24" t="s">
        <v>53</v>
      </c>
      <c r="C24">
        <v>850</v>
      </c>
      <c r="D24">
        <f t="shared" si="2"/>
        <v>850</v>
      </c>
      <c r="E24" s="52">
        <f t="shared" si="3"/>
        <v>106.25</v>
      </c>
      <c r="F24" s="1" t="s">
        <v>72</v>
      </c>
    </row>
    <row r="25" spans="1:6" x14ac:dyDescent="0.3">
      <c r="A25" t="s">
        <v>49</v>
      </c>
      <c r="C25">
        <v>500</v>
      </c>
      <c r="D25">
        <f t="shared" si="2"/>
        <v>500</v>
      </c>
      <c r="E25" s="52">
        <f t="shared" si="3"/>
        <v>62.5</v>
      </c>
      <c r="F25" s="1" t="s">
        <v>72</v>
      </c>
    </row>
    <row r="26" spans="1:6" x14ac:dyDescent="0.3">
      <c r="A26" t="s">
        <v>57</v>
      </c>
      <c r="B26">
        <v>1</v>
      </c>
      <c r="C26">
        <v>350</v>
      </c>
      <c r="D26">
        <f t="shared" si="2"/>
        <v>350</v>
      </c>
      <c r="E26" s="52">
        <f t="shared" si="3"/>
        <v>43.75</v>
      </c>
      <c r="F26" s="1" t="s">
        <v>72</v>
      </c>
    </row>
    <row r="27" spans="1:6" x14ac:dyDescent="0.3">
      <c r="A27" t="s">
        <v>59</v>
      </c>
      <c r="C27">
        <v>1500</v>
      </c>
      <c r="D27">
        <f t="shared" si="2"/>
        <v>1500</v>
      </c>
      <c r="E27" s="52">
        <f t="shared" si="3"/>
        <v>187.5</v>
      </c>
      <c r="F27" s="1" t="s">
        <v>72</v>
      </c>
    </row>
    <row r="28" spans="1:6" x14ac:dyDescent="0.3">
      <c r="E28" s="21"/>
    </row>
    <row r="29" spans="1:6" x14ac:dyDescent="0.3">
      <c r="A29" s="4" t="s">
        <v>5</v>
      </c>
      <c r="B29" s="4" t="s">
        <v>33</v>
      </c>
      <c r="C29" s="4" t="s">
        <v>2</v>
      </c>
      <c r="D29" s="4" t="s">
        <v>64</v>
      </c>
      <c r="E29" s="51" t="s">
        <v>8</v>
      </c>
      <c r="F29" s="6" t="s">
        <v>70</v>
      </c>
    </row>
    <row r="30" spans="1:6" x14ac:dyDescent="0.3">
      <c r="A30" t="s">
        <v>6</v>
      </c>
      <c r="C30">
        <v>619</v>
      </c>
      <c r="D30">
        <f t="shared" ref="D30:D36" si="4">IFERROR(C30/B30,C30)</f>
        <v>619</v>
      </c>
      <c r="E30" s="52">
        <f t="shared" ref="E30:E36" si="5">IFERROR(D30/$B$2,"NA")</f>
        <v>77.375</v>
      </c>
      <c r="F30" s="1"/>
    </row>
    <row r="31" spans="1:6" x14ac:dyDescent="0.3">
      <c r="A31" t="s">
        <v>44</v>
      </c>
      <c r="B31">
        <v>12</v>
      </c>
      <c r="C31">
        <v>285</v>
      </c>
      <c r="D31">
        <f t="shared" si="4"/>
        <v>23.75</v>
      </c>
      <c r="E31" s="52">
        <f t="shared" si="5"/>
        <v>2.96875</v>
      </c>
      <c r="F31" s="1"/>
    </row>
    <row r="32" spans="1:6" x14ac:dyDescent="0.3">
      <c r="A32" t="s">
        <v>45</v>
      </c>
      <c r="C32">
        <v>200</v>
      </c>
      <c r="D32">
        <f t="shared" si="4"/>
        <v>200</v>
      </c>
      <c r="E32" s="52">
        <f t="shared" si="5"/>
        <v>25</v>
      </c>
      <c r="F32" s="1"/>
    </row>
    <row r="33" spans="1:6" x14ac:dyDescent="0.3">
      <c r="A33" t="s">
        <v>58</v>
      </c>
      <c r="C33">
        <v>750</v>
      </c>
      <c r="D33">
        <f t="shared" si="4"/>
        <v>750</v>
      </c>
      <c r="E33" s="52">
        <f t="shared" si="5"/>
        <v>93.75</v>
      </c>
      <c r="F33" s="1"/>
    </row>
    <row r="34" spans="1:6" x14ac:dyDescent="0.3">
      <c r="A34" t="s">
        <v>7</v>
      </c>
      <c r="C34" s="31" t="s">
        <v>63</v>
      </c>
      <c r="D34" t="str">
        <f t="shared" si="4"/>
        <v>-</v>
      </c>
      <c r="E34" s="53" t="str">
        <f t="shared" si="5"/>
        <v>NA</v>
      </c>
      <c r="F34" s="1" t="s">
        <v>71</v>
      </c>
    </row>
    <row r="35" spans="1:6" x14ac:dyDescent="0.3">
      <c r="A35" t="s">
        <v>46</v>
      </c>
      <c r="C35" s="31" t="s">
        <v>63</v>
      </c>
      <c r="D35" t="str">
        <f t="shared" si="4"/>
        <v>-</v>
      </c>
      <c r="E35" s="53" t="str">
        <f t="shared" si="5"/>
        <v>NA</v>
      </c>
      <c r="F35" s="1" t="s">
        <v>71</v>
      </c>
    </row>
    <row r="36" spans="1:6" x14ac:dyDescent="0.3">
      <c r="A36" t="s">
        <v>47</v>
      </c>
      <c r="C36" s="31" t="s">
        <v>63</v>
      </c>
      <c r="D36" t="str">
        <f t="shared" si="4"/>
        <v>-</v>
      </c>
      <c r="E36" s="53" t="str">
        <f t="shared" si="5"/>
        <v>NA</v>
      </c>
      <c r="F36" s="1" t="s">
        <v>71</v>
      </c>
    </row>
    <row r="50" spans="1:1" x14ac:dyDescent="0.3">
      <c r="A50" t="s">
        <v>68</v>
      </c>
    </row>
    <row r="51" spans="1:1" x14ac:dyDescent="0.3">
      <c r="A51" t="s">
        <v>69</v>
      </c>
    </row>
  </sheetData>
  <mergeCells count="9">
    <mergeCell ref="A4:E4"/>
    <mergeCell ref="O10:P10"/>
    <mergeCell ref="J8:J11"/>
    <mergeCell ref="K4:M4"/>
    <mergeCell ref="O5:Q5"/>
    <mergeCell ref="O6:P6"/>
    <mergeCell ref="O7:P7"/>
    <mergeCell ref="O8:P8"/>
    <mergeCell ref="O9:P9"/>
  </mergeCells>
  <conditionalFormatting sqref="T8">
    <cfRule type="cellIs" dxfId="1" priority="2" operator="lessThan">
      <formula>T6</formula>
    </cfRule>
  </conditionalFormatting>
  <conditionalFormatting sqref="U8:AA8">
    <cfRule type="cellIs" dxfId="0" priority="1" operator="lessThan">
      <formula>U6</formula>
    </cfRule>
  </conditionalFormatting>
  <dataValidations count="3">
    <dataValidation type="list" allowBlank="1" showInputMessage="1" showErrorMessage="1" sqref="L6" xr:uid="{76DE12BA-3FAA-4ECD-85EB-8D458EB6191E}">
      <formula1>$A$6:$A$16</formula1>
    </dataValidation>
    <dataValidation type="list" allowBlank="1" showInputMessage="1" showErrorMessage="1" sqref="L7" xr:uid="{3E69D12D-86DF-4843-9BDD-B469B83F8AC9}">
      <formula1>$A$19:$A$27</formula1>
    </dataValidation>
    <dataValidation type="list" allowBlank="1" showInputMessage="1" showErrorMessage="1" sqref="L8:L11" xr:uid="{0D2390C4-75A4-4331-8283-C65ED6467887}">
      <formula1>$A$50:$A$51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40E9-5813-4AC3-8946-70E4E6E4ACB4}">
  <dimension ref="A3:E19"/>
  <sheetViews>
    <sheetView showGridLines="0" workbookViewId="0">
      <selection activeCell="G21" sqref="G21"/>
    </sheetView>
  </sheetViews>
  <sheetFormatPr defaultRowHeight="14.4" x14ac:dyDescent="0.3"/>
  <sheetData>
    <row r="3" spans="1:5" ht="18" x14ac:dyDescent="0.35">
      <c r="A3" s="34" t="s">
        <v>66</v>
      </c>
    </row>
    <row r="4" spans="1:5" x14ac:dyDescent="0.3">
      <c r="A4" s="29" t="s">
        <v>41</v>
      </c>
    </row>
    <row r="6" spans="1:5" x14ac:dyDescent="0.3">
      <c r="B6" s="28" t="s">
        <v>42</v>
      </c>
      <c r="C6" s="28"/>
      <c r="D6" s="28" t="s">
        <v>43</v>
      </c>
      <c r="E6" s="28"/>
    </row>
    <row r="7" spans="1:5" x14ac:dyDescent="0.3">
      <c r="A7" s="67" t="s">
        <v>36</v>
      </c>
      <c r="B7" s="27">
        <v>4</v>
      </c>
      <c r="C7" s="27">
        <v>6</v>
      </c>
      <c r="D7" s="27">
        <f>B7*2.5</f>
        <v>10</v>
      </c>
      <c r="E7" s="27">
        <f>C7*2.5</f>
        <v>15</v>
      </c>
    </row>
    <row r="8" spans="1:5" x14ac:dyDescent="0.3">
      <c r="A8" s="67"/>
      <c r="B8" s="27">
        <v>5</v>
      </c>
      <c r="C8" s="27">
        <v>7</v>
      </c>
      <c r="D8" s="27">
        <f>B8*2.5</f>
        <v>12.5</v>
      </c>
      <c r="E8" s="27">
        <f>C8*2.5</f>
        <v>17.5</v>
      </c>
    </row>
    <row r="10" spans="1:5" x14ac:dyDescent="0.3">
      <c r="A10" s="68" t="s">
        <v>38</v>
      </c>
      <c r="B10" s="27">
        <v>8</v>
      </c>
      <c r="C10" s="27">
        <v>10</v>
      </c>
      <c r="D10" s="27">
        <f t="shared" ref="D10:E13" si="0">B10*2.5</f>
        <v>20</v>
      </c>
      <c r="E10" s="27">
        <f t="shared" si="0"/>
        <v>25</v>
      </c>
    </row>
    <row r="11" spans="1:5" x14ac:dyDescent="0.3">
      <c r="A11" s="68"/>
      <c r="B11" s="27">
        <v>9</v>
      </c>
      <c r="C11" s="27">
        <v>12</v>
      </c>
      <c r="D11" s="27">
        <f t="shared" si="0"/>
        <v>22.5</v>
      </c>
      <c r="E11" s="27">
        <f t="shared" si="0"/>
        <v>30</v>
      </c>
    </row>
    <row r="12" spans="1:5" x14ac:dyDescent="0.3">
      <c r="A12" s="68"/>
      <c r="B12" s="27">
        <v>11</v>
      </c>
      <c r="C12" s="27">
        <v>14</v>
      </c>
      <c r="D12" s="27">
        <f t="shared" si="0"/>
        <v>27.5</v>
      </c>
      <c r="E12" s="27">
        <f t="shared" si="0"/>
        <v>35</v>
      </c>
    </row>
    <row r="13" spans="1:5" x14ac:dyDescent="0.3">
      <c r="A13" s="68"/>
      <c r="B13" s="27">
        <v>12</v>
      </c>
      <c r="C13" s="27">
        <v>16</v>
      </c>
      <c r="D13" s="27">
        <f t="shared" si="0"/>
        <v>30</v>
      </c>
      <c r="E13" s="27">
        <f t="shared" si="0"/>
        <v>40</v>
      </c>
    </row>
    <row r="15" spans="1:5" x14ac:dyDescent="0.3">
      <c r="A15" s="68" t="s">
        <v>40</v>
      </c>
      <c r="B15" s="27">
        <v>18</v>
      </c>
      <c r="C15" s="27">
        <v>24</v>
      </c>
      <c r="D15" s="27">
        <f t="shared" ref="D15:E19" si="1">B15*2.5</f>
        <v>45</v>
      </c>
      <c r="E15" s="27">
        <f t="shared" si="1"/>
        <v>60</v>
      </c>
    </row>
    <row r="16" spans="1:5" x14ac:dyDescent="0.3">
      <c r="A16" s="68"/>
      <c r="B16" s="27">
        <v>20</v>
      </c>
      <c r="C16" s="27">
        <v>24</v>
      </c>
      <c r="D16" s="27">
        <f t="shared" si="1"/>
        <v>50</v>
      </c>
      <c r="E16" s="27">
        <f t="shared" si="1"/>
        <v>60</v>
      </c>
    </row>
    <row r="17" spans="1:5" x14ac:dyDescent="0.3">
      <c r="A17" s="68"/>
      <c r="B17" s="27">
        <v>24</v>
      </c>
      <c r="C17" s="27">
        <v>36</v>
      </c>
      <c r="D17" s="27">
        <f t="shared" si="1"/>
        <v>60</v>
      </c>
      <c r="E17" s="27">
        <f t="shared" si="1"/>
        <v>90</v>
      </c>
    </row>
    <row r="18" spans="1:5" x14ac:dyDescent="0.3">
      <c r="A18" s="68"/>
      <c r="B18" s="27">
        <v>30</v>
      </c>
      <c r="C18" s="27">
        <v>40</v>
      </c>
      <c r="D18" s="27">
        <f t="shared" si="1"/>
        <v>75</v>
      </c>
      <c r="E18" s="27">
        <f t="shared" si="1"/>
        <v>100</v>
      </c>
    </row>
    <row r="19" spans="1:5" x14ac:dyDescent="0.3">
      <c r="A19" s="68"/>
      <c r="B19" s="27">
        <v>36</v>
      </c>
      <c r="C19" s="27">
        <v>48</v>
      </c>
      <c r="D19" s="27">
        <f t="shared" si="1"/>
        <v>90</v>
      </c>
      <c r="E19" s="27">
        <f t="shared" si="1"/>
        <v>120</v>
      </c>
    </row>
  </sheetData>
  <mergeCells count="3">
    <mergeCell ref="A7:A8"/>
    <mergeCell ref="A10:A13"/>
    <mergeCell ref="A15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Canvas sizes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Sharma</dc:creator>
  <cp:lastModifiedBy>Himani Attri</cp:lastModifiedBy>
  <dcterms:created xsi:type="dcterms:W3CDTF">2020-07-11T09:52:08Z</dcterms:created>
  <dcterms:modified xsi:type="dcterms:W3CDTF">2020-07-18T09:44:20Z</dcterms:modified>
</cp:coreProperties>
</file>