
<file path=[Content_Types].xml><?xml version="1.0" encoding="utf-8"?>
<Types xmlns="http://schemas.openxmlformats.org/package/2006/content-types">
  <Default Extension="emf" ContentType="image/x-emf"/>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pivotTables/pivotTable8.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D:\Masai\Projects\Excel\"/>
    </mc:Choice>
  </mc:AlternateContent>
  <xr:revisionPtr revIDLastSave="0" documentId="13_ncr:1_{C4B3FF12-05B9-4DAC-8E91-C1BAEEC956DD}" xr6:coauthVersionLast="47" xr6:coauthVersionMax="47" xr10:uidLastSave="{00000000-0000-0000-0000-000000000000}"/>
  <bookViews>
    <workbookView xWindow="-120" yWindow="-120" windowWidth="29040" windowHeight="15720" activeTab="3" xr2:uid="{3D47BE35-6C60-4C46-930D-EB9F3B2F6FDD}"/>
  </bookViews>
  <sheets>
    <sheet name="Data" sheetId="1" r:id="rId1"/>
    <sheet name="List" sheetId="4" r:id="rId2"/>
    <sheet name="Analysis" sheetId="2" r:id="rId3"/>
    <sheet name="Dashboard" sheetId="3" r:id="rId4"/>
    <sheet name="Employee Image" sheetId="5" r:id="rId5"/>
    <sheet name="Leaderboard" sheetId="6" r:id="rId6"/>
  </sheets>
  <definedNames>
    <definedName name="_1">Leaderboard!$C$68</definedName>
    <definedName name="_2">Leaderboard!$C$69</definedName>
    <definedName name="_3">Leaderboard!$C$70</definedName>
    <definedName name="_4">Leaderboard!$C$71</definedName>
    <definedName name="_5">Leaderboard!$C$72</definedName>
    <definedName name="Ashley_Thomas">'Employee Image'!$C$19</definedName>
    <definedName name="Ashley_Thomas_L">Leaderboard!$D$20</definedName>
    <definedName name="_xlnm.Extract" localSheetId="1">List!$D$3</definedName>
    <definedName name="Image">INDIRECT(Analysis!$O$1)</definedName>
    <definedName name="John_Terry">'Employee Image'!$C$20</definedName>
    <definedName name="John_Terry_L">Leaderboard!$D$19</definedName>
    <definedName name="leaderboard1">INDIRECT(Leaderboard!$D$5)</definedName>
    <definedName name="leaderboard2">INDIRECT(Leaderboard!$D$6)</definedName>
    <definedName name="leaderboard3">INDIRECT(Leaderboard!$D$7)</definedName>
    <definedName name="Leo_Paul">'Employee Image'!$C$18</definedName>
    <definedName name="Leo_Paul_L">Leaderboard!$D$18</definedName>
    <definedName name="Name">'Employee Image'!$B$2:$B$6</definedName>
    <definedName name="Peter_Jones">'Employee Image'!$C$16</definedName>
    <definedName name="Peter_Jones_L">Leaderboard!$D$17</definedName>
    <definedName name="Picture">'Employee Image'!$C$2:$C$6</definedName>
    <definedName name="Shane_Bond">'Employee Image'!$C$17</definedName>
    <definedName name="Shane_Bond_L">Leaderboard!$D$16</definedName>
    <definedName name="ShowLeaderboard">INDIRECT(Leaderboard!$I$5)</definedName>
    <definedName name="Slicer_Employee">#N/A</definedName>
  </definedNames>
  <calcPr calcId="181029"/>
  <pivotCaches>
    <pivotCache cacheId="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60" i="6" l="1"/>
  <c r="P61" i="6"/>
  <c r="P62" i="6"/>
  <c r="P63" i="6"/>
  <c r="P59" i="6"/>
  <c r="O60" i="6"/>
  <c r="O61" i="6"/>
  <c r="O62" i="6"/>
  <c r="O63" i="6"/>
  <c r="O59" i="6"/>
  <c r="P52" i="6"/>
  <c r="P53" i="6"/>
  <c r="P54" i="6"/>
  <c r="P55" i="6"/>
  <c r="P51" i="6"/>
  <c r="O52" i="6"/>
  <c r="O53" i="6"/>
  <c r="O54" i="6"/>
  <c r="O55" i="6"/>
  <c r="O51" i="6"/>
  <c r="P44" i="6"/>
  <c r="P45" i="6"/>
  <c r="P46" i="6"/>
  <c r="P47" i="6"/>
  <c r="P43" i="6"/>
  <c r="O44" i="6"/>
  <c r="O45" i="6"/>
  <c r="O46" i="6"/>
  <c r="O47" i="6"/>
  <c r="O43" i="6"/>
  <c r="P36" i="6"/>
  <c r="P37" i="6"/>
  <c r="P38" i="6"/>
  <c r="P39" i="6"/>
  <c r="P35" i="6"/>
  <c r="O36" i="6"/>
  <c r="O37" i="6"/>
  <c r="O38" i="6"/>
  <c r="O39" i="6"/>
  <c r="O35" i="6"/>
  <c r="A6" i="6"/>
  <c r="O29" i="6" s="1"/>
  <c r="A7" i="6"/>
  <c r="A8" i="6"/>
  <c r="A9" i="6"/>
  <c r="A5" i="6"/>
  <c r="P26" i="6"/>
  <c r="O26" i="6"/>
  <c r="D6" i="6"/>
  <c r="D7" i="6"/>
  <c r="D8" i="6"/>
  <c r="D9" i="6"/>
  <c r="D5" i="6"/>
  <c r="A127" i="2"/>
  <c r="A128" i="2"/>
  <c r="A129" i="2"/>
  <c r="A130" i="2"/>
  <c r="A126" i="2"/>
  <c r="P30" i="6" l="1"/>
  <c r="P29" i="6"/>
  <c r="P28" i="6"/>
  <c r="P27" i="6"/>
  <c r="O28" i="6"/>
  <c r="O27" i="6"/>
  <c r="O30" i="6"/>
  <c r="E87" i="2"/>
  <c r="B68" i="2"/>
  <c r="E86" i="2"/>
  <c r="E43" i="2"/>
  <c r="E44" i="2"/>
  <c r="E45" i="2"/>
  <c r="E46" i="2"/>
  <c r="E47" i="2"/>
  <c r="E48" i="2"/>
  <c r="E49" i="2"/>
  <c r="E50" i="2"/>
  <c r="E51" i="2"/>
  <c r="E52" i="2"/>
  <c r="E53" i="2"/>
  <c r="E54" i="2"/>
  <c r="E55" i="2"/>
  <c r="F55" i="2" s="1"/>
  <c r="J54" i="2"/>
  <c r="J53" i="2"/>
  <c r="G64" i="2"/>
  <c r="G63" i="2"/>
  <c r="G65" i="2"/>
  <c r="G66" i="2"/>
  <c r="G62" i="2"/>
  <c r="F63" i="2"/>
  <c r="F64" i="2"/>
  <c r="F65" i="2"/>
  <c r="F66" i="2"/>
  <c r="F62" i="2"/>
  <c r="G55" i="2"/>
  <c r="G44" i="2"/>
  <c r="G45" i="2"/>
  <c r="G46" i="2"/>
  <c r="G47" i="2"/>
  <c r="G48" i="2"/>
  <c r="G49" i="2"/>
  <c r="G50" i="2"/>
  <c r="G51" i="2"/>
  <c r="G52" i="2"/>
  <c r="G53" i="2"/>
  <c r="G54" i="2"/>
  <c r="G43" i="2"/>
  <c r="B6" i="5" l="1"/>
  <c r="B5" i="5"/>
  <c r="B4" i="5"/>
  <c r="B3" i="5"/>
  <c r="B2" i="5"/>
  <c r="N1" i="2"/>
  <c r="I5" i="6" s="1"/>
  <c r="G3" i="4"/>
  <c r="Q337" i="1"/>
  <c r="Q336" i="1"/>
  <c r="Q335" i="1"/>
  <c r="Q334" i="1"/>
  <c r="Q333" i="1"/>
  <c r="Q332" i="1"/>
  <c r="Q331" i="1"/>
  <c r="Q330" i="1"/>
  <c r="Q329" i="1"/>
  <c r="Q328" i="1"/>
  <c r="H327" i="1"/>
  <c r="J327" i="1" s="1"/>
  <c r="L327" i="1" s="1"/>
  <c r="Q327" i="1" s="1"/>
  <c r="Q326" i="1"/>
  <c r="Q325" i="1"/>
  <c r="Q324" i="1"/>
  <c r="Q323" i="1"/>
  <c r="Q322" i="1"/>
  <c r="Q321" i="1"/>
  <c r="Q320" i="1"/>
  <c r="Q319" i="1"/>
  <c r="Q318" i="1"/>
  <c r="Q317" i="1"/>
  <c r="Q316" i="1"/>
  <c r="Q315" i="1"/>
  <c r="Q314" i="1"/>
  <c r="Q313" i="1"/>
  <c r="Q312" i="1"/>
  <c r="Q311" i="1"/>
  <c r="Q310" i="1"/>
  <c r="Q309" i="1"/>
  <c r="Q308" i="1"/>
  <c r="Q307" i="1"/>
  <c r="Q306" i="1"/>
  <c r="Q305" i="1"/>
  <c r="Q304" i="1"/>
  <c r="Q303" i="1"/>
  <c r="Q302" i="1"/>
  <c r="Q301" i="1"/>
  <c r="Q300" i="1"/>
  <c r="Q299" i="1"/>
  <c r="Q298" i="1"/>
  <c r="Q297" i="1"/>
  <c r="Q296" i="1"/>
  <c r="Q295" i="1"/>
  <c r="Q294" i="1"/>
  <c r="Q293" i="1"/>
  <c r="Q292" i="1"/>
  <c r="Q291" i="1"/>
  <c r="Q290" i="1"/>
  <c r="Q289" i="1"/>
  <c r="Q288" i="1"/>
  <c r="Q287" i="1"/>
  <c r="Q286" i="1"/>
  <c r="Q285" i="1"/>
  <c r="Q284" i="1"/>
  <c r="Q283" i="1"/>
  <c r="Q282" i="1"/>
  <c r="Q281" i="1"/>
  <c r="Q280" i="1"/>
  <c r="Q279" i="1"/>
  <c r="Q278" i="1"/>
  <c r="Q277" i="1"/>
  <c r="Q276" i="1"/>
  <c r="Q275" i="1"/>
  <c r="Q274" i="1"/>
  <c r="Q273" i="1"/>
  <c r="Q272" i="1"/>
  <c r="Q271" i="1"/>
  <c r="Q270" i="1"/>
  <c r="Q269" i="1"/>
  <c r="Q268" i="1"/>
  <c r="Q267" i="1"/>
  <c r="Q266" i="1"/>
  <c r="Q265" i="1"/>
  <c r="Q264" i="1"/>
  <c r="Q263" i="1"/>
  <c r="Q262" i="1"/>
  <c r="Q261" i="1"/>
  <c r="Q260" i="1"/>
  <c r="Q259" i="1"/>
  <c r="Q258" i="1"/>
  <c r="Q257" i="1"/>
  <c r="Q256" i="1"/>
  <c r="Q255" i="1"/>
  <c r="Q254" i="1"/>
  <c r="Q253" i="1"/>
  <c r="Q252" i="1"/>
  <c r="Q251" i="1"/>
  <c r="Q250" i="1"/>
  <c r="Q249" i="1"/>
  <c r="Q248"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219" i="1"/>
  <c r="Q218" i="1"/>
  <c r="Q217" i="1"/>
  <c r="Q216" i="1"/>
  <c r="Q215" i="1"/>
  <c r="Q214" i="1"/>
  <c r="Q213" i="1"/>
  <c r="Q212" i="1"/>
  <c r="Q211" i="1"/>
  <c r="Q210"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80" i="1"/>
  <c r="Q179" i="1"/>
  <c r="Q178" i="1"/>
  <c r="Q177" i="1"/>
  <c r="Q176"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 i="2" l="1"/>
  <c r="O1" i="2"/>
  <c r="P1" i="2" s="1"/>
  <c r="G18" i="2"/>
  <c r="C120" i="2"/>
  <c r="B127" i="2"/>
  <c r="C126" i="2"/>
  <c r="B129" i="2"/>
  <c r="C130" i="2"/>
  <c r="B126" i="2"/>
  <c r="B130" i="2"/>
  <c r="C129" i="2"/>
  <c r="C127" i="2"/>
  <c r="C128" i="2"/>
  <c r="B128" i="2"/>
  <c r="A101" i="2"/>
  <c r="B120" i="2"/>
  <c r="G6" i="2"/>
  <c r="F77" i="2"/>
  <c r="F111" i="2" l="1"/>
  <c r="D127" i="2"/>
  <c r="D126" i="2"/>
  <c r="D128" i="2"/>
  <c r="D129" i="2"/>
  <c r="D130" i="2"/>
  <c r="F27" i="2"/>
  <c r="F28" i="2"/>
  <c r="F25" i="2"/>
  <c r="E26" i="2"/>
  <c r="E27" i="2"/>
  <c r="E28" i="2"/>
  <c r="E25" i="2"/>
  <c r="G24" i="2"/>
  <c r="F26" i="2"/>
  <c r="I21" i="2"/>
  <c r="H27" i="2"/>
  <c r="H24" i="2"/>
  <c r="G25" i="2"/>
  <c r="G26" i="2"/>
  <c r="H26" i="2"/>
  <c r="G27" i="2"/>
  <c r="H25" i="2"/>
  <c r="G19" i="2"/>
  <c r="J19" i="2"/>
  <c r="H20" i="2"/>
  <c r="J22" i="2"/>
  <c r="B133" i="2"/>
  <c r="J21" i="2"/>
  <c r="J20" i="2"/>
  <c r="C133" i="2"/>
  <c r="C132" i="2"/>
  <c r="I19" i="2"/>
  <c r="I22" i="2"/>
  <c r="I20" i="2"/>
  <c r="B132" i="2"/>
  <c r="B107" i="2"/>
  <c r="B112" i="2"/>
  <c r="C105" i="2"/>
  <c r="F114" i="2"/>
  <c r="C112" i="2"/>
  <c r="B114" i="2"/>
  <c r="B123" i="2" s="1"/>
  <c r="C107" i="2"/>
  <c r="F105" i="2"/>
  <c r="C104" i="2"/>
  <c r="F109" i="2"/>
  <c r="B108" i="2"/>
  <c r="F108" i="2"/>
  <c r="C111" i="2"/>
  <c r="G111" i="2" s="1"/>
  <c r="B113" i="2"/>
  <c r="F110" i="2"/>
  <c r="F112" i="2"/>
  <c r="B109" i="2"/>
  <c r="C110" i="2"/>
  <c r="B104" i="2"/>
  <c r="F113" i="2"/>
  <c r="B111" i="2"/>
  <c r="E111" i="2" s="1"/>
  <c r="B106" i="2"/>
  <c r="B119" i="2"/>
  <c r="C114" i="2"/>
  <c r="C109" i="2"/>
  <c r="F106" i="2"/>
  <c r="C106" i="2"/>
  <c r="B110" i="2"/>
  <c r="C103" i="2"/>
  <c r="B105" i="2"/>
  <c r="F107" i="2"/>
  <c r="F104" i="2"/>
  <c r="C113" i="2"/>
  <c r="B103" i="2"/>
  <c r="C108" i="2"/>
  <c r="F103" i="2"/>
  <c r="H19" i="2"/>
  <c r="G22" i="2"/>
  <c r="G20" i="2"/>
  <c r="G21" i="2"/>
  <c r="H21" i="2"/>
  <c r="H22" i="2"/>
  <c r="E107" i="2" l="1"/>
  <c r="D109" i="2"/>
  <c r="F121" i="2"/>
  <c r="D133" i="2"/>
  <c r="D132" i="2"/>
  <c r="G120" i="2"/>
  <c r="F120" i="2"/>
  <c r="D112" i="2"/>
  <c r="G114" i="2"/>
  <c r="C123" i="2"/>
  <c r="C118" i="2"/>
  <c r="C122" i="2"/>
  <c r="C121" i="2"/>
  <c r="E105" i="2"/>
  <c r="E114" i="2"/>
  <c r="G105" i="2"/>
  <c r="D107" i="2"/>
  <c r="E112" i="2"/>
  <c r="G107" i="2"/>
  <c r="E110" i="2"/>
  <c r="D104" i="2"/>
  <c r="E104" i="2"/>
  <c r="D111" i="2"/>
  <c r="G108" i="2"/>
  <c r="D106" i="2"/>
  <c r="G104" i="2"/>
  <c r="B118" i="2"/>
  <c r="B122" i="2"/>
  <c r="G110" i="2"/>
  <c r="D114" i="2"/>
  <c r="D113" i="2"/>
  <c r="G112" i="2"/>
  <c r="G113" i="2"/>
  <c r="G109" i="2"/>
  <c r="E109" i="2"/>
  <c r="E103" i="2"/>
  <c r="D110" i="2"/>
  <c r="B121" i="2"/>
  <c r="D108" i="2"/>
  <c r="E106" i="2"/>
  <c r="E113" i="2"/>
  <c r="D103" i="2"/>
  <c r="D105" i="2"/>
  <c r="G103" i="2"/>
  <c r="G106" i="2"/>
  <c r="E108" i="2"/>
  <c r="F119" i="2" l="1"/>
  <c r="G119" i="2"/>
  <c r="F118" i="2"/>
  <c r="G1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tc={106E62EC-91C5-484B-8526-96D6548CF5D5}</author>
  </authors>
  <commentList>
    <comment ref="A1" authorId="0" shapeId="0" xr:uid="{FAD6D977-70F4-4E81-90B4-399D173EE0B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refresh all after loading new data.. ignore the error</t>
        </r>
      </text>
    </comment>
  </commentList>
</comments>
</file>

<file path=xl/sharedStrings.xml><?xml version="1.0" encoding="utf-8"?>
<sst xmlns="http://schemas.openxmlformats.org/spreadsheetml/2006/main" count="3649" uniqueCount="118">
  <si>
    <t>Segment</t>
  </si>
  <si>
    <t>Employee</t>
  </si>
  <si>
    <t>Product</t>
  </si>
  <si>
    <t>Discount Band</t>
  </si>
  <si>
    <t>Units Sold</t>
  </si>
  <si>
    <t>Manufacturing Price</t>
  </si>
  <si>
    <t>Sale Price</t>
  </si>
  <si>
    <t>Gross Sales</t>
  </si>
  <si>
    <t>Discounts</t>
  </si>
  <si>
    <t xml:space="preserve"> Sales</t>
  </si>
  <si>
    <t>COGS</t>
  </si>
  <si>
    <t>Profit</t>
  </si>
  <si>
    <t>Date</t>
  </si>
  <si>
    <t>Month Number</t>
  </si>
  <si>
    <t>Month Name</t>
  </si>
  <si>
    <t>Year</t>
  </si>
  <si>
    <t>Profit per Unit</t>
  </si>
  <si>
    <t>Government</t>
  </si>
  <si>
    <t>Peter Jones</t>
  </si>
  <si>
    <t>Computer</t>
  </si>
  <si>
    <t>None</t>
  </si>
  <si>
    <t>January</t>
  </si>
  <si>
    <t>2014</t>
  </si>
  <si>
    <t>Shane Bond</t>
  </si>
  <si>
    <t>Midmarket</t>
  </si>
  <si>
    <t>Leo Paul</t>
  </si>
  <si>
    <t>June</t>
  </si>
  <si>
    <t>Ashley Thomas</t>
  </si>
  <si>
    <t>December</t>
  </si>
  <si>
    <t>Printer</t>
  </si>
  <si>
    <t>March</t>
  </si>
  <si>
    <t>Channel Partners</t>
  </si>
  <si>
    <t>Enterprise</t>
  </si>
  <si>
    <t>July</t>
  </si>
  <si>
    <t>Small Business</t>
  </si>
  <si>
    <t>August</t>
  </si>
  <si>
    <t>September</t>
  </si>
  <si>
    <t>John Terry</t>
  </si>
  <si>
    <t>Projector</t>
  </si>
  <si>
    <t>February</t>
  </si>
  <si>
    <t>October</t>
  </si>
  <si>
    <t>Phone</t>
  </si>
  <si>
    <t>April</t>
  </si>
  <si>
    <t>Low</t>
  </si>
  <si>
    <t>May</t>
  </si>
  <si>
    <t>November</t>
  </si>
  <si>
    <t>Medium</t>
  </si>
  <si>
    <t>High</t>
  </si>
  <si>
    <t>Row Labels</t>
  </si>
  <si>
    <t>Grand Total</t>
  </si>
  <si>
    <t>Sum of  Sales</t>
  </si>
  <si>
    <t>Sum of Profit</t>
  </si>
  <si>
    <t>Sales</t>
  </si>
  <si>
    <t>Matching Row</t>
  </si>
  <si>
    <t>pjones@companyx.com</t>
  </si>
  <si>
    <t>sbond@companyx.com</t>
  </si>
  <si>
    <t>lpaul@companyx.com</t>
  </si>
  <si>
    <t>Athomas@companyx.com</t>
  </si>
  <si>
    <t>jterry@companyx.com</t>
  </si>
  <si>
    <t>Email</t>
  </si>
  <si>
    <t xml:space="preserve">No. of employees &gt; </t>
  </si>
  <si>
    <t>No</t>
  </si>
  <si>
    <t xml:space="preserve">Name </t>
  </si>
  <si>
    <t>Picture</t>
  </si>
  <si>
    <t>Leaderboard</t>
  </si>
  <si>
    <t>Picture 1</t>
  </si>
  <si>
    <t>Picture 3</t>
  </si>
  <si>
    <t>Picture 5</t>
  </si>
  <si>
    <t>Picture 7</t>
  </si>
  <si>
    <t>Picture 9</t>
  </si>
  <si>
    <t>Picture 2</t>
  </si>
  <si>
    <t>Picture 4</t>
  </si>
  <si>
    <t>Picture 6</t>
  </si>
  <si>
    <t>Top Row Data</t>
  </si>
  <si>
    <t>Sum of Margin</t>
  </si>
  <si>
    <t>Sum of Units Sold</t>
  </si>
  <si>
    <t>Margin</t>
  </si>
  <si>
    <t>Profit/Unit</t>
  </si>
  <si>
    <t>Net Sales</t>
  </si>
  <si>
    <t>Net Profit</t>
  </si>
  <si>
    <t>No. of Units Sold</t>
  </si>
  <si>
    <t xml:space="preserve">Trend </t>
  </si>
  <si>
    <t>Sales per Unit</t>
  </si>
  <si>
    <t>Monthly Average sales</t>
  </si>
  <si>
    <t>Monthly Average profit</t>
  </si>
  <si>
    <t>Average of Sale Price</t>
  </si>
  <si>
    <t>Monthly avg sales price</t>
  </si>
  <si>
    <t>Monthly avg sales</t>
  </si>
  <si>
    <t>Sales/Unit</t>
  </si>
  <si>
    <t>Sales Analysis Dashboard Data</t>
  </si>
  <si>
    <t>Monthly Average Sale Price</t>
  </si>
  <si>
    <t>Sales contribution</t>
  </si>
  <si>
    <t>Top month</t>
  </si>
  <si>
    <t>Top month sales</t>
  </si>
  <si>
    <t>Segment Analysis</t>
  </si>
  <si>
    <t xml:space="preserve">Segment </t>
  </si>
  <si>
    <t>Top Segment</t>
  </si>
  <si>
    <t>Top segment name</t>
  </si>
  <si>
    <t xml:space="preserve">Monthly Average </t>
  </si>
  <si>
    <t>Profit per unit</t>
  </si>
  <si>
    <t>Highest profit per uniy</t>
  </si>
  <si>
    <t>Highest Unit Sold</t>
  </si>
  <si>
    <t>Total units sold</t>
  </si>
  <si>
    <t>Units sold</t>
  </si>
  <si>
    <t>Name</t>
  </si>
  <si>
    <t>Image</t>
  </si>
  <si>
    <t>Average of Profit per Unit</t>
  </si>
  <si>
    <t>Shane_Bond_L</t>
  </si>
  <si>
    <t>Peter_Jones_L</t>
  </si>
  <si>
    <t>Leo_Paul_L</t>
  </si>
  <si>
    <t>John_Terry_L</t>
  </si>
  <si>
    <t>Ashley_Thomas_L</t>
  </si>
  <si>
    <t>Rank</t>
  </si>
  <si>
    <t>_2</t>
  </si>
  <si>
    <t>_1</t>
  </si>
  <si>
    <t>_3</t>
  </si>
  <si>
    <t>_4</t>
  </si>
  <si>
    <t>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</si>
</sst>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quot;$&quot;* #,##0.00_);_(&quot;$&quot;* \(#,##0.00\);_(&quot;$&quot;* &quot;-&quot;??_);_(@_)"/>
    <numFmt numFmtId="165" formatCode="_-* #,##0.00_-;\-* #,##0.00_-;_-* &quot;-&quot;??_-;_-@_-"/>
    <numFmt numFmtId="166" formatCode="_ * #,##0.0_ ;_ * \-#,##0.0_ ;_ * &quot;-&quot;??_ ;_ @_ "/>
    <numFmt numFmtId="167" formatCode="_ * #,##0_ ;_ * \-#,##0_ ;_ * &quot;-&quot;??_ ;_ @_ "/>
    <numFmt numFmtId="168" formatCode="0.0%"/>
    <numFmt numFmtId="169" formatCode="[$$-C09]#,##0.00"/>
    <numFmt numFmtId="170" formatCode="0.0"/>
  </numFmts>
  <fonts count="24"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b/>
      <sz val="12"/>
      <color theme="0"/>
      <name val="Calibri"/>
      <family val="2"/>
      <scheme val="minor"/>
    </font>
    <font>
      <u/>
      <sz val="11"/>
      <color theme="10"/>
      <name val="Calibri"/>
      <family val="2"/>
      <scheme val="minor"/>
    </font>
    <font>
      <b/>
      <sz val="11"/>
      <color rgb="FF00B050"/>
      <name val="Calibri"/>
      <family val="2"/>
      <scheme val="minor"/>
    </font>
    <font>
      <b/>
      <sz val="11"/>
      <color rgb="FF00B0F0"/>
      <name val="Calibri"/>
      <family val="2"/>
      <scheme val="minor"/>
    </font>
    <font>
      <b/>
      <i/>
      <sz val="11"/>
      <color theme="1"/>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rgb="FF002060"/>
        <bgColor indexed="64"/>
      </patternFill>
    </fill>
    <fill>
      <patternFill patternType="solid">
        <fgColor theme="1"/>
        <bgColor indexed="64"/>
      </patternFill>
    </fill>
    <fill>
      <patternFill patternType="solid">
        <fgColor theme="7" tint="0.59999389629810485"/>
        <bgColor indexed="64"/>
      </patternFill>
    </fill>
    <fill>
      <patternFill patternType="solid">
        <fgColor theme="0"/>
        <bgColor indexed="64"/>
      </patternFill>
    </fill>
    <fill>
      <patternFill patternType="solid">
        <fgColor rgb="FF00B0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8">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165" fontId="1" fillId="0" borderId="0" applyFon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1" fillId="0" borderId="0"/>
    <xf numFmtId="164" fontId="1" fillId="0" borderId="0" applyFont="0" applyFill="0" applyBorder="0" applyAlignment="0" applyProtection="0"/>
    <xf numFmtId="0" fontId="19" fillId="0" borderId="0" applyNumberFormat="0" applyFill="0" applyBorder="0" applyAlignment="0" applyProtection="0"/>
  </cellStyleXfs>
  <cellXfs count="53">
    <xf numFmtId="0" fontId="0" fillId="0" borderId="0" xfId="0"/>
    <xf numFmtId="0" fontId="0" fillId="37" borderId="0" xfId="0" applyFill="1"/>
    <xf numFmtId="0" fontId="0" fillId="33" borderId="0" xfId="0" applyFill="1"/>
    <xf numFmtId="0" fontId="14" fillId="34" borderId="10" xfId="0" applyFont="1" applyFill="1" applyBorder="1"/>
    <xf numFmtId="0" fontId="0" fillId="0" borderId="0" xfId="0"/>
    <xf numFmtId="0" fontId="0" fillId="0" borderId="0" xfId="0" pivotButton="1"/>
    <xf numFmtId="0" fontId="0" fillId="0" borderId="0" xfId="0" applyNumberFormat="1"/>
    <xf numFmtId="0" fontId="0" fillId="0" borderId="0" xfId="0" applyAlignment="1">
      <alignment horizontal="left"/>
    </xf>
    <xf numFmtId="9" fontId="0" fillId="0" borderId="0" xfId="0" applyNumberFormat="1"/>
    <xf numFmtId="0" fontId="14" fillId="0" borderId="0" xfId="0" applyFont="1"/>
    <xf numFmtId="164" fontId="1" fillId="0" borderId="0" xfId="46" applyFont="1"/>
    <xf numFmtId="164" fontId="0" fillId="0" borderId="0" xfId="46" applyFont="1"/>
    <xf numFmtId="14" fontId="1" fillId="0" borderId="0" xfId="46" applyNumberFormat="1" applyFont="1"/>
    <xf numFmtId="1" fontId="1" fillId="0" borderId="0" xfId="46" applyNumberFormat="1" applyFont="1"/>
    <xf numFmtId="49" fontId="1" fillId="0" borderId="0" xfId="46" applyNumberFormat="1" applyFont="1"/>
    <xf numFmtId="0" fontId="14" fillId="0" borderId="0" xfId="0" applyFont="1" applyAlignment="1">
      <alignment horizontal="center"/>
    </xf>
    <xf numFmtId="43" fontId="0" fillId="0" borderId="0" xfId="0" applyNumberFormat="1"/>
    <xf numFmtId="2" fontId="0" fillId="0" borderId="0" xfId="0" applyNumberFormat="1"/>
    <xf numFmtId="0" fontId="19" fillId="0" borderId="0" xfId="47"/>
    <xf numFmtId="167" fontId="0" fillId="0" borderId="0" xfId="1" applyNumberFormat="1" applyFont="1"/>
    <xf numFmtId="0" fontId="0" fillId="0" borderId="0" xfId="0" applyAlignment="1">
      <alignment horizontal="left" indent="1"/>
    </xf>
    <xf numFmtId="0" fontId="20" fillId="0" borderId="0" xfId="0" applyFont="1"/>
    <xf numFmtId="166" fontId="21" fillId="0" borderId="0" xfId="1" applyNumberFormat="1" applyFont="1"/>
    <xf numFmtId="0" fontId="11" fillId="36" borderId="0" xfId="0" applyFont="1" applyFill="1"/>
    <xf numFmtId="164" fontId="11" fillId="36" borderId="0" xfId="46" applyFont="1" applyFill="1"/>
    <xf numFmtId="0" fontId="14" fillId="35" borderId="0" xfId="0" applyFont="1" applyFill="1" applyAlignment="1">
      <alignment horizontal="left"/>
    </xf>
    <xf numFmtId="0" fontId="22" fillId="35" borderId="0" xfId="0" applyFont="1" applyFill="1"/>
    <xf numFmtId="168" fontId="0" fillId="0" borderId="0" xfId="2" applyNumberFormat="1" applyFont="1"/>
    <xf numFmtId="9" fontId="0" fillId="0" borderId="0" xfId="2" applyNumberFormat="1" applyFont="1"/>
    <xf numFmtId="169" fontId="0" fillId="0" borderId="0" xfId="0" applyNumberFormat="1"/>
    <xf numFmtId="170" fontId="0" fillId="0" borderId="0" xfId="0" applyNumberFormat="1"/>
    <xf numFmtId="167" fontId="0" fillId="0" borderId="0" xfId="0" applyNumberFormat="1"/>
    <xf numFmtId="9" fontId="14" fillId="34" borderId="11" xfId="2" applyFont="1" applyFill="1" applyBorder="1"/>
    <xf numFmtId="0" fontId="0" fillId="0" borderId="0" xfId="0" applyAlignment="1"/>
    <xf numFmtId="170" fontId="0" fillId="0" borderId="0" xfId="0" applyNumberFormat="1" applyAlignment="1">
      <alignment wrapText="1"/>
    </xf>
    <xf numFmtId="9" fontId="0" fillId="0" borderId="0" xfId="2" applyFont="1"/>
    <xf numFmtId="0" fontId="14" fillId="0" borderId="0" xfId="0" applyFont="1" applyAlignment="1">
      <alignment wrapText="1"/>
    </xf>
    <xf numFmtId="0" fontId="0" fillId="39" borderId="0" xfId="0" applyFill="1" applyAlignment="1">
      <alignment horizontal="center"/>
    </xf>
    <xf numFmtId="1" fontId="21" fillId="0" borderId="0" xfId="0" applyNumberFormat="1" applyFont="1" applyAlignment="1">
      <alignment horizontal="left"/>
    </xf>
    <xf numFmtId="167" fontId="21" fillId="0" borderId="0" xfId="1" applyNumberFormat="1" applyFont="1"/>
    <xf numFmtId="0" fontId="0" fillId="0" borderId="0" xfId="0" applyAlignment="1">
      <alignment vertical="center"/>
    </xf>
    <xf numFmtId="0" fontId="0" fillId="0" borderId="0" xfId="0" applyFont="1" applyAlignment="1">
      <alignment horizontal="center"/>
    </xf>
    <xf numFmtId="0" fontId="0" fillId="0" borderId="0" xfId="0" applyAlignment="1">
      <alignment horizontal="center" vertical="center"/>
    </xf>
    <xf numFmtId="170" fontId="0" fillId="0" borderId="0" xfId="0" applyNumberFormat="1" applyAlignment="1">
      <alignment horizontal="center" vertical="center"/>
    </xf>
    <xf numFmtId="0" fontId="21" fillId="0" borderId="0" xfId="0" applyFont="1" applyAlignment="1">
      <alignment horizontal="center" vertical="center"/>
    </xf>
    <xf numFmtId="0" fontId="14" fillId="40" borderId="0" xfId="0" applyFont="1" applyFill="1" applyAlignment="1">
      <alignment horizontal="center" vertical="center"/>
    </xf>
    <xf numFmtId="170" fontId="14" fillId="40" borderId="0" xfId="0" applyNumberFormat="1" applyFont="1" applyFill="1" applyAlignment="1">
      <alignment horizontal="center" vertical="center"/>
    </xf>
    <xf numFmtId="1" fontId="11" fillId="40" borderId="0" xfId="0" applyNumberFormat="1" applyFont="1" applyFill="1" applyAlignment="1">
      <alignment horizontal="center" vertical="center"/>
    </xf>
    <xf numFmtId="170" fontId="11" fillId="40" borderId="0" xfId="0" applyNumberFormat="1" applyFont="1" applyFill="1" applyAlignment="1">
      <alignment horizontal="center" vertical="center"/>
    </xf>
    <xf numFmtId="0" fontId="15" fillId="0" borderId="0" xfId="0" applyFont="1" applyAlignment="1">
      <alignment horizontal="center"/>
    </xf>
    <xf numFmtId="170" fontId="15" fillId="0" borderId="0" xfId="0" applyNumberFormat="1" applyFont="1" applyAlignment="1">
      <alignment horizontal="center"/>
    </xf>
    <xf numFmtId="0" fontId="18" fillId="36" borderId="0" xfId="0" applyFont="1" applyFill="1" applyAlignment="1">
      <alignment horizontal="center"/>
    </xf>
    <xf numFmtId="0" fontId="0" fillId="38" borderId="0" xfId="0" applyFill="1" applyAlignment="1">
      <alignment horizontal="center"/>
    </xf>
  </cellXfs>
  <cellStyles count="48">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39" xr:uid="{E3DB12B2-9F73-45D6-BD40-3BE25ECF310E}"/>
    <cellStyle name="60% - Accent2 2" xfId="40" xr:uid="{0F1A891D-C670-4309-8F49-D8C165AA2E47}"/>
    <cellStyle name="60% - Accent3 2" xfId="41" xr:uid="{7F78EC77-5815-4579-9EB5-48D9BF2D58EB}"/>
    <cellStyle name="60% - Accent4 2" xfId="42" xr:uid="{0020FBC1-34F0-4D25-8AFC-E3B43CF1D8F2}"/>
    <cellStyle name="60% - Accent5 2" xfId="43" xr:uid="{87627B6E-586C-421F-B3A6-609A95CD0D7B}"/>
    <cellStyle name="60% - Accent6 2" xfId="44" xr:uid="{12543129-6477-4CD5-96FF-81E2BDE125E7}"/>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Comma" xfId="1" builtinId="3"/>
    <cellStyle name="Comma 2" xfId="36" xr:uid="{13978139-AF06-424B-970F-28095FEC5FDE}"/>
    <cellStyle name="Currency 2" xfId="46" xr:uid="{CC029E8B-5685-4A06-9BE6-C2BF28A61D15}"/>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7" builtinId="8"/>
    <cellStyle name="Input" xfId="9" builtinId="20" customBuiltin="1"/>
    <cellStyle name="Linked Cell" xfId="12" builtinId="24" customBuiltin="1"/>
    <cellStyle name="Neutral 2" xfId="38" xr:uid="{B764282C-02D1-436A-9388-C2F50014BA5C}"/>
    <cellStyle name="Normal" xfId="0" builtinId="0"/>
    <cellStyle name="Normal 4" xfId="45" xr:uid="{D5B596CF-C4D1-4B92-B11C-43E92DED40AE}"/>
    <cellStyle name="Note" xfId="15" builtinId="10" customBuiltin="1"/>
    <cellStyle name="Output" xfId="10" builtinId="21" customBuiltin="1"/>
    <cellStyle name="Percent" xfId="2" builtinId="5"/>
    <cellStyle name="Title 2" xfId="37" xr:uid="{523FCF66-943E-42B1-8532-F47B9F417E77}"/>
    <cellStyle name="Total" xfId="17" builtinId="25" customBuiltin="1"/>
    <cellStyle name="Warning Text" xfId="14" builtinId="11" customBuiltin="1"/>
  </cellStyles>
  <dxfs count="20">
    <dxf>
      <numFmt numFmtId="170" formatCode="0.0"/>
    </dxf>
    <dxf>
      <numFmt numFmtId="13" formatCode="0%"/>
    </dxf>
    <dxf>
      <numFmt numFmtId="167" formatCode="_ * #,##0_ ;_ * \-#,##0_ ;_ * &quot;-&quot;??_ ;_ @_ "/>
    </dxf>
    <dxf>
      <numFmt numFmtId="167" formatCode="_ * #,##0_ ;_ * \-#,##0_ ;_ * &quot;-&quot;??_ ;_ @_ "/>
    </dxf>
    <dxf>
      <font>
        <b val="0"/>
        <i val="0"/>
        <strike val="0"/>
        <condense val="0"/>
        <extend val="0"/>
        <outline val="0"/>
        <shadow val="0"/>
        <u val="none"/>
        <vertAlign val="baseline"/>
        <sz val="11"/>
        <color theme="1"/>
        <name val="Calibri"/>
        <scheme val="minor"/>
      </font>
      <numFmt numFmtId="164" formatCode="_(&quot;$&quot;* #,##0.00_);_(&quot;$&quot;* \(#,##0.00\);_(&quot;$&quot;* &quot;-&quot;??_);_(@_)"/>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71"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lotArea>
      <c:layout/>
      <c:barChart>
        <c:barDir val="bar"/>
        <c:grouping val="stacked"/>
        <c:varyColors val="0"/>
        <c:ser>
          <c:idx val="0"/>
          <c:order val="0"/>
          <c:spPr>
            <a:solidFill>
              <a:srgbClr val="00B0F0"/>
            </a:solidFill>
            <a:ln>
              <a:noFill/>
            </a:ln>
            <a:effectLst/>
          </c:spPr>
          <c:invertIfNegative val="0"/>
          <c:val>
            <c:numRef>
              <c:f>Analysis!$E$55</c:f>
              <c:numCache>
                <c:formatCode>0%</c:formatCode>
                <c:ptCount val="1"/>
                <c:pt idx="0">
                  <c:v>0.16248861313395971</c:v>
                </c:pt>
              </c:numCache>
            </c:numRef>
          </c:val>
          <c:extLst>
            <c:ext xmlns:c16="http://schemas.microsoft.com/office/drawing/2014/chart" uri="{C3380CC4-5D6E-409C-BE32-E72D297353CC}">
              <c16:uniqueId val="{00000000-178D-4F7C-8EF7-A050BEDB7658}"/>
            </c:ext>
          </c:extLst>
        </c:ser>
        <c:ser>
          <c:idx val="1"/>
          <c:order val="1"/>
          <c:spPr>
            <a:solidFill>
              <a:schemeClr val="tx1">
                <a:lumMod val="75000"/>
                <a:lumOff val="25000"/>
              </a:schemeClr>
            </a:solidFill>
            <a:ln>
              <a:noFill/>
            </a:ln>
            <a:effectLst/>
          </c:spPr>
          <c:invertIfNegative val="0"/>
          <c:val>
            <c:numRef>
              <c:f>Analysis!$F$55</c:f>
              <c:numCache>
                <c:formatCode>0%</c:formatCode>
                <c:ptCount val="1"/>
                <c:pt idx="0">
                  <c:v>0.83751138686604032</c:v>
                </c:pt>
              </c:numCache>
            </c:numRef>
          </c:val>
          <c:extLst>
            <c:ext xmlns:c16="http://schemas.microsoft.com/office/drawing/2014/chart" uri="{C3380CC4-5D6E-409C-BE32-E72D297353CC}">
              <c16:uniqueId val="{00000001-178D-4F7C-8EF7-A050BEDB7658}"/>
            </c:ext>
          </c:extLst>
        </c:ser>
        <c:dLbls>
          <c:showLegendKey val="0"/>
          <c:showVal val="0"/>
          <c:showCatName val="0"/>
          <c:showSerName val="0"/>
          <c:showPercent val="0"/>
          <c:showBubbleSize val="0"/>
        </c:dLbls>
        <c:gapWidth val="150"/>
        <c:overlap val="100"/>
        <c:axId val="1997729535"/>
        <c:axId val="137341119"/>
      </c:barChart>
      <c:catAx>
        <c:axId val="1997729535"/>
        <c:scaling>
          <c:orientation val="minMax"/>
        </c:scaling>
        <c:delete val="0"/>
        <c:axPos val="l"/>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37341119"/>
        <c:crosses val="autoZero"/>
        <c:auto val="1"/>
        <c:lblAlgn val="ctr"/>
        <c:lblOffset val="100"/>
        <c:noMultiLvlLbl val="0"/>
      </c:catAx>
      <c:valAx>
        <c:axId val="137341119"/>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99772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no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
          <c:order val="1"/>
          <c:tx>
            <c:v>Units Sold</c:v>
          </c:tx>
          <c:spPr>
            <a:ln w="34925" cap="rnd">
              <a:solidFill>
                <a:srgbClr val="00B0F0"/>
              </a:solidFill>
              <a:round/>
            </a:ln>
            <a:effectLst>
              <a:outerShdw blurRad="57150" dist="19050" dir="5400000" algn="ctr" rotWithShape="0">
                <a:srgbClr val="000000">
                  <a:alpha val="63000"/>
                </a:srgbClr>
              </a:outerShdw>
            </a:effectLst>
          </c:spPr>
          <c:marker>
            <c:symbol val="none"/>
          </c:marker>
          <c:xVal>
            <c:strRef>
              <c:f>Analysis!$A$103:$A$114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xVal>
          <c:yVal>
            <c:numRef>
              <c:f>Analysis!$F$103:$F$114</c:f>
              <c:numCache>
                <c:formatCode>General</c:formatCode>
                <c:ptCount val="12"/>
                <c:pt idx="0">
                  <c:v>4266</c:v>
                </c:pt>
                <c:pt idx="1">
                  <c:v>7410</c:v>
                </c:pt>
                <c:pt idx="2">
                  <c:v>3925</c:v>
                </c:pt>
                <c:pt idx="3">
                  <c:v>10672</c:v>
                </c:pt>
                <c:pt idx="4">
                  <c:v>7222</c:v>
                </c:pt>
                <c:pt idx="5">
                  <c:v>9119</c:v>
                </c:pt>
                <c:pt idx="6">
                  <c:v>5509</c:v>
                </c:pt>
                <c:pt idx="7">
                  <c:v>7774</c:v>
                </c:pt>
                <c:pt idx="8">
                  <c:v>8314</c:v>
                </c:pt>
                <c:pt idx="9">
                  <c:v>6290</c:v>
                </c:pt>
                <c:pt idx="10">
                  <c:v>7091</c:v>
                </c:pt>
                <c:pt idx="11">
                  <c:v>11934</c:v>
                </c:pt>
              </c:numCache>
            </c:numRef>
          </c:yVal>
          <c:smooth val="1"/>
          <c:extLst>
            <c:ext xmlns:c16="http://schemas.microsoft.com/office/drawing/2014/chart" uri="{C3380CC4-5D6E-409C-BE32-E72D297353CC}">
              <c16:uniqueId val="{00000001-EA61-46DC-804B-8DE2684E148E}"/>
            </c:ext>
          </c:extLst>
        </c:ser>
        <c:dLbls>
          <c:showLegendKey val="0"/>
          <c:showVal val="0"/>
          <c:showCatName val="0"/>
          <c:showSerName val="0"/>
          <c:showPercent val="0"/>
          <c:showBubbleSize val="0"/>
        </c:dLbls>
        <c:axId val="1917706047"/>
        <c:axId val="1917699391"/>
      </c:scatterChart>
      <c:scatterChart>
        <c:scatterStyle val="smoothMarker"/>
        <c:varyColors val="0"/>
        <c:ser>
          <c:idx val="0"/>
          <c:order val="0"/>
          <c:tx>
            <c:v>Margin %</c:v>
          </c:tx>
          <c:spPr>
            <a:ln w="34925" cap="rnd">
              <a:solidFill>
                <a:schemeClr val="bg1">
                  <a:lumMod val="65000"/>
                </a:schemeClr>
              </a:solidFill>
              <a:round/>
            </a:ln>
            <a:effectLst>
              <a:outerShdw blurRad="57150" dist="19050" dir="5400000" algn="ctr" rotWithShape="0">
                <a:srgbClr val="000000">
                  <a:alpha val="63000"/>
                </a:srgbClr>
              </a:outerShdw>
            </a:effectLst>
          </c:spPr>
          <c:marker>
            <c:symbol val="none"/>
          </c:marker>
          <c:xVal>
            <c:strRef>
              <c:f>Analysis!$A$103:$A$114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xVal>
          <c:yVal>
            <c:numRef>
              <c:f>Analysis!$D$103:$D$114</c:f>
              <c:numCache>
                <c:formatCode>0.0%</c:formatCode>
                <c:ptCount val="12"/>
                <c:pt idx="0">
                  <c:v>0.13160573109688153</c:v>
                </c:pt>
                <c:pt idx="1">
                  <c:v>0.25038092828502534</c:v>
                </c:pt>
                <c:pt idx="2">
                  <c:v>0.14365087270755167</c:v>
                </c:pt>
                <c:pt idx="3">
                  <c:v>0.11084682230702884</c:v>
                </c:pt>
                <c:pt idx="4">
                  <c:v>0.14730260520792812</c:v>
                </c:pt>
                <c:pt idx="5">
                  <c:v>0.18554630006377795</c:v>
                </c:pt>
                <c:pt idx="6">
                  <c:v>7.6906182933454581E-2</c:v>
                </c:pt>
                <c:pt idx="7">
                  <c:v>0.16748629089235431</c:v>
                </c:pt>
                <c:pt idx="8">
                  <c:v>0.25233374759962807</c:v>
                </c:pt>
                <c:pt idx="9">
                  <c:v>0.13678227226667283</c:v>
                </c:pt>
                <c:pt idx="10">
                  <c:v>0.13244484157240519</c:v>
                </c:pt>
                <c:pt idx="11">
                  <c:v>0.18285882080392249</c:v>
                </c:pt>
              </c:numCache>
            </c:numRef>
          </c:yVal>
          <c:smooth val="1"/>
          <c:extLst>
            <c:ext xmlns:c16="http://schemas.microsoft.com/office/drawing/2014/chart" uri="{C3380CC4-5D6E-409C-BE32-E72D297353CC}">
              <c16:uniqueId val="{00000000-EA61-46DC-804B-8DE2684E148E}"/>
            </c:ext>
          </c:extLst>
        </c:ser>
        <c:dLbls>
          <c:showLegendKey val="0"/>
          <c:showVal val="0"/>
          <c:showCatName val="0"/>
          <c:showSerName val="0"/>
          <c:showPercent val="0"/>
          <c:showBubbleSize val="0"/>
        </c:dLbls>
        <c:axId val="128356479"/>
        <c:axId val="128355231"/>
      </c:scatterChart>
      <c:valAx>
        <c:axId val="1917706047"/>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1917699391"/>
        <c:crosses val="autoZero"/>
        <c:crossBetween val="midCat"/>
      </c:valAx>
      <c:valAx>
        <c:axId val="191769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706047"/>
        <c:crosses val="autoZero"/>
        <c:crossBetween val="midCat"/>
        <c:majorUnit val="5000"/>
      </c:valAx>
      <c:valAx>
        <c:axId val="128355231"/>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56479"/>
        <c:crosses val="max"/>
        <c:crossBetween val="midCat"/>
      </c:valAx>
      <c:valAx>
        <c:axId val="128356479"/>
        <c:scaling>
          <c:orientation val="minMax"/>
        </c:scaling>
        <c:delete val="1"/>
        <c:axPos val="t"/>
        <c:numFmt formatCode="General" sourceLinked="1"/>
        <c:majorTickMark val="out"/>
        <c:minorTickMark val="none"/>
        <c:tickLblPos val="nextTo"/>
        <c:crossAx val="128355231"/>
        <c:crosses val="max"/>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v>Margin%</c:v>
          </c:tx>
          <c:spPr>
            <a:solidFill>
              <a:schemeClr val="bg1">
                <a:lumMod val="6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Analysis!$A$103:$A$114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Analysis!$D$103:$D$114</c:f>
              <c:numCache>
                <c:formatCode>0.0%</c:formatCode>
                <c:ptCount val="12"/>
                <c:pt idx="0">
                  <c:v>0.13160573109688153</c:v>
                </c:pt>
                <c:pt idx="1">
                  <c:v>0.25038092828502534</c:v>
                </c:pt>
                <c:pt idx="2">
                  <c:v>0.14365087270755167</c:v>
                </c:pt>
                <c:pt idx="3">
                  <c:v>0.11084682230702884</c:v>
                </c:pt>
                <c:pt idx="4">
                  <c:v>0.14730260520792812</c:v>
                </c:pt>
                <c:pt idx="5">
                  <c:v>0.18554630006377795</c:v>
                </c:pt>
                <c:pt idx="6">
                  <c:v>7.6906182933454581E-2</c:v>
                </c:pt>
                <c:pt idx="7">
                  <c:v>0.16748629089235431</c:v>
                </c:pt>
                <c:pt idx="8">
                  <c:v>0.25233374759962807</c:v>
                </c:pt>
                <c:pt idx="9">
                  <c:v>0.13678227226667283</c:v>
                </c:pt>
                <c:pt idx="10">
                  <c:v>0.13244484157240519</c:v>
                </c:pt>
                <c:pt idx="11">
                  <c:v>0.18285882080392249</c:v>
                </c:pt>
              </c:numCache>
            </c:numRef>
          </c:val>
          <c:extLst>
            <c:ext xmlns:c16="http://schemas.microsoft.com/office/drawing/2014/chart" uri="{C3380CC4-5D6E-409C-BE32-E72D297353CC}">
              <c16:uniqueId val="{00000001-C4C7-4B7B-960F-35D3567260CA}"/>
            </c:ext>
          </c:extLst>
        </c:ser>
        <c:dLbls>
          <c:showLegendKey val="0"/>
          <c:showVal val="0"/>
          <c:showCatName val="0"/>
          <c:showSerName val="0"/>
          <c:showPercent val="0"/>
          <c:showBubbleSize val="0"/>
        </c:dLbls>
        <c:gapWidth val="150"/>
        <c:axId val="208534559"/>
        <c:axId val="208533311"/>
      </c:barChart>
      <c:lineChart>
        <c:grouping val="standard"/>
        <c:varyColors val="0"/>
        <c:ser>
          <c:idx val="0"/>
          <c:order val="0"/>
          <c:tx>
            <c:v>Sales(USD)</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Analysis!$A$103:$A$114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Analysis!$B$103:$B$114</c:f>
              <c:numCache>
                <c:formatCode>_ * #,##0_ ;_ * \-#,##0_ ;_ * "-"??_ ;_ @_ </c:formatCode>
                <c:ptCount val="12"/>
                <c:pt idx="0">
                  <c:v>484779.8</c:v>
                </c:pt>
                <c:pt idx="1">
                  <c:v>525597.62</c:v>
                </c:pt>
                <c:pt idx="2">
                  <c:v>451755</c:v>
                </c:pt>
                <c:pt idx="3">
                  <c:v>1353872.46</c:v>
                </c:pt>
                <c:pt idx="4">
                  <c:v>1286300.3999999999</c:v>
                </c:pt>
                <c:pt idx="5">
                  <c:v>1025589.3</c:v>
                </c:pt>
                <c:pt idx="6">
                  <c:v>778611</c:v>
                </c:pt>
                <c:pt idx="7">
                  <c:v>598058.62</c:v>
                </c:pt>
                <c:pt idx="8">
                  <c:v>719706.14999999991</c:v>
                </c:pt>
                <c:pt idx="9">
                  <c:v>1190749.4099999999</c:v>
                </c:pt>
                <c:pt idx="10">
                  <c:v>541667</c:v>
                </c:pt>
                <c:pt idx="11">
                  <c:v>1887885.52</c:v>
                </c:pt>
              </c:numCache>
            </c:numRef>
          </c:val>
          <c:smooth val="0"/>
          <c:extLst>
            <c:ext xmlns:c16="http://schemas.microsoft.com/office/drawing/2014/chart" uri="{C3380CC4-5D6E-409C-BE32-E72D297353CC}">
              <c16:uniqueId val="{00000000-C4C7-4B7B-960F-35D3567260CA}"/>
            </c:ext>
          </c:extLst>
        </c:ser>
        <c:dLbls>
          <c:showLegendKey val="0"/>
          <c:showVal val="0"/>
          <c:showCatName val="0"/>
          <c:showSerName val="0"/>
          <c:showPercent val="0"/>
          <c:showBubbleSize val="0"/>
        </c:dLbls>
        <c:marker val="1"/>
        <c:smooth val="0"/>
        <c:axId val="373478895"/>
        <c:axId val="373473487"/>
      </c:lineChart>
      <c:catAx>
        <c:axId val="373478895"/>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373473487"/>
        <c:crosses val="autoZero"/>
        <c:auto val="1"/>
        <c:lblAlgn val="ctr"/>
        <c:lblOffset val="100"/>
        <c:noMultiLvlLbl val="0"/>
      </c:catAx>
      <c:valAx>
        <c:axId val="373473487"/>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478895"/>
        <c:crosses val="autoZero"/>
        <c:crossBetween val="between"/>
      </c:valAx>
      <c:valAx>
        <c:axId val="208533311"/>
        <c:scaling>
          <c:orientation val="minMax"/>
        </c:scaling>
        <c:delete val="0"/>
        <c:axPos val="r"/>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534559"/>
        <c:crosses val="max"/>
        <c:crossBetween val="between"/>
      </c:valAx>
      <c:catAx>
        <c:axId val="208534559"/>
        <c:scaling>
          <c:orientation val="minMax"/>
        </c:scaling>
        <c:delete val="1"/>
        <c:axPos val="b"/>
        <c:numFmt formatCode="mmm" sourceLinked="0"/>
        <c:majorTickMark val="none"/>
        <c:minorTickMark val="none"/>
        <c:tickLblPos val="low"/>
        <c:crossAx val="208533311"/>
        <c:crosses val="autoZero"/>
        <c:auto val="0"/>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noFill/>
              <a:latin typeface="+mn-lt"/>
              <a:ea typeface="+mn-ea"/>
              <a:cs typeface="+mn-cs"/>
            </a:defRPr>
          </a:pPr>
          <a:endParaRPr lang="en-US"/>
        </a:p>
      </c:txPr>
    </c:title>
    <c:autoTitleDeleted val="0"/>
    <c:plotArea>
      <c:layout/>
      <c:barChart>
        <c:barDir val="bar"/>
        <c:grouping val="stacked"/>
        <c:varyColors val="0"/>
        <c:ser>
          <c:idx val="0"/>
          <c:order val="0"/>
          <c:spPr>
            <a:solidFill>
              <a:srgbClr val="00B0F0"/>
            </a:solidFill>
            <a:ln>
              <a:noFill/>
            </a:ln>
            <a:effectLst/>
          </c:spPr>
          <c:invertIfNegative val="0"/>
          <c:val>
            <c:numRef>
              <c:f>Analysis!$E$55</c:f>
              <c:numCache>
                <c:formatCode>0%</c:formatCode>
                <c:ptCount val="1"/>
                <c:pt idx="0">
                  <c:v>0.16248861313395971</c:v>
                </c:pt>
              </c:numCache>
            </c:numRef>
          </c:val>
          <c:extLst>
            <c:ext xmlns:c16="http://schemas.microsoft.com/office/drawing/2014/chart" uri="{C3380CC4-5D6E-409C-BE32-E72D297353CC}">
              <c16:uniqueId val="{00000000-3B97-4241-BB05-CF67372B6C97}"/>
            </c:ext>
          </c:extLst>
        </c:ser>
        <c:ser>
          <c:idx val="1"/>
          <c:order val="1"/>
          <c:spPr>
            <a:solidFill>
              <a:schemeClr val="tx1">
                <a:lumMod val="75000"/>
                <a:lumOff val="25000"/>
              </a:schemeClr>
            </a:solidFill>
            <a:ln>
              <a:noFill/>
            </a:ln>
            <a:effectLst/>
          </c:spPr>
          <c:invertIfNegative val="0"/>
          <c:val>
            <c:numRef>
              <c:f>Analysis!$F$55</c:f>
              <c:numCache>
                <c:formatCode>0%</c:formatCode>
                <c:ptCount val="1"/>
                <c:pt idx="0">
                  <c:v>0.83751138686604032</c:v>
                </c:pt>
              </c:numCache>
            </c:numRef>
          </c:val>
          <c:extLst>
            <c:ext xmlns:c16="http://schemas.microsoft.com/office/drawing/2014/chart" uri="{C3380CC4-5D6E-409C-BE32-E72D297353CC}">
              <c16:uniqueId val="{00000001-3B97-4241-BB05-CF67372B6C97}"/>
            </c:ext>
          </c:extLst>
        </c:ser>
        <c:dLbls>
          <c:showLegendKey val="0"/>
          <c:showVal val="0"/>
          <c:showCatName val="0"/>
          <c:showSerName val="0"/>
          <c:showPercent val="0"/>
          <c:showBubbleSize val="0"/>
        </c:dLbls>
        <c:gapWidth val="150"/>
        <c:overlap val="100"/>
        <c:axId val="1997729535"/>
        <c:axId val="137341119"/>
      </c:barChart>
      <c:catAx>
        <c:axId val="1997729535"/>
        <c:scaling>
          <c:orientation val="minMax"/>
        </c:scaling>
        <c:delete val="0"/>
        <c:axPos val="l"/>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37341119"/>
        <c:crosses val="autoZero"/>
        <c:auto val="1"/>
        <c:lblAlgn val="ctr"/>
        <c:lblOffset val="100"/>
        <c:noMultiLvlLbl val="0"/>
      </c:catAx>
      <c:valAx>
        <c:axId val="137341119"/>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997729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no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v>Units Sold</c:v>
          </c:tx>
          <c:spPr>
            <a:ln w="34925" cap="rnd">
              <a:solidFill>
                <a:srgbClr val="00B0F0"/>
              </a:solidFill>
              <a:round/>
            </a:ln>
            <a:effectLst>
              <a:outerShdw blurRad="57150" dist="19050" dir="5400000" algn="ctr" rotWithShape="0">
                <a:srgbClr val="000000">
                  <a:alpha val="63000"/>
                </a:srgbClr>
              </a:outerShdw>
            </a:effectLst>
          </c:spPr>
          <c:marker>
            <c:symbol val="none"/>
          </c:marker>
          <c:cat>
            <c:strRef>
              <c:f>Analysis!$A$103:$A$114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Analysis!$F$103:$F$114</c:f>
              <c:numCache>
                <c:formatCode>General</c:formatCode>
                <c:ptCount val="12"/>
                <c:pt idx="0">
                  <c:v>4266</c:v>
                </c:pt>
                <c:pt idx="1">
                  <c:v>7410</c:v>
                </c:pt>
                <c:pt idx="2">
                  <c:v>3925</c:v>
                </c:pt>
                <c:pt idx="3">
                  <c:v>10672</c:v>
                </c:pt>
                <c:pt idx="4">
                  <c:v>7222</c:v>
                </c:pt>
                <c:pt idx="5">
                  <c:v>9119</c:v>
                </c:pt>
                <c:pt idx="6">
                  <c:v>5509</c:v>
                </c:pt>
                <c:pt idx="7">
                  <c:v>7774</c:v>
                </c:pt>
                <c:pt idx="8">
                  <c:v>8314</c:v>
                </c:pt>
                <c:pt idx="9">
                  <c:v>6290</c:v>
                </c:pt>
                <c:pt idx="10">
                  <c:v>7091</c:v>
                </c:pt>
                <c:pt idx="11">
                  <c:v>11934</c:v>
                </c:pt>
              </c:numCache>
            </c:numRef>
          </c:val>
          <c:smooth val="1"/>
          <c:extLst>
            <c:ext xmlns:c16="http://schemas.microsoft.com/office/drawing/2014/chart" uri="{C3380CC4-5D6E-409C-BE32-E72D297353CC}">
              <c16:uniqueId val="{00000000-A190-4DD3-8878-0829638EAA4F}"/>
            </c:ext>
          </c:extLst>
        </c:ser>
        <c:dLbls>
          <c:showLegendKey val="0"/>
          <c:showVal val="0"/>
          <c:showCatName val="0"/>
          <c:showSerName val="0"/>
          <c:showPercent val="0"/>
          <c:showBubbleSize val="0"/>
        </c:dLbls>
        <c:marker val="1"/>
        <c:smooth val="0"/>
        <c:axId val="1917706047"/>
        <c:axId val="1917699391"/>
      </c:lineChart>
      <c:lineChart>
        <c:grouping val="standard"/>
        <c:varyColors val="0"/>
        <c:ser>
          <c:idx val="0"/>
          <c:order val="0"/>
          <c:tx>
            <c:v>Margin %</c:v>
          </c:tx>
          <c:spPr>
            <a:ln w="34925" cap="rnd">
              <a:solidFill>
                <a:schemeClr val="bg1">
                  <a:lumMod val="65000"/>
                </a:schemeClr>
              </a:solidFill>
              <a:round/>
            </a:ln>
            <a:effectLst>
              <a:outerShdw blurRad="57150" dist="19050" dir="5400000" algn="ctr" rotWithShape="0">
                <a:srgbClr val="000000">
                  <a:alpha val="63000"/>
                </a:srgbClr>
              </a:outerShdw>
            </a:effectLst>
          </c:spPr>
          <c:marker>
            <c:symbol val="none"/>
          </c:marker>
          <c:cat>
            <c:strRef>
              <c:f>Analysis!$A$103:$A$114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Analysis!$D$103:$D$114</c:f>
              <c:numCache>
                <c:formatCode>0.0%</c:formatCode>
                <c:ptCount val="12"/>
                <c:pt idx="0">
                  <c:v>0.13160573109688153</c:v>
                </c:pt>
                <c:pt idx="1">
                  <c:v>0.25038092828502534</c:v>
                </c:pt>
                <c:pt idx="2">
                  <c:v>0.14365087270755167</c:v>
                </c:pt>
                <c:pt idx="3">
                  <c:v>0.11084682230702884</c:v>
                </c:pt>
                <c:pt idx="4">
                  <c:v>0.14730260520792812</c:v>
                </c:pt>
                <c:pt idx="5">
                  <c:v>0.18554630006377795</c:v>
                </c:pt>
                <c:pt idx="6">
                  <c:v>7.6906182933454581E-2</c:v>
                </c:pt>
                <c:pt idx="7">
                  <c:v>0.16748629089235431</c:v>
                </c:pt>
                <c:pt idx="8">
                  <c:v>0.25233374759962807</c:v>
                </c:pt>
                <c:pt idx="9">
                  <c:v>0.13678227226667283</c:v>
                </c:pt>
                <c:pt idx="10">
                  <c:v>0.13244484157240519</c:v>
                </c:pt>
                <c:pt idx="11">
                  <c:v>0.18285882080392249</c:v>
                </c:pt>
              </c:numCache>
            </c:numRef>
          </c:val>
          <c:smooth val="1"/>
          <c:extLst>
            <c:ext xmlns:c16="http://schemas.microsoft.com/office/drawing/2014/chart" uri="{C3380CC4-5D6E-409C-BE32-E72D297353CC}">
              <c16:uniqueId val="{00000001-A190-4DD3-8878-0829638EAA4F}"/>
            </c:ext>
          </c:extLst>
        </c:ser>
        <c:dLbls>
          <c:showLegendKey val="0"/>
          <c:showVal val="0"/>
          <c:showCatName val="0"/>
          <c:showSerName val="0"/>
          <c:showPercent val="0"/>
          <c:showBubbleSize val="0"/>
        </c:dLbls>
        <c:marker val="1"/>
        <c:smooth val="0"/>
        <c:axId val="128356479"/>
        <c:axId val="128355231"/>
      </c:lineChart>
      <c:catAx>
        <c:axId val="1917706047"/>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1917699391"/>
        <c:crosses val="autoZero"/>
        <c:auto val="1"/>
        <c:lblAlgn val="ctr"/>
        <c:lblOffset val="100"/>
        <c:noMultiLvlLbl val="0"/>
      </c:catAx>
      <c:valAx>
        <c:axId val="1917699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706047"/>
        <c:crosses val="autoZero"/>
        <c:crossBetween val="between"/>
        <c:majorUnit val="5000"/>
      </c:valAx>
      <c:valAx>
        <c:axId val="128355231"/>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356479"/>
        <c:crosses val="max"/>
        <c:crossBetween val="between"/>
      </c:valAx>
      <c:catAx>
        <c:axId val="128356479"/>
        <c:scaling>
          <c:orientation val="minMax"/>
        </c:scaling>
        <c:delete val="1"/>
        <c:axPos val="t"/>
        <c:numFmt formatCode="General" sourceLinked="1"/>
        <c:majorTickMark val="out"/>
        <c:minorTickMark val="none"/>
        <c:tickLblPos val="nextTo"/>
        <c:crossAx val="128355231"/>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0"/>
      </a:schemeClr>
    </a:solidFill>
    <a:ln>
      <a:solidFill>
        <a:schemeClr val="bg1">
          <a:alpha val="0"/>
        </a:schemeClr>
      </a:solid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v>Margin%</c:v>
          </c:tx>
          <c:spPr>
            <a:solidFill>
              <a:schemeClr val="bg1">
                <a:lumMod val="6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Analysis!$A$103:$A$114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Analysis!$D$103:$D$114</c:f>
              <c:numCache>
                <c:formatCode>0.0%</c:formatCode>
                <c:ptCount val="12"/>
                <c:pt idx="0">
                  <c:v>0.13160573109688153</c:v>
                </c:pt>
                <c:pt idx="1">
                  <c:v>0.25038092828502534</c:v>
                </c:pt>
                <c:pt idx="2">
                  <c:v>0.14365087270755167</c:v>
                </c:pt>
                <c:pt idx="3">
                  <c:v>0.11084682230702884</c:v>
                </c:pt>
                <c:pt idx="4">
                  <c:v>0.14730260520792812</c:v>
                </c:pt>
                <c:pt idx="5">
                  <c:v>0.18554630006377795</c:v>
                </c:pt>
                <c:pt idx="6">
                  <c:v>7.6906182933454581E-2</c:v>
                </c:pt>
                <c:pt idx="7">
                  <c:v>0.16748629089235431</c:v>
                </c:pt>
                <c:pt idx="8">
                  <c:v>0.25233374759962807</c:v>
                </c:pt>
                <c:pt idx="9">
                  <c:v>0.13678227226667283</c:v>
                </c:pt>
                <c:pt idx="10">
                  <c:v>0.13244484157240519</c:v>
                </c:pt>
                <c:pt idx="11">
                  <c:v>0.18285882080392249</c:v>
                </c:pt>
              </c:numCache>
            </c:numRef>
          </c:val>
          <c:extLst>
            <c:ext xmlns:c16="http://schemas.microsoft.com/office/drawing/2014/chart" uri="{C3380CC4-5D6E-409C-BE32-E72D297353CC}">
              <c16:uniqueId val="{00000000-DB27-4C99-BBAC-FB97F66CF5A4}"/>
            </c:ext>
          </c:extLst>
        </c:ser>
        <c:dLbls>
          <c:showLegendKey val="0"/>
          <c:showVal val="0"/>
          <c:showCatName val="0"/>
          <c:showSerName val="0"/>
          <c:showPercent val="0"/>
          <c:showBubbleSize val="0"/>
        </c:dLbls>
        <c:gapWidth val="50"/>
        <c:axId val="208534559"/>
        <c:axId val="208533311"/>
      </c:barChart>
      <c:lineChart>
        <c:grouping val="standard"/>
        <c:varyColors val="0"/>
        <c:ser>
          <c:idx val="0"/>
          <c:order val="0"/>
          <c:tx>
            <c:v>Sales(USD)</c:v>
          </c:tx>
          <c:spPr>
            <a:ln w="34925" cap="rnd">
              <a:solidFill>
                <a:srgbClr val="00B0F0"/>
              </a:solidFill>
              <a:round/>
            </a:ln>
            <a:effectLst>
              <a:outerShdw blurRad="57150" dist="19050" dir="5400000" algn="ctr" rotWithShape="0">
                <a:srgbClr val="000000">
                  <a:alpha val="63000"/>
                </a:srgbClr>
              </a:outerShdw>
            </a:effectLst>
          </c:spPr>
          <c:marker>
            <c:symbol val="none"/>
          </c:marker>
          <c:cat>
            <c:strRef>
              <c:f>Analysis!$A$103:$A$114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Analysis!$B$103:$B$114</c:f>
              <c:numCache>
                <c:formatCode>_ * #,##0_ ;_ * \-#,##0_ ;_ * "-"??_ ;_ @_ </c:formatCode>
                <c:ptCount val="12"/>
                <c:pt idx="0">
                  <c:v>484779.8</c:v>
                </c:pt>
                <c:pt idx="1">
                  <c:v>525597.62</c:v>
                </c:pt>
                <c:pt idx="2">
                  <c:v>451755</c:v>
                </c:pt>
                <c:pt idx="3">
                  <c:v>1353872.46</c:v>
                </c:pt>
                <c:pt idx="4">
                  <c:v>1286300.3999999999</c:v>
                </c:pt>
                <c:pt idx="5">
                  <c:v>1025589.3</c:v>
                </c:pt>
                <c:pt idx="6">
                  <c:v>778611</c:v>
                </c:pt>
                <c:pt idx="7">
                  <c:v>598058.62</c:v>
                </c:pt>
                <c:pt idx="8">
                  <c:v>719706.14999999991</c:v>
                </c:pt>
                <c:pt idx="9">
                  <c:v>1190749.4099999999</c:v>
                </c:pt>
                <c:pt idx="10">
                  <c:v>541667</c:v>
                </c:pt>
                <c:pt idx="11">
                  <c:v>1887885.52</c:v>
                </c:pt>
              </c:numCache>
            </c:numRef>
          </c:val>
          <c:smooth val="1"/>
          <c:extLst>
            <c:ext xmlns:c16="http://schemas.microsoft.com/office/drawing/2014/chart" uri="{C3380CC4-5D6E-409C-BE32-E72D297353CC}">
              <c16:uniqueId val="{00000001-DB27-4C99-BBAC-FB97F66CF5A4}"/>
            </c:ext>
          </c:extLst>
        </c:ser>
        <c:dLbls>
          <c:showLegendKey val="0"/>
          <c:showVal val="0"/>
          <c:showCatName val="0"/>
          <c:showSerName val="0"/>
          <c:showPercent val="0"/>
          <c:showBubbleSize val="0"/>
        </c:dLbls>
        <c:marker val="1"/>
        <c:smooth val="0"/>
        <c:axId val="373478895"/>
        <c:axId val="373473487"/>
      </c:lineChart>
      <c:catAx>
        <c:axId val="373478895"/>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373473487"/>
        <c:crosses val="autoZero"/>
        <c:auto val="1"/>
        <c:lblAlgn val="ctr"/>
        <c:lblOffset val="100"/>
        <c:noMultiLvlLbl val="0"/>
      </c:catAx>
      <c:valAx>
        <c:axId val="373473487"/>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478895"/>
        <c:crosses val="autoZero"/>
        <c:crossBetween val="between"/>
      </c:valAx>
      <c:valAx>
        <c:axId val="208533311"/>
        <c:scaling>
          <c:orientation val="minMax"/>
        </c:scaling>
        <c:delete val="0"/>
        <c:axPos val="r"/>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534559"/>
        <c:crosses val="max"/>
        <c:crossBetween val="between"/>
      </c:valAx>
      <c:catAx>
        <c:axId val="208534559"/>
        <c:scaling>
          <c:orientation val="minMax"/>
        </c:scaling>
        <c:delete val="1"/>
        <c:axPos val="b"/>
        <c:numFmt formatCode="mmm" sourceLinked="0"/>
        <c:majorTickMark val="none"/>
        <c:minorTickMark val="none"/>
        <c:tickLblPos val="low"/>
        <c:crossAx val="208533311"/>
        <c:crosses val="autoZero"/>
        <c:auto val="0"/>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Drop" dropStyle="combo" dx="22" fmlaLink="Analysis!$M$1" fmlaRange="List!$B$4:$B$8" sel="2"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emf"/><Relationship Id="rId13" Type="http://schemas.microsoft.com/office/2007/relationships/hdphoto" Target="../media/hdphoto1.wdp"/><Relationship Id="rId3" Type="http://schemas.openxmlformats.org/officeDocument/2006/relationships/image" Target="../media/image2.emf"/><Relationship Id="rId7" Type="http://schemas.openxmlformats.org/officeDocument/2006/relationships/image" Target="../media/image6.emf"/><Relationship Id="rId12" Type="http://schemas.openxmlformats.org/officeDocument/2006/relationships/image" Target="../media/image9.png"/><Relationship Id="rId17" Type="http://schemas.openxmlformats.org/officeDocument/2006/relationships/image" Target="../media/image13.emf"/><Relationship Id="rId2" Type="http://schemas.openxmlformats.org/officeDocument/2006/relationships/image" Target="../media/image1.emf"/><Relationship Id="rId16" Type="http://schemas.openxmlformats.org/officeDocument/2006/relationships/image" Target="../media/image12.emf"/><Relationship Id="rId1" Type="http://schemas.openxmlformats.org/officeDocument/2006/relationships/chart" Target="../charts/chart4.xml"/><Relationship Id="rId6" Type="http://schemas.openxmlformats.org/officeDocument/2006/relationships/image" Target="../media/image5.emf"/><Relationship Id="rId11" Type="http://schemas.openxmlformats.org/officeDocument/2006/relationships/image" Target="../media/image8.emf"/><Relationship Id="rId5" Type="http://schemas.openxmlformats.org/officeDocument/2006/relationships/image" Target="../media/image4.emf"/><Relationship Id="rId15" Type="http://schemas.openxmlformats.org/officeDocument/2006/relationships/image" Target="../media/image11.emf"/><Relationship Id="rId10" Type="http://schemas.openxmlformats.org/officeDocument/2006/relationships/chart" Target="../charts/chart6.xml"/><Relationship Id="rId4" Type="http://schemas.openxmlformats.org/officeDocument/2006/relationships/image" Target="../media/image3.emf"/><Relationship Id="rId9" Type="http://schemas.openxmlformats.org/officeDocument/2006/relationships/chart" Target="../charts/chart5.xml"/><Relationship Id="rId14" Type="http://schemas.openxmlformats.org/officeDocument/2006/relationships/image" Target="../media/image10.emf"/></Relationships>
</file>

<file path=xl/drawings/_rels/drawing3.xml.rels><?xml version="1.0" encoding="UTF-8" standalone="yes"?>
<Relationships xmlns="http://schemas.openxmlformats.org/package/2006/relationships"><Relationship Id="rId8" Type="http://schemas.openxmlformats.org/officeDocument/2006/relationships/image" Target="../media/image33.emf"/><Relationship Id="rId3" Type="http://schemas.openxmlformats.org/officeDocument/2006/relationships/image" Target="../media/image28.jpg"/><Relationship Id="rId7" Type="http://schemas.openxmlformats.org/officeDocument/2006/relationships/image" Target="../media/image32.emf"/><Relationship Id="rId2" Type="http://schemas.openxmlformats.org/officeDocument/2006/relationships/image" Target="../media/image27.jpg"/><Relationship Id="rId1" Type="http://schemas.openxmlformats.org/officeDocument/2006/relationships/image" Target="../media/image26.jpg"/><Relationship Id="rId6" Type="http://schemas.openxmlformats.org/officeDocument/2006/relationships/image" Target="../media/image31.emf"/><Relationship Id="rId5" Type="http://schemas.openxmlformats.org/officeDocument/2006/relationships/image" Target="../media/image30.jpg"/><Relationship Id="rId4" Type="http://schemas.openxmlformats.org/officeDocument/2006/relationships/image" Target="../media/image29.jpg"/><Relationship Id="rId9" Type="http://schemas.openxmlformats.org/officeDocument/2006/relationships/image" Target="../media/image34.emf"/></Relationships>
</file>

<file path=xl/drawings/_rels/drawing4.xml.rels><?xml version="1.0" encoding="UTF-8" standalone="yes"?>
<Relationships xmlns="http://schemas.openxmlformats.org/package/2006/relationships"><Relationship Id="rId8" Type="http://schemas.openxmlformats.org/officeDocument/2006/relationships/image" Target="../media/image43.emf"/><Relationship Id="rId3" Type="http://schemas.openxmlformats.org/officeDocument/2006/relationships/image" Target="../media/image27.jpg"/><Relationship Id="rId7" Type="http://schemas.openxmlformats.org/officeDocument/2006/relationships/image" Target="../media/image42.emf"/><Relationship Id="rId2" Type="http://schemas.openxmlformats.org/officeDocument/2006/relationships/image" Target="../media/image30.jpg"/><Relationship Id="rId1" Type="http://schemas.openxmlformats.org/officeDocument/2006/relationships/image" Target="../media/image39.jpeg"/><Relationship Id="rId6" Type="http://schemas.openxmlformats.org/officeDocument/2006/relationships/image" Target="../media/image41.emf"/><Relationship Id="rId5" Type="http://schemas.openxmlformats.org/officeDocument/2006/relationships/image" Target="../media/image40.jpeg"/><Relationship Id="rId10" Type="http://schemas.openxmlformats.org/officeDocument/2006/relationships/image" Target="../media/image45.emf"/><Relationship Id="rId4" Type="http://schemas.openxmlformats.org/officeDocument/2006/relationships/image" Target="../media/image28.jpg"/><Relationship Id="rId9" Type="http://schemas.openxmlformats.org/officeDocument/2006/relationships/image" Target="../media/image44.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21.emf"/><Relationship Id="rId3" Type="http://schemas.openxmlformats.org/officeDocument/2006/relationships/image" Target="../media/image16.emf"/><Relationship Id="rId7" Type="http://schemas.openxmlformats.org/officeDocument/2006/relationships/image" Target="../media/image20.emf"/><Relationship Id="rId12" Type="http://schemas.openxmlformats.org/officeDocument/2006/relationships/image" Target="../media/image25.emf"/><Relationship Id="rId2" Type="http://schemas.openxmlformats.org/officeDocument/2006/relationships/image" Target="../media/image15.emf"/><Relationship Id="rId1" Type="http://schemas.openxmlformats.org/officeDocument/2006/relationships/image" Target="../media/image14.emf"/><Relationship Id="rId6" Type="http://schemas.openxmlformats.org/officeDocument/2006/relationships/image" Target="../media/image19.emf"/><Relationship Id="rId11" Type="http://schemas.openxmlformats.org/officeDocument/2006/relationships/image" Target="../media/image24.emf"/><Relationship Id="rId5" Type="http://schemas.openxmlformats.org/officeDocument/2006/relationships/image" Target="../media/image18.emf"/><Relationship Id="rId10" Type="http://schemas.openxmlformats.org/officeDocument/2006/relationships/image" Target="../media/image23.emf"/><Relationship Id="rId4" Type="http://schemas.openxmlformats.org/officeDocument/2006/relationships/image" Target="../media/image17.emf"/><Relationship Id="rId9" Type="http://schemas.openxmlformats.org/officeDocument/2006/relationships/image" Target="../media/image22.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37.emf"/><Relationship Id="rId2" Type="http://schemas.openxmlformats.org/officeDocument/2006/relationships/image" Target="../media/image36.emf"/><Relationship Id="rId1" Type="http://schemas.openxmlformats.org/officeDocument/2006/relationships/image" Target="../media/image35.emf"/><Relationship Id="rId4" Type="http://schemas.openxmlformats.org/officeDocument/2006/relationships/image" Target="../media/image38.emf"/></Relationships>
</file>

<file path=xl/drawings/_rels/vmlDrawing4.vml.rels><?xml version="1.0" encoding="UTF-8" standalone="yes"?>
<Relationships xmlns="http://schemas.openxmlformats.org/package/2006/relationships"><Relationship Id="rId3" Type="http://schemas.openxmlformats.org/officeDocument/2006/relationships/image" Target="../media/image48.emf"/><Relationship Id="rId2" Type="http://schemas.openxmlformats.org/officeDocument/2006/relationships/image" Target="../media/image47.emf"/><Relationship Id="rId1" Type="http://schemas.openxmlformats.org/officeDocument/2006/relationships/image" Target="../media/image46.emf"/><Relationship Id="rId5" Type="http://schemas.openxmlformats.org/officeDocument/2006/relationships/image" Target="../media/image50.emf"/><Relationship Id="rId4" Type="http://schemas.openxmlformats.org/officeDocument/2006/relationships/image" Target="../media/image49.emf"/></Relationships>
</file>

<file path=xl/drawings/drawing1.xml><?xml version="1.0" encoding="utf-8"?>
<xdr:wsDr xmlns:xdr="http://schemas.openxmlformats.org/drawingml/2006/spreadsheetDrawing" xmlns:a="http://schemas.openxmlformats.org/drawingml/2006/main">
  <xdr:twoCellAnchor>
    <xdr:from>
      <xdr:col>6</xdr:col>
      <xdr:colOff>371475</xdr:colOff>
      <xdr:row>30</xdr:row>
      <xdr:rowOff>176213</xdr:rowOff>
    </xdr:from>
    <xdr:to>
      <xdr:col>8</xdr:col>
      <xdr:colOff>1198650</xdr:colOff>
      <xdr:row>36</xdr:row>
      <xdr:rowOff>107633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495300</xdr:colOff>
      <xdr:row>58</xdr:row>
      <xdr:rowOff>76200</xdr:rowOff>
    </xdr:from>
    <xdr:to>
      <xdr:col>10</xdr:col>
      <xdr:colOff>352425</xdr:colOff>
      <xdr:row>71</xdr:row>
      <xdr:rowOff>123825</xdr:rowOff>
    </xdr:to>
    <mc:AlternateContent xmlns:mc="http://schemas.openxmlformats.org/markup-compatibility/2006" xmlns:a14="http://schemas.microsoft.com/office/drawing/2010/main">
      <mc:Choice Requires="a14">
        <xdr:graphicFrame macro="">
          <xdr:nvGraphicFramePr>
            <xdr:cNvPr id="3" name="Employe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7934325" y="11134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133350</xdr:colOff>
      <xdr:row>135</xdr:row>
      <xdr:rowOff>4762</xdr:rowOff>
    </xdr:from>
    <xdr:to>
      <xdr:col>5</xdr:col>
      <xdr:colOff>114300</xdr:colOff>
      <xdr:row>149</xdr:row>
      <xdr:rowOff>80962</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133350</xdr:colOff>
      <xdr:row>151</xdr:row>
      <xdr:rowOff>80962</xdr:rowOff>
    </xdr:from>
    <xdr:to>
      <xdr:col>5</xdr:col>
      <xdr:colOff>114300</xdr:colOff>
      <xdr:row>165</xdr:row>
      <xdr:rowOff>157162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0</xdr:row>
      <xdr:rowOff>9525</xdr:rowOff>
    </xdr:from>
    <xdr:to>
      <xdr:col>4</xdr:col>
      <xdr:colOff>19050</xdr:colOff>
      <xdr:row>60</xdr:row>
      <xdr:rowOff>47625</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19049" y="9525"/>
          <a:ext cx="2438401" cy="12801600"/>
        </a:xfrm>
        <a:prstGeom prst="rect">
          <a:avLst/>
        </a:prstGeom>
        <a:solidFill>
          <a:schemeClr val="tx1">
            <a:lumMod val="85000"/>
            <a:lumOff val="15000"/>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581025</xdr:colOff>
      <xdr:row>1</xdr:row>
      <xdr:rowOff>133350</xdr:rowOff>
    </xdr:from>
    <xdr:to>
      <xdr:col>16</xdr:col>
      <xdr:colOff>495300</xdr:colOff>
      <xdr:row>7</xdr:row>
      <xdr:rowOff>64770</xdr:rowOff>
    </xdr:to>
    <xdr:graphicFrame macro="">
      <xdr:nvGraphicFramePr>
        <xdr:cNvPr id="34" name="Chart 33">
          <a:extLst>
            <a:ext uri="{FF2B5EF4-FFF2-40B4-BE49-F238E27FC236}">
              <a16:creationId xmlns:a16="http://schemas.microsoft.com/office/drawing/2014/main" id="{00000000-0008-0000-03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4</xdr:row>
      <xdr:rowOff>9525</xdr:rowOff>
    </xdr:from>
    <xdr:to>
      <xdr:col>24</xdr:col>
      <xdr:colOff>0</xdr:colOff>
      <xdr:row>4</xdr:row>
      <xdr:rowOff>9525</xdr:rowOff>
    </xdr:to>
    <xdr:cxnSp macro="">
      <xdr:nvCxnSpPr>
        <xdr:cNvPr id="4" name="Straight Connector 3">
          <a:extLst>
            <a:ext uri="{FF2B5EF4-FFF2-40B4-BE49-F238E27FC236}">
              <a16:creationId xmlns:a16="http://schemas.microsoft.com/office/drawing/2014/main" id="{00000000-0008-0000-0300-000004000000}"/>
            </a:ext>
          </a:extLst>
        </xdr:cNvPr>
        <xdr:cNvCxnSpPr/>
      </xdr:nvCxnSpPr>
      <xdr:spPr>
        <a:xfrm>
          <a:off x="2447925" y="771525"/>
          <a:ext cx="224313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7</xdr:row>
      <xdr:rowOff>38100</xdr:rowOff>
    </xdr:from>
    <xdr:to>
      <xdr:col>24</xdr:col>
      <xdr:colOff>0</xdr:colOff>
      <xdr:row>7</xdr:row>
      <xdr:rowOff>38100</xdr:rowOff>
    </xdr:to>
    <xdr:cxnSp macro="">
      <xdr:nvCxnSpPr>
        <xdr:cNvPr id="5" name="Straight Connector 4">
          <a:extLst>
            <a:ext uri="{FF2B5EF4-FFF2-40B4-BE49-F238E27FC236}">
              <a16:creationId xmlns:a16="http://schemas.microsoft.com/office/drawing/2014/main" id="{00000000-0008-0000-0300-000005000000}"/>
            </a:ext>
          </a:extLst>
        </xdr:cNvPr>
        <xdr:cNvCxnSpPr/>
      </xdr:nvCxnSpPr>
      <xdr:spPr>
        <a:xfrm>
          <a:off x="2447925" y="1371600"/>
          <a:ext cx="224313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11</xdr:row>
      <xdr:rowOff>38100</xdr:rowOff>
    </xdr:from>
    <xdr:to>
      <xdr:col>13</xdr:col>
      <xdr:colOff>247650</xdr:colOff>
      <xdr:row>23</xdr:row>
      <xdr:rowOff>57150</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2657475" y="2705100"/>
          <a:ext cx="5514975" cy="2686050"/>
        </a:xfrm>
        <a:prstGeom prst="rect">
          <a:avLst/>
        </a:prstGeom>
        <a:solidFill>
          <a:schemeClr val="tx1">
            <a:lumMod val="85000"/>
            <a:lumOff val="1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2">
                  <a:lumMod val="75000"/>
                </a:schemeClr>
              </a:solidFill>
            </a:rPr>
            <a:t>Total Sales (USD)</a:t>
          </a:r>
        </a:p>
      </xdr:txBody>
    </xdr:sp>
    <xdr:clientData/>
  </xdr:twoCellAnchor>
  <xdr:twoCellAnchor>
    <xdr:from>
      <xdr:col>4</xdr:col>
      <xdr:colOff>228600</xdr:colOff>
      <xdr:row>9</xdr:row>
      <xdr:rowOff>38100</xdr:rowOff>
    </xdr:from>
    <xdr:to>
      <xdr:col>13</xdr:col>
      <xdr:colOff>266700</xdr:colOff>
      <xdr:row>11</xdr:row>
      <xdr:rowOff>38100</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2667000" y="2324100"/>
          <a:ext cx="5524500" cy="381000"/>
        </a:xfrm>
        <a:prstGeom prst="rect">
          <a:avLst/>
        </a:prstGeom>
        <a:solidFill>
          <a:srgbClr val="002060">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a:t>SALES </a:t>
          </a:r>
          <a:r>
            <a:rPr lang="en-IN" sz="1800" b="1"/>
            <a:t>ANALYSIS</a:t>
          </a:r>
        </a:p>
      </xdr:txBody>
    </xdr:sp>
    <xdr:clientData/>
  </xdr:twoCellAnchor>
  <xdr:twoCellAnchor>
    <xdr:from>
      <xdr:col>4</xdr:col>
      <xdr:colOff>200025</xdr:colOff>
      <xdr:row>11</xdr:row>
      <xdr:rowOff>47625</xdr:rowOff>
    </xdr:from>
    <xdr:to>
      <xdr:col>13</xdr:col>
      <xdr:colOff>247650</xdr:colOff>
      <xdr:row>11</xdr:row>
      <xdr:rowOff>47625</xdr:rowOff>
    </xdr:to>
    <xdr:cxnSp macro="">
      <xdr:nvCxnSpPr>
        <xdr:cNvPr id="8" name="Straight Connector 7">
          <a:extLst>
            <a:ext uri="{FF2B5EF4-FFF2-40B4-BE49-F238E27FC236}">
              <a16:creationId xmlns:a16="http://schemas.microsoft.com/office/drawing/2014/main" id="{00000000-0008-0000-0300-000008000000}"/>
            </a:ext>
          </a:extLst>
        </xdr:cNvPr>
        <xdr:cNvCxnSpPr/>
      </xdr:nvCxnSpPr>
      <xdr:spPr>
        <a:xfrm>
          <a:off x="2638425" y="2714625"/>
          <a:ext cx="55340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561975</xdr:colOff>
      <xdr:row>12</xdr:row>
      <xdr:rowOff>38100</xdr:rowOff>
    </xdr:from>
    <xdr:to>
      <xdr:col>12</xdr:col>
      <xdr:colOff>19050</xdr:colOff>
      <xdr:row>18</xdr:row>
      <xdr:rowOff>180975</xdr:rowOff>
    </xdr:to>
    <xdr:sp macro="" textlink="Analysis!G5">
      <xdr:nvSpPr>
        <xdr:cNvPr id="11" name="TextBox 10">
          <a:extLst>
            <a:ext uri="{FF2B5EF4-FFF2-40B4-BE49-F238E27FC236}">
              <a16:creationId xmlns:a16="http://schemas.microsoft.com/office/drawing/2014/main" id="{00000000-0008-0000-0300-00000B000000}"/>
            </a:ext>
          </a:extLst>
        </xdr:cNvPr>
        <xdr:cNvSpPr txBox="1"/>
      </xdr:nvSpPr>
      <xdr:spPr>
        <a:xfrm>
          <a:off x="2390775" y="2895600"/>
          <a:ext cx="4943475" cy="166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AA2DDD-5904-4B99-BC52-1547DC1D3EB6}" type="TxLink">
            <a:rPr lang="en-US" sz="6000" b="1" i="0" u="none" strike="noStrike">
              <a:solidFill>
                <a:srgbClr val="00B0F0"/>
              </a:solidFill>
              <a:latin typeface="Calibri"/>
              <a:cs typeface="Calibri"/>
            </a:rPr>
            <a:pPr/>
            <a:t> 1,08,44,572 </a:t>
          </a:fld>
          <a:endParaRPr lang="en-IN" sz="6000" b="1">
            <a:solidFill>
              <a:srgbClr val="00B0F0"/>
            </a:solidFill>
          </a:endParaRPr>
        </a:p>
      </xdr:txBody>
    </xdr:sp>
    <xdr:clientData/>
  </xdr:twoCellAnchor>
  <mc:AlternateContent xmlns:mc="http://schemas.openxmlformats.org/markup-compatibility/2006">
    <mc:Choice xmlns:a14="http://schemas.microsoft.com/office/drawing/2010/main" Requires="a14">
      <xdr:twoCellAnchor editAs="oneCell">
        <xdr:from>
          <xdr:col>10</xdr:col>
          <xdr:colOff>533400</xdr:colOff>
          <xdr:row>11</xdr:row>
          <xdr:rowOff>133350</xdr:rowOff>
        </xdr:from>
        <xdr:to>
          <xdr:col>13</xdr:col>
          <xdr:colOff>209550</xdr:colOff>
          <xdr:row>15</xdr:row>
          <xdr:rowOff>133350</xdr:rowOff>
        </xdr:to>
        <xdr:pic>
          <xdr:nvPicPr>
            <xdr:cNvPr id="14" name="Picture 13">
              <a:extLst>
                <a:ext uri="{FF2B5EF4-FFF2-40B4-BE49-F238E27FC236}">
                  <a16:creationId xmlns:a16="http://schemas.microsoft.com/office/drawing/2014/main" id="{00000000-0008-0000-0300-00000E000000}"/>
                </a:ext>
              </a:extLst>
            </xdr:cNvPr>
            <xdr:cNvPicPr>
              <a:picLocks noChangeAspect="1" noChangeArrowheads="1"/>
              <a:extLst>
                <a:ext uri="{84589F7E-364E-4C9E-8A38-B11213B215E9}">
                  <a14:cameraTool cellRange="Analysis!$G$19:$H$22" spid="_x0000_s2903"/>
                </a:ext>
              </a:extLst>
            </xdr:cNvPicPr>
          </xdr:nvPicPr>
          <xdr:blipFill>
            <a:blip xmlns:r="http://schemas.openxmlformats.org/officeDocument/2006/relationships" r:embed="rId2"/>
            <a:srcRect/>
            <a:stretch>
              <a:fillRect/>
            </a:stretch>
          </xdr:blipFill>
          <xdr:spPr bwMode="auto">
            <a:xfrm>
              <a:off x="6629400" y="2800350"/>
              <a:ext cx="1504950" cy="762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16</xdr:row>
          <xdr:rowOff>9525</xdr:rowOff>
        </xdr:from>
        <xdr:to>
          <xdr:col>2</xdr:col>
          <xdr:colOff>552450</xdr:colOff>
          <xdr:row>17</xdr:row>
          <xdr:rowOff>85725</xdr:rowOff>
        </xdr:to>
        <xdr:sp macro="" textlink="">
          <xdr:nvSpPr>
            <xdr:cNvPr id="2053" name="Drop Down 5" hidden="1">
              <a:extLst>
                <a:ext uri="{63B3BB69-23CF-44E3-9099-C40C66FF867C}">
                  <a14:compatExt spid="_x0000_s2053"/>
                </a:ext>
                <a:ext uri="{FF2B5EF4-FFF2-40B4-BE49-F238E27FC236}">
                  <a16:creationId xmlns:a16="http://schemas.microsoft.com/office/drawing/2014/main" id="{00000000-0008-0000-03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8</xdr:col>
      <xdr:colOff>47625</xdr:colOff>
      <xdr:row>3</xdr:row>
      <xdr:rowOff>180975</xdr:rowOff>
    </xdr:from>
    <xdr:to>
      <xdr:col>8</xdr:col>
      <xdr:colOff>48512</xdr:colOff>
      <xdr:row>7</xdr:row>
      <xdr:rowOff>19346</xdr:rowOff>
    </xdr:to>
    <xdr:cxnSp macro="">
      <xdr:nvCxnSpPr>
        <xdr:cNvPr id="16" name="Straight Connector 15">
          <a:extLst>
            <a:ext uri="{FF2B5EF4-FFF2-40B4-BE49-F238E27FC236}">
              <a16:creationId xmlns:a16="http://schemas.microsoft.com/office/drawing/2014/main" id="{00000000-0008-0000-0300-000010000000}"/>
            </a:ext>
          </a:extLst>
        </xdr:cNvPr>
        <xdr:cNvCxnSpPr/>
      </xdr:nvCxnSpPr>
      <xdr:spPr>
        <a:xfrm>
          <a:off x="4924425" y="752475"/>
          <a:ext cx="887" cy="600371"/>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295275</xdr:colOff>
      <xdr:row>4</xdr:row>
      <xdr:rowOff>19050</xdr:rowOff>
    </xdr:from>
    <xdr:to>
      <xdr:col>12</xdr:col>
      <xdr:colOff>296162</xdr:colOff>
      <xdr:row>7</xdr:row>
      <xdr:rowOff>47921</xdr:rowOff>
    </xdr:to>
    <xdr:cxnSp macro="">
      <xdr:nvCxnSpPr>
        <xdr:cNvPr id="17" name="Straight Connector 16">
          <a:extLst>
            <a:ext uri="{FF2B5EF4-FFF2-40B4-BE49-F238E27FC236}">
              <a16:creationId xmlns:a16="http://schemas.microsoft.com/office/drawing/2014/main" id="{00000000-0008-0000-0300-000011000000}"/>
            </a:ext>
          </a:extLst>
        </xdr:cNvPr>
        <xdr:cNvCxnSpPr/>
      </xdr:nvCxnSpPr>
      <xdr:spPr>
        <a:xfrm>
          <a:off x="7610475" y="781050"/>
          <a:ext cx="887" cy="600371"/>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323850</xdr:colOff>
      <xdr:row>4</xdr:row>
      <xdr:rowOff>9525</xdr:rowOff>
    </xdr:from>
    <xdr:to>
      <xdr:col>16</xdr:col>
      <xdr:colOff>324737</xdr:colOff>
      <xdr:row>7</xdr:row>
      <xdr:rowOff>38396</xdr:rowOff>
    </xdr:to>
    <xdr:cxnSp macro="">
      <xdr:nvCxnSpPr>
        <xdr:cNvPr id="18" name="Straight Connector 17">
          <a:extLst>
            <a:ext uri="{FF2B5EF4-FFF2-40B4-BE49-F238E27FC236}">
              <a16:creationId xmlns:a16="http://schemas.microsoft.com/office/drawing/2014/main" id="{00000000-0008-0000-0300-000012000000}"/>
            </a:ext>
          </a:extLst>
        </xdr:cNvPr>
        <xdr:cNvCxnSpPr/>
      </xdr:nvCxnSpPr>
      <xdr:spPr>
        <a:xfrm>
          <a:off x="10687050" y="771525"/>
          <a:ext cx="887" cy="600371"/>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1</xdr:row>
      <xdr:rowOff>19050</xdr:rowOff>
    </xdr:from>
    <xdr:to>
      <xdr:col>11</xdr:col>
      <xdr:colOff>66675</xdr:colOff>
      <xdr:row>3</xdr:row>
      <xdr:rowOff>85725</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2867025" y="209550"/>
          <a:ext cx="39052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3200">
              <a:solidFill>
                <a:schemeClr val="bg1"/>
              </a:solidFill>
            </a:rPr>
            <a:t>Sales</a:t>
          </a:r>
          <a:r>
            <a:rPr lang="en-IN" sz="3200" baseline="0">
              <a:solidFill>
                <a:schemeClr val="bg1"/>
              </a:solidFill>
            </a:rPr>
            <a:t> Dashboard </a:t>
          </a:r>
          <a:r>
            <a:rPr lang="en-IN" sz="3200" b="1" baseline="0">
              <a:solidFill>
                <a:schemeClr val="bg1"/>
              </a:solidFill>
            </a:rPr>
            <a:t>2014</a:t>
          </a:r>
          <a:endParaRPr lang="en-IN" sz="3200" b="1">
            <a:solidFill>
              <a:schemeClr val="bg1"/>
            </a:solidFill>
          </a:endParaRPr>
        </a:p>
      </xdr:txBody>
    </xdr:sp>
    <xdr:clientData/>
  </xdr:twoCellAnchor>
  <xdr:twoCellAnchor>
    <xdr:from>
      <xdr:col>4</xdr:col>
      <xdr:colOff>121743</xdr:colOff>
      <xdr:row>1</xdr:row>
      <xdr:rowOff>152400</xdr:rowOff>
    </xdr:from>
    <xdr:to>
      <xdr:col>4</xdr:col>
      <xdr:colOff>371475</xdr:colOff>
      <xdr:row>2</xdr:row>
      <xdr:rowOff>180975</xdr:rowOff>
    </xdr:to>
    <xdr:sp macro="[0]!ArrowPentagon18_Click" textlink="">
      <xdr:nvSpPr>
        <xdr:cNvPr id="19" name="Arrow: Pentagon 18">
          <a:extLst>
            <a:ext uri="{FF2B5EF4-FFF2-40B4-BE49-F238E27FC236}">
              <a16:creationId xmlns:a16="http://schemas.microsoft.com/office/drawing/2014/main" id="{00000000-0008-0000-0300-000013000000}"/>
            </a:ext>
          </a:extLst>
        </xdr:cNvPr>
        <xdr:cNvSpPr/>
      </xdr:nvSpPr>
      <xdr:spPr>
        <a:xfrm>
          <a:off x="2560143" y="342900"/>
          <a:ext cx="249732" cy="219075"/>
        </a:xfrm>
        <a:prstGeom prst="homePlat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5</xdr:col>
          <xdr:colOff>28575</xdr:colOff>
          <xdr:row>4</xdr:row>
          <xdr:rowOff>19050</xdr:rowOff>
        </xdr:from>
        <xdr:to>
          <xdr:col>7</xdr:col>
          <xdr:colOff>28630</xdr:colOff>
          <xdr:row>5</xdr:row>
          <xdr:rowOff>47625</xdr:rowOff>
        </xdr:to>
        <xdr:pic>
          <xdr:nvPicPr>
            <xdr:cNvPr id="22" name="Picture 21">
              <a:extLst>
                <a:ext uri="{FF2B5EF4-FFF2-40B4-BE49-F238E27FC236}">
                  <a16:creationId xmlns:a16="http://schemas.microsoft.com/office/drawing/2014/main" id="{00000000-0008-0000-0300-000016000000}"/>
                </a:ext>
              </a:extLst>
            </xdr:cNvPr>
            <xdr:cNvPicPr>
              <a:picLocks noChangeAspect="1" noChangeArrowheads="1"/>
              <a:extLst>
                <a:ext uri="{84589F7E-364E-4C9E-8A38-B11213B215E9}">
                  <a14:cameraTool cellRange="Analysis!$B$57" spid="_x0000_s2904"/>
                </a:ext>
              </a:extLst>
            </xdr:cNvPicPr>
          </xdr:nvPicPr>
          <xdr:blipFill>
            <a:blip xmlns:r="http://schemas.openxmlformats.org/officeDocument/2006/relationships" r:embed="rId3"/>
            <a:srcRect/>
            <a:stretch>
              <a:fillRect/>
            </a:stretch>
          </xdr:blipFill>
          <xdr:spPr bwMode="auto">
            <a:xfrm>
              <a:off x="3076575" y="781050"/>
              <a:ext cx="1219255" cy="21907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209550</xdr:colOff>
      <xdr:row>4</xdr:row>
      <xdr:rowOff>180975</xdr:rowOff>
    </xdr:from>
    <xdr:to>
      <xdr:col>6</xdr:col>
      <xdr:colOff>514350</xdr:colOff>
      <xdr:row>6</xdr:row>
      <xdr:rowOff>47625</xdr:rowOff>
    </xdr:to>
    <xdr:sp macro="" textlink="Analysis!$B$55">
      <xdr:nvSpPr>
        <xdr:cNvPr id="20" name="TextBox 19">
          <a:extLst>
            <a:ext uri="{FF2B5EF4-FFF2-40B4-BE49-F238E27FC236}">
              <a16:creationId xmlns:a16="http://schemas.microsoft.com/office/drawing/2014/main" id="{00000000-0008-0000-0300-000014000000}"/>
            </a:ext>
          </a:extLst>
        </xdr:cNvPr>
        <xdr:cNvSpPr txBox="1"/>
      </xdr:nvSpPr>
      <xdr:spPr>
        <a:xfrm>
          <a:off x="3257550" y="942975"/>
          <a:ext cx="914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54A799-EDCD-40A2-9C7E-FE18AE17474B}" type="TxLink">
            <a:rPr lang="en-US" sz="1100" b="1" i="0" u="none" strike="noStrike">
              <a:solidFill>
                <a:schemeClr val="bg1"/>
              </a:solidFill>
              <a:latin typeface="Calibri"/>
              <a:cs typeface="Calibri"/>
            </a:rPr>
            <a:pPr/>
            <a:t> 5,89,24,428 </a:t>
          </a:fld>
          <a:endParaRPr lang="en-IN" sz="1100" b="1">
            <a:solidFill>
              <a:schemeClr val="bg1"/>
            </a:solidFill>
          </a:endParaRPr>
        </a:p>
      </xdr:txBody>
    </xdr:sp>
    <xdr:clientData/>
  </xdr:twoCellAnchor>
  <xdr:twoCellAnchor>
    <xdr:from>
      <xdr:col>5</xdr:col>
      <xdr:colOff>133350</xdr:colOff>
      <xdr:row>6</xdr:row>
      <xdr:rowOff>0</xdr:rowOff>
    </xdr:from>
    <xdr:to>
      <xdr:col>7</xdr:col>
      <xdr:colOff>123825</xdr:colOff>
      <xdr:row>7</xdr:row>
      <xdr:rowOff>57150</xdr:rowOff>
    </xdr:to>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3181350" y="1143000"/>
          <a:ext cx="1209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u="none" strike="noStrike">
              <a:solidFill>
                <a:schemeClr val="bg1">
                  <a:lumMod val="75000"/>
                </a:schemeClr>
              </a:solidFill>
              <a:latin typeface="Calibri"/>
              <a:cs typeface="Calibri"/>
            </a:rPr>
            <a:t> </a:t>
          </a:r>
          <a:r>
            <a:rPr lang="en-US" sz="900" b="1" i="0" u="none" strike="noStrike">
              <a:solidFill>
                <a:schemeClr val="bg1">
                  <a:lumMod val="75000"/>
                </a:schemeClr>
              </a:solidFill>
              <a:latin typeface="Calibri"/>
              <a:cs typeface="Calibri"/>
            </a:rPr>
            <a:t>Total Sales (USD) </a:t>
          </a:r>
        </a:p>
      </xdr:txBody>
    </xdr:sp>
    <xdr:clientData/>
  </xdr:twoCellAnchor>
  <mc:AlternateContent xmlns:mc="http://schemas.openxmlformats.org/markup-compatibility/2006">
    <mc:Choice xmlns:a14="http://schemas.microsoft.com/office/drawing/2010/main" Requires="a14">
      <xdr:twoCellAnchor editAs="oneCell">
        <xdr:from>
          <xdr:col>9</xdr:col>
          <xdr:colOff>217720</xdr:colOff>
          <xdr:row>3</xdr:row>
          <xdr:rowOff>171451</xdr:rowOff>
        </xdr:from>
        <xdr:to>
          <xdr:col>11</xdr:col>
          <xdr:colOff>209550</xdr:colOff>
          <xdr:row>5</xdr:row>
          <xdr:rowOff>76200</xdr:rowOff>
        </xdr:to>
        <xdr:pic>
          <xdr:nvPicPr>
            <xdr:cNvPr id="30" name="Picture 29">
              <a:extLst>
                <a:ext uri="{FF2B5EF4-FFF2-40B4-BE49-F238E27FC236}">
                  <a16:creationId xmlns:a16="http://schemas.microsoft.com/office/drawing/2014/main" id="{00000000-0008-0000-0300-00001E000000}"/>
                </a:ext>
              </a:extLst>
            </xdr:cNvPr>
            <xdr:cNvPicPr>
              <a:picLocks noChangeAspect="1" noChangeArrowheads="1"/>
              <a:extLst>
                <a:ext uri="{84589F7E-364E-4C9E-8A38-B11213B215E9}">
                  <a14:cameraTool cellRange="Analysis!$C$57" spid="_x0000_s2905"/>
                </a:ext>
              </a:extLst>
            </xdr:cNvPicPr>
          </xdr:nvPicPr>
          <xdr:blipFill>
            <a:blip xmlns:r="http://schemas.openxmlformats.org/officeDocument/2006/relationships" r:embed="rId4"/>
            <a:srcRect/>
            <a:stretch>
              <a:fillRect/>
            </a:stretch>
          </xdr:blipFill>
          <xdr:spPr bwMode="auto">
            <a:xfrm>
              <a:off x="5704120" y="742951"/>
              <a:ext cx="1211030" cy="28574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371475</xdr:colOff>
      <xdr:row>5</xdr:row>
      <xdr:rowOff>9525</xdr:rowOff>
    </xdr:from>
    <xdr:to>
      <xdr:col>11</xdr:col>
      <xdr:colOff>66675</xdr:colOff>
      <xdr:row>6</xdr:row>
      <xdr:rowOff>66675</xdr:rowOff>
    </xdr:to>
    <xdr:sp macro="" textlink="Analysis!$C$55">
      <xdr:nvSpPr>
        <xdr:cNvPr id="31" name="TextBox 30">
          <a:extLst>
            <a:ext uri="{FF2B5EF4-FFF2-40B4-BE49-F238E27FC236}">
              <a16:creationId xmlns:a16="http://schemas.microsoft.com/office/drawing/2014/main" id="{00000000-0008-0000-0300-00001F000000}"/>
            </a:ext>
          </a:extLst>
        </xdr:cNvPr>
        <xdr:cNvSpPr txBox="1"/>
      </xdr:nvSpPr>
      <xdr:spPr>
        <a:xfrm>
          <a:off x="5857875" y="962025"/>
          <a:ext cx="914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290D369-D478-4CED-B1C6-9381CF59CC26}" type="TxLink">
            <a:rPr lang="en-US" sz="1100" b="1" i="0" u="none" strike="noStrike">
              <a:solidFill>
                <a:schemeClr val="bg1"/>
              </a:solidFill>
              <a:latin typeface="Calibri"/>
              <a:cs typeface="Calibri"/>
            </a:rPr>
            <a:pPr/>
            <a:t> 95,74,549 </a:t>
          </a:fld>
          <a:endParaRPr lang="en-IN" sz="1100" b="1">
            <a:solidFill>
              <a:schemeClr val="bg1"/>
            </a:solidFill>
          </a:endParaRPr>
        </a:p>
      </xdr:txBody>
    </xdr:sp>
    <xdr:clientData/>
  </xdr:twoCellAnchor>
  <xdr:twoCellAnchor>
    <xdr:from>
      <xdr:col>9</xdr:col>
      <xdr:colOff>266700</xdr:colOff>
      <xdr:row>6</xdr:row>
      <xdr:rowOff>0</xdr:rowOff>
    </xdr:from>
    <xdr:to>
      <xdr:col>11</xdr:col>
      <xdr:colOff>257175</xdr:colOff>
      <xdr:row>7</xdr:row>
      <xdr:rowOff>57150</xdr:rowOff>
    </xdr:to>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5753100" y="1143000"/>
          <a:ext cx="1209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0" i="0" u="none" strike="noStrike">
              <a:solidFill>
                <a:schemeClr val="bg1">
                  <a:lumMod val="75000"/>
                </a:schemeClr>
              </a:solidFill>
              <a:latin typeface="Calibri"/>
              <a:cs typeface="Calibri"/>
            </a:rPr>
            <a:t> </a:t>
          </a:r>
          <a:r>
            <a:rPr lang="en-US" sz="900" b="1" i="0" u="none" strike="noStrike">
              <a:solidFill>
                <a:schemeClr val="bg1">
                  <a:lumMod val="75000"/>
                </a:schemeClr>
              </a:solidFill>
              <a:latin typeface="Calibri"/>
              <a:cs typeface="Calibri"/>
            </a:rPr>
            <a:t>Total Profit (USD) </a:t>
          </a:r>
        </a:p>
      </xdr:txBody>
    </xdr:sp>
    <xdr:clientData/>
  </xdr:twoCellAnchor>
  <xdr:twoCellAnchor>
    <xdr:from>
      <xdr:col>14</xdr:col>
      <xdr:colOff>0</xdr:colOff>
      <xdr:row>5</xdr:row>
      <xdr:rowOff>38100</xdr:rowOff>
    </xdr:from>
    <xdr:to>
      <xdr:col>15</xdr:col>
      <xdr:colOff>285750</xdr:colOff>
      <xdr:row>6</xdr:row>
      <xdr:rowOff>95250</xdr:rowOff>
    </xdr:to>
    <xdr:sp macro="" textlink="">
      <xdr:nvSpPr>
        <xdr:cNvPr id="35" name="TextBox 34">
          <a:extLst>
            <a:ext uri="{FF2B5EF4-FFF2-40B4-BE49-F238E27FC236}">
              <a16:creationId xmlns:a16="http://schemas.microsoft.com/office/drawing/2014/main" id="{00000000-0008-0000-0300-000023000000}"/>
            </a:ext>
          </a:extLst>
        </xdr:cNvPr>
        <xdr:cNvSpPr txBox="1"/>
      </xdr:nvSpPr>
      <xdr:spPr>
        <a:xfrm>
          <a:off x="8315325" y="990600"/>
          <a:ext cx="5619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00B0F0"/>
              </a:solidFill>
              <a:latin typeface="Calibri"/>
              <a:cs typeface="Calibri"/>
            </a:rPr>
            <a:t>16%</a:t>
          </a:r>
        </a:p>
      </xdr:txBody>
    </xdr:sp>
    <xdr:clientData/>
  </xdr:twoCellAnchor>
  <xdr:twoCellAnchor>
    <xdr:from>
      <xdr:col>14</xdr:col>
      <xdr:colOff>0</xdr:colOff>
      <xdr:row>6</xdr:row>
      <xdr:rowOff>9525</xdr:rowOff>
    </xdr:from>
    <xdr:to>
      <xdr:col>15</xdr:col>
      <xdr:colOff>295275</xdr:colOff>
      <xdr:row>7</xdr:row>
      <xdr:rowOff>66675</xdr:rowOff>
    </xdr:to>
    <xdr:sp macro="" textlink="">
      <xdr:nvSpPr>
        <xdr:cNvPr id="36" name="TextBox 35">
          <a:extLst>
            <a:ext uri="{FF2B5EF4-FFF2-40B4-BE49-F238E27FC236}">
              <a16:creationId xmlns:a16="http://schemas.microsoft.com/office/drawing/2014/main" id="{00000000-0008-0000-0300-000024000000}"/>
            </a:ext>
          </a:extLst>
        </xdr:cNvPr>
        <xdr:cNvSpPr txBox="1"/>
      </xdr:nvSpPr>
      <xdr:spPr>
        <a:xfrm>
          <a:off x="8315325" y="1152525"/>
          <a:ext cx="5715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chemeClr val="bg1">
                  <a:lumMod val="75000"/>
                </a:schemeClr>
              </a:solidFill>
              <a:latin typeface="Calibri"/>
              <a:cs typeface="Calibri"/>
            </a:rPr>
            <a:t>Profit Margin</a:t>
          </a:r>
        </a:p>
      </xdr:txBody>
    </xdr:sp>
    <xdr:clientData/>
  </xdr:twoCellAnchor>
  <mc:AlternateContent xmlns:mc="http://schemas.openxmlformats.org/markup-compatibility/2006">
    <mc:Choice xmlns:a14="http://schemas.microsoft.com/office/drawing/2010/main" Requires="a14">
      <xdr:twoCellAnchor editAs="oneCell">
        <xdr:from>
          <xdr:col>19</xdr:col>
          <xdr:colOff>104775</xdr:colOff>
          <xdr:row>4</xdr:row>
          <xdr:rowOff>47625</xdr:rowOff>
        </xdr:from>
        <xdr:to>
          <xdr:col>20</xdr:col>
          <xdr:colOff>390525</xdr:colOff>
          <xdr:row>5</xdr:row>
          <xdr:rowOff>47625</xdr:rowOff>
        </xdr:to>
        <xdr:pic>
          <xdr:nvPicPr>
            <xdr:cNvPr id="37" name="Picture 36">
              <a:extLst>
                <a:ext uri="{FF2B5EF4-FFF2-40B4-BE49-F238E27FC236}">
                  <a16:creationId xmlns:a16="http://schemas.microsoft.com/office/drawing/2014/main" id="{00000000-0008-0000-0300-000025000000}"/>
                </a:ext>
              </a:extLst>
            </xdr:cNvPr>
            <xdr:cNvPicPr>
              <a:picLocks noChangeAspect="1" noChangeArrowheads="1"/>
              <a:extLst>
                <a:ext uri="{84589F7E-364E-4C9E-8A38-B11213B215E9}">
                  <a14:cameraTool cellRange="Analysis!$G$57" spid="_x0000_s2906"/>
                </a:ext>
              </a:extLst>
            </xdr:cNvPicPr>
          </xdr:nvPicPr>
          <xdr:blipFill>
            <a:blip xmlns:r="http://schemas.openxmlformats.org/officeDocument/2006/relationships" r:embed="rId5"/>
            <a:srcRect/>
            <a:stretch>
              <a:fillRect/>
            </a:stretch>
          </xdr:blipFill>
          <xdr:spPr bwMode="auto">
            <a:xfrm>
              <a:off x="12296775" y="809625"/>
              <a:ext cx="895350" cy="1905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323850</xdr:colOff>
      <xdr:row>6</xdr:row>
      <xdr:rowOff>0</xdr:rowOff>
    </xdr:from>
    <xdr:to>
      <xdr:col>21</xdr:col>
      <xdr:colOff>228600</xdr:colOff>
      <xdr:row>7</xdr:row>
      <xdr:rowOff>57150</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11906250" y="1143000"/>
          <a:ext cx="17335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chemeClr val="bg1">
                  <a:lumMod val="75000"/>
                </a:schemeClr>
              </a:solidFill>
              <a:latin typeface="Calibri"/>
              <a:cs typeface="Calibri"/>
            </a:rPr>
            <a:t>Profit</a:t>
          </a:r>
          <a:r>
            <a:rPr lang="en-US" sz="900" b="1" i="0" u="none" strike="noStrike" baseline="0">
              <a:solidFill>
                <a:schemeClr val="bg1">
                  <a:lumMod val="75000"/>
                </a:schemeClr>
              </a:solidFill>
              <a:latin typeface="Calibri"/>
              <a:cs typeface="Calibri"/>
            </a:rPr>
            <a:t> per Product Sold (USD)</a:t>
          </a:r>
          <a:endParaRPr lang="en-US" sz="900" b="1" i="0" u="none" strike="noStrike">
            <a:solidFill>
              <a:schemeClr val="bg1">
                <a:lumMod val="75000"/>
              </a:schemeClr>
            </a:solidFill>
            <a:latin typeface="Calibri"/>
            <a:cs typeface="Calibri"/>
          </a:endParaRPr>
        </a:p>
      </xdr:txBody>
    </xdr:sp>
    <xdr:clientData/>
  </xdr:twoCellAnchor>
  <xdr:twoCellAnchor>
    <xdr:from>
      <xdr:col>19</xdr:col>
      <xdr:colOff>19050</xdr:colOff>
      <xdr:row>5</xdr:row>
      <xdr:rowOff>19050</xdr:rowOff>
    </xdr:from>
    <xdr:to>
      <xdr:col>20</xdr:col>
      <xdr:colOff>323850</xdr:colOff>
      <xdr:row>6</xdr:row>
      <xdr:rowOff>76200</xdr:rowOff>
    </xdr:to>
    <xdr:sp macro="" textlink="Analysis!G55">
      <xdr:nvSpPr>
        <xdr:cNvPr id="39" name="TextBox 38">
          <a:extLst>
            <a:ext uri="{FF2B5EF4-FFF2-40B4-BE49-F238E27FC236}">
              <a16:creationId xmlns:a16="http://schemas.microsoft.com/office/drawing/2014/main" id="{00000000-0008-0000-0300-000027000000}"/>
            </a:ext>
          </a:extLst>
        </xdr:cNvPr>
        <xdr:cNvSpPr txBox="1"/>
      </xdr:nvSpPr>
      <xdr:spPr>
        <a:xfrm>
          <a:off x="12211050" y="971550"/>
          <a:ext cx="914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93BB46-7166-4A06-B563-D97286DE5C0D}" type="TxLink">
            <a:rPr lang="en-US" sz="1100" b="1" i="0" u="none" strike="noStrike">
              <a:solidFill>
                <a:srgbClr val="00B0F0"/>
              </a:solidFill>
              <a:latin typeface="Calibri"/>
              <a:cs typeface="Calibri"/>
            </a:rPr>
            <a:pPr algn="ctr"/>
            <a:t> 17.20 </a:t>
          </a:fld>
          <a:endParaRPr lang="en-US" sz="1100" b="1" i="0" u="none" strike="noStrike">
            <a:solidFill>
              <a:srgbClr val="00B0F0"/>
            </a:solidFill>
            <a:latin typeface="Calibri"/>
            <a:cs typeface="Calibri"/>
          </a:endParaRPr>
        </a:p>
      </xdr:txBody>
    </xdr:sp>
    <xdr:clientData/>
  </xdr:twoCellAnchor>
  <xdr:twoCellAnchor>
    <xdr:from>
      <xdr:col>4</xdr:col>
      <xdr:colOff>438150</xdr:colOff>
      <xdr:row>17</xdr:row>
      <xdr:rowOff>123825</xdr:rowOff>
    </xdr:from>
    <xdr:to>
      <xdr:col>6</xdr:col>
      <xdr:colOff>428625</xdr:colOff>
      <xdr:row>18</xdr:row>
      <xdr:rowOff>180975</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2876550" y="3362325"/>
          <a:ext cx="1209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lumMod val="75000"/>
                </a:schemeClr>
              </a:solidFill>
              <a:latin typeface="Calibri"/>
              <a:cs typeface="Calibri"/>
            </a:rPr>
            <a:t>Top Segment </a:t>
          </a:r>
          <a:endParaRPr lang="en-US" sz="1100" b="1" i="0" u="none" strike="noStrike">
            <a:solidFill>
              <a:schemeClr val="bg1">
                <a:lumMod val="75000"/>
              </a:schemeClr>
            </a:solidFill>
            <a:latin typeface="Calibri"/>
            <a:cs typeface="Calibri"/>
          </a:endParaRPr>
        </a:p>
      </xdr:txBody>
    </xdr:sp>
    <xdr:clientData/>
  </xdr:twoCellAnchor>
  <xdr:twoCellAnchor>
    <xdr:from>
      <xdr:col>6</xdr:col>
      <xdr:colOff>257175</xdr:colOff>
      <xdr:row>17</xdr:row>
      <xdr:rowOff>114300</xdr:rowOff>
    </xdr:from>
    <xdr:to>
      <xdr:col>8</xdr:col>
      <xdr:colOff>247650</xdr:colOff>
      <xdr:row>18</xdr:row>
      <xdr:rowOff>171450</xdr:rowOff>
    </xdr:to>
    <xdr:sp macro="" textlink="Analysis!B133">
      <xdr:nvSpPr>
        <xdr:cNvPr id="41" name="TextBox 40">
          <a:extLst>
            <a:ext uri="{FF2B5EF4-FFF2-40B4-BE49-F238E27FC236}">
              <a16:creationId xmlns:a16="http://schemas.microsoft.com/office/drawing/2014/main" id="{00000000-0008-0000-0300-000029000000}"/>
            </a:ext>
          </a:extLst>
        </xdr:cNvPr>
        <xdr:cNvSpPr txBox="1"/>
      </xdr:nvSpPr>
      <xdr:spPr>
        <a:xfrm>
          <a:off x="3914775" y="3352800"/>
          <a:ext cx="1209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F60FA44-501C-42B8-98EB-198D7C0315B5}" type="TxLink">
            <a:rPr lang="en-US" sz="1100" b="1" i="0" u="none" strike="noStrike">
              <a:solidFill>
                <a:srgbClr val="00B0F0"/>
              </a:solidFill>
              <a:latin typeface="Calibri"/>
              <a:cs typeface="Calibri"/>
            </a:rPr>
            <a:pPr/>
            <a:t>Small Business</a:t>
          </a:fld>
          <a:endParaRPr lang="en-US" sz="900" b="1" i="0" u="none" strike="noStrike">
            <a:solidFill>
              <a:srgbClr val="00B0F0"/>
            </a:solidFill>
            <a:latin typeface="Calibri"/>
            <a:cs typeface="Calibri"/>
          </a:endParaRPr>
        </a:p>
      </xdr:txBody>
    </xdr:sp>
    <xdr:clientData/>
  </xdr:twoCellAnchor>
  <xdr:twoCellAnchor>
    <xdr:from>
      <xdr:col>8</xdr:col>
      <xdr:colOff>323851</xdr:colOff>
      <xdr:row>17</xdr:row>
      <xdr:rowOff>95250</xdr:rowOff>
    </xdr:from>
    <xdr:to>
      <xdr:col>11</xdr:col>
      <xdr:colOff>133351</xdr:colOff>
      <xdr:row>18</xdr:row>
      <xdr:rowOff>152400</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5200651" y="3333750"/>
          <a:ext cx="16383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lumMod val="75000"/>
                </a:schemeClr>
              </a:solidFill>
              <a:latin typeface="Calibri"/>
              <a:cs typeface="Calibri"/>
            </a:rPr>
            <a:t>Top Segment Sales (USD) </a:t>
          </a:r>
          <a:endParaRPr lang="en-US" sz="1100" b="1" i="0" u="none" strike="noStrike">
            <a:solidFill>
              <a:schemeClr val="bg1">
                <a:lumMod val="75000"/>
              </a:schemeClr>
            </a:solidFill>
            <a:latin typeface="Calibri"/>
            <a:cs typeface="Calibri"/>
          </a:endParaRPr>
        </a:p>
      </xdr:txBody>
    </xdr:sp>
    <xdr:clientData/>
  </xdr:twoCellAnchor>
  <xdr:twoCellAnchor>
    <xdr:from>
      <xdr:col>11</xdr:col>
      <xdr:colOff>142875</xdr:colOff>
      <xdr:row>17</xdr:row>
      <xdr:rowOff>85725</xdr:rowOff>
    </xdr:from>
    <xdr:to>
      <xdr:col>13</xdr:col>
      <xdr:colOff>133350</xdr:colOff>
      <xdr:row>18</xdr:row>
      <xdr:rowOff>142875</xdr:rowOff>
    </xdr:to>
    <xdr:sp macro="" textlink="Analysis!B132">
      <xdr:nvSpPr>
        <xdr:cNvPr id="43" name="TextBox 42">
          <a:extLst>
            <a:ext uri="{FF2B5EF4-FFF2-40B4-BE49-F238E27FC236}">
              <a16:creationId xmlns:a16="http://schemas.microsoft.com/office/drawing/2014/main" id="{00000000-0008-0000-0300-00002B000000}"/>
            </a:ext>
          </a:extLst>
        </xdr:cNvPr>
        <xdr:cNvSpPr txBox="1"/>
      </xdr:nvSpPr>
      <xdr:spPr>
        <a:xfrm>
          <a:off x="6848475" y="3324225"/>
          <a:ext cx="1209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0ABB2CC-F1BF-495B-9156-3C81827F2994}" type="TxLink">
            <a:rPr lang="en-US" sz="1100" b="1" i="0" u="none" strike="noStrike">
              <a:solidFill>
                <a:srgbClr val="00B0F0"/>
              </a:solidFill>
              <a:latin typeface="Calibri"/>
              <a:cs typeface="Calibri"/>
            </a:rPr>
            <a:pPr/>
            <a:t>4.8 M</a:t>
          </a:fld>
          <a:endParaRPr lang="en-US" sz="900" b="1" i="0" u="none" strike="noStrike">
            <a:solidFill>
              <a:srgbClr val="00B0F0"/>
            </a:solidFill>
            <a:latin typeface="Calibri"/>
            <a:cs typeface="Calibri"/>
          </a:endParaRPr>
        </a:p>
      </xdr:txBody>
    </xdr:sp>
    <xdr:clientData/>
  </xdr:twoCellAnchor>
  <xdr:twoCellAnchor>
    <xdr:from>
      <xdr:col>4</xdr:col>
      <xdr:colOff>209550</xdr:colOff>
      <xdr:row>19</xdr:row>
      <xdr:rowOff>133350</xdr:rowOff>
    </xdr:from>
    <xdr:to>
      <xdr:col>13</xdr:col>
      <xdr:colOff>238125</xdr:colOff>
      <xdr:row>19</xdr:row>
      <xdr:rowOff>133350</xdr:rowOff>
    </xdr:to>
    <xdr:cxnSp macro="">
      <xdr:nvCxnSpPr>
        <xdr:cNvPr id="44" name="Straight Connector 43">
          <a:extLst>
            <a:ext uri="{FF2B5EF4-FFF2-40B4-BE49-F238E27FC236}">
              <a16:creationId xmlns:a16="http://schemas.microsoft.com/office/drawing/2014/main" id="{00000000-0008-0000-0300-00002C000000}"/>
            </a:ext>
          </a:extLst>
        </xdr:cNvPr>
        <xdr:cNvCxnSpPr/>
      </xdr:nvCxnSpPr>
      <xdr:spPr>
        <a:xfrm>
          <a:off x="2647950" y="4705350"/>
          <a:ext cx="55149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19</xdr:row>
      <xdr:rowOff>142875</xdr:rowOff>
    </xdr:from>
    <xdr:to>
      <xdr:col>6</xdr:col>
      <xdr:colOff>247650</xdr:colOff>
      <xdr:row>23</xdr:row>
      <xdr:rowOff>38100</xdr:rowOff>
    </xdr:to>
    <xdr:cxnSp macro="">
      <xdr:nvCxnSpPr>
        <xdr:cNvPr id="48" name="Straight Connector 47">
          <a:extLst>
            <a:ext uri="{FF2B5EF4-FFF2-40B4-BE49-F238E27FC236}">
              <a16:creationId xmlns:a16="http://schemas.microsoft.com/office/drawing/2014/main" id="{00000000-0008-0000-0300-000030000000}"/>
            </a:ext>
          </a:extLst>
        </xdr:cNvPr>
        <xdr:cNvCxnSpPr/>
      </xdr:nvCxnSpPr>
      <xdr:spPr>
        <a:xfrm>
          <a:off x="3905250" y="4714875"/>
          <a:ext cx="0" cy="657225"/>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495300</xdr:colOff>
      <xdr:row>19</xdr:row>
      <xdr:rowOff>152400</xdr:rowOff>
    </xdr:from>
    <xdr:to>
      <xdr:col>8</xdr:col>
      <xdr:colOff>495300</xdr:colOff>
      <xdr:row>23</xdr:row>
      <xdr:rowOff>47625</xdr:rowOff>
    </xdr:to>
    <xdr:cxnSp macro="">
      <xdr:nvCxnSpPr>
        <xdr:cNvPr id="50" name="Straight Connector 49">
          <a:extLst>
            <a:ext uri="{FF2B5EF4-FFF2-40B4-BE49-F238E27FC236}">
              <a16:creationId xmlns:a16="http://schemas.microsoft.com/office/drawing/2014/main" id="{00000000-0008-0000-0300-000032000000}"/>
            </a:ext>
          </a:extLst>
        </xdr:cNvPr>
        <xdr:cNvCxnSpPr/>
      </xdr:nvCxnSpPr>
      <xdr:spPr>
        <a:xfrm>
          <a:off x="5372100" y="4724400"/>
          <a:ext cx="0" cy="657225"/>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200025</xdr:colOff>
      <xdr:row>19</xdr:row>
      <xdr:rowOff>152400</xdr:rowOff>
    </xdr:from>
    <xdr:to>
      <xdr:col>11</xdr:col>
      <xdr:colOff>200025</xdr:colOff>
      <xdr:row>23</xdr:row>
      <xdr:rowOff>47625</xdr:rowOff>
    </xdr:to>
    <xdr:cxnSp macro="">
      <xdr:nvCxnSpPr>
        <xdr:cNvPr id="51" name="Straight Connector 50">
          <a:extLst>
            <a:ext uri="{FF2B5EF4-FFF2-40B4-BE49-F238E27FC236}">
              <a16:creationId xmlns:a16="http://schemas.microsoft.com/office/drawing/2014/main" id="{00000000-0008-0000-0300-000033000000}"/>
            </a:ext>
          </a:extLst>
        </xdr:cNvPr>
        <xdr:cNvCxnSpPr/>
      </xdr:nvCxnSpPr>
      <xdr:spPr>
        <a:xfrm>
          <a:off x="6905625" y="4724400"/>
          <a:ext cx="0" cy="657225"/>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20</xdr:row>
      <xdr:rowOff>0</xdr:rowOff>
    </xdr:from>
    <xdr:to>
      <xdr:col>6</xdr:col>
      <xdr:colOff>333375</xdr:colOff>
      <xdr:row>22</xdr:row>
      <xdr:rowOff>152400</xdr:rowOff>
    </xdr:to>
    <xdr:sp macro="" textlink="">
      <xdr:nvSpPr>
        <xdr:cNvPr id="52" name="TextBox 51">
          <a:extLst>
            <a:ext uri="{FF2B5EF4-FFF2-40B4-BE49-F238E27FC236}">
              <a16:creationId xmlns:a16="http://schemas.microsoft.com/office/drawing/2014/main" id="{00000000-0008-0000-0300-000034000000}"/>
            </a:ext>
          </a:extLst>
        </xdr:cNvPr>
        <xdr:cNvSpPr txBox="1"/>
      </xdr:nvSpPr>
      <xdr:spPr>
        <a:xfrm>
          <a:off x="2590800" y="4762500"/>
          <a:ext cx="1400175"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Monthly Sales Average</a:t>
          </a:r>
        </a:p>
        <a:p>
          <a:r>
            <a:rPr lang="en-US" sz="1000" b="0" i="0" u="none" strike="noStrike" baseline="0">
              <a:solidFill>
                <a:schemeClr val="bg1">
                  <a:lumMod val="75000"/>
                </a:schemeClr>
              </a:solidFill>
              <a:latin typeface="Calibri"/>
              <a:cs typeface="Calibri"/>
            </a:rPr>
            <a:t>               (USD)</a:t>
          </a:r>
          <a:endParaRPr lang="en-US" sz="1000" b="0" i="0" u="none" strike="noStrike">
            <a:solidFill>
              <a:schemeClr val="bg1">
                <a:lumMod val="75000"/>
              </a:schemeClr>
            </a:solidFill>
            <a:latin typeface="Calibri"/>
            <a:cs typeface="Calibri"/>
          </a:endParaRPr>
        </a:p>
      </xdr:txBody>
    </xdr:sp>
    <xdr:clientData/>
  </xdr:twoCellAnchor>
  <xdr:twoCellAnchor>
    <xdr:from>
      <xdr:col>6</xdr:col>
      <xdr:colOff>295275</xdr:colOff>
      <xdr:row>19</xdr:row>
      <xdr:rowOff>190499</xdr:rowOff>
    </xdr:from>
    <xdr:to>
      <xdr:col>8</xdr:col>
      <xdr:colOff>514350</xdr:colOff>
      <xdr:row>22</xdr:row>
      <xdr:rowOff>47625</xdr:rowOff>
    </xdr:to>
    <xdr:sp macro="" textlink="">
      <xdr:nvSpPr>
        <xdr:cNvPr id="53" name="TextBox 52">
          <a:extLst>
            <a:ext uri="{FF2B5EF4-FFF2-40B4-BE49-F238E27FC236}">
              <a16:creationId xmlns:a16="http://schemas.microsoft.com/office/drawing/2014/main" id="{00000000-0008-0000-0300-000035000000}"/>
            </a:ext>
          </a:extLst>
        </xdr:cNvPr>
        <xdr:cNvSpPr txBox="1"/>
      </xdr:nvSpPr>
      <xdr:spPr>
        <a:xfrm>
          <a:off x="3952875" y="4762499"/>
          <a:ext cx="1438275"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Monthly Avg Sale Price</a:t>
          </a:r>
        </a:p>
        <a:p>
          <a:r>
            <a:rPr lang="en-US" sz="1000" b="0" i="0" u="none" strike="noStrike">
              <a:solidFill>
                <a:schemeClr val="bg1">
                  <a:lumMod val="75000"/>
                </a:schemeClr>
              </a:solidFill>
              <a:latin typeface="Calibri"/>
              <a:cs typeface="Calibri"/>
            </a:rPr>
            <a:t>               (USD)</a:t>
          </a:r>
          <a:endParaRPr lang="en-US" sz="1000" b="1" i="0" u="none" strike="noStrike">
            <a:solidFill>
              <a:schemeClr val="bg1">
                <a:lumMod val="75000"/>
              </a:schemeClr>
            </a:solidFill>
            <a:latin typeface="Calibri"/>
            <a:cs typeface="Calibri"/>
          </a:endParaRPr>
        </a:p>
      </xdr:txBody>
    </xdr:sp>
    <xdr:clientData/>
  </xdr:twoCellAnchor>
  <xdr:twoCellAnchor>
    <xdr:from>
      <xdr:col>9</xdr:col>
      <xdr:colOff>9525</xdr:colOff>
      <xdr:row>20</xdr:row>
      <xdr:rowOff>28575</xdr:rowOff>
    </xdr:from>
    <xdr:to>
      <xdr:col>11</xdr:col>
      <xdr:colOff>133350</xdr:colOff>
      <xdr:row>21</xdr:row>
      <xdr:rowOff>85725</xdr:rowOff>
    </xdr:to>
    <xdr:sp macro="" textlink="">
      <xdr:nvSpPr>
        <xdr:cNvPr id="54" name="TextBox 53">
          <a:extLst>
            <a:ext uri="{FF2B5EF4-FFF2-40B4-BE49-F238E27FC236}">
              <a16:creationId xmlns:a16="http://schemas.microsoft.com/office/drawing/2014/main" id="{00000000-0008-0000-0300-000036000000}"/>
            </a:ext>
          </a:extLst>
        </xdr:cNvPr>
        <xdr:cNvSpPr txBox="1"/>
      </xdr:nvSpPr>
      <xdr:spPr>
        <a:xfrm>
          <a:off x="5495925" y="4791075"/>
          <a:ext cx="13430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 Sales Contribution</a:t>
          </a:r>
          <a:endParaRPr lang="en-US" sz="1000" b="1" i="0" u="none" strike="noStrike">
            <a:solidFill>
              <a:schemeClr val="bg1">
                <a:lumMod val="75000"/>
              </a:schemeClr>
            </a:solidFill>
            <a:latin typeface="Calibri"/>
            <a:cs typeface="Calibri"/>
          </a:endParaRPr>
        </a:p>
      </xdr:txBody>
    </xdr:sp>
    <xdr:clientData/>
  </xdr:twoCellAnchor>
  <xdr:twoCellAnchor>
    <xdr:from>
      <xdr:col>11</xdr:col>
      <xdr:colOff>428626</xdr:colOff>
      <xdr:row>20</xdr:row>
      <xdr:rowOff>19050</xdr:rowOff>
    </xdr:from>
    <xdr:to>
      <xdr:col>13</xdr:col>
      <xdr:colOff>47626</xdr:colOff>
      <xdr:row>21</xdr:row>
      <xdr:rowOff>76200</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7134226" y="4781550"/>
          <a:ext cx="838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Top Month</a:t>
          </a:r>
          <a:endParaRPr lang="en-US" sz="1000" b="1" i="0" u="none" strike="noStrike">
            <a:solidFill>
              <a:schemeClr val="bg1">
                <a:lumMod val="75000"/>
              </a:schemeClr>
            </a:solidFill>
            <a:latin typeface="Calibri"/>
            <a:cs typeface="Calibri"/>
          </a:endParaRPr>
        </a:p>
      </xdr:txBody>
    </xdr:sp>
    <xdr:clientData/>
  </xdr:twoCellAnchor>
  <xdr:twoCellAnchor>
    <xdr:from>
      <xdr:col>10</xdr:col>
      <xdr:colOff>533400</xdr:colOff>
      <xdr:row>9</xdr:row>
      <xdr:rowOff>142875</xdr:rowOff>
    </xdr:from>
    <xdr:to>
      <xdr:col>13</xdr:col>
      <xdr:colOff>228600</xdr:colOff>
      <xdr:row>11</xdr:row>
      <xdr:rowOff>9525</xdr:rowOff>
    </xdr:to>
    <xdr:sp macro="" textlink="">
      <xdr:nvSpPr>
        <xdr:cNvPr id="56" name="TextBox 55">
          <a:extLst>
            <a:ext uri="{FF2B5EF4-FFF2-40B4-BE49-F238E27FC236}">
              <a16:creationId xmlns:a16="http://schemas.microsoft.com/office/drawing/2014/main" id="{00000000-0008-0000-0300-000038000000}"/>
            </a:ext>
          </a:extLst>
        </xdr:cNvPr>
        <xdr:cNvSpPr txBox="1"/>
      </xdr:nvSpPr>
      <xdr:spPr>
        <a:xfrm>
          <a:off x="6629400" y="2428875"/>
          <a:ext cx="1524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 Breakdown by Product</a:t>
          </a:r>
        </a:p>
      </xdr:txBody>
    </xdr:sp>
    <xdr:clientData/>
  </xdr:twoCellAnchor>
  <xdr:twoCellAnchor>
    <xdr:from>
      <xdr:col>4</xdr:col>
      <xdr:colOff>552451</xdr:colOff>
      <xdr:row>21</xdr:row>
      <xdr:rowOff>161925</xdr:rowOff>
    </xdr:from>
    <xdr:to>
      <xdr:col>5</xdr:col>
      <xdr:colOff>466725</xdr:colOff>
      <xdr:row>23</xdr:row>
      <xdr:rowOff>28575</xdr:rowOff>
    </xdr:to>
    <xdr:sp macro="" textlink="Analysis!B118">
      <xdr:nvSpPr>
        <xdr:cNvPr id="57" name="TextBox 56">
          <a:extLst>
            <a:ext uri="{FF2B5EF4-FFF2-40B4-BE49-F238E27FC236}">
              <a16:creationId xmlns:a16="http://schemas.microsoft.com/office/drawing/2014/main" id="{00000000-0008-0000-0300-000039000000}"/>
            </a:ext>
          </a:extLst>
        </xdr:cNvPr>
        <xdr:cNvSpPr txBox="1"/>
      </xdr:nvSpPr>
      <xdr:spPr>
        <a:xfrm>
          <a:off x="2990851" y="5114925"/>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10D9408-68AC-4635-8B66-A45B2E4365AA}" type="TxLink">
            <a:rPr lang="en-US" sz="1100" b="1" i="0" u="none" strike="noStrike">
              <a:solidFill>
                <a:srgbClr val="00B0F0"/>
              </a:solidFill>
              <a:latin typeface="Calibri"/>
              <a:cs typeface="Calibri"/>
            </a:rPr>
            <a:pPr/>
            <a:t>0.9 M</a:t>
          </a:fld>
          <a:endParaRPr lang="en-US" sz="900" b="1" i="0" u="none" strike="noStrike">
            <a:solidFill>
              <a:srgbClr val="00B0F0"/>
            </a:solidFill>
            <a:latin typeface="Calibri"/>
            <a:cs typeface="Calibri"/>
          </a:endParaRPr>
        </a:p>
      </xdr:txBody>
    </xdr:sp>
    <xdr:clientData/>
  </xdr:twoCellAnchor>
  <xdr:twoCellAnchor>
    <xdr:from>
      <xdr:col>7</xdr:col>
      <xdr:colOff>85726</xdr:colOff>
      <xdr:row>21</xdr:row>
      <xdr:rowOff>171450</xdr:rowOff>
    </xdr:from>
    <xdr:to>
      <xdr:col>8</xdr:col>
      <xdr:colOff>0</xdr:colOff>
      <xdr:row>23</xdr:row>
      <xdr:rowOff>38100</xdr:rowOff>
    </xdr:to>
    <xdr:sp macro="" textlink="Analysis!B119">
      <xdr:nvSpPr>
        <xdr:cNvPr id="58" name="TextBox 57">
          <a:extLst>
            <a:ext uri="{FF2B5EF4-FFF2-40B4-BE49-F238E27FC236}">
              <a16:creationId xmlns:a16="http://schemas.microsoft.com/office/drawing/2014/main" id="{00000000-0008-0000-0300-00003A000000}"/>
            </a:ext>
          </a:extLst>
        </xdr:cNvPr>
        <xdr:cNvSpPr txBox="1"/>
      </xdr:nvSpPr>
      <xdr:spPr>
        <a:xfrm>
          <a:off x="4352926" y="5124450"/>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C175576-346B-42E0-AEDF-7BC103534F2E}" type="TxLink">
            <a:rPr lang="en-US" sz="1100" b="1" i="0" u="none" strike="noStrike">
              <a:solidFill>
                <a:srgbClr val="00B0F0"/>
              </a:solidFill>
              <a:latin typeface="Calibri"/>
              <a:cs typeface="Calibri"/>
            </a:rPr>
            <a:pPr/>
            <a:t>125.4</a:t>
          </a:fld>
          <a:endParaRPr lang="en-US" sz="900" b="1" i="0" u="none" strike="noStrike">
            <a:solidFill>
              <a:srgbClr val="00B0F0"/>
            </a:solidFill>
            <a:latin typeface="Calibri"/>
            <a:cs typeface="Calibri"/>
          </a:endParaRPr>
        </a:p>
      </xdr:txBody>
    </xdr:sp>
    <xdr:clientData/>
  </xdr:twoCellAnchor>
  <xdr:twoCellAnchor>
    <xdr:from>
      <xdr:col>9</xdr:col>
      <xdr:colOff>400051</xdr:colOff>
      <xdr:row>21</xdr:row>
      <xdr:rowOff>133350</xdr:rowOff>
    </xdr:from>
    <xdr:to>
      <xdr:col>10</xdr:col>
      <xdr:colOff>314325</xdr:colOff>
      <xdr:row>23</xdr:row>
      <xdr:rowOff>0</xdr:rowOff>
    </xdr:to>
    <xdr:sp macro="" textlink="Analysis!B120">
      <xdr:nvSpPr>
        <xdr:cNvPr id="45" name="TextBox 44">
          <a:extLst>
            <a:ext uri="{FF2B5EF4-FFF2-40B4-BE49-F238E27FC236}">
              <a16:creationId xmlns:a16="http://schemas.microsoft.com/office/drawing/2014/main" id="{00000000-0008-0000-0300-00002D000000}"/>
            </a:ext>
          </a:extLst>
        </xdr:cNvPr>
        <xdr:cNvSpPr txBox="1"/>
      </xdr:nvSpPr>
      <xdr:spPr>
        <a:xfrm>
          <a:off x="5886451" y="5086350"/>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6A0F50-7F30-4D8D-AF2B-28AE289BE29C}" type="TxLink">
            <a:rPr lang="en-US" sz="1100" b="1" i="0" u="none" strike="noStrike">
              <a:solidFill>
                <a:srgbClr val="00B0F0"/>
              </a:solidFill>
              <a:latin typeface="Calibri"/>
              <a:cs typeface="Calibri"/>
            </a:rPr>
            <a:pPr/>
            <a:t>18%</a:t>
          </a:fld>
          <a:endParaRPr lang="en-US" sz="900" b="1" i="0" u="none" strike="noStrike">
            <a:solidFill>
              <a:srgbClr val="00B0F0"/>
            </a:solidFill>
            <a:latin typeface="Calibri"/>
            <a:cs typeface="Calibri"/>
          </a:endParaRPr>
        </a:p>
      </xdr:txBody>
    </xdr:sp>
    <xdr:clientData/>
  </xdr:twoCellAnchor>
  <xdr:twoCellAnchor>
    <xdr:from>
      <xdr:col>11</xdr:col>
      <xdr:colOff>571501</xdr:colOff>
      <xdr:row>20</xdr:row>
      <xdr:rowOff>180975</xdr:rowOff>
    </xdr:from>
    <xdr:to>
      <xdr:col>12</xdr:col>
      <xdr:colOff>485775</xdr:colOff>
      <xdr:row>22</xdr:row>
      <xdr:rowOff>47625</xdr:rowOff>
    </xdr:to>
    <xdr:sp macro="" textlink="Analysis!B121">
      <xdr:nvSpPr>
        <xdr:cNvPr id="46" name="TextBox 45">
          <a:extLst>
            <a:ext uri="{FF2B5EF4-FFF2-40B4-BE49-F238E27FC236}">
              <a16:creationId xmlns:a16="http://schemas.microsoft.com/office/drawing/2014/main" id="{00000000-0008-0000-0300-00002E000000}"/>
            </a:ext>
          </a:extLst>
        </xdr:cNvPr>
        <xdr:cNvSpPr txBox="1"/>
      </xdr:nvSpPr>
      <xdr:spPr>
        <a:xfrm>
          <a:off x="7277101" y="4943475"/>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803C80-EC38-482B-9EDE-8FF1375B0A23}" type="TxLink">
            <a:rPr lang="en-US" sz="1100" b="1" i="0" u="none" strike="noStrike">
              <a:solidFill>
                <a:srgbClr val="00B0F0"/>
              </a:solidFill>
              <a:latin typeface="Calibri"/>
              <a:cs typeface="Calibri"/>
            </a:rPr>
            <a:pPr/>
            <a:t>1.9 M</a:t>
          </a:fld>
          <a:endParaRPr lang="en-US" sz="900" b="1" i="0" u="none" strike="noStrike">
            <a:solidFill>
              <a:srgbClr val="00B0F0"/>
            </a:solidFill>
            <a:latin typeface="Calibri"/>
            <a:cs typeface="Calibri"/>
          </a:endParaRPr>
        </a:p>
      </xdr:txBody>
    </xdr:sp>
    <xdr:clientData/>
  </xdr:twoCellAnchor>
  <xdr:twoCellAnchor>
    <xdr:from>
      <xdr:col>12</xdr:col>
      <xdr:colOff>0</xdr:colOff>
      <xdr:row>21</xdr:row>
      <xdr:rowOff>171450</xdr:rowOff>
    </xdr:from>
    <xdr:to>
      <xdr:col>12</xdr:col>
      <xdr:colOff>523874</xdr:colOff>
      <xdr:row>23</xdr:row>
      <xdr:rowOff>38100</xdr:rowOff>
    </xdr:to>
    <xdr:sp macro="" textlink="Analysis!B122">
      <xdr:nvSpPr>
        <xdr:cNvPr id="47" name="TextBox 46">
          <a:extLst>
            <a:ext uri="{FF2B5EF4-FFF2-40B4-BE49-F238E27FC236}">
              <a16:creationId xmlns:a16="http://schemas.microsoft.com/office/drawing/2014/main" id="{00000000-0008-0000-0300-00002F000000}"/>
            </a:ext>
          </a:extLst>
        </xdr:cNvPr>
        <xdr:cNvSpPr txBox="1"/>
      </xdr:nvSpPr>
      <xdr:spPr>
        <a:xfrm>
          <a:off x="7315200" y="5124450"/>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76AD37-813E-4F3D-9EA7-6E142D36326D}" type="TxLink">
            <a:rPr lang="en-US" sz="1100" b="1" i="0" u="none" strike="noStrike">
              <a:solidFill>
                <a:srgbClr val="00B0F0"/>
              </a:solidFill>
              <a:latin typeface="Calibri"/>
              <a:cs typeface="Calibri"/>
            </a:rPr>
            <a:pPr/>
            <a:t>Dec</a:t>
          </a:fld>
          <a:endParaRPr lang="en-US" sz="900" b="1" i="0" u="none" strike="noStrike">
            <a:solidFill>
              <a:srgbClr val="00B0F0"/>
            </a:solidFill>
            <a:latin typeface="Calibri"/>
            <a:cs typeface="Calibri"/>
          </a:endParaRPr>
        </a:p>
      </xdr:txBody>
    </xdr:sp>
    <xdr:clientData/>
  </xdr:twoCellAnchor>
  <xdr:twoCellAnchor>
    <xdr:from>
      <xdr:col>4</xdr:col>
      <xdr:colOff>190500</xdr:colOff>
      <xdr:row>27</xdr:row>
      <xdr:rowOff>47625</xdr:rowOff>
    </xdr:from>
    <xdr:to>
      <xdr:col>13</xdr:col>
      <xdr:colOff>219075</xdr:colOff>
      <xdr:row>39</xdr:row>
      <xdr:rowOff>19050</xdr:rowOff>
    </xdr:to>
    <xdr:sp macro="" textlink="">
      <xdr:nvSpPr>
        <xdr:cNvPr id="49" name="Rectangle 48">
          <a:extLst>
            <a:ext uri="{FF2B5EF4-FFF2-40B4-BE49-F238E27FC236}">
              <a16:creationId xmlns:a16="http://schemas.microsoft.com/office/drawing/2014/main" id="{00000000-0008-0000-0300-000031000000}"/>
            </a:ext>
          </a:extLst>
        </xdr:cNvPr>
        <xdr:cNvSpPr/>
      </xdr:nvSpPr>
      <xdr:spPr>
        <a:xfrm>
          <a:off x="2628900" y="6524625"/>
          <a:ext cx="5514975" cy="2638425"/>
        </a:xfrm>
        <a:prstGeom prst="rect">
          <a:avLst/>
        </a:prstGeom>
        <a:solidFill>
          <a:schemeClr val="tx1">
            <a:lumMod val="85000"/>
            <a:lumOff val="1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2">
                  <a:lumMod val="75000"/>
                </a:schemeClr>
              </a:solidFill>
            </a:rPr>
            <a:t>Total Profit (USD)</a:t>
          </a:r>
        </a:p>
      </xdr:txBody>
    </xdr:sp>
    <xdr:clientData/>
  </xdr:twoCellAnchor>
  <xdr:twoCellAnchor>
    <xdr:from>
      <xdr:col>4</xdr:col>
      <xdr:colOff>219075</xdr:colOff>
      <xdr:row>25</xdr:row>
      <xdr:rowOff>0</xdr:rowOff>
    </xdr:from>
    <xdr:to>
      <xdr:col>13</xdr:col>
      <xdr:colOff>257175</xdr:colOff>
      <xdr:row>27</xdr:row>
      <xdr:rowOff>0</xdr:rowOff>
    </xdr:to>
    <xdr:sp macro="" textlink="">
      <xdr:nvSpPr>
        <xdr:cNvPr id="59" name="Rectangle 58">
          <a:extLst>
            <a:ext uri="{FF2B5EF4-FFF2-40B4-BE49-F238E27FC236}">
              <a16:creationId xmlns:a16="http://schemas.microsoft.com/office/drawing/2014/main" id="{00000000-0008-0000-0300-00003B000000}"/>
            </a:ext>
          </a:extLst>
        </xdr:cNvPr>
        <xdr:cNvSpPr/>
      </xdr:nvSpPr>
      <xdr:spPr>
        <a:xfrm>
          <a:off x="2657475" y="6096000"/>
          <a:ext cx="5524500" cy="381000"/>
        </a:xfrm>
        <a:prstGeom prst="rect">
          <a:avLst/>
        </a:prstGeom>
        <a:solidFill>
          <a:srgbClr val="002060">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a:t>PROFITABILITY </a:t>
          </a:r>
          <a:r>
            <a:rPr lang="en-IN" sz="1800" b="1"/>
            <a:t>ANALYSIS</a:t>
          </a:r>
        </a:p>
      </xdr:txBody>
    </xdr:sp>
    <xdr:clientData/>
  </xdr:twoCellAnchor>
  <xdr:twoCellAnchor>
    <xdr:from>
      <xdr:col>10</xdr:col>
      <xdr:colOff>542925</xdr:colOff>
      <xdr:row>25</xdr:row>
      <xdr:rowOff>114300</xdr:rowOff>
    </xdr:from>
    <xdr:to>
      <xdr:col>13</xdr:col>
      <xdr:colOff>238125</xdr:colOff>
      <xdr:row>26</xdr:row>
      <xdr:rowOff>171450</xdr:rowOff>
    </xdr:to>
    <xdr:sp macro="" textlink="">
      <xdr:nvSpPr>
        <xdr:cNvPr id="60" name="TextBox 59">
          <a:extLst>
            <a:ext uri="{FF2B5EF4-FFF2-40B4-BE49-F238E27FC236}">
              <a16:creationId xmlns:a16="http://schemas.microsoft.com/office/drawing/2014/main" id="{00000000-0008-0000-0300-00003C000000}"/>
            </a:ext>
          </a:extLst>
        </xdr:cNvPr>
        <xdr:cNvSpPr txBox="1"/>
      </xdr:nvSpPr>
      <xdr:spPr>
        <a:xfrm>
          <a:off x="6638925" y="6210300"/>
          <a:ext cx="1524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 Breakdown by Product</a:t>
          </a:r>
        </a:p>
      </xdr:txBody>
    </xdr:sp>
    <xdr:clientData/>
  </xdr:twoCellAnchor>
  <xdr:twoCellAnchor>
    <xdr:from>
      <xdr:col>4</xdr:col>
      <xdr:colOff>200025</xdr:colOff>
      <xdr:row>27</xdr:row>
      <xdr:rowOff>19050</xdr:rowOff>
    </xdr:from>
    <xdr:to>
      <xdr:col>13</xdr:col>
      <xdr:colOff>247650</xdr:colOff>
      <xdr:row>27</xdr:row>
      <xdr:rowOff>19050</xdr:rowOff>
    </xdr:to>
    <xdr:cxnSp macro="">
      <xdr:nvCxnSpPr>
        <xdr:cNvPr id="61" name="Straight Connector 60">
          <a:extLst>
            <a:ext uri="{FF2B5EF4-FFF2-40B4-BE49-F238E27FC236}">
              <a16:creationId xmlns:a16="http://schemas.microsoft.com/office/drawing/2014/main" id="{00000000-0008-0000-0300-00003D000000}"/>
            </a:ext>
          </a:extLst>
        </xdr:cNvPr>
        <xdr:cNvCxnSpPr/>
      </xdr:nvCxnSpPr>
      <xdr:spPr>
        <a:xfrm>
          <a:off x="2638425" y="6496050"/>
          <a:ext cx="55340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xdr:col>
          <xdr:colOff>600075</xdr:colOff>
          <xdr:row>27</xdr:row>
          <xdr:rowOff>133350</xdr:rowOff>
        </xdr:from>
        <xdr:to>
          <xdr:col>13</xdr:col>
          <xdr:colOff>133350</xdr:colOff>
          <xdr:row>31</xdr:row>
          <xdr:rowOff>133350</xdr:rowOff>
        </xdr:to>
        <xdr:pic>
          <xdr:nvPicPr>
            <xdr:cNvPr id="64" name="Picture 63">
              <a:extLst>
                <a:ext uri="{FF2B5EF4-FFF2-40B4-BE49-F238E27FC236}">
                  <a16:creationId xmlns:a16="http://schemas.microsoft.com/office/drawing/2014/main" id="{00000000-0008-0000-0300-000040000000}"/>
                </a:ext>
              </a:extLst>
            </xdr:cNvPr>
            <xdr:cNvPicPr>
              <a:picLocks noChangeAspect="1" noChangeArrowheads="1"/>
              <a:extLst>
                <a:ext uri="{84589F7E-364E-4C9E-8A38-B11213B215E9}">
                  <a14:cameraTool cellRange="Analysis!$I$19:$J$22" spid="_x0000_s2907"/>
                </a:ext>
              </a:extLst>
            </xdr:cNvPicPr>
          </xdr:nvPicPr>
          <xdr:blipFill>
            <a:blip xmlns:r="http://schemas.openxmlformats.org/officeDocument/2006/relationships" r:embed="rId6"/>
            <a:srcRect/>
            <a:stretch>
              <a:fillRect/>
            </a:stretch>
          </xdr:blipFill>
          <xdr:spPr bwMode="auto">
            <a:xfrm>
              <a:off x="6696075" y="6610350"/>
              <a:ext cx="1362075" cy="7620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57150</xdr:colOff>
      <xdr:row>28</xdr:row>
      <xdr:rowOff>0</xdr:rowOff>
    </xdr:from>
    <xdr:to>
      <xdr:col>12</xdr:col>
      <xdr:colOff>123825</xdr:colOff>
      <xdr:row>34</xdr:row>
      <xdr:rowOff>142875</xdr:rowOff>
    </xdr:to>
    <xdr:sp macro="" textlink="Analysis!G6">
      <xdr:nvSpPr>
        <xdr:cNvPr id="65" name="TextBox 64">
          <a:extLst>
            <a:ext uri="{FF2B5EF4-FFF2-40B4-BE49-F238E27FC236}">
              <a16:creationId xmlns:a16="http://schemas.microsoft.com/office/drawing/2014/main" id="{00000000-0008-0000-0300-000041000000}"/>
            </a:ext>
          </a:extLst>
        </xdr:cNvPr>
        <xdr:cNvSpPr txBox="1"/>
      </xdr:nvSpPr>
      <xdr:spPr>
        <a:xfrm>
          <a:off x="2495550" y="6667500"/>
          <a:ext cx="4943475" cy="166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CE7EFFD-F153-45AD-B121-5D6481C8D867}" type="TxLink">
            <a:rPr lang="en-US" sz="6000" b="1" i="0" u="none" strike="noStrike">
              <a:solidFill>
                <a:srgbClr val="00B0F0"/>
              </a:solidFill>
              <a:latin typeface="Calibri"/>
              <a:cs typeface="Calibri"/>
            </a:rPr>
            <a:pPr/>
            <a:t> 17,11,620 </a:t>
          </a:fld>
          <a:endParaRPr lang="en-IN" sz="6000" b="1">
            <a:solidFill>
              <a:srgbClr val="00B0F0"/>
            </a:solidFill>
          </a:endParaRPr>
        </a:p>
      </xdr:txBody>
    </xdr:sp>
    <xdr:clientData/>
  </xdr:twoCellAnchor>
  <xdr:twoCellAnchor>
    <xdr:from>
      <xdr:col>4</xdr:col>
      <xdr:colOff>400050</xdr:colOff>
      <xdr:row>33</xdr:row>
      <xdr:rowOff>0</xdr:rowOff>
    </xdr:from>
    <xdr:to>
      <xdr:col>6</xdr:col>
      <xdr:colOff>390525</xdr:colOff>
      <xdr:row>34</xdr:row>
      <xdr:rowOff>38100</xdr:rowOff>
    </xdr:to>
    <xdr:sp macro="" textlink="">
      <xdr:nvSpPr>
        <xdr:cNvPr id="66" name="TextBox 65">
          <a:extLst>
            <a:ext uri="{FF2B5EF4-FFF2-40B4-BE49-F238E27FC236}">
              <a16:creationId xmlns:a16="http://schemas.microsoft.com/office/drawing/2014/main" id="{00000000-0008-0000-0300-000042000000}"/>
            </a:ext>
          </a:extLst>
        </xdr:cNvPr>
        <xdr:cNvSpPr txBox="1"/>
      </xdr:nvSpPr>
      <xdr:spPr>
        <a:xfrm>
          <a:off x="2838450" y="7981950"/>
          <a:ext cx="1209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lumMod val="75000"/>
                </a:schemeClr>
              </a:solidFill>
              <a:latin typeface="Calibri"/>
              <a:ea typeface="+mn-ea"/>
              <a:cs typeface="Calibri"/>
            </a:rPr>
            <a:t>Top Segment </a:t>
          </a:r>
        </a:p>
      </xdr:txBody>
    </xdr:sp>
    <xdr:clientData/>
  </xdr:twoCellAnchor>
  <xdr:twoCellAnchor>
    <xdr:from>
      <xdr:col>6</xdr:col>
      <xdr:colOff>142875</xdr:colOff>
      <xdr:row>33</xdr:row>
      <xdr:rowOff>0</xdr:rowOff>
    </xdr:from>
    <xdr:to>
      <xdr:col>8</xdr:col>
      <xdr:colOff>133350</xdr:colOff>
      <xdr:row>34</xdr:row>
      <xdr:rowOff>28575</xdr:rowOff>
    </xdr:to>
    <xdr:sp macro="" textlink="Analysis!C133">
      <xdr:nvSpPr>
        <xdr:cNvPr id="67" name="TextBox 66">
          <a:extLst>
            <a:ext uri="{FF2B5EF4-FFF2-40B4-BE49-F238E27FC236}">
              <a16:creationId xmlns:a16="http://schemas.microsoft.com/office/drawing/2014/main" id="{00000000-0008-0000-0300-000043000000}"/>
            </a:ext>
          </a:extLst>
        </xdr:cNvPr>
        <xdr:cNvSpPr txBox="1"/>
      </xdr:nvSpPr>
      <xdr:spPr>
        <a:xfrm>
          <a:off x="3800475" y="7972425"/>
          <a:ext cx="1209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AF575E-3524-4578-A946-7C5CA294202D}" type="TxLink">
            <a:rPr lang="en-US" sz="1100" b="1" i="0" u="none" strike="noStrike">
              <a:solidFill>
                <a:srgbClr val="00B0F0"/>
              </a:solidFill>
              <a:latin typeface="Calibri"/>
              <a:cs typeface="Calibri"/>
            </a:rPr>
            <a:pPr/>
            <a:t>Government</a:t>
          </a:fld>
          <a:endParaRPr lang="en-US" sz="900" b="1" i="0" u="none" strike="noStrike">
            <a:solidFill>
              <a:srgbClr val="00B0F0"/>
            </a:solidFill>
            <a:latin typeface="Calibri"/>
            <a:cs typeface="Calibri"/>
          </a:endParaRPr>
        </a:p>
      </xdr:txBody>
    </xdr:sp>
    <xdr:clientData/>
  </xdr:twoCellAnchor>
  <xdr:twoCellAnchor>
    <xdr:from>
      <xdr:col>8</xdr:col>
      <xdr:colOff>152401</xdr:colOff>
      <xdr:row>33</xdr:row>
      <xdr:rowOff>0</xdr:rowOff>
    </xdr:from>
    <xdr:to>
      <xdr:col>10</xdr:col>
      <xdr:colOff>571501</xdr:colOff>
      <xdr:row>34</xdr:row>
      <xdr:rowOff>28575</xdr:rowOff>
    </xdr:to>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5029201" y="7972425"/>
          <a:ext cx="16383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lumMod val="75000"/>
                </a:schemeClr>
              </a:solidFill>
              <a:latin typeface="Calibri"/>
              <a:ea typeface="+mn-ea"/>
              <a:cs typeface="Calibri"/>
            </a:rPr>
            <a:t>Top Segment Profit (USD) </a:t>
          </a:r>
        </a:p>
      </xdr:txBody>
    </xdr:sp>
    <xdr:clientData/>
  </xdr:twoCellAnchor>
  <xdr:twoCellAnchor>
    <xdr:from>
      <xdr:col>11</xdr:col>
      <xdr:colOff>142875</xdr:colOff>
      <xdr:row>33</xdr:row>
      <xdr:rowOff>0</xdr:rowOff>
    </xdr:from>
    <xdr:to>
      <xdr:col>13</xdr:col>
      <xdr:colOff>133350</xdr:colOff>
      <xdr:row>34</xdr:row>
      <xdr:rowOff>9525</xdr:rowOff>
    </xdr:to>
    <xdr:sp macro="" textlink="Analysis!C132">
      <xdr:nvSpPr>
        <xdr:cNvPr id="69" name="TextBox 68">
          <a:extLst>
            <a:ext uri="{FF2B5EF4-FFF2-40B4-BE49-F238E27FC236}">
              <a16:creationId xmlns:a16="http://schemas.microsoft.com/office/drawing/2014/main" id="{00000000-0008-0000-0300-000045000000}"/>
            </a:ext>
          </a:extLst>
        </xdr:cNvPr>
        <xdr:cNvSpPr txBox="1"/>
      </xdr:nvSpPr>
      <xdr:spPr>
        <a:xfrm>
          <a:off x="6848475" y="7953375"/>
          <a:ext cx="1209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A803853-FEE6-4BDC-BAC9-28869CFE17F7}" type="TxLink">
            <a:rPr lang="en-US" sz="1100" b="1" i="0" u="none" strike="noStrike">
              <a:solidFill>
                <a:srgbClr val="00B0F0"/>
              </a:solidFill>
              <a:latin typeface="Calibri"/>
              <a:cs typeface="Calibri"/>
            </a:rPr>
            <a:pPr/>
            <a:t>1 M</a:t>
          </a:fld>
          <a:endParaRPr lang="en-US" sz="900" b="1" i="0" u="none" strike="noStrike">
            <a:solidFill>
              <a:srgbClr val="00B0F0"/>
            </a:solidFill>
            <a:latin typeface="Calibri"/>
            <a:cs typeface="Calibri"/>
          </a:endParaRPr>
        </a:p>
      </xdr:txBody>
    </xdr:sp>
    <xdr:clientData/>
  </xdr:twoCellAnchor>
  <xdr:twoCellAnchor>
    <xdr:from>
      <xdr:col>4</xdr:col>
      <xdr:colOff>200025</xdr:colOff>
      <xdr:row>35</xdr:row>
      <xdr:rowOff>104775</xdr:rowOff>
    </xdr:from>
    <xdr:to>
      <xdr:col>13</xdr:col>
      <xdr:colOff>228600</xdr:colOff>
      <xdr:row>35</xdr:row>
      <xdr:rowOff>104775</xdr:rowOff>
    </xdr:to>
    <xdr:cxnSp macro="">
      <xdr:nvCxnSpPr>
        <xdr:cNvPr id="70" name="Straight Connector 69">
          <a:extLst>
            <a:ext uri="{FF2B5EF4-FFF2-40B4-BE49-F238E27FC236}">
              <a16:creationId xmlns:a16="http://schemas.microsoft.com/office/drawing/2014/main" id="{00000000-0008-0000-0300-000046000000}"/>
            </a:ext>
          </a:extLst>
        </xdr:cNvPr>
        <xdr:cNvCxnSpPr/>
      </xdr:nvCxnSpPr>
      <xdr:spPr>
        <a:xfrm>
          <a:off x="2638425" y="8486775"/>
          <a:ext cx="551497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266700</xdr:colOff>
      <xdr:row>35</xdr:row>
      <xdr:rowOff>104775</xdr:rowOff>
    </xdr:from>
    <xdr:to>
      <xdr:col>6</xdr:col>
      <xdr:colOff>266700</xdr:colOff>
      <xdr:row>39</xdr:row>
      <xdr:rowOff>0</xdr:rowOff>
    </xdr:to>
    <xdr:cxnSp macro="">
      <xdr:nvCxnSpPr>
        <xdr:cNvPr id="71" name="Straight Connector 70">
          <a:extLst>
            <a:ext uri="{FF2B5EF4-FFF2-40B4-BE49-F238E27FC236}">
              <a16:creationId xmlns:a16="http://schemas.microsoft.com/office/drawing/2014/main" id="{00000000-0008-0000-0300-000047000000}"/>
            </a:ext>
          </a:extLst>
        </xdr:cNvPr>
        <xdr:cNvCxnSpPr/>
      </xdr:nvCxnSpPr>
      <xdr:spPr>
        <a:xfrm>
          <a:off x="3924300" y="8486775"/>
          <a:ext cx="0" cy="657225"/>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447675</xdr:colOff>
      <xdr:row>35</xdr:row>
      <xdr:rowOff>104775</xdr:rowOff>
    </xdr:from>
    <xdr:to>
      <xdr:col>8</xdr:col>
      <xdr:colOff>447675</xdr:colOff>
      <xdr:row>39</xdr:row>
      <xdr:rowOff>0</xdr:rowOff>
    </xdr:to>
    <xdr:cxnSp macro="">
      <xdr:nvCxnSpPr>
        <xdr:cNvPr id="72" name="Straight Connector 71">
          <a:extLst>
            <a:ext uri="{FF2B5EF4-FFF2-40B4-BE49-F238E27FC236}">
              <a16:creationId xmlns:a16="http://schemas.microsoft.com/office/drawing/2014/main" id="{00000000-0008-0000-0300-000048000000}"/>
            </a:ext>
          </a:extLst>
        </xdr:cNvPr>
        <xdr:cNvCxnSpPr/>
      </xdr:nvCxnSpPr>
      <xdr:spPr>
        <a:xfrm>
          <a:off x="5324475" y="8486775"/>
          <a:ext cx="0" cy="657225"/>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35</xdr:row>
      <xdr:rowOff>114300</xdr:rowOff>
    </xdr:from>
    <xdr:to>
      <xdr:col>11</xdr:col>
      <xdr:colOff>95250</xdr:colOff>
      <xdr:row>39</xdr:row>
      <xdr:rowOff>9525</xdr:rowOff>
    </xdr:to>
    <xdr:cxnSp macro="">
      <xdr:nvCxnSpPr>
        <xdr:cNvPr id="73" name="Straight Connector 72">
          <a:extLst>
            <a:ext uri="{FF2B5EF4-FFF2-40B4-BE49-F238E27FC236}">
              <a16:creationId xmlns:a16="http://schemas.microsoft.com/office/drawing/2014/main" id="{00000000-0008-0000-0300-000049000000}"/>
            </a:ext>
          </a:extLst>
        </xdr:cNvPr>
        <xdr:cNvCxnSpPr/>
      </xdr:nvCxnSpPr>
      <xdr:spPr>
        <a:xfrm>
          <a:off x="6800850" y="8496300"/>
          <a:ext cx="0" cy="657225"/>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35</xdr:row>
      <xdr:rowOff>152400</xdr:rowOff>
    </xdr:from>
    <xdr:to>
      <xdr:col>6</xdr:col>
      <xdr:colOff>390526</xdr:colOff>
      <xdr:row>38</xdr:row>
      <xdr:rowOff>0</xdr:rowOff>
    </xdr:to>
    <xdr:sp macro="" textlink="">
      <xdr:nvSpPr>
        <xdr:cNvPr id="74" name="TextBox 73">
          <a:extLst>
            <a:ext uri="{FF2B5EF4-FFF2-40B4-BE49-F238E27FC236}">
              <a16:creationId xmlns:a16="http://schemas.microsoft.com/office/drawing/2014/main" id="{00000000-0008-0000-0300-00004A000000}"/>
            </a:ext>
          </a:extLst>
        </xdr:cNvPr>
        <xdr:cNvSpPr txBox="1"/>
      </xdr:nvSpPr>
      <xdr:spPr>
        <a:xfrm>
          <a:off x="2590800" y="8534400"/>
          <a:ext cx="1457326"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Monthly Profit Average</a:t>
          </a:r>
        </a:p>
        <a:p>
          <a:r>
            <a:rPr lang="en-US" sz="1000" b="0" i="0" u="none" strike="noStrike" baseline="0">
              <a:solidFill>
                <a:schemeClr val="bg1">
                  <a:lumMod val="75000"/>
                </a:schemeClr>
              </a:solidFill>
              <a:latin typeface="Calibri"/>
              <a:cs typeface="Calibri"/>
            </a:rPr>
            <a:t>               (USD)</a:t>
          </a:r>
          <a:endParaRPr lang="en-US" sz="1000" b="0" i="0" u="none" strike="noStrike">
            <a:solidFill>
              <a:schemeClr val="bg1">
                <a:lumMod val="75000"/>
              </a:schemeClr>
            </a:solidFill>
            <a:latin typeface="Calibri"/>
            <a:cs typeface="Calibri"/>
          </a:endParaRPr>
        </a:p>
      </xdr:txBody>
    </xdr:sp>
    <xdr:clientData/>
  </xdr:twoCellAnchor>
  <xdr:twoCellAnchor>
    <xdr:from>
      <xdr:col>5</xdr:col>
      <xdr:colOff>1</xdr:colOff>
      <xdr:row>37</xdr:row>
      <xdr:rowOff>104775</xdr:rowOff>
    </xdr:from>
    <xdr:to>
      <xdr:col>5</xdr:col>
      <xdr:colOff>523875</xdr:colOff>
      <xdr:row>38</xdr:row>
      <xdr:rowOff>161925</xdr:rowOff>
    </xdr:to>
    <xdr:sp macro="" textlink="Analysis!C118">
      <xdr:nvSpPr>
        <xdr:cNvPr id="75" name="TextBox 74">
          <a:extLst>
            <a:ext uri="{FF2B5EF4-FFF2-40B4-BE49-F238E27FC236}">
              <a16:creationId xmlns:a16="http://schemas.microsoft.com/office/drawing/2014/main" id="{00000000-0008-0000-0300-00004B000000}"/>
            </a:ext>
          </a:extLst>
        </xdr:cNvPr>
        <xdr:cNvSpPr txBox="1"/>
      </xdr:nvSpPr>
      <xdr:spPr>
        <a:xfrm>
          <a:off x="3048001" y="8867775"/>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C231D86-FC39-4A76-9590-F2D3D0E0538C}" type="TxLink">
            <a:rPr lang="en-US" sz="1100" b="1" i="0" u="none" strike="noStrike">
              <a:solidFill>
                <a:srgbClr val="00B0F0"/>
              </a:solidFill>
              <a:latin typeface="Calibri"/>
              <a:cs typeface="Calibri"/>
            </a:rPr>
            <a:pPr/>
            <a:t>0.1 M</a:t>
          </a:fld>
          <a:endParaRPr lang="en-US" sz="900" b="1" i="0" u="none" strike="noStrike">
            <a:solidFill>
              <a:srgbClr val="00B0F0"/>
            </a:solidFill>
            <a:latin typeface="Calibri"/>
            <a:cs typeface="Calibri"/>
          </a:endParaRPr>
        </a:p>
      </xdr:txBody>
    </xdr:sp>
    <xdr:clientData/>
  </xdr:twoCellAnchor>
  <xdr:twoCellAnchor>
    <xdr:from>
      <xdr:col>6</xdr:col>
      <xdr:colOff>285750</xdr:colOff>
      <xdr:row>35</xdr:row>
      <xdr:rowOff>180974</xdr:rowOff>
    </xdr:from>
    <xdr:to>
      <xdr:col>8</xdr:col>
      <xdr:colOff>428625</xdr:colOff>
      <xdr:row>38</xdr:row>
      <xdr:rowOff>38100</xdr:rowOff>
    </xdr:to>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3943350" y="8562974"/>
          <a:ext cx="1362075" cy="428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0" i="0" u="none" strike="noStrike">
              <a:solidFill>
                <a:schemeClr val="bg1">
                  <a:lumMod val="75000"/>
                </a:schemeClr>
              </a:solidFill>
              <a:latin typeface="Calibri"/>
              <a:cs typeface="Calibri"/>
            </a:rPr>
            <a:t>Profit/Unit</a:t>
          </a:r>
          <a:endParaRPr lang="en-US" sz="1000" b="1" i="0" u="none" strike="noStrike">
            <a:solidFill>
              <a:schemeClr val="bg1">
                <a:lumMod val="75000"/>
              </a:schemeClr>
            </a:solidFill>
            <a:latin typeface="Calibri"/>
            <a:cs typeface="Calibri"/>
          </a:endParaRPr>
        </a:p>
      </xdr:txBody>
    </xdr:sp>
    <xdr:clientData/>
  </xdr:twoCellAnchor>
  <xdr:twoCellAnchor>
    <xdr:from>
      <xdr:col>7</xdr:col>
      <xdr:colOff>200026</xdr:colOff>
      <xdr:row>37</xdr:row>
      <xdr:rowOff>76200</xdr:rowOff>
    </xdr:from>
    <xdr:to>
      <xdr:col>8</xdr:col>
      <xdr:colOff>114300</xdr:colOff>
      <xdr:row>38</xdr:row>
      <xdr:rowOff>133350</xdr:rowOff>
    </xdr:to>
    <xdr:sp macro="" textlink="Analysis!F118">
      <xdr:nvSpPr>
        <xdr:cNvPr id="77" name="TextBox 76">
          <a:extLst>
            <a:ext uri="{FF2B5EF4-FFF2-40B4-BE49-F238E27FC236}">
              <a16:creationId xmlns:a16="http://schemas.microsoft.com/office/drawing/2014/main" id="{00000000-0008-0000-0300-00004D000000}"/>
            </a:ext>
          </a:extLst>
        </xdr:cNvPr>
        <xdr:cNvSpPr txBox="1"/>
      </xdr:nvSpPr>
      <xdr:spPr>
        <a:xfrm>
          <a:off x="4467226" y="8839200"/>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A66C44-B6AF-41E5-BD69-2D51D985F1C3}" type="TxLink">
            <a:rPr lang="en-US" sz="1100" b="1" i="0" u="none" strike="noStrike">
              <a:solidFill>
                <a:srgbClr val="00B0F0"/>
              </a:solidFill>
              <a:latin typeface="Calibri"/>
              <a:cs typeface="Calibri"/>
            </a:rPr>
            <a:pPr/>
            <a:t>18</a:t>
          </a:fld>
          <a:endParaRPr lang="en-US" sz="900" b="1" i="0" u="none" strike="noStrike">
            <a:solidFill>
              <a:srgbClr val="00B0F0"/>
            </a:solidFill>
            <a:latin typeface="Calibri"/>
            <a:cs typeface="Calibri"/>
          </a:endParaRPr>
        </a:p>
      </xdr:txBody>
    </xdr:sp>
    <xdr:clientData/>
  </xdr:twoCellAnchor>
  <xdr:twoCellAnchor>
    <xdr:from>
      <xdr:col>8</xdr:col>
      <xdr:colOff>542926</xdr:colOff>
      <xdr:row>36</xdr:row>
      <xdr:rowOff>0</xdr:rowOff>
    </xdr:from>
    <xdr:to>
      <xdr:col>11</xdr:col>
      <xdr:colOff>9526</xdr:colOff>
      <xdr:row>37</xdr:row>
      <xdr:rowOff>57150</xdr:rowOff>
    </xdr:to>
    <xdr:sp macro="" textlink="">
      <xdr:nvSpPr>
        <xdr:cNvPr id="78" name="TextBox 77">
          <a:extLst>
            <a:ext uri="{FF2B5EF4-FFF2-40B4-BE49-F238E27FC236}">
              <a16:creationId xmlns:a16="http://schemas.microsoft.com/office/drawing/2014/main" id="{00000000-0008-0000-0300-00004E000000}"/>
            </a:ext>
          </a:extLst>
        </xdr:cNvPr>
        <xdr:cNvSpPr txBox="1"/>
      </xdr:nvSpPr>
      <xdr:spPr>
        <a:xfrm>
          <a:off x="5419726" y="8572500"/>
          <a:ext cx="1295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 Profit Contribution </a:t>
          </a:r>
          <a:endParaRPr lang="en-US" sz="1000" b="1" i="0" u="none" strike="noStrike">
            <a:solidFill>
              <a:schemeClr val="bg1">
                <a:lumMod val="75000"/>
              </a:schemeClr>
            </a:solidFill>
            <a:latin typeface="Calibri"/>
            <a:cs typeface="Calibri"/>
          </a:endParaRPr>
        </a:p>
      </xdr:txBody>
    </xdr:sp>
    <xdr:clientData/>
  </xdr:twoCellAnchor>
  <xdr:twoCellAnchor>
    <xdr:from>
      <xdr:col>9</xdr:col>
      <xdr:colOff>352426</xdr:colOff>
      <xdr:row>37</xdr:row>
      <xdr:rowOff>57150</xdr:rowOff>
    </xdr:from>
    <xdr:to>
      <xdr:col>10</xdr:col>
      <xdr:colOff>266700</xdr:colOff>
      <xdr:row>38</xdr:row>
      <xdr:rowOff>114300</xdr:rowOff>
    </xdr:to>
    <xdr:sp macro="" textlink="Analysis!C120">
      <xdr:nvSpPr>
        <xdr:cNvPr id="79" name="TextBox 78">
          <a:extLst>
            <a:ext uri="{FF2B5EF4-FFF2-40B4-BE49-F238E27FC236}">
              <a16:creationId xmlns:a16="http://schemas.microsoft.com/office/drawing/2014/main" id="{00000000-0008-0000-0300-00004F000000}"/>
            </a:ext>
          </a:extLst>
        </xdr:cNvPr>
        <xdr:cNvSpPr txBox="1"/>
      </xdr:nvSpPr>
      <xdr:spPr>
        <a:xfrm>
          <a:off x="5838826" y="8820150"/>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A208231-3803-4E38-830F-F94FF726FD89}" type="TxLink">
            <a:rPr lang="en-US" sz="1100" b="1" i="0" u="none" strike="noStrike">
              <a:solidFill>
                <a:srgbClr val="00B0F0"/>
              </a:solidFill>
              <a:latin typeface="Calibri"/>
              <a:cs typeface="Calibri"/>
            </a:rPr>
            <a:pPr/>
            <a:t>18%</a:t>
          </a:fld>
          <a:endParaRPr lang="en-US" sz="900" b="1" i="0" u="none" strike="noStrike">
            <a:solidFill>
              <a:srgbClr val="00B0F0"/>
            </a:solidFill>
            <a:latin typeface="Calibri"/>
            <a:cs typeface="Calibri"/>
          </a:endParaRPr>
        </a:p>
      </xdr:txBody>
    </xdr:sp>
    <xdr:clientData/>
  </xdr:twoCellAnchor>
  <xdr:twoCellAnchor>
    <xdr:from>
      <xdr:col>11</xdr:col>
      <xdr:colOff>390526</xdr:colOff>
      <xdr:row>35</xdr:row>
      <xdr:rowOff>152400</xdr:rowOff>
    </xdr:from>
    <xdr:to>
      <xdr:col>13</xdr:col>
      <xdr:colOff>9526</xdr:colOff>
      <xdr:row>37</xdr:row>
      <xdr:rowOff>19050</xdr:rowOff>
    </xdr:to>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7096126" y="8534400"/>
          <a:ext cx="8382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Top Month</a:t>
          </a:r>
          <a:endParaRPr lang="en-US" sz="1000" b="1" i="0" u="none" strike="noStrike">
            <a:solidFill>
              <a:schemeClr val="bg1">
                <a:lumMod val="75000"/>
              </a:schemeClr>
            </a:solidFill>
            <a:latin typeface="Calibri"/>
            <a:cs typeface="Calibri"/>
          </a:endParaRPr>
        </a:p>
      </xdr:txBody>
    </xdr:sp>
    <xdr:clientData/>
  </xdr:twoCellAnchor>
  <xdr:twoCellAnchor>
    <xdr:from>
      <xdr:col>11</xdr:col>
      <xdr:colOff>495301</xdr:colOff>
      <xdr:row>36</xdr:row>
      <xdr:rowOff>152400</xdr:rowOff>
    </xdr:from>
    <xdr:to>
      <xdr:col>12</xdr:col>
      <xdr:colOff>409575</xdr:colOff>
      <xdr:row>38</xdr:row>
      <xdr:rowOff>19050</xdr:rowOff>
    </xdr:to>
    <xdr:sp macro="" textlink="Analysis!C121">
      <xdr:nvSpPr>
        <xdr:cNvPr id="81" name="TextBox 80">
          <a:extLst>
            <a:ext uri="{FF2B5EF4-FFF2-40B4-BE49-F238E27FC236}">
              <a16:creationId xmlns:a16="http://schemas.microsoft.com/office/drawing/2014/main" id="{00000000-0008-0000-0300-000051000000}"/>
            </a:ext>
          </a:extLst>
        </xdr:cNvPr>
        <xdr:cNvSpPr txBox="1"/>
      </xdr:nvSpPr>
      <xdr:spPr>
        <a:xfrm>
          <a:off x="7200901" y="8724900"/>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94D2BE9-7303-4802-AB92-E96093C6E5B2}" type="TxLink">
            <a:rPr lang="en-US" sz="1100" b="1" i="0" u="none" strike="noStrike">
              <a:solidFill>
                <a:srgbClr val="00B0F0"/>
              </a:solidFill>
              <a:latin typeface="Calibri"/>
              <a:cs typeface="Calibri"/>
            </a:rPr>
            <a:pPr/>
            <a:t>0.3 M</a:t>
          </a:fld>
          <a:endParaRPr lang="en-US" sz="900" b="1" i="0" u="none" strike="noStrike">
            <a:solidFill>
              <a:srgbClr val="00B0F0"/>
            </a:solidFill>
            <a:latin typeface="Calibri"/>
            <a:cs typeface="Calibri"/>
          </a:endParaRPr>
        </a:p>
      </xdr:txBody>
    </xdr:sp>
    <xdr:clientData/>
  </xdr:twoCellAnchor>
  <xdr:twoCellAnchor>
    <xdr:from>
      <xdr:col>11</xdr:col>
      <xdr:colOff>561975</xdr:colOff>
      <xdr:row>37</xdr:row>
      <xdr:rowOff>142875</xdr:rowOff>
    </xdr:from>
    <xdr:to>
      <xdr:col>12</xdr:col>
      <xdr:colOff>476249</xdr:colOff>
      <xdr:row>39</xdr:row>
      <xdr:rowOff>9525</xdr:rowOff>
    </xdr:to>
    <xdr:sp macro="" textlink="Analysis!C122">
      <xdr:nvSpPr>
        <xdr:cNvPr id="82" name="TextBox 81">
          <a:extLst>
            <a:ext uri="{FF2B5EF4-FFF2-40B4-BE49-F238E27FC236}">
              <a16:creationId xmlns:a16="http://schemas.microsoft.com/office/drawing/2014/main" id="{00000000-0008-0000-0300-000052000000}"/>
            </a:ext>
          </a:extLst>
        </xdr:cNvPr>
        <xdr:cNvSpPr txBox="1"/>
      </xdr:nvSpPr>
      <xdr:spPr>
        <a:xfrm>
          <a:off x="7267575" y="8905875"/>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2F125E-DF52-4C16-B1FA-6DAE3DD1ED36}" type="TxLink">
            <a:rPr lang="en-US" sz="1100" b="1" i="0" u="none" strike="noStrike">
              <a:solidFill>
                <a:srgbClr val="00B0F0"/>
              </a:solidFill>
              <a:latin typeface="Calibri"/>
              <a:cs typeface="Calibri"/>
            </a:rPr>
            <a:pPr/>
            <a:t>Dec</a:t>
          </a:fld>
          <a:endParaRPr lang="en-US" sz="900" b="1" i="0" u="none" strike="noStrike">
            <a:solidFill>
              <a:srgbClr val="00B0F0"/>
            </a:solidFill>
            <a:latin typeface="Calibri"/>
            <a:cs typeface="Calibri"/>
          </a:endParaRPr>
        </a:p>
      </xdr:txBody>
    </xdr:sp>
    <xdr:clientData/>
  </xdr:twoCellAnchor>
  <xdr:twoCellAnchor>
    <xdr:from>
      <xdr:col>7</xdr:col>
      <xdr:colOff>171450</xdr:colOff>
      <xdr:row>9</xdr:row>
      <xdr:rowOff>123825</xdr:rowOff>
    </xdr:from>
    <xdr:to>
      <xdr:col>8</xdr:col>
      <xdr:colOff>342900</xdr:colOff>
      <xdr:row>10</xdr:row>
      <xdr:rowOff>180975</xdr:rowOff>
    </xdr:to>
    <xdr:sp macro="" textlink="">
      <xdr:nvSpPr>
        <xdr:cNvPr id="83" name="TextBox 82">
          <a:extLst>
            <a:ext uri="{FF2B5EF4-FFF2-40B4-BE49-F238E27FC236}">
              <a16:creationId xmlns:a16="http://schemas.microsoft.com/office/drawing/2014/main" id="{00000000-0008-0000-0300-000053000000}"/>
            </a:ext>
          </a:extLst>
        </xdr:cNvPr>
        <xdr:cNvSpPr txBox="1"/>
      </xdr:nvSpPr>
      <xdr:spPr>
        <a:xfrm>
          <a:off x="4438650" y="2409825"/>
          <a:ext cx="7810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December</a:t>
          </a:r>
          <a:endParaRPr lang="en-US" sz="1000" b="1" i="0" u="none" strike="noStrike">
            <a:solidFill>
              <a:schemeClr val="bg1">
                <a:lumMod val="75000"/>
              </a:schemeClr>
            </a:solidFill>
            <a:latin typeface="Calibri"/>
            <a:cs typeface="Calibri"/>
          </a:endParaRPr>
        </a:p>
      </xdr:txBody>
    </xdr:sp>
    <xdr:clientData/>
  </xdr:twoCellAnchor>
  <xdr:twoCellAnchor>
    <xdr:from>
      <xdr:col>8</xdr:col>
      <xdr:colOff>171451</xdr:colOff>
      <xdr:row>9</xdr:row>
      <xdr:rowOff>123825</xdr:rowOff>
    </xdr:from>
    <xdr:to>
      <xdr:col>9</xdr:col>
      <xdr:colOff>85725</xdr:colOff>
      <xdr:row>10</xdr:row>
      <xdr:rowOff>180975</xdr:rowOff>
    </xdr:to>
    <xdr:sp macro="" textlink="Analysis!B123">
      <xdr:nvSpPr>
        <xdr:cNvPr id="84" name="TextBox 83">
          <a:extLst>
            <a:ext uri="{FF2B5EF4-FFF2-40B4-BE49-F238E27FC236}">
              <a16:creationId xmlns:a16="http://schemas.microsoft.com/office/drawing/2014/main" id="{00000000-0008-0000-0300-000054000000}"/>
            </a:ext>
          </a:extLst>
        </xdr:cNvPr>
        <xdr:cNvSpPr txBox="1"/>
      </xdr:nvSpPr>
      <xdr:spPr>
        <a:xfrm>
          <a:off x="5048251" y="2409825"/>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188F31-72CE-4176-B4A1-9E2EF55FEA91}" type="TxLink">
            <a:rPr lang="en-US" sz="1100" b="1" i="0" u="none" strike="noStrike">
              <a:solidFill>
                <a:srgbClr val="00B0F0"/>
              </a:solidFill>
              <a:latin typeface="Calibri"/>
              <a:cs typeface="Calibri"/>
            </a:rPr>
            <a:pPr/>
            <a:t>1.9 M</a:t>
          </a:fld>
          <a:endParaRPr lang="en-US" sz="900" b="1" i="0" u="none" strike="noStrike">
            <a:solidFill>
              <a:srgbClr val="00B0F0"/>
            </a:solidFill>
            <a:latin typeface="Calibri"/>
            <a:cs typeface="Calibri"/>
          </a:endParaRPr>
        </a:p>
      </xdr:txBody>
    </xdr:sp>
    <xdr:clientData/>
  </xdr:twoCellAnchor>
  <xdr:twoCellAnchor>
    <xdr:from>
      <xdr:col>8</xdr:col>
      <xdr:colOff>295276</xdr:colOff>
      <xdr:row>25</xdr:row>
      <xdr:rowOff>85725</xdr:rowOff>
    </xdr:from>
    <xdr:to>
      <xdr:col>9</xdr:col>
      <xdr:colOff>428626</xdr:colOff>
      <xdr:row>26</xdr:row>
      <xdr:rowOff>142875</xdr:rowOff>
    </xdr:to>
    <xdr:sp macro="" textlink="">
      <xdr:nvSpPr>
        <xdr:cNvPr id="85" name="TextBox 84">
          <a:extLst>
            <a:ext uri="{FF2B5EF4-FFF2-40B4-BE49-F238E27FC236}">
              <a16:creationId xmlns:a16="http://schemas.microsoft.com/office/drawing/2014/main" id="{00000000-0008-0000-0300-000055000000}"/>
            </a:ext>
          </a:extLst>
        </xdr:cNvPr>
        <xdr:cNvSpPr txBox="1"/>
      </xdr:nvSpPr>
      <xdr:spPr>
        <a:xfrm>
          <a:off x="5172076" y="6181725"/>
          <a:ext cx="7429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December</a:t>
          </a:r>
          <a:endParaRPr lang="en-US" sz="1000" b="1" i="0" u="none" strike="noStrike">
            <a:solidFill>
              <a:schemeClr val="bg1">
                <a:lumMod val="75000"/>
              </a:schemeClr>
            </a:solidFill>
            <a:latin typeface="Calibri"/>
            <a:cs typeface="Calibri"/>
          </a:endParaRPr>
        </a:p>
      </xdr:txBody>
    </xdr:sp>
    <xdr:clientData/>
  </xdr:twoCellAnchor>
  <xdr:twoCellAnchor>
    <xdr:from>
      <xdr:col>9</xdr:col>
      <xdr:colOff>285751</xdr:colOff>
      <xdr:row>25</xdr:row>
      <xdr:rowOff>76200</xdr:rowOff>
    </xdr:from>
    <xdr:to>
      <xdr:col>10</xdr:col>
      <xdr:colOff>200025</xdr:colOff>
      <xdr:row>26</xdr:row>
      <xdr:rowOff>133350</xdr:rowOff>
    </xdr:to>
    <xdr:sp macro="" textlink="Analysis!C123">
      <xdr:nvSpPr>
        <xdr:cNvPr id="86" name="TextBox 85">
          <a:extLst>
            <a:ext uri="{FF2B5EF4-FFF2-40B4-BE49-F238E27FC236}">
              <a16:creationId xmlns:a16="http://schemas.microsoft.com/office/drawing/2014/main" id="{00000000-0008-0000-0300-000056000000}"/>
            </a:ext>
          </a:extLst>
        </xdr:cNvPr>
        <xdr:cNvSpPr txBox="1"/>
      </xdr:nvSpPr>
      <xdr:spPr>
        <a:xfrm>
          <a:off x="5772151" y="6172200"/>
          <a:ext cx="5238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E617759-C282-4B04-BCE6-29839EF3EF7F}" type="TxLink">
            <a:rPr lang="en-US" sz="1100" b="1" i="0" u="none" strike="noStrike">
              <a:solidFill>
                <a:srgbClr val="00B0F0"/>
              </a:solidFill>
              <a:latin typeface="Calibri"/>
              <a:cs typeface="Calibri"/>
            </a:rPr>
            <a:pPr/>
            <a:t>0.3 M</a:t>
          </a:fld>
          <a:endParaRPr lang="en-US" sz="900" b="1" i="0" u="none" strike="noStrike">
            <a:solidFill>
              <a:srgbClr val="00B0F0"/>
            </a:solidFill>
            <a:latin typeface="Calibri"/>
            <a:cs typeface="Calibri"/>
          </a:endParaRPr>
        </a:p>
      </xdr:txBody>
    </xdr:sp>
    <xdr:clientData/>
  </xdr:twoCellAnchor>
  <xdr:twoCellAnchor>
    <xdr:from>
      <xdr:col>4</xdr:col>
      <xdr:colOff>200025</xdr:colOff>
      <xdr:row>42</xdr:row>
      <xdr:rowOff>133350</xdr:rowOff>
    </xdr:from>
    <xdr:to>
      <xdr:col>13</xdr:col>
      <xdr:colOff>228600</xdr:colOff>
      <xdr:row>49</xdr:row>
      <xdr:rowOff>76200</xdr:rowOff>
    </xdr:to>
    <xdr:sp macro="" textlink="">
      <xdr:nvSpPr>
        <xdr:cNvPr id="87" name="Rectangle 86">
          <a:extLst>
            <a:ext uri="{FF2B5EF4-FFF2-40B4-BE49-F238E27FC236}">
              <a16:creationId xmlns:a16="http://schemas.microsoft.com/office/drawing/2014/main" id="{00000000-0008-0000-0300-000057000000}"/>
            </a:ext>
          </a:extLst>
        </xdr:cNvPr>
        <xdr:cNvSpPr/>
      </xdr:nvSpPr>
      <xdr:spPr>
        <a:xfrm>
          <a:off x="2638425" y="10039350"/>
          <a:ext cx="5514975" cy="1276350"/>
        </a:xfrm>
        <a:prstGeom prst="rect">
          <a:avLst/>
        </a:prstGeom>
        <a:solidFill>
          <a:schemeClr val="tx1">
            <a:lumMod val="85000"/>
            <a:lumOff val="1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2">
                  <a:lumMod val="75000"/>
                </a:schemeClr>
              </a:solidFill>
            </a:rPr>
            <a:t>Average Profit / Unit</a:t>
          </a:r>
          <a:r>
            <a:rPr lang="en-IN" sz="1600" baseline="0">
              <a:solidFill>
                <a:schemeClr val="bg2">
                  <a:lumMod val="75000"/>
                </a:schemeClr>
              </a:solidFill>
            </a:rPr>
            <a:t> Sold (USD)</a:t>
          </a:r>
          <a:endParaRPr lang="en-IN" sz="1600">
            <a:solidFill>
              <a:schemeClr val="bg2">
                <a:lumMod val="75000"/>
              </a:schemeClr>
            </a:solidFill>
          </a:endParaRPr>
        </a:p>
      </xdr:txBody>
    </xdr:sp>
    <xdr:clientData/>
  </xdr:twoCellAnchor>
  <xdr:twoCellAnchor>
    <xdr:from>
      <xdr:col>4</xdr:col>
      <xdr:colOff>209550</xdr:colOff>
      <xdr:row>40</xdr:row>
      <xdr:rowOff>133350</xdr:rowOff>
    </xdr:from>
    <xdr:to>
      <xdr:col>13</xdr:col>
      <xdr:colOff>247650</xdr:colOff>
      <xdr:row>42</xdr:row>
      <xdr:rowOff>133350</xdr:rowOff>
    </xdr:to>
    <xdr:sp macro="" textlink="">
      <xdr:nvSpPr>
        <xdr:cNvPr id="88" name="Rectangle 87">
          <a:extLst>
            <a:ext uri="{FF2B5EF4-FFF2-40B4-BE49-F238E27FC236}">
              <a16:creationId xmlns:a16="http://schemas.microsoft.com/office/drawing/2014/main" id="{00000000-0008-0000-0300-000058000000}"/>
            </a:ext>
          </a:extLst>
        </xdr:cNvPr>
        <xdr:cNvSpPr/>
      </xdr:nvSpPr>
      <xdr:spPr>
        <a:xfrm>
          <a:off x="2647950" y="9658350"/>
          <a:ext cx="5524500" cy="381000"/>
        </a:xfrm>
        <a:prstGeom prst="rect">
          <a:avLst/>
        </a:prstGeom>
        <a:solidFill>
          <a:srgbClr val="002060">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a:t>PROFITABILITY</a:t>
          </a:r>
          <a:r>
            <a:rPr lang="en-IN" sz="1800" baseline="0"/>
            <a:t> </a:t>
          </a:r>
          <a:r>
            <a:rPr lang="en-IN" sz="1800" b="1" baseline="0"/>
            <a:t>/ UNIT SOLD</a:t>
          </a:r>
          <a:endParaRPr lang="en-IN" sz="1800" b="1"/>
        </a:p>
      </xdr:txBody>
    </xdr:sp>
    <xdr:clientData/>
  </xdr:twoCellAnchor>
  <xdr:twoCellAnchor>
    <xdr:from>
      <xdr:col>4</xdr:col>
      <xdr:colOff>190500</xdr:colOff>
      <xdr:row>42</xdr:row>
      <xdr:rowOff>180975</xdr:rowOff>
    </xdr:from>
    <xdr:to>
      <xdr:col>13</xdr:col>
      <xdr:colOff>238125</xdr:colOff>
      <xdr:row>42</xdr:row>
      <xdr:rowOff>180975</xdr:rowOff>
    </xdr:to>
    <xdr:cxnSp macro="">
      <xdr:nvCxnSpPr>
        <xdr:cNvPr id="89" name="Straight Connector 88">
          <a:extLst>
            <a:ext uri="{FF2B5EF4-FFF2-40B4-BE49-F238E27FC236}">
              <a16:creationId xmlns:a16="http://schemas.microsoft.com/office/drawing/2014/main" id="{00000000-0008-0000-0300-000059000000}"/>
            </a:ext>
          </a:extLst>
        </xdr:cNvPr>
        <xdr:cNvCxnSpPr/>
      </xdr:nvCxnSpPr>
      <xdr:spPr>
        <a:xfrm>
          <a:off x="2628900" y="10086975"/>
          <a:ext cx="55340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219076</xdr:colOff>
      <xdr:row>43</xdr:row>
      <xdr:rowOff>180976</xdr:rowOff>
    </xdr:from>
    <xdr:to>
      <xdr:col>9</xdr:col>
      <xdr:colOff>390526</xdr:colOff>
      <xdr:row>49</xdr:row>
      <xdr:rowOff>9526</xdr:rowOff>
    </xdr:to>
    <xdr:sp macro="" textlink="Analysis!G118">
      <xdr:nvSpPr>
        <xdr:cNvPr id="90" name="TextBox 89">
          <a:extLst>
            <a:ext uri="{FF2B5EF4-FFF2-40B4-BE49-F238E27FC236}">
              <a16:creationId xmlns:a16="http://schemas.microsoft.com/office/drawing/2014/main" id="{00000000-0008-0000-0300-00005A000000}"/>
            </a:ext>
          </a:extLst>
        </xdr:cNvPr>
        <xdr:cNvSpPr txBox="1"/>
      </xdr:nvSpPr>
      <xdr:spPr>
        <a:xfrm>
          <a:off x="2657476" y="10277476"/>
          <a:ext cx="3219450" cy="971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1B226C-C8CB-43D2-A189-E9EC79F5D5F3}" type="TxLink">
            <a:rPr lang="en-US" sz="6000" b="1" i="0" u="none" strike="noStrike">
              <a:solidFill>
                <a:srgbClr val="00B0F0"/>
              </a:solidFill>
              <a:latin typeface="Calibri"/>
              <a:cs typeface="Calibri"/>
            </a:rPr>
            <a:pPr/>
            <a:t>18/Unit</a:t>
          </a:fld>
          <a:endParaRPr lang="en-IN" sz="6000" b="1">
            <a:solidFill>
              <a:srgbClr val="00B0F0"/>
            </a:solidFill>
          </a:endParaRPr>
        </a:p>
      </xdr:txBody>
    </xdr:sp>
    <xdr:clientData/>
  </xdr:twoCellAnchor>
  <mc:AlternateContent xmlns:mc="http://schemas.openxmlformats.org/markup-compatibility/2006">
    <mc:Choice xmlns:a14="http://schemas.microsoft.com/office/drawing/2010/main" Requires="a14">
      <xdr:twoCellAnchor editAs="oneCell">
        <xdr:from>
          <xdr:col>10</xdr:col>
          <xdr:colOff>571500</xdr:colOff>
          <xdr:row>43</xdr:row>
          <xdr:rowOff>161925</xdr:rowOff>
        </xdr:from>
        <xdr:to>
          <xdr:col>13</xdr:col>
          <xdr:colOff>247650</xdr:colOff>
          <xdr:row>47</xdr:row>
          <xdr:rowOff>161925</xdr:rowOff>
        </xdr:to>
        <xdr:pic>
          <xdr:nvPicPr>
            <xdr:cNvPr id="92" name="Picture 91">
              <a:extLst>
                <a:ext uri="{FF2B5EF4-FFF2-40B4-BE49-F238E27FC236}">
                  <a16:creationId xmlns:a16="http://schemas.microsoft.com/office/drawing/2014/main" id="{00000000-0008-0000-0300-00005C000000}"/>
                </a:ext>
              </a:extLst>
            </xdr:cNvPr>
            <xdr:cNvPicPr>
              <a:picLocks noChangeAspect="1" noChangeArrowheads="1"/>
              <a:extLst>
                <a:ext uri="{84589F7E-364E-4C9E-8A38-B11213B215E9}">
                  <a14:cameraTool cellRange="Analysis!$G$24:$H$27" spid="_x0000_s2908"/>
                </a:ext>
              </a:extLst>
            </xdr:cNvPicPr>
          </xdr:nvPicPr>
          <xdr:blipFill>
            <a:blip xmlns:r="http://schemas.openxmlformats.org/officeDocument/2006/relationships" r:embed="rId7"/>
            <a:srcRect/>
            <a:stretch>
              <a:fillRect/>
            </a:stretch>
          </xdr:blipFill>
          <xdr:spPr bwMode="auto">
            <a:xfrm>
              <a:off x="6667500" y="10258425"/>
              <a:ext cx="1504950" cy="7620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11</xdr:col>
      <xdr:colOff>9525</xdr:colOff>
      <xdr:row>41</xdr:row>
      <xdr:rowOff>85725</xdr:rowOff>
    </xdr:from>
    <xdr:to>
      <xdr:col>13</xdr:col>
      <xdr:colOff>314325</xdr:colOff>
      <xdr:row>42</xdr:row>
      <xdr:rowOff>142875</xdr:rowOff>
    </xdr:to>
    <xdr:sp macro="" textlink="">
      <xdr:nvSpPr>
        <xdr:cNvPr id="93" name="TextBox 92">
          <a:extLst>
            <a:ext uri="{FF2B5EF4-FFF2-40B4-BE49-F238E27FC236}">
              <a16:creationId xmlns:a16="http://schemas.microsoft.com/office/drawing/2014/main" id="{00000000-0008-0000-0300-00005D000000}"/>
            </a:ext>
          </a:extLst>
        </xdr:cNvPr>
        <xdr:cNvSpPr txBox="1"/>
      </xdr:nvSpPr>
      <xdr:spPr>
        <a:xfrm>
          <a:off x="6715125" y="9801225"/>
          <a:ext cx="1524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 Breakdown by Product</a:t>
          </a:r>
        </a:p>
      </xdr:txBody>
    </xdr:sp>
    <xdr:clientData/>
  </xdr:twoCellAnchor>
  <xdr:twoCellAnchor>
    <xdr:from>
      <xdr:col>4</xdr:col>
      <xdr:colOff>171450</xdr:colOff>
      <xdr:row>53</xdr:row>
      <xdr:rowOff>85725</xdr:rowOff>
    </xdr:from>
    <xdr:to>
      <xdr:col>13</xdr:col>
      <xdr:colOff>200025</xdr:colOff>
      <xdr:row>60</xdr:row>
      <xdr:rowOff>28575</xdr:rowOff>
    </xdr:to>
    <xdr:sp macro="" textlink="">
      <xdr:nvSpPr>
        <xdr:cNvPr id="94" name="Rectangle 93">
          <a:extLst>
            <a:ext uri="{FF2B5EF4-FFF2-40B4-BE49-F238E27FC236}">
              <a16:creationId xmlns:a16="http://schemas.microsoft.com/office/drawing/2014/main" id="{00000000-0008-0000-0300-00005E000000}"/>
            </a:ext>
          </a:extLst>
        </xdr:cNvPr>
        <xdr:cNvSpPr/>
      </xdr:nvSpPr>
      <xdr:spPr>
        <a:xfrm>
          <a:off x="2609850" y="12087225"/>
          <a:ext cx="5514975" cy="1276350"/>
        </a:xfrm>
        <a:prstGeom prst="rect">
          <a:avLst/>
        </a:prstGeom>
        <a:solidFill>
          <a:schemeClr val="tx1">
            <a:lumMod val="85000"/>
            <a:lumOff val="1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bg2">
                <a:lumMod val="75000"/>
              </a:schemeClr>
            </a:solidFill>
          </a:endParaRPr>
        </a:p>
      </xdr:txBody>
    </xdr:sp>
    <xdr:clientData/>
  </xdr:twoCellAnchor>
  <xdr:twoCellAnchor>
    <xdr:from>
      <xdr:col>4</xdr:col>
      <xdr:colOff>180975</xdr:colOff>
      <xdr:row>51</xdr:row>
      <xdr:rowOff>85725</xdr:rowOff>
    </xdr:from>
    <xdr:to>
      <xdr:col>13</xdr:col>
      <xdr:colOff>219075</xdr:colOff>
      <xdr:row>53</xdr:row>
      <xdr:rowOff>85725</xdr:rowOff>
    </xdr:to>
    <xdr:sp macro="" textlink="">
      <xdr:nvSpPr>
        <xdr:cNvPr id="95" name="Rectangle 94">
          <a:extLst>
            <a:ext uri="{FF2B5EF4-FFF2-40B4-BE49-F238E27FC236}">
              <a16:creationId xmlns:a16="http://schemas.microsoft.com/office/drawing/2014/main" id="{00000000-0008-0000-0300-00005F000000}"/>
            </a:ext>
          </a:extLst>
        </xdr:cNvPr>
        <xdr:cNvSpPr/>
      </xdr:nvSpPr>
      <xdr:spPr>
        <a:xfrm>
          <a:off x="2619375" y="11706225"/>
          <a:ext cx="5524500" cy="381000"/>
        </a:xfrm>
        <a:prstGeom prst="rect">
          <a:avLst/>
        </a:prstGeom>
        <a:solidFill>
          <a:srgbClr val="002060">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a:t>MY </a:t>
          </a:r>
          <a:r>
            <a:rPr lang="en-IN" sz="1800" b="1"/>
            <a:t>ACHIEVEMENTS</a:t>
          </a:r>
        </a:p>
      </xdr:txBody>
    </xdr:sp>
    <xdr:clientData/>
  </xdr:twoCellAnchor>
  <xdr:twoCellAnchor>
    <xdr:from>
      <xdr:col>5</xdr:col>
      <xdr:colOff>419101</xdr:colOff>
      <xdr:row>54</xdr:row>
      <xdr:rowOff>180976</xdr:rowOff>
    </xdr:from>
    <xdr:to>
      <xdr:col>10</xdr:col>
      <xdr:colOff>590551</xdr:colOff>
      <xdr:row>60</xdr:row>
      <xdr:rowOff>9526</xdr:rowOff>
    </xdr:to>
    <xdr:sp macro="" textlink="Analysis!F119">
      <xdr:nvSpPr>
        <xdr:cNvPr id="96" name="TextBox 95">
          <a:extLst>
            <a:ext uri="{FF2B5EF4-FFF2-40B4-BE49-F238E27FC236}">
              <a16:creationId xmlns:a16="http://schemas.microsoft.com/office/drawing/2014/main" id="{00000000-0008-0000-0300-000060000000}"/>
            </a:ext>
          </a:extLst>
        </xdr:cNvPr>
        <xdr:cNvSpPr txBox="1"/>
      </xdr:nvSpPr>
      <xdr:spPr>
        <a:xfrm>
          <a:off x="3467101" y="12372976"/>
          <a:ext cx="3219450" cy="971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93354A-AE57-4B5F-B35C-59D00ECD0C50}" type="TxLink">
            <a:rPr lang="en-US" sz="2800" b="1" i="0" u="none" strike="noStrike">
              <a:solidFill>
                <a:srgbClr val="00B0F0"/>
              </a:solidFill>
              <a:latin typeface="Calibri"/>
              <a:cs typeface="Calibri"/>
            </a:rPr>
            <a:pPr/>
            <a:t>29/Unit</a:t>
          </a:fld>
          <a:endParaRPr lang="en-IN" sz="2800" b="1">
            <a:solidFill>
              <a:srgbClr val="00B0F0"/>
            </a:solidFill>
          </a:endParaRPr>
        </a:p>
      </xdr:txBody>
    </xdr:sp>
    <xdr:clientData/>
  </xdr:twoCellAnchor>
  <xdr:twoCellAnchor>
    <xdr:from>
      <xdr:col>5</xdr:col>
      <xdr:colOff>400051</xdr:colOff>
      <xdr:row>57</xdr:row>
      <xdr:rowOff>66676</xdr:rowOff>
    </xdr:from>
    <xdr:to>
      <xdr:col>10</xdr:col>
      <xdr:colOff>571501</xdr:colOff>
      <xdr:row>62</xdr:row>
      <xdr:rowOff>85726</xdr:rowOff>
    </xdr:to>
    <xdr:sp macro="" textlink="Analysis!G119">
      <xdr:nvSpPr>
        <xdr:cNvPr id="97" name="TextBox 96">
          <a:extLst>
            <a:ext uri="{FF2B5EF4-FFF2-40B4-BE49-F238E27FC236}">
              <a16:creationId xmlns:a16="http://schemas.microsoft.com/office/drawing/2014/main" id="{00000000-0008-0000-0300-000061000000}"/>
            </a:ext>
          </a:extLst>
        </xdr:cNvPr>
        <xdr:cNvSpPr txBox="1"/>
      </xdr:nvSpPr>
      <xdr:spPr>
        <a:xfrm>
          <a:off x="3448051" y="12830176"/>
          <a:ext cx="3219450" cy="971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E3A29F-2E17-4176-AE24-4997B1946160}" type="TxLink">
            <a:rPr lang="en-US" sz="2800" b="1" i="0" u="none" strike="noStrike">
              <a:solidFill>
                <a:srgbClr val="00B0F0"/>
              </a:solidFill>
              <a:latin typeface="Calibri"/>
              <a:cs typeface="Calibri"/>
            </a:rPr>
            <a:pPr/>
            <a:t>December</a:t>
          </a:fld>
          <a:endParaRPr lang="en-IN" sz="2800" b="1">
            <a:solidFill>
              <a:srgbClr val="00B0F0"/>
            </a:solidFill>
          </a:endParaRPr>
        </a:p>
      </xdr:txBody>
    </xdr:sp>
    <xdr:clientData/>
  </xdr:twoCellAnchor>
  <xdr:twoCellAnchor>
    <xdr:from>
      <xdr:col>4</xdr:col>
      <xdr:colOff>361950</xdr:colOff>
      <xdr:row>53</xdr:row>
      <xdr:rowOff>114300</xdr:rowOff>
    </xdr:from>
    <xdr:to>
      <xdr:col>7</xdr:col>
      <xdr:colOff>590550</xdr:colOff>
      <xdr:row>54</xdr:row>
      <xdr:rowOff>171450</xdr:rowOff>
    </xdr:to>
    <xdr:sp macro="" textlink="">
      <xdr:nvSpPr>
        <xdr:cNvPr id="98" name="TextBox 97">
          <a:extLst>
            <a:ext uri="{FF2B5EF4-FFF2-40B4-BE49-F238E27FC236}">
              <a16:creationId xmlns:a16="http://schemas.microsoft.com/office/drawing/2014/main" id="{00000000-0008-0000-0300-000062000000}"/>
            </a:ext>
          </a:extLst>
        </xdr:cNvPr>
        <xdr:cNvSpPr txBox="1"/>
      </xdr:nvSpPr>
      <xdr:spPr>
        <a:xfrm>
          <a:off x="2800350" y="12115800"/>
          <a:ext cx="2057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0" i="0" u="none" strike="noStrike">
              <a:solidFill>
                <a:schemeClr val="bg1">
                  <a:lumMod val="75000"/>
                </a:schemeClr>
              </a:solidFill>
              <a:latin typeface="Calibri"/>
              <a:cs typeface="Calibri"/>
            </a:rPr>
            <a:t>Highest Profit Per Unit</a:t>
          </a:r>
          <a:endParaRPr lang="en-US" sz="1600" b="1" i="0" u="none" strike="noStrike">
            <a:solidFill>
              <a:schemeClr val="bg1">
                <a:lumMod val="75000"/>
              </a:schemeClr>
            </a:solidFill>
            <a:latin typeface="Calibri"/>
            <a:cs typeface="Calibri"/>
          </a:endParaRPr>
        </a:p>
      </xdr:txBody>
    </xdr:sp>
    <xdr:clientData/>
  </xdr:twoCellAnchor>
  <xdr:twoCellAnchor>
    <xdr:from>
      <xdr:col>4</xdr:col>
      <xdr:colOff>161925</xdr:colOff>
      <xdr:row>53</xdr:row>
      <xdr:rowOff>57150</xdr:rowOff>
    </xdr:from>
    <xdr:to>
      <xdr:col>13</xdr:col>
      <xdr:colOff>209550</xdr:colOff>
      <xdr:row>53</xdr:row>
      <xdr:rowOff>57150</xdr:rowOff>
    </xdr:to>
    <xdr:cxnSp macro="">
      <xdr:nvCxnSpPr>
        <xdr:cNvPr id="99" name="Straight Connector 98">
          <a:extLst>
            <a:ext uri="{FF2B5EF4-FFF2-40B4-BE49-F238E27FC236}">
              <a16:creationId xmlns:a16="http://schemas.microsoft.com/office/drawing/2014/main" id="{00000000-0008-0000-0300-000063000000}"/>
            </a:ext>
          </a:extLst>
        </xdr:cNvPr>
        <xdr:cNvCxnSpPr/>
      </xdr:nvCxnSpPr>
      <xdr:spPr>
        <a:xfrm>
          <a:off x="2600325" y="12058650"/>
          <a:ext cx="55340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581026</xdr:colOff>
      <xdr:row>54</xdr:row>
      <xdr:rowOff>171451</xdr:rowOff>
    </xdr:from>
    <xdr:to>
      <xdr:col>12</xdr:col>
      <xdr:colOff>161925</xdr:colOff>
      <xdr:row>57</xdr:row>
      <xdr:rowOff>171450</xdr:rowOff>
    </xdr:to>
    <xdr:sp macro="" textlink="Analysis!F120">
      <xdr:nvSpPr>
        <xdr:cNvPr id="100" name="TextBox 99">
          <a:extLst>
            <a:ext uri="{FF2B5EF4-FFF2-40B4-BE49-F238E27FC236}">
              <a16:creationId xmlns:a16="http://schemas.microsoft.com/office/drawing/2014/main" id="{00000000-0008-0000-0300-000064000000}"/>
            </a:ext>
          </a:extLst>
        </xdr:cNvPr>
        <xdr:cNvSpPr txBox="1"/>
      </xdr:nvSpPr>
      <xdr:spPr>
        <a:xfrm>
          <a:off x="6067426" y="12363451"/>
          <a:ext cx="1409699" cy="571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8180BD-48BD-4B83-96A5-8DE13E3FDD94}" type="TxLink">
            <a:rPr lang="en-US" sz="2800" b="1" i="0" u="none" strike="noStrike">
              <a:solidFill>
                <a:srgbClr val="00B0F0"/>
              </a:solidFill>
              <a:latin typeface="Calibri"/>
              <a:cs typeface="Calibri"/>
            </a:rPr>
            <a:pPr/>
            <a:t> 11,934 </a:t>
          </a:fld>
          <a:endParaRPr lang="en-IN" sz="6000" b="1">
            <a:solidFill>
              <a:srgbClr val="00B0F0"/>
            </a:solidFill>
          </a:endParaRPr>
        </a:p>
      </xdr:txBody>
    </xdr:sp>
    <xdr:clientData/>
  </xdr:twoCellAnchor>
  <xdr:twoCellAnchor>
    <xdr:from>
      <xdr:col>10</xdr:col>
      <xdr:colOff>47626</xdr:colOff>
      <xdr:row>57</xdr:row>
      <xdr:rowOff>66676</xdr:rowOff>
    </xdr:from>
    <xdr:to>
      <xdr:col>13</xdr:col>
      <xdr:colOff>0</xdr:colOff>
      <xdr:row>60</xdr:row>
      <xdr:rowOff>19050</xdr:rowOff>
    </xdr:to>
    <xdr:sp macro="" textlink="Analysis!G120">
      <xdr:nvSpPr>
        <xdr:cNvPr id="101" name="TextBox 100">
          <a:extLst>
            <a:ext uri="{FF2B5EF4-FFF2-40B4-BE49-F238E27FC236}">
              <a16:creationId xmlns:a16="http://schemas.microsoft.com/office/drawing/2014/main" id="{00000000-0008-0000-0300-000065000000}"/>
            </a:ext>
          </a:extLst>
        </xdr:cNvPr>
        <xdr:cNvSpPr txBox="1"/>
      </xdr:nvSpPr>
      <xdr:spPr>
        <a:xfrm>
          <a:off x="6143626" y="10925176"/>
          <a:ext cx="1781174" cy="523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A20CE58-0999-4006-AE0A-0CC52FD98536}" type="TxLink">
            <a:rPr lang="en-US" sz="2800" b="1" i="0" u="none" strike="noStrike">
              <a:solidFill>
                <a:srgbClr val="00B0F0"/>
              </a:solidFill>
              <a:latin typeface="Calibri"/>
              <a:cs typeface="Calibri"/>
            </a:rPr>
            <a:pPr/>
            <a:t>December</a:t>
          </a:fld>
          <a:endParaRPr lang="en-IN" sz="6000" b="1">
            <a:solidFill>
              <a:srgbClr val="00B0F0"/>
            </a:solidFill>
          </a:endParaRPr>
        </a:p>
      </xdr:txBody>
    </xdr:sp>
    <xdr:clientData/>
  </xdr:twoCellAnchor>
  <xdr:twoCellAnchor>
    <xdr:from>
      <xdr:col>9</xdr:col>
      <xdr:colOff>228600</xdr:colOff>
      <xdr:row>53</xdr:row>
      <xdr:rowOff>123825</xdr:rowOff>
    </xdr:from>
    <xdr:to>
      <xdr:col>12</xdr:col>
      <xdr:colOff>457200</xdr:colOff>
      <xdr:row>54</xdr:row>
      <xdr:rowOff>180975</xdr:rowOff>
    </xdr:to>
    <xdr:sp macro="" textlink="">
      <xdr:nvSpPr>
        <xdr:cNvPr id="102" name="TextBox 101">
          <a:extLst>
            <a:ext uri="{FF2B5EF4-FFF2-40B4-BE49-F238E27FC236}">
              <a16:creationId xmlns:a16="http://schemas.microsoft.com/office/drawing/2014/main" id="{00000000-0008-0000-0300-000066000000}"/>
            </a:ext>
          </a:extLst>
        </xdr:cNvPr>
        <xdr:cNvSpPr txBox="1"/>
      </xdr:nvSpPr>
      <xdr:spPr>
        <a:xfrm>
          <a:off x="5715000" y="12125325"/>
          <a:ext cx="2057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0" i="0" u="none" strike="noStrike">
              <a:solidFill>
                <a:schemeClr val="bg1">
                  <a:lumMod val="75000"/>
                </a:schemeClr>
              </a:solidFill>
              <a:latin typeface="Calibri"/>
              <a:cs typeface="Calibri"/>
            </a:rPr>
            <a:t>Highest Units</a:t>
          </a:r>
          <a:r>
            <a:rPr lang="en-US" sz="1600" b="0" i="0" u="none" strike="noStrike" baseline="0">
              <a:solidFill>
                <a:schemeClr val="bg1">
                  <a:lumMod val="75000"/>
                </a:schemeClr>
              </a:solidFill>
              <a:latin typeface="Calibri"/>
              <a:cs typeface="Calibri"/>
            </a:rPr>
            <a:t> Sold</a:t>
          </a:r>
          <a:endParaRPr lang="en-US" sz="1600" b="1" i="0" u="none" strike="noStrike">
            <a:solidFill>
              <a:schemeClr val="bg1">
                <a:lumMod val="75000"/>
              </a:schemeClr>
            </a:solidFill>
            <a:latin typeface="Calibri"/>
            <a:cs typeface="Calibri"/>
          </a:endParaRPr>
        </a:p>
      </xdr:txBody>
    </xdr:sp>
    <xdr:clientData/>
  </xdr:twoCellAnchor>
  <xdr:twoCellAnchor>
    <xdr:from>
      <xdr:col>4</xdr:col>
      <xdr:colOff>400050</xdr:colOff>
      <xdr:row>55</xdr:row>
      <xdr:rowOff>180975</xdr:rowOff>
    </xdr:from>
    <xdr:to>
      <xdr:col>5</xdr:col>
      <xdr:colOff>280555</xdr:colOff>
      <xdr:row>58</xdr:row>
      <xdr:rowOff>137594</xdr:rowOff>
    </xdr:to>
    <xdr:grpSp>
      <xdr:nvGrpSpPr>
        <xdr:cNvPr id="103" name="Group 102">
          <a:extLst>
            <a:ext uri="{FF2B5EF4-FFF2-40B4-BE49-F238E27FC236}">
              <a16:creationId xmlns:a16="http://schemas.microsoft.com/office/drawing/2014/main" id="{00000000-0008-0000-0300-000067000000}"/>
            </a:ext>
          </a:extLst>
        </xdr:cNvPr>
        <xdr:cNvGrpSpPr/>
      </xdr:nvGrpSpPr>
      <xdr:grpSpPr>
        <a:xfrm>
          <a:off x="2813050" y="10658475"/>
          <a:ext cx="483755" cy="528119"/>
          <a:chOff x="857119" y="2039938"/>
          <a:chExt cx="2055814" cy="2436812"/>
        </a:xfrm>
        <a:solidFill>
          <a:srgbClr val="FFC000"/>
        </a:solidFill>
        <a:effectLst/>
      </xdr:grpSpPr>
      <xdr:sp macro="" textlink="">
        <xdr:nvSpPr>
          <xdr:cNvPr id="104" name="Freeform 142">
            <a:extLst>
              <a:ext uri="{FF2B5EF4-FFF2-40B4-BE49-F238E27FC236}">
                <a16:creationId xmlns:a16="http://schemas.microsoft.com/office/drawing/2014/main" id="{00000000-0008-0000-0300-000068000000}"/>
              </a:ext>
            </a:extLst>
          </xdr:cNvPr>
          <xdr:cNvSpPr>
            <a:spLocks noEditPoints="1"/>
          </xdr:cNvSpPr>
        </xdr:nvSpPr>
        <xdr:spPr bwMode="auto">
          <a:xfrm>
            <a:off x="958720" y="2039938"/>
            <a:ext cx="1855788" cy="2362200"/>
          </a:xfrm>
          <a:custGeom>
            <a:avLst/>
            <a:gdLst>
              <a:gd name="T0" fmla="*/ 471 w 492"/>
              <a:gd name="T1" fmla="*/ 108 h 627"/>
              <a:gd name="T2" fmla="*/ 437 w 492"/>
              <a:gd name="T3" fmla="*/ 98 h 627"/>
              <a:gd name="T4" fmla="*/ 417 w 492"/>
              <a:gd name="T5" fmla="*/ 100 h 627"/>
              <a:gd name="T6" fmla="*/ 420 w 492"/>
              <a:gd name="T7" fmla="*/ 60 h 627"/>
              <a:gd name="T8" fmla="*/ 70 w 492"/>
              <a:gd name="T9" fmla="*/ 60 h 627"/>
              <a:gd name="T10" fmla="*/ 74 w 492"/>
              <a:gd name="T11" fmla="*/ 99 h 627"/>
              <a:gd name="T12" fmla="*/ 55 w 492"/>
              <a:gd name="T13" fmla="*/ 98 h 627"/>
              <a:gd name="T14" fmla="*/ 20 w 492"/>
              <a:gd name="T15" fmla="*/ 108 h 627"/>
              <a:gd name="T16" fmla="*/ 5 w 492"/>
              <a:gd name="T17" fmla="*/ 182 h 627"/>
              <a:gd name="T18" fmla="*/ 127 w 492"/>
              <a:gd name="T19" fmla="*/ 351 h 627"/>
              <a:gd name="T20" fmla="*/ 191 w 492"/>
              <a:gd name="T21" fmla="*/ 418 h 627"/>
              <a:gd name="T22" fmla="*/ 182 w 492"/>
              <a:gd name="T23" fmla="*/ 431 h 627"/>
              <a:gd name="T24" fmla="*/ 207 w 492"/>
              <a:gd name="T25" fmla="*/ 451 h 627"/>
              <a:gd name="T26" fmla="*/ 211 w 492"/>
              <a:gd name="T27" fmla="*/ 495 h 627"/>
              <a:gd name="T28" fmla="*/ 199 w 492"/>
              <a:gd name="T29" fmla="*/ 508 h 627"/>
              <a:gd name="T30" fmla="*/ 207 w 492"/>
              <a:gd name="T31" fmla="*/ 519 h 627"/>
              <a:gd name="T32" fmla="*/ 170 w 492"/>
              <a:gd name="T33" fmla="*/ 602 h 627"/>
              <a:gd name="T34" fmla="*/ 167 w 492"/>
              <a:gd name="T35" fmla="*/ 608 h 627"/>
              <a:gd name="T36" fmla="*/ 246 w 492"/>
              <a:gd name="T37" fmla="*/ 627 h 627"/>
              <a:gd name="T38" fmla="*/ 325 w 492"/>
              <a:gd name="T39" fmla="*/ 608 h 627"/>
              <a:gd name="T40" fmla="*/ 322 w 492"/>
              <a:gd name="T41" fmla="*/ 602 h 627"/>
              <a:gd name="T42" fmla="*/ 285 w 492"/>
              <a:gd name="T43" fmla="*/ 519 h 627"/>
              <a:gd name="T44" fmla="*/ 293 w 492"/>
              <a:gd name="T45" fmla="*/ 508 h 627"/>
              <a:gd name="T46" fmla="*/ 281 w 492"/>
              <a:gd name="T47" fmla="*/ 495 h 627"/>
              <a:gd name="T48" fmla="*/ 285 w 492"/>
              <a:gd name="T49" fmla="*/ 451 h 627"/>
              <a:gd name="T50" fmla="*/ 310 w 492"/>
              <a:gd name="T51" fmla="*/ 431 h 627"/>
              <a:gd name="T52" fmla="*/ 301 w 492"/>
              <a:gd name="T53" fmla="*/ 418 h 627"/>
              <a:gd name="T54" fmla="*/ 363 w 492"/>
              <a:gd name="T55" fmla="*/ 352 h 627"/>
              <a:gd name="T56" fmla="*/ 365 w 492"/>
              <a:gd name="T57" fmla="*/ 351 h 627"/>
              <a:gd name="T58" fmla="*/ 487 w 492"/>
              <a:gd name="T59" fmla="*/ 182 h 627"/>
              <a:gd name="T60" fmla="*/ 471 w 492"/>
              <a:gd name="T61" fmla="*/ 108 h 627"/>
              <a:gd name="T62" fmla="*/ 21 w 492"/>
              <a:gd name="T63" fmla="*/ 179 h 627"/>
              <a:gd name="T64" fmla="*/ 32 w 492"/>
              <a:gd name="T65" fmla="*/ 119 h 627"/>
              <a:gd name="T66" fmla="*/ 55 w 492"/>
              <a:gd name="T67" fmla="*/ 114 h 627"/>
              <a:gd name="T68" fmla="*/ 76 w 492"/>
              <a:gd name="T69" fmla="*/ 116 h 627"/>
              <a:gd name="T70" fmla="*/ 88 w 492"/>
              <a:gd name="T71" fmla="*/ 186 h 627"/>
              <a:gd name="T72" fmla="*/ 114 w 492"/>
              <a:gd name="T73" fmla="*/ 324 h 627"/>
              <a:gd name="T74" fmla="*/ 21 w 492"/>
              <a:gd name="T75" fmla="*/ 179 h 627"/>
              <a:gd name="T76" fmla="*/ 117 w 492"/>
              <a:gd name="T77" fmla="*/ 189 h 627"/>
              <a:gd name="T78" fmla="*/ 102 w 492"/>
              <a:gd name="T79" fmla="*/ 83 h 627"/>
              <a:gd name="T80" fmla="*/ 120 w 492"/>
              <a:gd name="T81" fmla="*/ 90 h 627"/>
              <a:gd name="T82" fmla="*/ 135 w 492"/>
              <a:gd name="T83" fmla="*/ 199 h 627"/>
              <a:gd name="T84" fmla="*/ 203 w 492"/>
              <a:gd name="T85" fmla="*/ 386 h 627"/>
              <a:gd name="T86" fmla="*/ 117 w 492"/>
              <a:gd name="T87" fmla="*/ 189 h 627"/>
              <a:gd name="T88" fmla="*/ 471 w 492"/>
              <a:gd name="T89" fmla="*/ 179 h 627"/>
              <a:gd name="T90" fmla="*/ 376 w 492"/>
              <a:gd name="T91" fmla="*/ 325 h 627"/>
              <a:gd name="T92" fmla="*/ 403 w 492"/>
              <a:gd name="T93" fmla="*/ 186 h 627"/>
              <a:gd name="T94" fmla="*/ 414 w 492"/>
              <a:gd name="T95" fmla="*/ 116 h 627"/>
              <a:gd name="T96" fmla="*/ 437 w 492"/>
              <a:gd name="T97" fmla="*/ 114 h 627"/>
              <a:gd name="T98" fmla="*/ 460 w 492"/>
              <a:gd name="T99" fmla="*/ 119 h 627"/>
              <a:gd name="T100" fmla="*/ 471 w 492"/>
              <a:gd name="T101" fmla="*/ 179 h 6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492" h="627">
                <a:moveTo>
                  <a:pt x="471" y="108"/>
                </a:moveTo>
                <a:cubicBezTo>
                  <a:pt x="465" y="101"/>
                  <a:pt x="454" y="98"/>
                  <a:pt x="437" y="98"/>
                </a:cubicBezTo>
                <a:cubicBezTo>
                  <a:pt x="430" y="98"/>
                  <a:pt x="423" y="99"/>
                  <a:pt x="417" y="100"/>
                </a:cubicBezTo>
                <a:cubicBezTo>
                  <a:pt x="420" y="79"/>
                  <a:pt x="422" y="62"/>
                  <a:pt x="420" y="60"/>
                </a:cubicBezTo>
                <a:cubicBezTo>
                  <a:pt x="357" y="0"/>
                  <a:pt x="134" y="0"/>
                  <a:pt x="70" y="60"/>
                </a:cubicBezTo>
                <a:cubicBezTo>
                  <a:pt x="69" y="62"/>
                  <a:pt x="71" y="79"/>
                  <a:pt x="74" y="99"/>
                </a:cubicBezTo>
                <a:cubicBezTo>
                  <a:pt x="68" y="99"/>
                  <a:pt x="61" y="98"/>
                  <a:pt x="55" y="98"/>
                </a:cubicBezTo>
                <a:cubicBezTo>
                  <a:pt x="37" y="98"/>
                  <a:pt x="27" y="101"/>
                  <a:pt x="20" y="108"/>
                </a:cubicBezTo>
                <a:cubicBezTo>
                  <a:pt x="5" y="124"/>
                  <a:pt x="0" y="150"/>
                  <a:pt x="5" y="182"/>
                </a:cubicBezTo>
                <a:cubicBezTo>
                  <a:pt x="14" y="238"/>
                  <a:pt x="59" y="315"/>
                  <a:pt x="127" y="351"/>
                </a:cubicBezTo>
                <a:cubicBezTo>
                  <a:pt x="144" y="381"/>
                  <a:pt x="166" y="405"/>
                  <a:pt x="191" y="418"/>
                </a:cubicBezTo>
                <a:cubicBezTo>
                  <a:pt x="185" y="422"/>
                  <a:pt x="182" y="427"/>
                  <a:pt x="182" y="431"/>
                </a:cubicBezTo>
                <a:cubicBezTo>
                  <a:pt x="182" y="439"/>
                  <a:pt x="192" y="447"/>
                  <a:pt x="207" y="451"/>
                </a:cubicBezTo>
                <a:cubicBezTo>
                  <a:pt x="209" y="465"/>
                  <a:pt x="212" y="480"/>
                  <a:pt x="211" y="495"/>
                </a:cubicBezTo>
                <a:cubicBezTo>
                  <a:pt x="204" y="499"/>
                  <a:pt x="199" y="503"/>
                  <a:pt x="199" y="508"/>
                </a:cubicBezTo>
                <a:cubicBezTo>
                  <a:pt x="199" y="512"/>
                  <a:pt x="202" y="516"/>
                  <a:pt x="207" y="519"/>
                </a:cubicBezTo>
                <a:cubicBezTo>
                  <a:pt x="197" y="556"/>
                  <a:pt x="178" y="589"/>
                  <a:pt x="170" y="602"/>
                </a:cubicBezTo>
                <a:cubicBezTo>
                  <a:pt x="168" y="604"/>
                  <a:pt x="167" y="606"/>
                  <a:pt x="167" y="608"/>
                </a:cubicBezTo>
                <a:cubicBezTo>
                  <a:pt x="167" y="618"/>
                  <a:pt x="202" y="627"/>
                  <a:pt x="246" y="627"/>
                </a:cubicBezTo>
                <a:cubicBezTo>
                  <a:pt x="290" y="627"/>
                  <a:pt x="325" y="618"/>
                  <a:pt x="325" y="608"/>
                </a:cubicBezTo>
                <a:cubicBezTo>
                  <a:pt x="325" y="606"/>
                  <a:pt x="324" y="604"/>
                  <a:pt x="322" y="602"/>
                </a:cubicBezTo>
                <a:cubicBezTo>
                  <a:pt x="314" y="589"/>
                  <a:pt x="295" y="556"/>
                  <a:pt x="285" y="519"/>
                </a:cubicBezTo>
                <a:cubicBezTo>
                  <a:pt x="290" y="516"/>
                  <a:pt x="293" y="512"/>
                  <a:pt x="293" y="508"/>
                </a:cubicBezTo>
                <a:cubicBezTo>
                  <a:pt x="293" y="503"/>
                  <a:pt x="288" y="499"/>
                  <a:pt x="281" y="495"/>
                </a:cubicBezTo>
                <a:cubicBezTo>
                  <a:pt x="280" y="480"/>
                  <a:pt x="282" y="465"/>
                  <a:pt x="285" y="451"/>
                </a:cubicBezTo>
                <a:cubicBezTo>
                  <a:pt x="300" y="447"/>
                  <a:pt x="310" y="439"/>
                  <a:pt x="310" y="431"/>
                </a:cubicBezTo>
                <a:cubicBezTo>
                  <a:pt x="310" y="426"/>
                  <a:pt x="306" y="422"/>
                  <a:pt x="301" y="418"/>
                </a:cubicBezTo>
                <a:cubicBezTo>
                  <a:pt x="325" y="404"/>
                  <a:pt x="347" y="382"/>
                  <a:pt x="363" y="352"/>
                </a:cubicBezTo>
                <a:cubicBezTo>
                  <a:pt x="365" y="351"/>
                  <a:pt x="365" y="351"/>
                  <a:pt x="365" y="351"/>
                </a:cubicBezTo>
                <a:cubicBezTo>
                  <a:pt x="433" y="315"/>
                  <a:pt x="478" y="238"/>
                  <a:pt x="487" y="182"/>
                </a:cubicBezTo>
                <a:cubicBezTo>
                  <a:pt x="492" y="150"/>
                  <a:pt x="487" y="124"/>
                  <a:pt x="471" y="108"/>
                </a:cubicBezTo>
                <a:close/>
                <a:moveTo>
                  <a:pt x="21" y="179"/>
                </a:moveTo>
                <a:cubicBezTo>
                  <a:pt x="16" y="153"/>
                  <a:pt x="20" y="131"/>
                  <a:pt x="32" y="119"/>
                </a:cubicBezTo>
                <a:cubicBezTo>
                  <a:pt x="33" y="118"/>
                  <a:pt x="37" y="114"/>
                  <a:pt x="55" y="114"/>
                </a:cubicBezTo>
                <a:cubicBezTo>
                  <a:pt x="62" y="114"/>
                  <a:pt x="69" y="115"/>
                  <a:pt x="76" y="116"/>
                </a:cubicBezTo>
                <a:cubicBezTo>
                  <a:pt x="82" y="148"/>
                  <a:pt x="88" y="182"/>
                  <a:pt x="88" y="186"/>
                </a:cubicBezTo>
                <a:cubicBezTo>
                  <a:pt x="88" y="237"/>
                  <a:pt x="97" y="285"/>
                  <a:pt x="114" y="324"/>
                </a:cubicBezTo>
                <a:cubicBezTo>
                  <a:pt x="62" y="287"/>
                  <a:pt x="28" y="226"/>
                  <a:pt x="21" y="179"/>
                </a:cubicBezTo>
                <a:close/>
                <a:moveTo>
                  <a:pt x="117" y="189"/>
                </a:moveTo>
                <a:cubicBezTo>
                  <a:pt x="117" y="184"/>
                  <a:pt x="101" y="88"/>
                  <a:pt x="102" y="83"/>
                </a:cubicBezTo>
                <a:cubicBezTo>
                  <a:pt x="120" y="90"/>
                  <a:pt x="120" y="90"/>
                  <a:pt x="120" y="90"/>
                </a:cubicBezTo>
                <a:cubicBezTo>
                  <a:pt x="120" y="95"/>
                  <a:pt x="135" y="194"/>
                  <a:pt x="135" y="199"/>
                </a:cubicBezTo>
                <a:cubicBezTo>
                  <a:pt x="135" y="279"/>
                  <a:pt x="161" y="349"/>
                  <a:pt x="203" y="386"/>
                </a:cubicBezTo>
                <a:cubicBezTo>
                  <a:pt x="151" y="357"/>
                  <a:pt x="117" y="280"/>
                  <a:pt x="117" y="189"/>
                </a:cubicBezTo>
                <a:close/>
                <a:moveTo>
                  <a:pt x="471" y="179"/>
                </a:moveTo>
                <a:cubicBezTo>
                  <a:pt x="463" y="226"/>
                  <a:pt x="429" y="288"/>
                  <a:pt x="376" y="325"/>
                </a:cubicBezTo>
                <a:cubicBezTo>
                  <a:pt x="393" y="286"/>
                  <a:pt x="403" y="237"/>
                  <a:pt x="403" y="186"/>
                </a:cubicBezTo>
                <a:cubicBezTo>
                  <a:pt x="403" y="182"/>
                  <a:pt x="409" y="148"/>
                  <a:pt x="414" y="116"/>
                </a:cubicBezTo>
                <a:cubicBezTo>
                  <a:pt x="422" y="115"/>
                  <a:pt x="430" y="114"/>
                  <a:pt x="437" y="114"/>
                </a:cubicBezTo>
                <a:cubicBezTo>
                  <a:pt x="455" y="114"/>
                  <a:pt x="459" y="118"/>
                  <a:pt x="460" y="119"/>
                </a:cubicBezTo>
                <a:cubicBezTo>
                  <a:pt x="471" y="131"/>
                  <a:pt x="475" y="153"/>
                  <a:pt x="471" y="179"/>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grpSp>
        <xdr:nvGrpSpPr>
          <xdr:cNvPr id="105" name="Group 104">
            <a:extLst>
              <a:ext uri="{FF2B5EF4-FFF2-40B4-BE49-F238E27FC236}">
                <a16:creationId xmlns:a16="http://schemas.microsoft.com/office/drawing/2014/main" id="{00000000-0008-0000-0300-000069000000}"/>
              </a:ext>
            </a:extLst>
          </xdr:cNvPr>
          <xdr:cNvGrpSpPr/>
        </xdr:nvGrpSpPr>
        <xdr:grpSpPr>
          <a:xfrm>
            <a:off x="2219195" y="3189288"/>
            <a:ext cx="693738" cy="1273175"/>
            <a:chOff x="2219195" y="3189288"/>
            <a:chExt cx="693738" cy="1273175"/>
          </a:xfrm>
          <a:grpFill/>
        </xdr:grpSpPr>
        <xdr:sp macro="" textlink="">
          <xdr:nvSpPr>
            <xdr:cNvPr id="124" name="Freeform 162">
              <a:extLst>
                <a:ext uri="{FF2B5EF4-FFF2-40B4-BE49-F238E27FC236}">
                  <a16:creationId xmlns:a16="http://schemas.microsoft.com/office/drawing/2014/main" id="{00000000-0008-0000-0300-00007C000000}"/>
                </a:ext>
              </a:extLst>
            </xdr:cNvPr>
            <xdr:cNvSpPr>
              <a:spLocks/>
            </xdr:cNvSpPr>
          </xdr:nvSpPr>
          <xdr:spPr bwMode="auto">
            <a:xfrm>
              <a:off x="2614482" y="3189288"/>
              <a:ext cx="147638" cy="203200"/>
            </a:xfrm>
            <a:custGeom>
              <a:avLst/>
              <a:gdLst>
                <a:gd name="T0" fmla="*/ 38 w 39"/>
                <a:gd name="T1" fmla="*/ 53 h 54"/>
                <a:gd name="T2" fmla="*/ 28 w 39"/>
                <a:gd name="T3" fmla="*/ 18 h 54"/>
                <a:gd name="T4" fmla="*/ 1 w 39"/>
                <a:gd name="T5" fmla="*/ 2 h 54"/>
                <a:gd name="T6" fmla="*/ 14 w 39"/>
                <a:gd name="T7" fmla="*/ 34 h 54"/>
                <a:gd name="T8" fmla="*/ 38 w 39"/>
                <a:gd name="T9" fmla="*/ 53 h 54"/>
              </a:gdLst>
              <a:ahLst/>
              <a:cxnLst>
                <a:cxn ang="0">
                  <a:pos x="T0" y="T1"/>
                </a:cxn>
                <a:cxn ang="0">
                  <a:pos x="T2" y="T3"/>
                </a:cxn>
                <a:cxn ang="0">
                  <a:pos x="T4" y="T5"/>
                </a:cxn>
                <a:cxn ang="0">
                  <a:pos x="T6" y="T7"/>
                </a:cxn>
                <a:cxn ang="0">
                  <a:pos x="T8" y="T9"/>
                </a:cxn>
              </a:cxnLst>
              <a:rect l="0" t="0" r="r" b="b"/>
              <a:pathLst>
                <a:path w="39" h="54">
                  <a:moveTo>
                    <a:pt x="38" y="53"/>
                  </a:moveTo>
                  <a:cubicBezTo>
                    <a:pt x="39" y="51"/>
                    <a:pt x="39" y="33"/>
                    <a:pt x="28" y="18"/>
                  </a:cubicBezTo>
                  <a:cubicBezTo>
                    <a:pt x="17" y="4"/>
                    <a:pt x="2" y="0"/>
                    <a:pt x="1" y="2"/>
                  </a:cubicBezTo>
                  <a:cubicBezTo>
                    <a:pt x="0" y="5"/>
                    <a:pt x="4" y="21"/>
                    <a:pt x="14" y="34"/>
                  </a:cubicBezTo>
                  <a:cubicBezTo>
                    <a:pt x="23" y="47"/>
                    <a:pt x="35" y="54"/>
                    <a:pt x="38" y="5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25" name="Freeform 163">
              <a:extLst>
                <a:ext uri="{FF2B5EF4-FFF2-40B4-BE49-F238E27FC236}">
                  <a16:creationId xmlns:a16="http://schemas.microsoft.com/office/drawing/2014/main" id="{00000000-0008-0000-0300-00007D000000}"/>
                </a:ext>
              </a:extLst>
            </xdr:cNvPr>
            <xdr:cNvSpPr>
              <a:spLocks/>
            </xdr:cNvSpPr>
          </xdr:nvSpPr>
          <xdr:spPr bwMode="auto">
            <a:xfrm>
              <a:off x="2776407" y="3238500"/>
              <a:ext cx="98425" cy="233362"/>
            </a:xfrm>
            <a:custGeom>
              <a:avLst/>
              <a:gdLst>
                <a:gd name="T0" fmla="*/ 23 w 26"/>
                <a:gd name="T1" fmla="*/ 40 h 62"/>
                <a:gd name="T2" fmla="*/ 14 w 26"/>
                <a:gd name="T3" fmla="*/ 2 h 62"/>
                <a:gd name="T4" fmla="*/ 1 w 26"/>
                <a:gd name="T5" fmla="*/ 25 h 62"/>
                <a:gd name="T6" fmla="*/ 7 w 26"/>
                <a:gd name="T7" fmla="*/ 60 h 62"/>
                <a:gd name="T8" fmla="*/ 23 w 26"/>
                <a:gd name="T9" fmla="*/ 40 h 62"/>
              </a:gdLst>
              <a:ahLst/>
              <a:cxnLst>
                <a:cxn ang="0">
                  <a:pos x="T0" y="T1"/>
                </a:cxn>
                <a:cxn ang="0">
                  <a:pos x="T2" y="T3"/>
                </a:cxn>
                <a:cxn ang="0">
                  <a:pos x="T4" y="T5"/>
                </a:cxn>
                <a:cxn ang="0">
                  <a:pos x="T6" y="T7"/>
                </a:cxn>
                <a:cxn ang="0">
                  <a:pos x="T8" y="T9"/>
                </a:cxn>
              </a:cxnLst>
              <a:rect l="0" t="0" r="r" b="b"/>
              <a:pathLst>
                <a:path w="26" h="62">
                  <a:moveTo>
                    <a:pt x="23" y="40"/>
                  </a:moveTo>
                  <a:cubicBezTo>
                    <a:pt x="26" y="24"/>
                    <a:pt x="17" y="4"/>
                    <a:pt x="14" y="2"/>
                  </a:cubicBezTo>
                  <a:cubicBezTo>
                    <a:pt x="10" y="0"/>
                    <a:pt x="2" y="9"/>
                    <a:pt x="1" y="25"/>
                  </a:cubicBezTo>
                  <a:cubicBezTo>
                    <a:pt x="0" y="41"/>
                    <a:pt x="4" y="58"/>
                    <a:pt x="7" y="60"/>
                  </a:cubicBezTo>
                  <a:cubicBezTo>
                    <a:pt x="9" y="62"/>
                    <a:pt x="20" y="56"/>
                    <a:pt x="23" y="4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26" name="Freeform 164">
              <a:extLst>
                <a:ext uri="{FF2B5EF4-FFF2-40B4-BE49-F238E27FC236}">
                  <a16:creationId xmlns:a16="http://schemas.microsoft.com/office/drawing/2014/main" id="{00000000-0008-0000-0300-00007E000000}"/>
                </a:ext>
              </a:extLst>
            </xdr:cNvPr>
            <xdr:cNvSpPr>
              <a:spLocks/>
            </xdr:cNvSpPr>
          </xdr:nvSpPr>
          <xdr:spPr bwMode="auto">
            <a:xfrm>
              <a:off x="2652582" y="3384550"/>
              <a:ext cx="158750" cy="153987"/>
            </a:xfrm>
            <a:custGeom>
              <a:avLst/>
              <a:gdLst>
                <a:gd name="T0" fmla="*/ 24 w 42"/>
                <a:gd name="T1" fmla="*/ 7 h 41"/>
                <a:gd name="T2" fmla="*/ 0 w 42"/>
                <a:gd name="T3" fmla="*/ 7 h 41"/>
                <a:gd name="T4" fmla="*/ 18 w 42"/>
                <a:gd name="T5" fmla="*/ 33 h 41"/>
                <a:gd name="T6" fmla="*/ 41 w 42"/>
                <a:gd name="T7" fmla="*/ 36 h 41"/>
                <a:gd name="T8" fmla="*/ 24 w 42"/>
                <a:gd name="T9" fmla="*/ 7 h 41"/>
              </a:gdLst>
              <a:ahLst/>
              <a:cxnLst>
                <a:cxn ang="0">
                  <a:pos x="T0" y="T1"/>
                </a:cxn>
                <a:cxn ang="0">
                  <a:pos x="T2" y="T3"/>
                </a:cxn>
                <a:cxn ang="0">
                  <a:pos x="T4" y="T5"/>
                </a:cxn>
                <a:cxn ang="0">
                  <a:pos x="T6" y="T7"/>
                </a:cxn>
                <a:cxn ang="0">
                  <a:pos x="T8" y="T9"/>
                </a:cxn>
              </a:cxnLst>
              <a:rect l="0" t="0" r="r" b="b"/>
              <a:pathLst>
                <a:path w="42" h="41">
                  <a:moveTo>
                    <a:pt x="24" y="7"/>
                  </a:moveTo>
                  <a:cubicBezTo>
                    <a:pt x="12" y="0"/>
                    <a:pt x="1" y="5"/>
                    <a:pt x="0" y="7"/>
                  </a:cubicBezTo>
                  <a:cubicBezTo>
                    <a:pt x="0" y="11"/>
                    <a:pt x="7" y="25"/>
                    <a:pt x="18" y="33"/>
                  </a:cubicBezTo>
                  <a:cubicBezTo>
                    <a:pt x="28" y="41"/>
                    <a:pt x="40" y="39"/>
                    <a:pt x="41" y="36"/>
                  </a:cubicBezTo>
                  <a:cubicBezTo>
                    <a:pt x="42" y="33"/>
                    <a:pt x="36" y="15"/>
                    <a:pt x="24" y="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27" name="Freeform 165">
              <a:extLst>
                <a:ext uri="{FF2B5EF4-FFF2-40B4-BE49-F238E27FC236}">
                  <a16:creationId xmlns:a16="http://schemas.microsoft.com/office/drawing/2014/main" id="{00000000-0008-0000-0300-00007F000000}"/>
                </a:ext>
              </a:extLst>
            </xdr:cNvPr>
            <xdr:cNvSpPr>
              <a:spLocks/>
            </xdr:cNvSpPr>
          </xdr:nvSpPr>
          <xdr:spPr bwMode="auto">
            <a:xfrm>
              <a:off x="2803395" y="3441700"/>
              <a:ext cx="109538" cy="206375"/>
            </a:xfrm>
            <a:custGeom>
              <a:avLst/>
              <a:gdLst>
                <a:gd name="T0" fmla="*/ 5 w 29"/>
                <a:gd name="T1" fmla="*/ 19 h 55"/>
                <a:gd name="T2" fmla="*/ 2 w 29"/>
                <a:gd name="T3" fmla="*/ 53 h 55"/>
                <a:gd name="T4" fmla="*/ 23 w 29"/>
                <a:gd name="T5" fmla="*/ 40 h 55"/>
                <a:gd name="T6" fmla="*/ 23 w 29"/>
                <a:gd name="T7" fmla="*/ 3 h 55"/>
                <a:gd name="T8" fmla="*/ 5 w 29"/>
                <a:gd name="T9" fmla="*/ 19 h 55"/>
              </a:gdLst>
              <a:ahLst/>
              <a:cxnLst>
                <a:cxn ang="0">
                  <a:pos x="T0" y="T1"/>
                </a:cxn>
                <a:cxn ang="0">
                  <a:pos x="T2" y="T3"/>
                </a:cxn>
                <a:cxn ang="0">
                  <a:pos x="T4" y="T5"/>
                </a:cxn>
                <a:cxn ang="0">
                  <a:pos x="T6" y="T7"/>
                </a:cxn>
                <a:cxn ang="0">
                  <a:pos x="T8" y="T9"/>
                </a:cxn>
              </a:cxnLst>
              <a:rect l="0" t="0" r="r" b="b"/>
              <a:pathLst>
                <a:path w="29" h="55">
                  <a:moveTo>
                    <a:pt x="5" y="19"/>
                  </a:moveTo>
                  <a:cubicBezTo>
                    <a:pt x="0" y="33"/>
                    <a:pt x="0" y="51"/>
                    <a:pt x="2" y="53"/>
                  </a:cubicBezTo>
                  <a:cubicBezTo>
                    <a:pt x="4" y="55"/>
                    <a:pt x="16" y="54"/>
                    <a:pt x="23" y="40"/>
                  </a:cubicBezTo>
                  <a:cubicBezTo>
                    <a:pt x="29" y="26"/>
                    <a:pt x="26" y="5"/>
                    <a:pt x="23" y="3"/>
                  </a:cubicBezTo>
                  <a:cubicBezTo>
                    <a:pt x="20" y="0"/>
                    <a:pt x="10" y="6"/>
                    <a:pt x="5" y="19"/>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28" name="Freeform 166">
              <a:extLst>
                <a:ext uri="{FF2B5EF4-FFF2-40B4-BE49-F238E27FC236}">
                  <a16:creationId xmlns:a16="http://schemas.microsoft.com/office/drawing/2014/main" id="{00000000-0008-0000-0300-000080000000}"/>
                </a:ext>
              </a:extLst>
            </xdr:cNvPr>
            <xdr:cNvSpPr>
              <a:spLocks/>
            </xdr:cNvSpPr>
          </xdr:nvSpPr>
          <xdr:spPr bwMode="auto">
            <a:xfrm>
              <a:off x="2674807" y="3538538"/>
              <a:ext cx="136525" cy="166687"/>
            </a:xfrm>
            <a:custGeom>
              <a:avLst/>
              <a:gdLst>
                <a:gd name="T0" fmla="*/ 34 w 36"/>
                <a:gd name="T1" fmla="*/ 41 h 44"/>
                <a:gd name="T2" fmla="*/ 24 w 36"/>
                <a:gd name="T3" fmla="*/ 10 h 44"/>
                <a:gd name="T4" fmla="*/ 1 w 36"/>
                <a:gd name="T5" fmla="*/ 4 h 44"/>
                <a:gd name="T6" fmla="*/ 12 w 36"/>
                <a:gd name="T7" fmla="*/ 32 h 44"/>
                <a:gd name="T8" fmla="*/ 34 w 36"/>
                <a:gd name="T9" fmla="*/ 41 h 44"/>
              </a:gdLst>
              <a:ahLst/>
              <a:cxnLst>
                <a:cxn ang="0">
                  <a:pos x="T0" y="T1"/>
                </a:cxn>
                <a:cxn ang="0">
                  <a:pos x="T2" y="T3"/>
                </a:cxn>
                <a:cxn ang="0">
                  <a:pos x="T4" y="T5"/>
                </a:cxn>
                <a:cxn ang="0">
                  <a:pos x="T6" y="T7"/>
                </a:cxn>
                <a:cxn ang="0">
                  <a:pos x="T8" y="T9"/>
                </a:cxn>
              </a:cxnLst>
              <a:rect l="0" t="0" r="r" b="b"/>
              <a:pathLst>
                <a:path w="36" h="44">
                  <a:moveTo>
                    <a:pt x="34" y="41"/>
                  </a:moveTo>
                  <a:cubicBezTo>
                    <a:pt x="36" y="39"/>
                    <a:pt x="34" y="20"/>
                    <a:pt x="24" y="10"/>
                  </a:cubicBezTo>
                  <a:cubicBezTo>
                    <a:pt x="14" y="0"/>
                    <a:pt x="2" y="1"/>
                    <a:pt x="1" y="4"/>
                  </a:cubicBezTo>
                  <a:cubicBezTo>
                    <a:pt x="0" y="7"/>
                    <a:pt x="3" y="21"/>
                    <a:pt x="12" y="32"/>
                  </a:cubicBezTo>
                  <a:cubicBezTo>
                    <a:pt x="20" y="42"/>
                    <a:pt x="32" y="44"/>
                    <a:pt x="34" y="4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29" name="Freeform 167">
              <a:extLst>
                <a:ext uri="{FF2B5EF4-FFF2-40B4-BE49-F238E27FC236}">
                  <a16:creationId xmlns:a16="http://schemas.microsoft.com/office/drawing/2014/main" id="{00000000-0008-0000-0300-000081000000}"/>
                </a:ext>
              </a:extLst>
            </xdr:cNvPr>
            <xdr:cNvSpPr>
              <a:spLocks/>
            </xdr:cNvSpPr>
          </xdr:nvSpPr>
          <xdr:spPr bwMode="auto">
            <a:xfrm>
              <a:off x="2781170" y="3633788"/>
              <a:ext cx="123825" cy="187325"/>
            </a:xfrm>
            <a:custGeom>
              <a:avLst/>
              <a:gdLst>
                <a:gd name="T0" fmla="*/ 10 w 33"/>
                <a:gd name="T1" fmla="*/ 16 h 50"/>
                <a:gd name="T2" fmla="*/ 2 w 33"/>
                <a:gd name="T3" fmla="*/ 47 h 50"/>
                <a:gd name="T4" fmla="*/ 24 w 33"/>
                <a:gd name="T5" fmla="*/ 38 h 50"/>
                <a:gd name="T6" fmla="*/ 31 w 33"/>
                <a:gd name="T7" fmla="*/ 3 h 50"/>
                <a:gd name="T8" fmla="*/ 10 w 33"/>
                <a:gd name="T9" fmla="*/ 16 h 50"/>
              </a:gdLst>
              <a:ahLst/>
              <a:cxnLst>
                <a:cxn ang="0">
                  <a:pos x="T0" y="T1"/>
                </a:cxn>
                <a:cxn ang="0">
                  <a:pos x="T2" y="T3"/>
                </a:cxn>
                <a:cxn ang="0">
                  <a:pos x="T4" y="T5"/>
                </a:cxn>
                <a:cxn ang="0">
                  <a:pos x="T6" y="T7"/>
                </a:cxn>
                <a:cxn ang="0">
                  <a:pos x="T8" y="T9"/>
                </a:cxn>
              </a:cxnLst>
              <a:rect l="0" t="0" r="r" b="b"/>
              <a:pathLst>
                <a:path w="33" h="50">
                  <a:moveTo>
                    <a:pt x="10" y="16"/>
                  </a:moveTo>
                  <a:cubicBezTo>
                    <a:pt x="3" y="28"/>
                    <a:pt x="0" y="44"/>
                    <a:pt x="2" y="47"/>
                  </a:cubicBezTo>
                  <a:cubicBezTo>
                    <a:pt x="3" y="50"/>
                    <a:pt x="15" y="50"/>
                    <a:pt x="24" y="38"/>
                  </a:cubicBezTo>
                  <a:cubicBezTo>
                    <a:pt x="33" y="26"/>
                    <a:pt x="33" y="6"/>
                    <a:pt x="31" y="3"/>
                  </a:cubicBezTo>
                  <a:cubicBezTo>
                    <a:pt x="29" y="0"/>
                    <a:pt x="18" y="3"/>
                    <a:pt x="10" y="16"/>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0" name="Freeform 168">
              <a:extLst>
                <a:ext uri="{FF2B5EF4-FFF2-40B4-BE49-F238E27FC236}">
                  <a16:creationId xmlns:a16="http://schemas.microsoft.com/office/drawing/2014/main" id="{00000000-0008-0000-0300-000082000000}"/>
                </a:ext>
              </a:extLst>
            </xdr:cNvPr>
            <xdr:cNvSpPr>
              <a:spLocks/>
            </xdr:cNvSpPr>
          </xdr:nvSpPr>
          <xdr:spPr bwMode="auto">
            <a:xfrm>
              <a:off x="2663695" y="3697288"/>
              <a:ext cx="117475" cy="173037"/>
            </a:xfrm>
            <a:custGeom>
              <a:avLst/>
              <a:gdLst>
                <a:gd name="T0" fmla="*/ 28 w 31"/>
                <a:gd name="T1" fmla="*/ 43 h 46"/>
                <a:gd name="T2" fmla="*/ 24 w 31"/>
                <a:gd name="T3" fmla="*/ 12 h 46"/>
                <a:gd name="T4" fmla="*/ 2 w 31"/>
                <a:gd name="T5" fmla="*/ 2 h 46"/>
                <a:gd name="T6" fmla="*/ 8 w 31"/>
                <a:gd name="T7" fmla="*/ 30 h 46"/>
                <a:gd name="T8" fmla="*/ 28 w 31"/>
                <a:gd name="T9" fmla="*/ 43 h 46"/>
              </a:gdLst>
              <a:ahLst/>
              <a:cxnLst>
                <a:cxn ang="0">
                  <a:pos x="T0" y="T1"/>
                </a:cxn>
                <a:cxn ang="0">
                  <a:pos x="T2" y="T3"/>
                </a:cxn>
                <a:cxn ang="0">
                  <a:pos x="T4" y="T5"/>
                </a:cxn>
                <a:cxn ang="0">
                  <a:pos x="T6" y="T7"/>
                </a:cxn>
                <a:cxn ang="0">
                  <a:pos x="T8" y="T9"/>
                </a:cxn>
              </a:cxnLst>
              <a:rect l="0" t="0" r="r" b="b"/>
              <a:pathLst>
                <a:path w="31" h="46">
                  <a:moveTo>
                    <a:pt x="28" y="43"/>
                  </a:moveTo>
                  <a:cubicBezTo>
                    <a:pt x="30" y="41"/>
                    <a:pt x="31" y="23"/>
                    <a:pt x="24" y="12"/>
                  </a:cubicBezTo>
                  <a:cubicBezTo>
                    <a:pt x="16" y="0"/>
                    <a:pt x="4" y="0"/>
                    <a:pt x="2" y="2"/>
                  </a:cubicBezTo>
                  <a:cubicBezTo>
                    <a:pt x="0" y="4"/>
                    <a:pt x="1" y="19"/>
                    <a:pt x="8" y="30"/>
                  </a:cubicBezTo>
                  <a:cubicBezTo>
                    <a:pt x="14" y="42"/>
                    <a:pt x="25" y="46"/>
                    <a:pt x="28" y="4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1" name="Freeform 169">
              <a:extLst>
                <a:ext uri="{FF2B5EF4-FFF2-40B4-BE49-F238E27FC236}">
                  <a16:creationId xmlns:a16="http://schemas.microsoft.com/office/drawing/2014/main" id="{00000000-0008-0000-0300-000083000000}"/>
                </a:ext>
              </a:extLst>
            </xdr:cNvPr>
            <xdr:cNvSpPr>
              <a:spLocks/>
            </xdr:cNvSpPr>
          </xdr:nvSpPr>
          <xdr:spPr bwMode="auto">
            <a:xfrm>
              <a:off x="2724020" y="3817938"/>
              <a:ext cx="150813" cy="169862"/>
            </a:xfrm>
            <a:custGeom>
              <a:avLst/>
              <a:gdLst>
                <a:gd name="T0" fmla="*/ 15 w 40"/>
                <a:gd name="T1" fmla="*/ 11 h 45"/>
                <a:gd name="T2" fmla="*/ 1 w 40"/>
                <a:gd name="T3" fmla="*/ 40 h 45"/>
                <a:gd name="T4" fmla="*/ 25 w 40"/>
                <a:gd name="T5" fmla="*/ 35 h 45"/>
                <a:gd name="T6" fmla="*/ 38 w 40"/>
                <a:gd name="T7" fmla="*/ 3 h 45"/>
                <a:gd name="T8" fmla="*/ 15 w 40"/>
                <a:gd name="T9" fmla="*/ 11 h 45"/>
              </a:gdLst>
              <a:ahLst/>
              <a:cxnLst>
                <a:cxn ang="0">
                  <a:pos x="T0" y="T1"/>
                </a:cxn>
                <a:cxn ang="0">
                  <a:pos x="T2" y="T3"/>
                </a:cxn>
                <a:cxn ang="0">
                  <a:pos x="T4" y="T5"/>
                </a:cxn>
                <a:cxn ang="0">
                  <a:pos x="T6" y="T7"/>
                </a:cxn>
                <a:cxn ang="0">
                  <a:pos x="T8" y="T9"/>
                </a:cxn>
              </a:cxnLst>
              <a:rect l="0" t="0" r="r" b="b"/>
              <a:pathLst>
                <a:path w="40" h="45">
                  <a:moveTo>
                    <a:pt x="15" y="11"/>
                  </a:moveTo>
                  <a:cubicBezTo>
                    <a:pt x="6" y="21"/>
                    <a:pt x="0" y="37"/>
                    <a:pt x="1" y="40"/>
                  </a:cubicBezTo>
                  <a:cubicBezTo>
                    <a:pt x="2" y="42"/>
                    <a:pt x="14" y="45"/>
                    <a:pt x="25" y="35"/>
                  </a:cubicBezTo>
                  <a:cubicBezTo>
                    <a:pt x="36" y="25"/>
                    <a:pt x="40" y="6"/>
                    <a:pt x="38" y="3"/>
                  </a:cubicBezTo>
                  <a:cubicBezTo>
                    <a:pt x="37" y="0"/>
                    <a:pt x="25" y="1"/>
                    <a:pt x="15" y="1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2" name="Freeform 170">
              <a:extLst>
                <a:ext uri="{FF2B5EF4-FFF2-40B4-BE49-F238E27FC236}">
                  <a16:creationId xmlns:a16="http://schemas.microsoft.com/office/drawing/2014/main" id="{00000000-0008-0000-0300-000084000000}"/>
                </a:ext>
              </a:extLst>
            </xdr:cNvPr>
            <xdr:cNvSpPr>
              <a:spLocks/>
            </xdr:cNvSpPr>
          </xdr:nvSpPr>
          <xdr:spPr bwMode="auto">
            <a:xfrm>
              <a:off x="2619245" y="3840163"/>
              <a:ext cx="107950" cy="177800"/>
            </a:xfrm>
            <a:custGeom>
              <a:avLst/>
              <a:gdLst>
                <a:gd name="T0" fmla="*/ 4 w 29"/>
                <a:gd name="T1" fmla="*/ 1 h 47"/>
                <a:gd name="T2" fmla="*/ 5 w 29"/>
                <a:gd name="T3" fmla="*/ 29 h 47"/>
                <a:gd name="T4" fmla="*/ 23 w 29"/>
                <a:gd name="T5" fmla="*/ 45 h 47"/>
                <a:gd name="T6" fmla="*/ 24 w 29"/>
                <a:gd name="T7" fmla="*/ 15 h 47"/>
                <a:gd name="T8" fmla="*/ 4 w 29"/>
                <a:gd name="T9" fmla="*/ 1 h 47"/>
              </a:gdLst>
              <a:ahLst/>
              <a:cxnLst>
                <a:cxn ang="0">
                  <a:pos x="T0" y="T1"/>
                </a:cxn>
                <a:cxn ang="0">
                  <a:pos x="T2" y="T3"/>
                </a:cxn>
                <a:cxn ang="0">
                  <a:pos x="T4" y="T5"/>
                </a:cxn>
                <a:cxn ang="0">
                  <a:pos x="T6" y="T7"/>
                </a:cxn>
                <a:cxn ang="0">
                  <a:pos x="T8" y="T9"/>
                </a:cxn>
              </a:cxnLst>
              <a:rect l="0" t="0" r="r" b="b"/>
              <a:pathLst>
                <a:path w="29" h="47">
                  <a:moveTo>
                    <a:pt x="4" y="1"/>
                  </a:moveTo>
                  <a:cubicBezTo>
                    <a:pt x="2" y="3"/>
                    <a:pt x="0" y="17"/>
                    <a:pt x="5" y="29"/>
                  </a:cubicBezTo>
                  <a:cubicBezTo>
                    <a:pt x="10" y="41"/>
                    <a:pt x="20" y="47"/>
                    <a:pt x="23" y="45"/>
                  </a:cubicBezTo>
                  <a:cubicBezTo>
                    <a:pt x="25" y="44"/>
                    <a:pt x="29" y="27"/>
                    <a:pt x="24" y="15"/>
                  </a:cubicBezTo>
                  <a:cubicBezTo>
                    <a:pt x="18" y="2"/>
                    <a:pt x="6" y="0"/>
                    <a:pt x="4" y="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3" name="Freeform 171">
              <a:extLst>
                <a:ext uri="{FF2B5EF4-FFF2-40B4-BE49-F238E27FC236}">
                  <a16:creationId xmlns:a16="http://schemas.microsoft.com/office/drawing/2014/main" id="{00000000-0008-0000-0300-000085000000}"/>
                </a:ext>
              </a:extLst>
            </xdr:cNvPr>
            <xdr:cNvSpPr>
              <a:spLocks/>
            </xdr:cNvSpPr>
          </xdr:nvSpPr>
          <xdr:spPr bwMode="auto">
            <a:xfrm>
              <a:off x="2644645" y="3983038"/>
              <a:ext cx="166688" cy="155575"/>
            </a:xfrm>
            <a:custGeom>
              <a:avLst/>
              <a:gdLst>
                <a:gd name="T0" fmla="*/ 19 w 44"/>
                <a:gd name="T1" fmla="*/ 8 h 41"/>
                <a:gd name="T2" fmla="*/ 0 w 44"/>
                <a:gd name="T3" fmla="*/ 33 h 41"/>
                <a:gd name="T4" fmla="*/ 24 w 44"/>
                <a:gd name="T5" fmla="*/ 33 h 41"/>
                <a:gd name="T6" fmla="*/ 43 w 44"/>
                <a:gd name="T7" fmla="*/ 4 h 41"/>
                <a:gd name="T8" fmla="*/ 19 w 44"/>
                <a:gd name="T9" fmla="*/ 8 h 41"/>
              </a:gdLst>
              <a:ahLst/>
              <a:cxnLst>
                <a:cxn ang="0">
                  <a:pos x="T0" y="T1"/>
                </a:cxn>
                <a:cxn ang="0">
                  <a:pos x="T2" y="T3"/>
                </a:cxn>
                <a:cxn ang="0">
                  <a:pos x="T4" y="T5"/>
                </a:cxn>
                <a:cxn ang="0">
                  <a:pos x="T6" y="T7"/>
                </a:cxn>
                <a:cxn ang="0">
                  <a:pos x="T8" y="T9"/>
                </a:cxn>
              </a:cxnLst>
              <a:rect l="0" t="0" r="r" b="b"/>
              <a:pathLst>
                <a:path w="44" h="41">
                  <a:moveTo>
                    <a:pt x="19" y="8"/>
                  </a:moveTo>
                  <a:cubicBezTo>
                    <a:pt x="8" y="16"/>
                    <a:pt x="0" y="30"/>
                    <a:pt x="0" y="33"/>
                  </a:cubicBezTo>
                  <a:cubicBezTo>
                    <a:pt x="1" y="36"/>
                    <a:pt x="12" y="41"/>
                    <a:pt x="24" y="33"/>
                  </a:cubicBezTo>
                  <a:cubicBezTo>
                    <a:pt x="37" y="25"/>
                    <a:pt x="44" y="7"/>
                    <a:pt x="43" y="4"/>
                  </a:cubicBezTo>
                  <a:cubicBezTo>
                    <a:pt x="42" y="1"/>
                    <a:pt x="30" y="0"/>
                    <a:pt x="19" y="8"/>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4" name="Freeform 172">
              <a:extLst>
                <a:ext uri="{FF2B5EF4-FFF2-40B4-BE49-F238E27FC236}">
                  <a16:creationId xmlns:a16="http://schemas.microsoft.com/office/drawing/2014/main" id="{00000000-0008-0000-0300-000086000000}"/>
                </a:ext>
              </a:extLst>
            </xdr:cNvPr>
            <xdr:cNvSpPr>
              <a:spLocks/>
            </xdr:cNvSpPr>
          </xdr:nvSpPr>
          <xdr:spPr bwMode="auto">
            <a:xfrm>
              <a:off x="2550982" y="3968750"/>
              <a:ext cx="101600" cy="180975"/>
            </a:xfrm>
            <a:custGeom>
              <a:avLst/>
              <a:gdLst>
                <a:gd name="T0" fmla="*/ 17 w 27"/>
                <a:gd name="T1" fmla="*/ 47 h 48"/>
                <a:gd name="T2" fmla="*/ 23 w 27"/>
                <a:gd name="T3" fmla="*/ 17 h 48"/>
                <a:gd name="T4" fmla="*/ 6 w 27"/>
                <a:gd name="T5" fmla="*/ 1 h 48"/>
                <a:gd name="T6" fmla="*/ 2 w 27"/>
                <a:gd name="T7" fmla="*/ 28 h 48"/>
                <a:gd name="T8" fmla="*/ 17 w 27"/>
                <a:gd name="T9" fmla="*/ 47 h 48"/>
              </a:gdLst>
              <a:ahLst/>
              <a:cxnLst>
                <a:cxn ang="0">
                  <a:pos x="T0" y="T1"/>
                </a:cxn>
                <a:cxn ang="0">
                  <a:pos x="T2" y="T3"/>
                </a:cxn>
                <a:cxn ang="0">
                  <a:pos x="T4" y="T5"/>
                </a:cxn>
                <a:cxn ang="0">
                  <a:pos x="T6" y="T7"/>
                </a:cxn>
                <a:cxn ang="0">
                  <a:pos x="T8" y="T9"/>
                </a:cxn>
              </a:cxnLst>
              <a:rect l="0" t="0" r="r" b="b"/>
              <a:pathLst>
                <a:path w="27" h="48">
                  <a:moveTo>
                    <a:pt x="17" y="47"/>
                  </a:moveTo>
                  <a:cubicBezTo>
                    <a:pt x="19" y="46"/>
                    <a:pt x="27" y="30"/>
                    <a:pt x="23" y="17"/>
                  </a:cubicBezTo>
                  <a:cubicBezTo>
                    <a:pt x="19" y="5"/>
                    <a:pt x="8" y="0"/>
                    <a:pt x="6" y="1"/>
                  </a:cubicBezTo>
                  <a:cubicBezTo>
                    <a:pt x="3" y="3"/>
                    <a:pt x="0" y="16"/>
                    <a:pt x="2" y="28"/>
                  </a:cubicBezTo>
                  <a:cubicBezTo>
                    <a:pt x="5" y="41"/>
                    <a:pt x="14" y="48"/>
                    <a:pt x="17"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5" name="Freeform 173">
              <a:extLst>
                <a:ext uri="{FF2B5EF4-FFF2-40B4-BE49-F238E27FC236}">
                  <a16:creationId xmlns:a16="http://schemas.microsoft.com/office/drawing/2014/main" id="{00000000-0008-0000-0300-000087000000}"/>
                </a:ext>
              </a:extLst>
            </xdr:cNvPr>
            <xdr:cNvSpPr>
              <a:spLocks/>
            </xdr:cNvSpPr>
          </xdr:nvSpPr>
          <xdr:spPr bwMode="auto">
            <a:xfrm>
              <a:off x="2539870" y="4127500"/>
              <a:ext cx="176213" cy="134937"/>
            </a:xfrm>
            <a:custGeom>
              <a:avLst/>
              <a:gdLst>
                <a:gd name="T0" fmla="*/ 23 w 47"/>
                <a:gd name="T1" fmla="*/ 6 h 36"/>
                <a:gd name="T2" fmla="*/ 1 w 47"/>
                <a:gd name="T3" fmla="*/ 27 h 36"/>
                <a:gd name="T4" fmla="*/ 24 w 47"/>
                <a:gd name="T5" fmla="*/ 31 h 36"/>
                <a:gd name="T6" fmla="*/ 47 w 47"/>
                <a:gd name="T7" fmla="*/ 7 h 36"/>
                <a:gd name="T8" fmla="*/ 23 w 47"/>
                <a:gd name="T9" fmla="*/ 6 h 36"/>
              </a:gdLst>
              <a:ahLst/>
              <a:cxnLst>
                <a:cxn ang="0">
                  <a:pos x="T0" y="T1"/>
                </a:cxn>
                <a:cxn ang="0">
                  <a:pos x="T2" y="T3"/>
                </a:cxn>
                <a:cxn ang="0">
                  <a:pos x="T4" y="T5"/>
                </a:cxn>
                <a:cxn ang="0">
                  <a:pos x="T6" y="T7"/>
                </a:cxn>
                <a:cxn ang="0">
                  <a:pos x="T8" y="T9"/>
                </a:cxn>
              </a:cxnLst>
              <a:rect l="0" t="0" r="r" b="b"/>
              <a:pathLst>
                <a:path w="47" h="36">
                  <a:moveTo>
                    <a:pt x="23" y="6"/>
                  </a:moveTo>
                  <a:cubicBezTo>
                    <a:pt x="11" y="12"/>
                    <a:pt x="1" y="24"/>
                    <a:pt x="1" y="27"/>
                  </a:cubicBezTo>
                  <a:cubicBezTo>
                    <a:pt x="0" y="29"/>
                    <a:pt x="11" y="36"/>
                    <a:pt x="24" y="31"/>
                  </a:cubicBezTo>
                  <a:cubicBezTo>
                    <a:pt x="38" y="26"/>
                    <a:pt x="47" y="10"/>
                    <a:pt x="47" y="7"/>
                  </a:cubicBezTo>
                  <a:cubicBezTo>
                    <a:pt x="46" y="3"/>
                    <a:pt x="35" y="0"/>
                    <a:pt x="23" y="6"/>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6" name="Freeform 174">
              <a:extLst>
                <a:ext uri="{FF2B5EF4-FFF2-40B4-BE49-F238E27FC236}">
                  <a16:creationId xmlns:a16="http://schemas.microsoft.com/office/drawing/2014/main" id="{00000000-0008-0000-0300-000088000000}"/>
                </a:ext>
              </a:extLst>
            </xdr:cNvPr>
            <xdr:cNvSpPr>
              <a:spLocks/>
            </xdr:cNvSpPr>
          </xdr:nvSpPr>
          <xdr:spPr bwMode="auto">
            <a:xfrm>
              <a:off x="2460495" y="4081463"/>
              <a:ext cx="90488" cy="180975"/>
            </a:xfrm>
            <a:custGeom>
              <a:avLst/>
              <a:gdLst>
                <a:gd name="T0" fmla="*/ 12 w 24"/>
                <a:gd name="T1" fmla="*/ 47 h 48"/>
                <a:gd name="T2" fmla="*/ 23 w 24"/>
                <a:gd name="T3" fmla="*/ 19 h 48"/>
                <a:gd name="T4" fmla="*/ 9 w 24"/>
                <a:gd name="T5" fmla="*/ 1 h 48"/>
                <a:gd name="T6" fmla="*/ 0 w 24"/>
                <a:gd name="T7" fmla="*/ 26 h 48"/>
                <a:gd name="T8" fmla="*/ 12 w 24"/>
                <a:gd name="T9" fmla="*/ 47 h 48"/>
              </a:gdLst>
              <a:ahLst/>
              <a:cxnLst>
                <a:cxn ang="0">
                  <a:pos x="T0" y="T1"/>
                </a:cxn>
                <a:cxn ang="0">
                  <a:pos x="T2" y="T3"/>
                </a:cxn>
                <a:cxn ang="0">
                  <a:pos x="T4" y="T5"/>
                </a:cxn>
                <a:cxn ang="0">
                  <a:pos x="T6" y="T7"/>
                </a:cxn>
                <a:cxn ang="0">
                  <a:pos x="T8" y="T9"/>
                </a:cxn>
              </a:cxnLst>
              <a:rect l="0" t="0" r="r" b="b"/>
              <a:pathLst>
                <a:path w="24" h="48">
                  <a:moveTo>
                    <a:pt x="12" y="47"/>
                  </a:moveTo>
                  <a:cubicBezTo>
                    <a:pt x="14" y="46"/>
                    <a:pt x="24" y="33"/>
                    <a:pt x="23" y="19"/>
                  </a:cubicBezTo>
                  <a:cubicBezTo>
                    <a:pt x="21" y="6"/>
                    <a:pt x="11" y="0"/>
                    <a:pt x="9" y="1"/>
                  </a:cubicBezTo>
                  <a:cubicBezTo>
                    <a:pt x="6" y="2"/>
                    <a:pt x="0" y="13"/>
                    <a:pt x="0" y="26"/>
                  </a:cubicBezTo>
                  <a:cubicBezTo>
                    <a:pt x="1" y="39"/>
                    <a:pt x="8" y="48"/>
                    <a:pt x="12"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7" name="Freeform 175">
              <a:extLst>
                <a:ext uri="{FF2B5EF4-FFF2-40B4-BE49-F238E27FC236}">
                  <a16:creationId xmlns:a16="http://schemas.microsoft.com/office/drawing/2014/main" id="{00000000-0008-0000-0300-000089000000}"/>
                </a:ext>
              </a:extLst>
            </xdr:cNvPr>
            <xdr:cNvSpPr>
              <a:spLocks/>
            </xdr:cNvSpPr>
          </xdr:nvSpPr>
          <xdr:spPr bwMode="auto">
            <a:xfrm>
              <a:off x="2422395" y="4259263"/>
              <a:ext cx="188913" cy="115887"/>
            </a:xfrm>
            <a:custGeom>
              <a:avLst/>
              <a:gdLst>
                <a:gd name="T0" fmla="*/ 26 w 50"/>
                <a:gd name="T1" fmla="*/ 3 h 31"/>
                <a:gd name="T2" fmla="*/ 1 w 50"/>
                <a:gd name="T3" fmla="*/ 20 h 31"/>
                <a:gd name="T4" fmla="*/ 23 w 50"/>
                <a:gd name="T5" fmla="*/ 28 h 31"/>
                <a:gd name="T6" fmla="*/ 50 w 50"/>
                <a:gd name="T7" fmla="*/ 8 h 31"/>
                <a:gd name="T8" fmla="*/ 26 w 50"/>
                <a:gd name="T9" fmla="*/ 3 h 31"/>
              </a:gdLst>
              <a:ahLst/>
              <a:cxnLst>
                <a:cxn ang="0">
                  <a:pos x="T0" y="T1"/>
                </a:cxn>
                <a:cxn ang="0">
                  <a:pos x="T2" y="T3"/>
                </a:cxn>
                <a:cxn ang="0">
                  <a:pos x="T4" y="T5"/>
                </a:cxn>
                <a:cxn ang="0">
                  <a:pos x="T6" y="T7"/>
                </a:cxn>
                <a:cxn ang="0">
                  <a:pos x="T8" y="T9"/>
                </a:cxn>
              </a:cxnLst>
              <a:rect l="0" t="0" r="r" b="b"/>
              <a:pathLst>
                <a:path w="50" h="31">
                  <a:moveTo>
                    <a:pt x="26" y="3"/>
                  </a:moveTo>
                  <a:cubicBezTo>
                    <a:pt x="13" y="7"/>
                    <a:pt x="1" y="16"/>
                    <a:pt x="1" y="20"/>
                  </a:cubicBezTo>
                  <a:cubicBezTo>
                    <a:pt x="0" y="22"/>
                    <a:pt x="9" y="31"/>
                    <a:pt x="23" y="28"/>
                  </a:cubicBezTo>
                  <a:cubicBezTo>
                    <a:pt x="37" y="25"/>
                    <a:pt x="50" y="11"/>
                    <a:pt x="50" y="8"/>
                  </a:cubicBezTo>
                  <a:cubicBezTo>
                    <a:pt x="50" y="5"/>
                    <a:pt x="39" y="0"/>
                    <a:pt x="26" y="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8" name="Freeform 176">
              <a:extLst>
                <a:ext uri="{FF2B5EF4-FFF2-40B4-BE49-F238E27FC236}">
                  <a16:creationId xmlns:a16="http://schemas.microsoft.com/office/drawing/2014/main" id="{00000000-0008-0000-0300-00008A000000}"/>
                </a:ext>
              </a:extLst>
            </xdr:cNvPr>
            <xdr:cNvSpPr>
              <a:spLocks/>
            </xdr:cNvSpPr>
          </xdr:nvSpPr>
          <xdr:spPr bwMode="auto">
            <a:xfrm>
              <a:off x="2346195" y="4179888"/>
              <a:ext cx="98425" cy="176212"/>
            </a:xfrm>
            <a:custGeom>
              <a:avLst/>
              <a:gdLst>
                <a:gd name="T0" fmla="*/ 9 w 26"/>
                <a:gd name="T1" fmla="*/ 46 h 47"/>
                <a:gd name="T2" fmla="*/ 25 w 26"/>
                <a:gd name="T3" fmla="*/ 22 h 47"/>
                <a:gd name="T4" fmla="*/ 15 w 26"/>
                <a:gd name="T5" fmla="*/ 1 h 47"/>
                <a:gd name="T6" fmla="*/ 2 w 26"/>
                <a:gd name="T7" fmla="*/ 24 h 47"/>
                <a:gd name="T8" fmla="*/ 9 w 26"/>
                <a:gd name="T9" fmla="*/ 46 h 47"/>
              </a:gdLst>
              <a:ahLst/>
              <a:cxnLst>
                <a:cxn ang="0">
                  <a:pos x="T0" y="T1"/>
                </a:cxn>
                <a:cxn ang="0">
                  <a:pos x="T2" y="T3"/>
                </a:cxn>
                <a:cxn ang="0">
                  <a:pos x="T4" y="T5"/>
                </a:cxn>
                <a:cxn ang="0">
                  <a:pos x="T6" y="T7"/>
                </a:cxn>
                <a:cxn ang="0">
                  <a:pos x="T8" y="T9"/>
                </a:cxn>
              </a:cxnLst>
              <a:rect l="0" t="0" r="r" b="b"/>
              <a:pathLst>
                <a:path w="26" h="47">
                  <a:moveTo>
                    <a:pt x="9" y="46"/>
                  </a:moveTo>
                  <a:cubicBezTo>
                    <a:pt x="12" y="47"/>
                    <a:pt x="24" y="35"/>
                    <a:pt x="25" y="22"/>
                  </a:cubicBezTo>
                  <a:cubicBezTo>
                    <a:pt x="26" y="9"/>
                    <a:pt x="17" y="0"/>
                    <a:pt x="15" y="1"/>
                  </a:cubicBezTo>
                  <a:cubicBezTo>
                    <a:pt x="12" y="1"/>
                    <a:pt x="4" y="12"/>
                    <a:pt x="2" y="24"/>
                  </a:cubicBezTo>
                  <a:cubicBezTo>
                    <a:pt x="0" y="36"/>
                    <a:pt x="6" y="47"/>
                    <a:pt x="9" y="46"/>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39" name="Freeform 177">
              <a:extLst>
                <a:ext uri="{FF2B5EF4-FFF2-40B4-BE49-F238E27FC236}">
                  <a16:creationId xmlns:a16="http://schemas.microsoft.com/office/drawing/2014/main" id="{00000000-0008-0000-0300-00008B000000}"/>
                </a:ext>
              </a:extLst>
            </xdr:cNvPr>
            <xdr:cNvSpPr>
              <a:spLocks/>
            </xdr:cNvSpPr>
          </xdr:nvSpPr>
          <xdr:spPr bwMode="auto">
            <a:xfrm>
              <a:off x="2285870" y="4367213"/>
              <a:ext cx="200025" cy="95250"/>
            </a:xfrm>
            <a:custGeom>
              <a:avLst/>
              <a:gdLst>
                <a:gd name="T0" fmla="*/ 30 w 53"/>
                <a:gd name="T1" fmla="*/ 1 h 25"/>
                <a:gd name="T2" fmla="*/ 1 w 53"/>
                <a:gd name="T3" fmla="*/ 13 h 25"/>
                <a:gd name="T4" fmla="*/ 22 w 53"/>
                <a:gd name="T5" fmla="*/ 25 h 25"/>
                <a:gd name="T6" fmla="*/ 52 w 53"/>
                <a:gd name="T7" fmla="*/ 11 h 25"/>
                <a:gd name="T8" fmla="*/ 30 w 53"/>
                <a:gd name="T9" fmla="*/ 1 h 25"/>
              </a:gdLst>
              <a:ahLst/>
              <a:cxnLst>
                <a:cxn ang="0">
                  <a:pos x="T0" y="T1"/>
                </a:cxn>
                <a:cxn ang="0">
                  <a:pos x="T2" y="T3"/>
                </a:cxn>
                <a:cxn ang="0">
                  <a:pos x="T4" y="T5"/>
                </a:cxn>
                <a:cxn ang="0">
                  <a:pos x="T6" y="T7"/>
                </a:cxn>
                <a:cxn ang="0">
                  <a:pos x="T8" y="T9"/>
                </a:cxn>
              </a:cxnLst>
              <a:rect l="0" t="0" r="r" b="b"/>
              <a:pathLst>
                <a:path w="53" h="25">
                  <a:moveTo>
                    <a:pt x="30" y="1"/>
                  </a:moveTo>
                  <a:cubicBezTo>
                    <a:pt x="16" y="2"/>
                    <a:pt x="3" y="10"/>
                    <a:pt x="1" y="13"/>
                  </a:cubicBezTo>
                  <a:cubicBezTo>
                    <a:pt x="0" y="15"/>
                    <a:pt x="7" y="25"/>
                    <a:pt x="22" y="25"/>
                  </a:cubicBezTo>
                  <a:cubicBezTo>
                    <a:pt x="36" y="25"/>
                    <a:pt x="51" y="13"/>
                    <a:pt x="52" y="11"/>
                  </a:cubicBezTo>
                  <a:cubicBezTo>
                    <a:pt x="53" y="7"/>
                    <a:pt x="43" y="0"/>
                    <a:pt x="30" y="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40" name="Freeform 178">
              <a:extLst>
                <a:ext uri="{FF2B5EF4-FFF2-40B4-BE49-F238E27FC236}">
                  <a16:creationId xmlns:a16="http://schemas.microsoft.com/office/drawing/2014/main" id="{00000000-0008-0000-0300-00008C000000}"/>
                </a:ext>
              </a:extLst>
            </xdr:cNvPr>
            <xdr:cNvSpPr>
              <a:spLocks/>
            </xdr:cNvSpPr>
          </xdr:nvSpPr>
          <xdr:spPr bwMode="auto">
            <a:xfrm>
              <a:off x="2219195" y="4262438"/>
              <a:ext cx="115888" cy="169862"/>
            </a:xfrm>
            <a:custGeom>
              <a:avLst/>
              <a:gdLst>
                <a:gd name="T0" fmla="*/ 21 w 31"/>
                <a:gd name="T1" fmla="*/ 0 h 45"/>
                <a:gd name="T2" fmla="*/ 4 w 31"/>
                <a:gd name="T3" fmla="*/ 21 h 45"/>
                <a:gd name="T4" fmla="*/ 7 w 31"/>
                <a:gd name="T5" fmla="*/ 45 h 45"/>
                <a:gd name="T6" fmla="*/ 27 w 31"/>
                <a:gd name="T7" fmla="*/ 23 h 45"/>
                <a:gd name="T8" fmla="*/ 21 w 31"/>
                <a:gd name="T9" fmla="*/ 0 h 45"/>
              </a:gdLst>
              <a:ahLst/>
              <a:cxnLst>
                <a:cxn ang="0">
                  <a:pos x="T0" y="T1"/>
                </a:cxn>
                <a:cxn ang="0">
                  <a:pos x="T2" y="T3"/>
                </a:cxn>
                <a:cxn ang="0">
                  <a:pos x="T4" y="T5"/>
                </a:cxn>
                <a:cxn ang="0">
                  <a:pos x="T6" y="T7"/>
                </a:cxn>
                <a:cxn ang="0">
                  <a:pos x="T8" y="T9"/>
                </a:cxn>
              </a:cxnLst>
              <a:rect l="0" t="0" r="r" b="b"/>
              <a:pathLst>
                <a:path w="31" h="45">
                  <a:moveTo>
                    <a:pt x="21" y="0"/>
                  </a:moveTo>
                  <a:cubicBezTo>
                    <a:pt x="18" y="0"/>
                    <a:pt x="8" y="9"/>
                    <a:pt x="4" y="21"/>
                  </a:cubicBezTo>
                  <a:cubicBezTo>
                    <a:pt x="0" y="33"/>
                    <a:pt x="3" y="44"/>
                    <a:pt x="7" y="45"/>
                  </a:cubicBezTo>
                  <a:cubicBezTo>
                    <a:pt x="9" y="45"/>
                    <a:pt x="24" y="36"/>
                    <a:pt x="27" y="23"/>
                  </a:cubicBezTo>
                  <a:cubicBezTo>
                    <a:pt x="31" y="10"/>
                    <a:pt x="23" y="1"/>
                    <a:pt x="21" y="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grpSp>
      <xdr:grpSp>
        <xdr:nvGrpSpPr>
          <xdr:cNvPr id="106" name="Group 105">
            <a:extLst>
              <a:ext uri="{FF2B5EF4-FFF2-40B4-BE49-F238E27FC236}">
                <a16:creationId xmlns:a16="http://schemas.microsoft.com/office/drawing/2014/main" id="{00000000-0008-0000-0300-00006A000000}"/>
              </a:ext>
            </a:extLst>
          </xdr:cNvPr>
          <xdr:cNvGrpSpPr/>
        </xdr:nvGrpSpPr>
        <xdr:grpSpPr>
          <a:xfrm>
            <a:off x="857119" y="3203575"/>
            <a:ext cx="698501" cy="1273175"/>
            <a:chOff x="857119" y="3203575"/>
            <a:chExt cx="698501" cy="1273175"/>
          </a:xfrm>
          <a:grpFill/>
        </xdr:grpSpPr>
        <xdr:sp macro="" textlink="">
          <xdr:nvSpPr>
            <xdr:cNvPr id="107" name="Freeform 145">
              <a:extLst>
                <a:ext uri="{FF2B5EF4-FFF2-40B4-BE49-F238E27FC236}">
                  <a16:creationId xmlns:a16="http://schemas.microsoft.com/office/drawing/2014/main" id="{00000000-0008-0000-0300-00006B000000}"/>
                </a:ext>
              </a:extLst>
            </xdr:cNvPr>
            <xdr:cNvSpPr>
              <a:spLocks/>
            </xdr:cNvSpPr>
          </xdr:nvSpPr>
          <xdr:spPr bwMode="auto">
            <a:xfrm>
              <a:off x="1011107" y="3203575"/>
              <a:ext cx="147638" cy="203200"/>
            </a:xfrm>
            <a:custGeom>
              <a:avLst/>
              <a:gdLst>
                <a:gd name="T0" fmla="*/ 25 w 39"/>
                <a:gd name="T1" fmla="*/ 34 h 54"/>
                <a:gd name="T2" fmla="*/ 38 w 39"/>
                <a:gd name="T3" fmla="*/ 2 h 54"/>
                <a:gd name="T4" fmla="*/ 11 w 39"/>
                <a:gd name="T5" fmla="*/ 18 h 54"/>
                <a:gd name="T6" fmla="*/ 1 w 39"/>
                <a:gd name="T7" fmla="*/ 53 h 54"/>
                <a:gd name="T8" fmla="*/ 25 w 39"/>
                <a:gd name="T9" fmla="*/ 34 h 54"/>
              </a:gdLst>
              <a:ahLst/>
              <a:cxnLst>
                <a:cxn ang="0">
                  <a:pos x="T0" y="T1"/>
                </a:cxn>
                <a:cxn ang="0">
                  <a:pos x="T2" y="T3"/>
                </a:cxn>
                <a:cxn ang="0">
                  <a:pos x="T4" y="T5"/>
                </a:cxn>
                <a:cxn ang="0">
                  <a:pos x="T6" y="T7"/>
                </a:cxn>
                <a:cxn ang="0">
                  <a:pos x="T8" y="T9"/>
                </a:cxn>
              </a:cxnLst>
              <a:rect l="0" t="0" r="r" b="b"/>
              <a:pathLst>
                <a:path w="39" h="54">
                  <a:moveTo>
                    <a:pt x="25" y="34"/>
                  </a:moveTo>
                  <a:cubicBezTo>
                    <a:pt x="35" y="21"/>
                    <a:pt x="39" y="5"/>
                    <a:pt x="38" y="2"/>
                  </a:cubicBezTo>
                  <a:cubicBezTo>
                    <a:pt x="36" y="0"/>
                    <a:pt x="22" y="4"/>
                    <a:pt x="11" y="18"/>
                  </a:cubicBezTo>
                  <a:cubicBezTo>
                    <a:pt x="0" y="33"/>
                    <a:pt x="0" y="51"/>
                    <a:pt x="1" y="53"/>
                  </a:cubicBezTo>
                  <a:cubicBezTo>
                    <a:pt x="4" y="54"/>
                    <a:pt x="16" y="47"/>
                    <a:pt x="25" y="34"/>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08" name="Freeform 146">
              <a:extLst>
                <a:ext uri="{FF2B5EF4-FFF2-40B4-BE49-F238E27FC236}">
                  <a16:creationId xmlns:a16="http://schemas.microsoft.com/office/drawing/2014/main" id="{00000000-0008-0000-0300-00006C000000}"/>
                </a:ext>
              </a:extLst>
            </xdr:cNvPr>
            <xdr:cNvSpPr>
              <a:spLocks/>
            </xdr:cNvSpPr>
          </xdr:nvSpPr>
          <xdr:spPr bwMode="auto">
            <a:xfrm>
              <a:off x="898395" y="3252788"/>
              <a:ext cx="98425" cy="233362"/>
            </a:xfrm>
            <a:custGeom>
              <a:avLst/>
              <a:gdLst>
                <a:gd name="T0" fmla="*/ 19 w 26"/>
                <a:gd name="T1" fmla="*/ 60 h 62"/>
                <a:gd name="T2" fmla="*/ 25 w 26"/>
                <a:gd name="T3" fmla="*/ 25 h 62"/>
                <a:gd name="T4" fmla="*/ 12 w 26"/>
                <a:gd name="T5" fmla="*/ 2 h 62"/>
                <a:gd name="T6" fmla="*/ 3 w 26"/>
                <a:gd name="T7" fmla="*/ 40 h 62"/>
                <a:gd name="T8" fmla="*/ 19 w 26"/>
                <a:gd name="T9" fmla="*/ 60 h 62"/>
              </a:gdLst>
              <a:ahLst/>
              <a:cxnLst>
                <a:cxn ang="0">
                  <a:pos x="T0" y="T1"/>
                </a:cxn>
                <a:cxn ang="0">
                  <a:pos x="T2" y="T3"/>
                </a:cxn>
                <a:cxn ang="0">
                  <a:pos x="T4" y="T5"/>
                </a:cxn>
                <a:cxn ang="0">
                  <a:pos x="T6" y="T7"/>
                </a:cxn>
                <a:cxn ang="0">
                  <a:pos x="T8" y="T9"/>
                </a:cxn>
              </a:cxnLst>
              <a:rect l="0" t="0" r="r" b="b"/>
              <a:pathLst>
                <a:path w="26" h="62">
                  <a:moveTo>
                    <a:pt x="19" y="60"/>
                  </a:moveTo>
                  <a:cubicBezTo>
                    <a:pt x="22" y="58"/>
                    <a:pt x="26" y="41"/>
                    <a:pt x="25" y="25"/>
                  </a:cubicBezTo>
                  <a:cubicBezTo>
                    <a:pt x="24" y="9"/>
                    <a:pt x="16" y="0"/>
                    <a:pt x="12" y="2"/>
                  </a:cubicBezTo>
                  <a:cubicBezTo>
                    <a:pt x="9" y="4"/>
                    <a:pt x="0" y="24"/>
                    <a:pt x="3" y="40"/>
                  </a:cubicBezTo>
                  <a:cubicBezTo>
                    <a:pt x="6" y="56"/>
                    <a:pt x="17" y="62"/>
                    <a:pt x="19" y="6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09" name="Freeform 147">
              <a:extLst>
                <a:ext uri="{FF2B5EF4-FFF2-40B4-BE49-F238E27FC236}">
                  <a16:creationId xmlns:a16="http://schemas.microsoft.com/office/drawing/2014/main" id="{00000000-0008-0000-0300-00006D000000}"/>
                </a:ext>
              </a:extLst>
            </xdr:cNvPr>
            <xdr:cNvSpPr>
              <a:spLocks/>
            </xdr:cNvSpPr>
          </xdr:nvSpPr>
          <xdr:spPr bwMode="auto">
            <a:xfrm>
              <a:off x="963482" y="3400425"/>
              <a:ext cx="157163" cy="153987"/>
            </a:xfrm>
            <a:custGeom>
              <a:avLst/>
              <a:gdLst>
                <a:gd name="T0" fmla="*/ 24 w 42"/>
                <a:gd name="T1" fmla="*/ 33 h 41"/>
                <a:gd name="T2" fmla="*/ 41 w 42"/>
                <a:gd name="T3" fmla="*/ 7 h 41"/>
                <a:gd name="T4" fmla="*/ 18 w 42"/>
                <a:gd name="T5" fmla="*/ 7 h 41"/>
                <a:gd name="T6" fmla="*/ 1 w 42"/>
                <a:gd name="T7" fmla="*/ 36 h 41"/>
                <a:gd name="T8" fmla="*/ 24 w 42"/>
                <a:gd name="T9" fmla="*/ 33 h 41"/>
              </a:gdLst>
              <a:ahLst/>
              <a:cxnLst>
                <a:cxn ang="0">
                  <a:pos x="T0" y="T1"/>
                </a:cxn>
                <a:cxn ang="0">
                  <a:pos x="T2" y="T3"/>
                </a:cxn>
                <a:cxn ang="0">
                  <a:pos x="T4" y="T5"/>
                </a:cxn>
                <a:cxn ang="0">
                  <a:pos x="T6" y="T7"/>
                </a:cxn>
                <a:cxn ang="0">
                  <a:pos x="T8" y="T9"/>
                </a:cxn>
              </a:cxnLst>
              <a:rect l="0" t="0" r="r" b="b"/>
              <a:pathLst>
                <a:path w="42" h="41">
                  <a:moveTo>
                    <a:pt x="24" y="33"/>
                  </a:moveTo>
                  <a:cubicBezTo>
                    <a:pt x="35" y="25"/>
                    <a:pt x="42" y="11"/>
                    <a:pt x="41" y="7"/>
                  </a:cubicBezTo>
                  <a:cubicBezTo>
                    <a:pt x="41" y="5"/>
                    <a:pt x="30" y="0"/>
                    <a:pt x="18" y="7"/>
                  </a:cubicBezTo>
                  <a:cubicBezTo>
                    <a:pt x="6" y="15"/>
                    <a:pt x="0" y="33"/>
                    <a:pt x="1" y="36"/>
                  </a:cubicBezTo>
                  <a:cubicBezTo>
                    <a:pt x="2" y="39"/>
                    <a:pt x="14" y="41"/>
                    <a:pt x="24" y="3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0" name="Freeform 148">
              <a:extLst>
                <a:ext uri="{FF2B5EF4-FFF2-40B4-BE49-F238E27FC236}">
                  <a16:creationId xmlns:a16="http://schemas.microsoft.com/office/drawing/2014/main" id="{00000000-0008-0000-0300-00006E000000}"/>
                </a:ext>
              </a:extLst>
            </xdr:cNvPr>
            <xdr:cNvSpPr>
              <a:spLocks/>
            </xdr:cNvSpPr>
          </xdr:nvSpPr>
          <xdr:spPr bwMode="auto">
            <a:xfrm>
              <a:off x="857119" y="3455988"/>
              <a:ext cx="112713" cy="207962"/>
            </a:xfrm>
            <a:custGeom>
              <a:avLst/>
              <a:gdLst>
                <a:gd name="T0" fmla="*/ 28 w 30"/>
                <a:gd name="T1" fmla="*/ 53 h 55"/>
                <a:gd name="T2" fmla="*/ 25 w 30"/>
                <a:gd name="T3" fmla="*/ 19 h 55"/>
                <a:gd name="T4" fmla="*/ 6 w 30"/>
                <a:gd name="T5" fmla="*/ 3 h 55"/>
                <a:gd name="T6" fmla="*/ 7 w 30"/>
                <a:gd name="T7" fmla="*/ 40 h 55"/>
                <a:gd name="T8" fmla="*/ 28 w 30"/>
                <a:gd name="T9" fmla="*/ 53 h 55"/>
              </a:gdLst>
              <a:ahLst/>
              <a:cxnLst>
                <a:cxn ang="0">
                  <a:pos x="T0" y="T1"/>
                </a:cxn>
                <a:cxn ang="0">
                  <a:pos x="T2" y="T3"/>
                </a:cxn>
                <a:cxn ang="0">
                  <a:pos x="T4" y="T5"/>
                </a:cxn>
                <a:cxn ang="0">
                  <a:pos x="T6" y="T7"/>
                </a:cxn>
                <a:cxn ang="0">
                  <a:pos x="T8" y="T9"/>
                </a:cxn>
              </a:cxnLst>
              <a:rect l="0" t="0" r="r" b="b"/>
              <a:pathLst>
                <a:path w="30" h="55">
                  <a:moveTo>
                    <a:pt x="28" y="53"/>
                  </a:moveTo>
                  <a:cubicBezTo>
                    <a:pt x="30" y="51"/>
                    <a:pt x="30" y="33"/>
                    <a:pt x="25" y="19"/>
                  </a:cubicBezTo>
                  <a:cubicBezTo>
                    <a:pt x="20" y="6"/>
                    <a:pt x="9" y="0"/>
                    <a:pt x="6" y="3"/>
                  </a:cubicBezTo>
                  <a:cubicBezTo>
                    <a:pt x="4" y="5"/>
                    <a:pt x="0" y="26"/>
                    <a:pt x="7" y="40"/>
                  </a:cubicBezTo>
                  <a:cubicBezTo>
                    <a:pt x="14" y="54"/>
                    <a:pt x="26" y="55"/>
                    <a:pt x="28" y="5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1" name="Freeform 149">
              <a:extLst>
                <a:ext uri="{FF2B5EF4-FFF2-40B4-BE49-F238E27FC236}">
                  <a16:creationId xmlns:a16="http://schemas.microsoft.com/office/drawing/2014/main" id="{00000000-0008-0000-0300-00006F000000}"/>
                </a:ext>
              </a:extLst>
            </xdr:cNvPr>
            <xdr:cNvSpPr>
              <a:spLocks/>
            </xdr:cNvSpPr>
          </xdr:nvSpPr>
          <xdr:spPr bwMode="auto">
            <a:xfrm>
              <a:off x="963482" y="3554413"/>
              <a:ext cx="134938" cy="165100"/>
            </a:xfrm>
            <a:custGeom>
              <a:avLst/>
              <a:gdLst>
                <a:gd name="T0" fmla="*/ 24 w 36"/>
                <a:gd name="T1" fmla="*/ 32 h 44"/>
                <a:gd name="T2" fmla="*/ 35 w 36"/>
                <a:gd name="T3" fmla="*/ 4 h 44"/>
                <a:gd name="T4" fmla="*/ 12 w 36"/>
                <a:gd name="T5" fmla="*/ 10 h 44"/>
                <a:gd name="T6" fmla="*/ 2 w 36"/>
                <a:gd name="T7" fmla="*/ 41 h 44"/>
                <a:gd name="T8" fmla="*/ 24 w 36"/>
                <a:gd name="T9" fmla="*/ 32 h 44"/>
              </a:gdLst>
              <a:ahLst/>
              <a:cxnLst>
                <a:cxn ang="0">
                  <a:pos x="T0" y="T1"/>
                </a:cxn>
                <a:cxn ang="0">
                  <a:pos x="T2" y="T3"/>
                </a:cxn>
                <a:cxn ang="0">
                  <a:pos x="T4" y="T5"/>
                </a:cxn>
                <a:cxn ang="0">
                  <a:pos x="T6" y="T7"/>
                </a:cxn>
                <a:cxn ang="0">
                  <a:pos x="T8" y="T9"/>
                </a:cxn>
              </a:cxnLst>
              <a:rect l="0" t="0" r="r" b="b"/>
              <a:pathLst>
                <a:path w="36" h="44">
                  <a:moveTo>
                    <a:pt x="24" y="32"/>
                  </a:moveTo>
                  <a:cubicBezTo>
                    <a:pt x="33" y="21"/>
                    <a:pt x="36" y="7"/>
                    <a:pt x="35" y="4"/>
                  </a:cubicBezTo>
                  <a:cubicBezTo>
                    <a:pt x="34" y="1"/>
                    <a:pt x="22" y="0"/>
                    <a:pt x="12" y="10"/>
                  </a:cubicBezTo>
                  <a:cubicBezTo>
                    <a:pt x="2" y="20"/>
                    <a:pt x="0" y="39"/>
                    <a:pt x="2" y="41"/>
                  </a:cubicBezTo>
                  <a:cubicBezTo>
                    <a:pt x="4" y="44"/>
                    <a:pt x="16" y="42"/>
                    <a:pt x="24" y="32"/>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2" name="Freeform 150">
              <a:extLst>
                <a:ext uri="{FF2B5EF4-FFF2-40B4-BE49-F238E27FC236}">
                  <a16:creationId xmlns:a16="http://schemas.microsoft.com/office/drawing/2014/main" id="{00000000-0008-0000-0300-000070000000}"/>
                </a:ext>
              </a:extLst>
            </xdr:cNvPr>
            <xdr:cNvSpPr>
              <a:spLocks/>
            </xdr:cNvSpPr>
          </xdr:nvSpPr>
          <xdr:spPr bwMode="auto">
            <a:xfrm>
              <a:off x="868232" y="3648075"/>
              <a:ext cx="125413" cy="188912"/>
            </a:xfrm>
            <a:custGeom>
              <a:avLst/>
              <a:gdLst>
                <a:gd name="T0" fmla="*/ 31 w 33"/>
                <a:gd name="T1" fmla="*/ 47 h 50"/>
                <a:gd name="T2" fmla="*/ 23 w 33"/>
                <a:gd name="T3" fmla="*/ 16 h 50"/>
                <a:gd name="T4" fmla="*/ 1 w 33"/>
                <a:gd name="T5" fmla="*/ 3 h 50"/>
                <a:gd name="T6" fmla="*/ 9 w 33"/>
                <a:gd name="T7" fmla="*/ 38 h 50"/>
                <a:gd name="T8" fmla="*/ 31 w 33"/>
                <a:gd name="T9" fmla="*/ 47 h 50"/>
              </a:gdLst>
              <a:ahLst/>
              <a:cxnLst>
                <a:cxn ang="0">
                  <a:pos x="T0" y="T1"/>
                </a:cxn>
                <a:cxn ang="0">
                  <a:pos x="T2" y="T3"/>
                </a:cxn>
                <a:cxn ang="0">
                  <a:pos x="T4" y="T5"/>
                </a:cxn>
                <a:cxn ang="0">
                  <a:pos x="T6" y="T7"/>
                </a:cxn>
                <a:cxn ang="0">
                  <a:pos x="T8" y="T9"/>
                </a:cxn>
              </a:cxnLst>
              <a:rect l="0" t="0" r="r" b="b"/>
              <a:pathLst>
                <a:path w="33" h="50">
                  <a:moveTo>
                    <a:pt x="31" y="47"/>
                  </a:moveTo>
                  <a:cubicBezTo>
                    <a:pt x="33" y="44"/>
                    <a:pt x="30" y="28"/>
                    <a:pt x="23" y="16"/>
                  </a:cubicBezTo>
                  <a:cubicBezTo>
                    <a:pt x="15" y="3"/>
                    <a:pt x="4" y="0"/>
                    <a:pt x="1" y="3"/>
                  </a:cubicBezTo>
                  <a:cubicBezTo>
                    <a:pt x="0" y="6"/>
                    <a:pt x="0" y="26"/>
                    <a:pt x="9" y="38"/>
                  </a:cubicBezTo>
                  <a:cubicBezTo>
                    <a:pt x="18" y="50"/>
                    <a:pt x="30" y="50"/>
                    <a:pt x="31"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3" name="Freeform 151">
              <a:extLst>
                <a:ext uri="{FF2B5EF4-FFF2-40B4-BE49-F238E27FC236}">
                  <a16:creationId xmlns:a16="http://schemas.microsoft.com/office/drawing/2014/main" id="{00000000-0008-0000-0300-000071000000}"/>
                </a:ext>
              </a:extLst>
            </xdr:cNvPr>
            <xdr:cNvSpPr>
              <a:spLocks/>
            </xdr:cNvSpPr>
          </xdr:nvSpPr>
          <xdr:spPr bwMode="auto">
            <a:xfrm>
              <a:off x="988882" y="3713163"/>
              <a:ext cx="120650" cy="173037"/>
            </a:xfrm>
            <a:custGeom>
              <a:avLst/>
              <a:gdLst>
                <a:gd name="T0" fmla="*/ 24 w 32"/>
                <a:gd name="T1" fmla="*/ 30 h 46"/>
                <a:gd name="T2" fmla="*/ 30 w 32"/>
                <a:gd name="T3" fmla="*/ 2 h 46"/>
                <a:gd name="T4" fmla="*/ 8 w 32"/>
                <a:gd name="T5" fmla="*/ 12 h 46"/>
                <a:gd name="T6" fmla="*/ 4 w 32"/>
                <a:gd name="T7" fmla="*/ 43 h 46"/>
                <a:gd name="T8" fmla="*/ 24 w 32"/>
                <a:gd name="T9" fmla="*/ 30 h 46"/>
              </a:gdLst>
              <a:ahLst/>
              <a:cxnLst>
                <a:cxn ang="0">
                  <a:pos x="T0" y="T1"/>
                </a:cxn>
                <a:cxn ang="0">
                  <a:pos x="T2" y="T3"/>
                </a:cxn>
                <a:cxn ang="0">
                  <a:pos x="T4" y="T5"/>
                </a:cxn>
                <a:cxn ang="0">
                  <a:pos x="T6" y="T7"/>
                </a:cxn>
                <a:cxn ang="0">
                  <a:pos x="T8" y="T9"/>
                </a:cxn>
              </a:cxnLst>
              <a:rect l="0" t="0" r="r" b="b"/>
              <a:pathLst>
                <a:path w="32" h="46">
                  <a:moveTo>
                    <a:pt x="24" y="30"/>
                  </a:moveTo>
                  <a:cubicBezTo>
                    <a:pt x="31" y="19"/>
                    <a:pt x="32" y="4"/>
                    <a:pt x="30" y="2"/>
                  </a:cubicBezTo>
                  <a:cubicBezTo>
                    <a:pt x="28" y="0"/>
                    <a:pt x="16" y="0"/>
                    <a:pt x="8" y="12"/>
                  </a:cubicBezTo>
                  <a:cubicBezTo>
                    <a:pt x="0" y="23"/>
                    <a:pt x="2" y="41"/>
                    <a:pt x="4" y="43"/>
                  </a:cubicBezTo>
                  <a:cubicBezTo>
                    <a:pt x="6" y="46"/>
                    <a:pt x="18" y="42"/>
                    <a:pt x="24" y="3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4" name="Freeform 152">
              <a:extLst>
                <a:ext uri="{FF2B5EF4-FFF2-40B4-BE49-F238E27FC236}">
                  <a16:creationId xmlns:a16="http://schemas.microsoft.com/office/drawing/2014/main" id="{00000000-0008-0000-0300-000072000000}"/>
                </a:ext>
              </a:extLst>
            </xdr:cNvPr>
            <xdr:cNvSpPr>
              <a:spLocks/>
            </xdr:cNvSpPr>
          </xdr:nvSpPr>
          <xdr:spPr bwMode="auto">
            <a:xfrm>
              <a:off x="898395" y="3833813"/>
              <a:ext cx="150813" cy="168275"/>
            </a:xfrm>
            <a:custGeom>
              <a:avLst/>
              <a:gdLst>
                <a:gd name="T0" fmla="*/ 39 w 40"/>
                <a:gd name="T1" fmla="*/ 40 h 45"/>
                <a:gd name="T2" fmla="*/ 25 w 40"/>
                <a:gd name="T3" fmla="*/ 11 h 45"/>
                <a:gd name="T4" fmla="*/ 2 w 40"/>
                <a:gd name="T5" fmla="*/ 3 h 45"/>
                <a:gd name="T6" fmla="*/ 15 w 40"/>
                <a:gd name="T7" fmla="*/ 35 h 45"/>
                <a:gd name="T8" fmla="*/ 39 w 40"/>
                <a:gd name="T9" fmla="*/ 40 h 45"/>
              </a:gdLst>
              <a:ahLst/>
              <a:cxnLst>
                <a:cxn ang="0">
                  <a:pos x="T0" y="T1"/>
                </a:cxn>
                <a:cxn ang="0">
                  <a:pos x="T2" y="T3"/>
                </a:cxn>
                <a:cxn ang="0">
                  <a:pos x="T4" y="T5"/>
                </a:cxn>
                <a:cxn ang="0">
                  <a:pos x="T6" y="T7"/>
                </a:cxn>
                <a:cxn ang="0">
                  <a:pos x="T8" y="T9"/>
                </a:cxn>
              </a:cxnLst>
              <a:rect l="0" t="0" r="r" b="b"/>
              <a:pathLst>
                <a:path w="40" h="45">
                  <a:moveTo>
                    <a:pt x="39" y="40"/>
                  </a:moveTo>
                  <a:cubicBezTo>
                    <a:pt x="40" y="37"/>
                    <a:pt x="34" y="21"/>
                    <a:pt x="25" y="11"/>
                  </a:cubicBezTo>
                  <a:cubicBezTo>
                    <a:pt x="15" y="1"/>
                    <a:pt x="3" y="0"/>
                    <a:pt x="2" y="3"/>
                  </a:cubicBezTo>
                  <a:cubicBezTo>
                    <a:pt x="0" y="6"/>
                    <a:pt x="4" y="25"/>
                    <a:pt x="15" y="35"/>
                  </a:cubicBezTo>
                  <a:cubicBezTo>
                    <a:pt x="26" y="45"/>
                    <a:pt x="38" y="42"/>
                    <a:pt x="39" y="4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5" name="Freeform 153">
              <a:extLst>
                <a:ext uri="{FF2B5EF4-FFF2-40B4-BE49-F238E27FC236}">
                  <a16:creationId xmlns:a16="http://schemas.microsoft.com/office/drawing/2014/main" id="{00000000-0008-0000-0300-000073000000}"/>
                </a:ext>
              </a:extLst>
            </xdr:cNvPr>
            <xdr:cNvSpPr>
              <a:spLocks/>
            </xdr:cNvSpPr>
          </xdr:nvSpPr>
          <xdr:spPr bwMode="auto">
            <a:xfrm>
              <a:off x="1041270" y="3856038"/>
              <a:ext cx="109538" cy="176212"/>
            </a:xfrm>
            <a:custGeom>
              <a:avLst/>
              <a:gdLst>
                <a:gd name="T0" fmla="*/ 7 w 29"/>
                <a:gd name="T1" fmla="*/ 45 h 47"/>
                <a:gd name="T2" fmla="*/ 25 w 29"/>
                <a:gd name="T3" fmla="*/ 29 h 47"/>
                <a:gd name="T4" fmla="*/ 26 w 29"/>
                <a:gd name="T5" fmla="*/ 1 h 47"/>
                <a:gd name="T6" fmla="*/ 6 w 29"/>
                <a:gd name="T7" fmla="*/ 15 h 47"/>
                <a:gd name="T8" fmla="*/ 7 w 29"/>
                <a:gd name="T9" fmla="*/ 45 h 47"/>
              </a:gdLst>
              <a:ahLst/>
              <a:cxnLst>
                <a:cxn ang="0">
                  <a:pos x="T0" y="T1"/>
                </a:cxn>
                <a:cxn ang="0">
                  <a:pos x="T2" y="T3"/>
                </a:cxn>
                <a:cxn ang="0">
                  <a:pos x="T4" y="T5"/>
                </a:cxn>
                <a:cxn ang="0">
                  <a:pos x="T6" y="T7"/>
                </a:cxn>
                <a:cxn ang="0">
                  <a:pos x="T8" y="T9"/>
                </a:cxn>
              </a:cxnLst>
              <a:rect l="0" t="0" r="r" b="b"/>
              <a:pathLst>
                <a:path w="29" h="47">
                  <a:moveTo>
                    <a:pt x="7" y="45"/>
                  </a:moveTo>
                  <a:cubicBezTo>
                    <a:pt x="10" y="47"/>
                    <a:pt x="20" y="41"/>
                    <a:pt x="25" y="29"/>
                  </a:cubicBezTo>
                  <a:cubicBezTo>
                    <a:pt x="29" y="17"/>
                    <a:pt x="28" y="3"/>
                    <a:pt x="26" y="1"/>
                  </a:cubicBezTo>
                  <a:cubicBezTo>
                    <a:pt x="24" y="0"/>
                    <a:pt x="12" y="2"/>
                    <a:pt x="6" y="15"/>
                  </a:cubicBezTo>
                  <a:cubicBezTo>
                    <a:pt x="0" y="27"/>
                    <a:pt x="5" y="44"/>
                    <a:pt x="7" y="45"/>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6" name="Freeform 154">
              <a:extLst>
                <a:ext uri="{FF2B5EF4-FFF2-40B4-BE49-F238E27FC236}">
                  <a16:creationId xmlns:a16="http://schemas.microsoft.com/office/drawing/2014/main" id="{00000000-0008-0000-0300-000074000000}"/>
                </a:ext>
              </a:extLst>
            </xdr:cNvPr>
            <xdr:cNvSpPr>
              <a:spLocks/>
            </xdr:cNvSpPr>
          </xdr:nvSpPr>
          <xdr:spPr bwMode="auto">
            <a:xfrm>
              <a:off x="963482" y="3998913"/>
              <a:ext cx="165100" cy="153987"/>
            </a:xfrm>
            <a:custGeom>
              <a:avLst/>
              <a:gdLst>
                <a:gd name="T0" fmla="*/ 44 w 44"/>
                <a:gd name="T1" fmla="*/ 33 h 41"/>
                <a:gd name="T2" fmla="*/ 25 w 44"/>
                <a:gd name="T3" fmla="*/ 8 h 41"/>
                <a:gd name="T4" fmla="*/ 1 w 44"/>
                <a:gd name="T5" fmla="*/ 4 h 41"/>
                <a:gd name="T6" fmla="*/ 20 w 44"/>
                <a:gd name="T7" fmla="*/ 33 h 41"/>
                <a:gd name="T8" fmla="*/ 44 w 44"/>
                <a:gd name="T9" fmla="*/ 33 h 41"/>
              </a:gdLst>
              <a:ahLst/>
              <a:cxnLst>
                <a:cxn ang="0">
                  <a:pos x="T0" y="T1"/>
                </a:cxn>
                <a:cxn ang="0">
                  <a:pos x="T2" y="T3"/>
                </a:cxn>
                <a:cxn ang="0">
                  <a:pos x="T4" y="T5"/>
                </a:cxn>
                <a:cxn ang="0">
                  <a:pos x="T6" y="T7"/>
                </a:cxn>
                <a:cxn ang="0">
                  <a:pos x="T8" y="T9"/>
                </a:cxn>
              </a:cxnLst>
              <a:rect l="0" t="0" r="r" b="b"/>
              <a:pathLst>
                <a:path w="44" h="41">
                  <a:moveTo>
                    <a:pt x="44" y="33"/>
                  </a:moveTo>
                  <a:cubicBezTo>
                    <a:pt x="44" y="30"/>
                    <a:pt x="36" y="16"/>
                    <a:pt x="25" y="8"/>
                  </a:cubicBezTo>
                  <a:cubicBezTo>
                    <a:pt x="14" y="0"/>
                    <a:pt x="2" y="1"/>
                    <a:pt x="1" y="4"/>
                  </a:cubicBezTo>
                  <a:cubicBezTo>
                    <a:pt x="0" y="7"/>
                    <a:pt x="7" y="25"/>
                    <a:pt x="20" y="33"/>
                  </a:cubicBezTo>
                  <a:cubicBezTo>
                    <a:pt x="32" y="41"/>
                    <a:pt x="43" y="36"/>
                    <a:pt x="44" y="3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7" name="Freeform 155">
              <a:extLst>
                <a:ext uri="{FF2B5EF4-FFF2-40B4-BE49-F238E27FC236}">
                  <a16:creationId xmlns:a16="http://schemas.microsoft.com/office/drawing/2014/main" id="{00000000-0008-0000-0300-000075000000}"/>
                </a:ext>
              </a:extLst>
            </xdr:cNvPr>
            <xdr:cNvSpPr>
              <a:spLocks/>
            </xdr:cNvSpPr>
          </xdr:nvSpPr>
          <xdr:spPr bwMode="auto">
            <a:xfrm>
              <a:off x="1120645" y="3983038"/>
              <a:ext cx="101600" cy="180975"/>
            </a:xfrm>
            <a:custGeom>
              <a:avLst/>
              <a:gdLst>
                <a:gd name="T0" fmla="*/ 10 w 27"/>
                <a:gd name="T1" fmla="*/ 47 h 48"/>
                <a:gd name="T2" fmla="*/ 25 w 27"/>
                <a:gd name="T3" fmla="*/ 28 h 48"/>
                <a:gd name="T4" fmla="*/ 21 w 27"/>
                <a:gd name="T5" fmla="*/ 1 h 48"/>
                <a:gd name="T6" fmla="*/ 4 w 27"/>
                <a:gd name="T7" fmla="*/ 17 h 48"/>
                <a:gd name="T8" fmla="*/ 10 w 27"/>
                <a:gd name="T9" fmla="*/ 47 h 48"/>
              </a:gdLst>
              <a:ahLst/>
              <a:cxnLst>
                <a:cxn ang="0">
                  <a:pos x="T0" y="T1"/>
                </a:cxn>
                <a:cxn ang="0">
                  <a:pos x="T2" y="T3"/>
                </a:cxn>
                <a:cxn ang="0">
                  <a:pos x="T4" y="T5"/>
                </a:cxn>
                <a:cxn ang="0">
                  <a:pos x="T6" y="T7"/>
                </a:cxn>
                <a:cxn ang="0">
                  <a:pos x="T8" y="T9"/>
                </a:cxn>
              </a:cxnLst>
              <a:rect l="0" t="0" r="r" b="b"/>
              <a:pathLst>
                <a:path w="27" h="48">
                  <a:moveTo>
                    <a:pt x="10" y="47"/>
                  </a:moveTo>
                  <a:cubicBezTo>
                    <a:pt x="13" y="48"/>
                    <a:pt x="22" y="41"/>
                    <a:pt x="25" y="28"/>
                  </a:cubicBezTo>
                  <a:cubicBezTo>
                    <a:pt x="27" y="16"/>
                    <a:pt x="24" y="3"/>
                    <a:pt x="21" y="1"/>
                  </a:cubicBezTo>
                  <a:cubicBezTo>
                    <a:pt x="19" y="0"/>
                    <a:pt x="7" y="5"/>
                    <a:pt x="4" y="17"/>
                  </a:cubicBezTo>
                  <a:cubicBezTo>
                    <a:pt x="0" y="30"/>
                    <a:pt x="8" y="46"/>
                    <a:pt x="10"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8" name="Freeform 156">
              <a:extLst>
                <a:ext uri="{FF2B5EF4-FFF2-40B4-BE49-F238E27FC236}">
                  <a16:creationId xmlns:a16="http://schemas.microsoft.com/office/drawing/2014/main" id="{00000000-0008-0000-0300-000076000000}"/>
                </a:ext>
              </a:extLst>
            </xdr:cNvPr>
            <xdr:cNvSpPr>
              <a:spLocks/>
            </xdr:cNvSpPr>
          </xdr:nvSpPr>
          <xdr:spPr bwMode="auto">
            <a:xfrm>
              <a:off x="1053970" y="4141788"/>
              <a:ext cx="176213" cy="136525"/>
            </a:xfrm>
            <a:custGeom>
              <a:avLst/>
              <a:gdLst>
                <a:gd name="T0" fmla="*/ 47 w 47"/>
                <a:gd name="T1" fmla="*/ 27 h 36"/>
                <a:gd name="T2" fmla="*/ 25 w 47"/>
                <a:gd name="T3" fmla="*/ 6 h 36"/>
                <a:gd name="T4" fmla="*/ 1 w 47"/>
                <a:gd name="T5" fmla="*/ 7 h 36"/>
                <a:gd name="T6" fmla="*/ 24 w 47"/>
                <a:gd name="T7" fmla="*/ 31 h 36"/>
                <a:gd name="T8" fmla="*/ 47 w 47"/>
                <a:gd name="T9" fmla="*/ 27 h 36"/>
              </a:gdLst>
              <a:ahLst/>
              <a:cxnLst>
                <a:cxn ang="0">
                  <a:pos x="T0" y="T1"/>
                </a:cxn>
                <a:cxn ang="0">
                  <a:pos x="T2" y="T3"/>
                </a:cxn>
                <a:cxn ang="0">
                  <a:pos x="T4" y="T5"/>
                </a:cxn>
                <a:cxn ang="0">
                  <a:pos x="T6" y="T7"/>
                </a:cxn>
                <a:cxn ang="0">
                  <a:pos x="T8" y="T9"/>
                </a:cxn>
              </a:cxnLst>
              <a:rect l="0" t="0" r="r" b="b"/>
              <a:pathLst>
                <a:path w="47" h="36">
                  <a:moveTo>
                    <a:pt x="47" y="27"/>
                  </a:moveTo>
                  <a:cubicBezTo>
                    <a:pt x="47" y="24"/>
                    <a:pt x="37" y="12"/>
                    <a:pt x="25" y="6"/>
                  </a:cubicBezTo>
                  <a:cubicBezTo>
                    <a:pt x="13" y="0"/>
                    <a:pt x="1" y="3"/>
                    <a:pt x="1" y="7"/>
                  </a:cubicBezTo>
                  <a:cubicBezTo>
                    <a:pt x="0" y="10"/>
                    <a:pt x="10" y="26"/>
                    <a:pt x="24" y="31"/>
                  </a:cubicBezTo>
                  <a:cubicBezTo>
                    <a:pt x="37" y="36"/>
                    <a:pt x="47" y="29"/>
                    <a:pt x="47" y="2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19" name="Freeform 157">
              <a:extLst>
                <a:ext uri="{FF2B5EF4-FFF2-40B4-BE49-F238E27FC236}">
                  <a16:creationId xmlns:a16="http://schemas.microsoft.com/office/drawing/2014/main" id="{00000000-0008-0000-0300-000077000000}"/>
                </a:ext>
              </a:extLst>
            </xdr:cNvPr>
            <xdr:cNvSpPr>
              <a:spLocks/>
            </xdr:cNvSpPr>
          </xdr:nvSpPr>
          <xdr:spPr bwMode="auto">
            <a:xfrm>
              <a:off x="1222245" y="4097338"/>
              <a:ext cx="90488" cy="180975"/>
            </a:xfrm>
            <a:custGeom>
              <a:avLst/>
              <a:gdLst>
                <a:gd name="T0" fmla="*/ 12 w 24"/>
                <a:gd name="T1" fmla="*/ 47 h 48"/>
                <a:gd name="T2" fmla="*/ 23 w 24"/>
                <a:gd name="T3" fmla="*/ 26 h 48"/>
                <a:gd name="T4" fmla="*/ 15 w 24"/>
                <a:gd name="T5" fmla="*/ 1 h 48"/>
                <a:gd name="T6" fmla="*/ 1 w 24"/>
                <a:gd name="T7" fmla="*/ 19 h 48"/>
                <a:gd name="T8" fmla="*/ 12 w 24"/>
                <a:gd name="T9" fmla="*/ 47 h 48"/>
              </a:gdLst>
              <a:ahLst/>
              <a:cxnLst>
                <a:cxn ang="0">
                  <a:pos x="T0" y="T1"/>
                </a:cxn>
                <a:cxn ang="0">
                  <a:pos x="T2" y="T3"/>
                </a:cxn>
                <a:cxn ang="0">
                  <a:pos x="T4" y="T5"/>
                </a:cxn>
                <a:cxn ang="0">
                  <a:pos x="T6" y="T7"/>
                </a:cxn>
                <a:cxn ang="0">
                  <a:pos x="T8" y="T9"/>
                </a:cxn>
              </a:cxnLst>
              <a:rect l="0" t="0" r="r" b="b"/>
              <a:pathLst>
                <a:path w="24" h="48">
                  <a:moveTo>
                    <a:pt x="12" y="47"/>
                  </a:moveTo>
                  <a:cubicBezTo>
                    <a:pt x="15" y="48"/>
                    <a:pt x="23" y="39"/>
                    <a:pt x="23" y="26"/>
                  </a:cubicBezTo>
                  <a:cubicBezTo>
                    <a:pt x="24" y="13"/>
                    <a:pt x="18" y="2"/>
                    <a:pt x="15" y="1"/>
                  </a:cubicBezTo>
                  <a:cubicBezTo>
                    <a:pt x="13" y="0"/>
                    <a:pt x="3" y="6"/>
                    <a:pt x="1" y="19"/>
                  </a:cubicBezTo>
                  <a:cubicBezTo>
                    <a:pt x="0" y="33"/>
                    <a:pt x="10" y="46"/>
                    <a:pt x="12"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20" name="Freeform 158">
              <a:extLst>
                <a:ext uri="{FF2B5EF4-FFF2-40B4-BE49-F238E27FC236}">
                  <a16:creationId xmlns:a16="http://schemas.microsoft.com/office/drawing/2014/main" id="{00000000-0008-0000-0300-000078000000}"/>
                </a:ext>
              </a:extLst>
            </xdr:cNvPr>
            <xdr:cNvSpPr>
              <a:spLocks/>
            </xdr:cNvSpPr>
          </xdr:nvSpPr>
          <xdr:spPr bwMode="auto">
            <a:xfrm>
              <a:off x="1161920" y="4273550"/>
              <a:ext cx="188913" cy="117475"/>
            </a:xfrm>
            <a:custGeom>
              <a:avLst/>
              <a:gdLst>
                <a:gd name="T0" fmla="*/ 49 w 50"/>
                <a:gd name="T1" fmla="*/ 20 h 31"/>
                <a:gd name="T2" fmla="*/ 24 w 50"/>
                <a:gd name="T3" fmla="*/ 3 h 31"/>
                <a:gd name="T4" fmla="*/ 0 w 50"/>
                <a:gd name="T5" fmla="*/ 8 h 31"/>
                <a:gd name="T6" fmla="*/ 27 w 50"/>
                <a:gd name="T7" fmla="*/ 28 h 31"/>
                <a:gd name="T8" fmla="*/ 49 w 50"/>
                <a:gd name="T9" fmla="*/ 20 h 31"/>
              </a:gdLst>
              <a:ahLst/>
              <a:cxnLst>
                <a:cxn ang="0">
                  <a:pos x="T0" y="T1"/>
                </a:cxn>
                <a:cxn ang="0">
                  <a:pos x="T2" y="T3"/>
                </a:cxn>
                <a:cxn ang="0">
                  <a:pos x="T4" y="T5"/>
                </a:cxn>
                <a:cxn ang="0">
                  <a:pos x="T6" y="T7"/>
                </a:cxn>
                <a:cxn ang="0">
                  <a:pos x="T8" y="T9"/>
                </a:cxn>
              </a:cxnLst>
              <a:rect l="0" t="0" r="r" b="b"/>
              <a:pathLst>
                <a:path w="50" h="31">
                  <a:moveTo>
                    <a:pt x="49" y="20"/>
                  </a:moveTo>
                  <a:cubicBezTo>
                    <a:pt x="49" y="16"/>
                    <a:pt x="37" y="7"/>
                    <a:pt x="24" y="3"/>
                  </a:cubicBezTo>
                  <a:cubicBezTo>
                    <a:pt x="11" y="0"/>
                    <a:pt x="0" y="5"/>
                    <a:pt x="0" y="8"/>
                  </a:cubicBezTo>
                  <a:cubicBezTo>
                    <a:pt x="0" y="11"/>
                    <a:pt x="13" y="25"/>
                    <a:pt x="27" y="28"/>
                  </a:cubicBezTo>
                  <a:cubicBezTo>
                    <a:pt x="41" y="31"/>
                    <a:pt x="50" y="22"/>
                    <a:pt x="49" y="2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21" name="Freeform 159">
              <a:extLst>
                <a:ext uri="{FF2B5EF4-FFF2-40B4-BE49-F238E27FC236}">
                  <a16:creationId xmlns:a16="http://schemas.microsoft.com/office/drawing/2014/main" id="{00000000-0008-0000-0300-000079000000}"/>
                </a:ext>
              </a:extLst>
            </xdr:cNvPr>
            <xdr:cNvSpPr>
              <a:spLocks/>
            </xdr:cNvSpPr>
          </xdr:nvSpPr>
          <xdr:spPr bwMode="auto">
            <a:xfrm>
              <a:off x="1328607" y="4194175"/>
              <a:ext cx="98425" cy="177800"/>
            </a:xfrm>
            <a:custGeom>
              <a:avLst/>
              <a:gdLst>
                <a:gd name="T0" fmla="*/ 17 w 26"/>
                <a:gd name="T1" fmla="*/ 46 h 47"/>
                <a:gd name="T2" fmla="*/ 24 w 26"/>
                <a:gd name="T3" fmla="*/ 24 h 47"/>
                <a:gd name="T4" fmla="*/ 11 w 26"/>
                <a:gd name="T5" fmla="*/ 1 h 47"/>
                <a:gd name="T6" fmla="*/ 1 w 26"/>
                <a:gd name="T7" fmla="*/ 22 h 47"/>
                <a:gd name="T8" fmla="*/ 17 w 26"/>
                <a:gd name="T9" fmla="*/ 46 h 47"/>
              </a:gdLst>
              <a:ahLst/>
              <a:cxnLst>
                <a:cxn ang="0">
                  <a:pos x="T0" y="T1"/>
                </a:cxn>
                <a:cxn ang="0">
                  <a:pos x="T2" y="T3"/>
                </a:cxn>
                <a:cxn ang="0">
                  <a:pos x="T4" y="T5"/>
                </a:cxn>
                <a:cxn ang="0">
                  <a:pos x="T6" y="T7"/>
                </a:cxn>
                <a:cxn ang="0">
                  <a:pos x="T8" y="T9"/>
                </a:cxn>
              </a:cxnLst>
              <a:rect l="0" t="0" r="r" b="b"/>
              <a:pathLst>
                <a:path w="26" h="47">
                  <a:moveTo>
                    <a:pt x="17" y="46"/>
                  </a:moveTo>
                  <a:cubicBezTo>
                    <a:pt x="20" y="47"/>
                    <a:pt x="26" y="36"/>
                    <a:pt x="24" y="24"/>
                  </a:cubicBezTo>
                  <a:cubicBezTo>
                    <a:pt x="22" y="12"/>
                    <a:pt x="14" y="1"/>
                    <a:pt x="11" y="1"/>
                  </a:cubicBezTo>
                  <a:cubicBezTo>
                    <a:pt x="9" y="0"/>
                    <a:pt x="0" y="9"/>
                    <a:pt x="1" y="22"/>
                  </a:cubicBezTo>
                  <a:cubicBezTo>
                    <a:pt x="2" y="35"/>
                    <a:pt x="14" y="47"/>
                    <a:pt x="17" y="46"/>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22" name="Freeform 160">
              <a:extLst>
                <a:ext uri="{FF2B5EF4-FFF2-40B4-BE49-F238E27FC236}">
                  <a16:creationId xmlns:a16="http://schemas.microsoft.com/office/drawing/2014/main" id="{00000000-0008-0000-0300-00007A000000}"/>
                </a:ext>
              </a:extLst>
            </xdr:cNvPr>
            <xdr:cNvSpPr>
              <a:spLocks/>
            </xdr:cNvSpPr>
          </xdr:nvSpPr>
          <xdr:spPr bwMode="auto">
            <a:xfrm>
              <a:off x="1287332" y="4383088"/>
              <a:ext cx="200025" cy="93662"/>
            </a:xfrm>
            <a:custGeom>
              <a:avLst/>
              <a:gdLst>
                <a:gd name="T0" fmla="*/ 23 w 53"/>
                <a:gd name="T1" fmla="*/ 1 h 25"/>
                <a:gd name="T2" fmla="*/ 1 w 53"/>
                <a:gd name="T3" fmla="*/ 11 h 25"/>
                <a:gd name="T4" fmla="*/ 31 w 53"/>
                <a:gd name="T5" fmla="*/ 25 h 25"/>
                <a:gd name="T6" fmla="*/ 52 w 53"/>
                <a:gd name="T7" fmla="*/ 13 h 25"/>
                <a:gd name="T8" fmla="*/ 23 w 53"/>
                <a:gd name="T9" fmla="*/ 1 h 25"/>
              </a:gdLst>
              <a:ahLst/>
              <a:cxnLst>
                <a:cxn ang="0">
                  <a:pos x="T0" y="T1"/>
                </a:cxn>
                <a:cxn ang="0">
                  <a:pos x="T2" y="T3"/>
                </a:cxn>
                <a:cxn ang="0">
                  <a:pos x="T4" y="T5"/>
                </a:cxn>
                <a:cxn ang="0">
                  <a:pos x="T6" y="T7"/>
                </a:cxn>
                <a:cxn ang="0">
                  <a:pos x="T8" y="T9"/>
                </a:cxn>
              </a:cxnLst>
              <a:rect l="0" t="0" r="r" b="b"/>
              <a:pathLst>
                <a:path w="53" h="25">
                  <a:moveTo>
                    <a:pt x="23" y="1"/>
                  </a:moveTo>
                  <a:cubicBezTo>
                    <a:pt x="9" y="0"/>
                    <a:pt x="0" y="7"/>
                    <a:pt x="1" y="11"/>
                  </a:cubicBezTo>
                  <a:cubicBezTo>
                    <a:pt x="1" y="13"/>
                    <a:pt x="16" y="25"/>
                    <a:pt x="31" y="25"/>
                  </a:cubicBezTo>
                  <a:cubicBezTo>
                    <a:pt x="46" y="25"/>
                    <a:pt x="53" y="15"/>
                    <a:pt x="52" y="13"/>
                  </a:cubicBezTo>
                  <a:cubicBezTo>
                    <a:pt x="50" y="10"/>
                    <a:pt x="37" y="2"/>
                    <a:pt x="23" y="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23" name="Freeform 161">
              <a:extLst>
                <a:ext uri="{FF2B5EF4-FFF2-40B4-BE49-F238E27FC236}">
                  <a16:creationId xmlns:a16="http://schemas.microsoft.com/office/drawing/2014/main" id="{00000000-0008-0000-0300-00007B000000}"/>
                </a:ext>
              </a:extLst>
            </xdr:cNvPr>
            <xdr:cNvSpPr>
              <a:spLocks/>
            </xdr:cNvSpPr>
          </xdr:nvSpPr>
          <xdr:spPr bwMode="auto">
            <a:xfrm>
              <a:off x="1438145" y="4278313"/>
              <a:ext cx="117475" cy="168275"/>
            </a:xfrm>
            <a:custGeom>
              <a:avLst/>
              <a:gdLst>
                <a:gd name="T0" fmla="*/ 27 w 31"/>
                <a:gd name="T1" fmla="*/ 21 h 45"/>
                <a:gd name="T2" fmla="*/ 10 w 31"/>
                <a:gd name="T3" fmla="*/ 0 h 45"/>
                <a:gd name="T4" fmla="*/ 4 w 31"/>
                <a:gd name="T5" fmla="*/ 23 h 45"/>
                <a:gd name="T6" fmla="*/ 24 w 31"/>
                <a:gd name="T7" fmla="*/ 45 h 45"/>
                <a:gd name="T8" fmla="*/ 27 w 31"/>
                <a:gd name="T9" fmla="*/ 21 h 45"/>
              </a:gdLst>
              <a:ahLst/>
              <a:cxnLst>
                <a:cxn ang="0">
                  <a:pos x="T0" y="T1"/>
                </a:cxn>
                <a:cxn ang="0">
                  <a:pos x="T2" y="T3"/>
                </a:cxn>
                <a:cxn ang="0">
                  <a:pos x="T4" y="T5"/>
                </a:cxn>
                <a:cxn ang="0">
                  <a:pos x="T6" y="T7"/>
                </a:cxn>
                <a:cxn ang="0">
                  <a:pos x="T8" y="T9"/>
                </a:cxn>
              </a:cxnLst>
              <a:rect l="0" t="0" r="r" b="b"/>
              <a:pathLst>
                <a:path w="31" h="45">
                  <a:moveTo>
                    <a:pt x="27" y="21"/>
                  </a:moveTo>
                  <a:cubicBezTo>
                    <a:pt x="22" y="9"/>
                    <a:pt x="13" y="0"/>
                    <a:pt x="10" y="0"/>
                  </a:cubicBezTo>
                  <a:cubicBezTo>
                    <a:pt x="8" y="1"/>
                    <a:pt x="0" y="10"/>
                    <a:pt x="4" y="23"/>
                  </a:cubicBezTo>
                  <a:cubicBezTo>
                    <a:pt x="7" y="36"/>
                    <a:pt x="22" y="45"/>
                    <a:pt x="24" y="45"/>
                  </a:cubicBezTo>
                  <a:cubicBezTo>
                    <a:pt x="27" y="44"/>
                    <a:pt x="31" y="33"/>
                    <a:pt x="27" y="2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grpSp>
    </xdr:grpSp>
    <xdr:clientData/>
  </xdr:twoCellAnchor>
  <xdr:twoCellAnchor>
    <xdr:from>
      <xdr:col>9</xdr:col>
      <xdr:colOff>47625</xdr:colOff>
      <xdr:row>55</xdr:row>
      <xdr:rowOff>180975</xdr:rowOff>
    </xdr:from>
    <xdr:to>
      <xdr:col>9</xdr:col>
      <xdr:colOff>537730</xdr:colOff>
      <xdr:row>58</xdr:row>
      <xdr:rowOff>137594</xdr:rowOff>
    </xdr:to>
    <xdr:grpSp>
      <xdr:nvGrpSpPr>
        <xdr:cNvPr id="141" name="Group 140">
          <a:extLst>
            <a:ext uri="{FF2B5EF4-FFF2-40B4-BE49-F238E27FC236}">
              <a16:creationId xmlns:a16="http://schemas.microsoft.com/office/drawing/2014/main" id="{00000000-0008-0000-0300-00008D000000}"/>
            </a:ext>
          </a:extLst>
        </xdr:cNvPr>
        <xdr:cNvGrpSpPr/>
      </xdr:nvGrpSpPr>
      <xdr:grpSpPr>
        <a:xfrm>
          <a:off x="5476875" y="10658475"/>
          <a:ext cx="490105" cy="528119"/>
          <a:chOff x="857119" y="2039938"/>
          <a:chExt cx="2055814" cy="2436812"/>
        </a:xfrm>
        <a:solidFill>
          <a:srgbClr val="FFC000"/>
        </a:solidFill>
        <a:effectLst/>
      </xdr:grpSpPr>
      <xdr:sp macro="" textlink="">
        <xdr:nvSpPr>
          <xdr:cNvPr id="142" name="Freeform 142">
            <a:extLst>
              <a:ext uri="{FF2B5EF4-FFF2-40B4-BE49-F238E27FC236}">
                <a16:creationId xmlns:a16="http://schemas.microsoft.com/office/drawing/2014/main" id="{00000000-0008-0000-0300-00008E000000}"/>
              </a:ext>
            </a:extLst>
          </xdr:cNvPr>
          <xdr:cNvSpPr>
            <a:spLocks noEditPoints="1"/>
          </xdr:cNvSpPr>
        </xdr:nvSpPr>
        <xdr:spPr bwMode="auto">
          <a:xfrm>
            <a:off x="958720" y="2039938"/>
            <a:ext cx="1855788" cy="2362200"/>
          </a:xfrm>
          <a:custGeom>
            <a:avLst/>
            <a:gdLst>
              <a:gd name="T0" fmla="*/ 471 w 492"/>
              <a:gd name="T1" fmla="*/ 108 h 627"/>
              <a:gd name="T2" fmla="*/ 437 w 492"/>
              <a:gd name="T3" fmla="*/ 98 h 627"/>
              <a:gd name="T4" fmla="*/ 417 w 492"/>
              <a:gd name="T5" fmla="*/ 100 h 627"/>
              <a:gd name="T6" fmla="*/ 420 w 492"/>
              <a:gd name="T7" fmla="*/ 60 h 627"/>
              <a:gd name="T8" fmla="*/ 70 w 492"/>
              <a:gd name="T9" fmla="*/ 60 h 627"/>
              <a:gd name="T10" fmla="*/ 74 w 492"/>
              <a:gd name="T11" fmla="*/ 99 h 627"/>
              <a:gd name="T12" fmla="*/ 55 w 492"/>
              <a:gd name="T13" fmla="*/ 98 h 627"/>
              <a:gd name="T14" fmla="*/ 20 w 492"/>
              <a:gd name="T15" fmla="*/ 108 h 627"/>
              <a:gd name="T16" fmla="*/ 5 w 492"/>
              <a:gd name="T17" fmla="*/ 182 h 627"/>
              <a:gd name="T18" fmla="*/ 127 w 492"/>
              <a:gd name="T19" fmla="*/ 351 h 627"/>
              <a:gd name="T20" fmla="*/ 191 w 492"/>
              <a:gd name="T21" fmla="*/ 418 h 627"/>
              <a:gd name="T22" fmla="*/ 182 w 492"/>
              <a:gd name="T23" fmla="*/ 431 h 627"/>
              <a:gd name="T24" fmla="*/ 207 w 492"/>
              <a:gd name="T25" fmla="*/ 451 h 627"/>
              <a:gd name="T26" fmla="*/ 211 w 492"/>
              <a:gd name="T27" fmla="*/ 495 h 627"/>
              <a:gd name="T28" fmla="*/ 199 w 492"/>
              <a:gd name="T29" fmla="*/ 508 h 627"/>
              <a:gd name="T30" fmla="*/ 207 w 492"/>
              <a:gd name="T31" fmla="*/ 519 h 627"/>
              <a:gd name="T32" fmla="*/ 170 w 492"/>
              <a:gd name="T33" fmla="*/ 602 h 627"/>
              <a:gd name="T34" fmla="*/ 167 w 492"/>
              <a:gd name="T35" fmla="*/ 608 h 627"/>
              <a:gd name="T36" fmla="*/ 246 w 492"/>
              <a:gd name="T37" fmla="*/ 627 h 627"/>
              <a:gd name="T38" fmla="*/ 325 w 492"/>
              <a:gd name="T39" fmla="*/ 608 h 627"/>
              <a:gd name="T40" fmla="*/ 322 w 492"/>
              <a:gd name="T41" fmla="*/ 602 h 627"/>
              <a:gd name="T42" fmla="*/ 285 w 492"/>
              <a:gd name="T43" fmla="*/ 519 h 627"/>
              <a:gd name="T44" fmla="*/ 293 w 492"/>
              <a:gd name="T45" fmla="*/ 508 h 627"/>
              <a:gd name="T46" fmla="*/ 281 w 492"/>
              <a:gd name="T47" fmla="*/ 495 h 627"/>
              <a:gd name="T48" fmla="*/ 285 w 492"/>
              <a:gd name="T49" fmla="*/ 451 h 627"/>
              <a:gd name="T50" fmla="*/ 310 w 492"/>
              <a:gd name="T51" fmla="*/ 431 h 627"/>
              <a:gd name="T52" fmla="*/ 301 w 492"/>
              <a:gd name="T53" fmla="*/ 418 h 627"/>
              <a:gd name="T54" fmla="*/ 363 w 492"/>
              <a:gd name="T55" fmla="*/ 352 h 627"/>
              <a:gd name="T56" fmla="*/ 365 w 492"/>
              <a:gd name="T57" fmla="*/ 351 h 627"/>
              <a:gd name="T58" fmla="*/ 487 w 492"/>
              <a:gd name="T59" fmla="*/ 182 h 627"/>
              <a:gd name="T60" fmla="*/ 471 w 492"/>
              <a:gd name="T61" fmla="*/ 108 h 627"/>
              <a:gd name="T62" fmla="*/ 21 w 492"/>
              <a:gd name="T63" fmla="*/ 179 h 627"/>
              <a:gd name="T64" fmla="*/ 32 w 492"/>
              <a:gd name="T65" fmla="*/ 119 h 627"/>
              <a:gd name="T66" fmla="*/ 55 w 492"/>
              <a:gd name="T67" fmla="*/ 114 h 627"/>
              <a:gd name="T68" fmla="*/ 76 w 492"/>
              <a:gd name="T69" fmla="*/ 116 h 627"/>
              <a:gd name="T70" fmla="*/ 88 w 492"/>
              <a:gd name="T71" fmla="*/ 186 h 627"/>
              <a:gd name="T72" fmla="*/ 114 w 492"/>
              <a:gd name="T73" fmla="*/ 324 h 627"/>
              <a:gd name="T74" fmla="*/ 21 w 492"/>
              <a:gd name="T75" fmla="*/ 179 h 627"/>
              <a:gd name="T76" fmla="*/ 117 w 492"/>
              <a:gd name="T77" fmla="*/ 189 h 627"/>
              <a:gd name="T78" fmla="*/ 102 w 492"/>
              <a:gd name="T79" fmla="*/ 83 h 627"/>
              <a:gd name="T80" fmla="*/ 120 w 492"/>
              <a:gd name="T81" fmla="*/ 90 h 627"/>
              <a:gd name="T82" fmla="*/ 135 w 492"/>
              <a:gd name="T83" fmla="*/ 199 h 627"/>
              <a:gd name="T84" fmla="*/ 203 w 492"/>
              <a:gd name="T85" fmla="*/ 386 h 627"/>
              <a:gd name="T86" fmla="*/ 117 w 492"/>
              <a:gd name="T87" fmla="*/ 189 h 627"/>
              <a:gd name="T88" fmla="*/ 471 w 492"/>
              <a:gd name="T89" fmla="*/ 179 h 627"/>
              <a:gd name="T90" fmla="*/ 376 w 492"/>
              <a:gd name="T91" fmla="*/ 325 h 627"/>
              <a:gd name="T92" fmla="*/ 403 w 492"/>
              <a:gd name="T93" fmla="*/ 186 h 627"/>
              <a:gd name="T94" fmla="*/ 414 w 492"/>
              <a:gd name="T95" fmla="*/ 116 h 627"/>
              <a:gd name="T96" fmla="*/ 437 w 492"/>
              <a:gd name="T97" fmla="*/ 114 h 627"/>
              <a:gd name="T98" fmla="*/ 460 w 492"/>
              <a:gd name="T99" fmla="*/ 119 h 627"/>
              <a:gd name="T100" fmla="*/ 471 w 492"/>
              <a:gd name="T101" fmla="*/ 179 h 62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492" h="627">
                <a:moveTo>
                  <a:pt x="471" y="108"/>
                </a:moveTo>
                <a:cubicBezTo>
                  <a:pt x="465" y="101"/>
                  <a:pt x="454" y="98"/>
                  <a:pt x="437" y="98"/>
                </a:cubicBezTo>
                <a:cubicBezTo>
                  <a:pt x="430" y="98"/>
                  <a:pt x="423" y="99"/>
                  <a:pt x="417" y="100"/>
                </a:cubicBezTo>
                <a:cubicBezTo>
                  <a:pt x="420" y="79"/>
                  <a:pt x="422" y="62"/>
                  <a:pt x="420" y="60"/>
                </a:cubicBezTo>
                <a:cubicBezTo>
                  <a:pt x="357" y="0"/>
                  <a:pt x="134" y="0"/>
                  <a:pt x="70" y="60"/>
                </a:cubicBezTo>
                <a:cubicBezTo>
                  <a:pt x="69" y="62"/>
                  <a:pt x="71" y="79"/>
                  <a:pt x="74" y="99"/>
                </a:cubicBezTo>
                <a:cubicBezTo>
                  <a:pt x="68" y="99"/>
                  <a:pt x="61" y="98"/>
                  <a:pt x="55" y="98"/>
                </a:cubicBezTo>
                <a:cubicBezTo>
                  <a:pt x="37" y="98"/>
                  <a:pt x="27" y="101"/>
                  <a:pt x="20" y="108"/>
                </a:cubicBezTo>
                <a:cubicBezTo>
                  <a:pt x="5" y="124"/>
                  <a:pt x="0" y="150"/>
                  <a:pt x="5" y="182"/>
                </a:cubicBezTo>
                <a:cubicBezTo>
                  <a:pt x="14" y="238"/>
                  <a:pt x="59" y="315"/>
                  <a:pt x="127" y="351"/>
                </a:cubicBezTo>
                <a:cubicBezTo>
                  <a:pt x="144" y="381"/>
                  <a:pt x="166" y="405"/>
                  <a:pt x="191" y="418"/>
                </a:cubicBezTo>
                <a:cubicBezTo>
                  <a:pt x="185" y="422"/>
                  <a:pt x="182" y="427"/>
                  <a:pt x="182" y="431"/>
                </a:cubicBezTo>
                <a:cubicBezTo>
                  <a:pt x="182" y="439"/>
                  <a:pt x="192" y="447"/>
                  <a:pt x="207" y="451"/>
                </a:cubicBezTo>
                <a:cubicBezTo>
                  <a:pt x="209" y="465"/>
                  <a:pt x="212" y="480"/>
                  <a:pt x="211" y="495"/>
                </a:cubicBezTo>
                <a:cubicBezTo>
                  <a:pt x="204" y="499"/>
                  <a:pt x="199" y="503"/>
                  <a:pt x="199" y="508"/>
                </a:cubicBezTo>
                <a:cubicBezTo>
                  <a:pt x="199" y="512"/>
                  <a:pt x="202" y="516"/>
                  <a:pt x="207" y="519"/>
                </a:cubicBezTo>
                <a:cubicBezTo>
                  <a:pt x="197" y="556"/>
                  <a:pt x="178" y="589"/>
                  <a:pt x="170" y="602"/>
                </a:cubicBezTo>
                <a:cubicBezTo>
                  <a:pt x="168" y="604"/>
                  <a:pt x="167" y="606"/>
                  <a:pt x="167" y="608"/>
                </a:cubicBezTo>
                <a:cubicBezTo>
                  <a:pt x="167" y="618"/>
                  <a:pt x="202" y="627"/>
                  <a:pt x="246" y="627"/>
                </a:cubicBezTo>
                <a:cubicBezTo>
                  <a:pt x="290" y="627"/>
                  <a:pt x="325" y="618"/>
                  <a:pt x="325" y="608"/>
                </a:cubicBezTo>
                <a:cubicBezTo>
                  <a:pt x="325" y="606"/>
                  <a:pt x="324" y="604"/>
                  <a:pt x="322" y="602"/>
                </a:cubicBezTo>
                <a:cubicBezTo>
                  <a:pt x="314" y="589"/>
                  <a:pt x="295" y="556"/>
                  <a:pt x="285" y="519"/>
                </a:cubicBezTo>
                <a:cubicBezTo>
                  <a:pt x="290" y="516"/>
                  <a:pt x="293" y="512"/>
                  <a:pt x="293" y="508"/>
                </a:cubicBezTo>
                <a:cubicBezTo>
                  <a:pt x="293" y="503"/>
                  <a:pt x="288" y="499"/>
                  <a:pt x="281" y="495"/>
                </a:cubicBezTo>
                <a:cubicBezTo>
                  <a:pt x="280" y="480"/>
                  <a:pt x="282" y="465"/>
                  <a:pt x="285" y="451"/>
                </a:cubicBezTo>
                <a:cubicBezTo>
                  <a:pt x="300" y="447"/>
                  <a:pt x="310" y="439"/>
                  <a:pt x="310" y="431"/>
                </a:cubicBezTo>
                <a:cubicBezTo>
                  <a:pt x="310" y="426"/>
                  <a:pt x="306" y="422"/>
                  <a:pt x="301" y="418"/>
                </a:cubicBezTo>
                <a:cubicBezTo>
                  <a:pt x="325" y="404"/>
                  <a:pt x="347" y="382"/>
                  <a:pt x="363" y="352"/>
                </a:cubicBezTo>
                <a:cubicBezTo>
                  <a:pt x="365" y="351"/>
                  <a:pt x="365" y="351"/>
                  <a:pt x="365" y="351"/>
                </a:cubicBezTo>
                <a:cubicBezTo>
                  <a:pt x="433" y="315"/>
                  <a:pt x="478" y="238"/>
                  <a:pt x="487" y="182"/>
                </a:cubicBezTo>
                <a:cubicBezTo>
                  <a:pt x="492" y="150"/>
                  <a:pt x="487" y="124"/>
                  <a:pt x="471" y="108"/>
                </a:cubicBezTo>
                <a:close/>
                <a:moveTo>
                  <a:pt x="21" y="179"/>
                </a:moveTo>
                <a:cubicBezTo>
                  <a:pt x="16" y="153"/>
                  <a:pt x="20" y="131"/>
                  <a:pt x="32" y="119"/>
                </a:cubicBezTo>
                <a:cubicBezTo>
                  <a:pt x="33" y="118"/>
                  <a:pt x="37" y="114"/>
                  <a:pt x="55" y="114"/>
                </a:cubicBezTo>
                <a:cubicBezTo>
                  <a:pt x="62" y="114"/>
                  <a:pt x="69" y="115"/>
                  <a:pt x="76" y="116"/>
                </a:cubicBezTo>
                <a:cubicBezTo>
                  <a:pt x="82" y="148"/>
                  <a:pt x="88" y="182"/>
                  <a:pt x="88" y="186"/>
                </a:cubicBezTo>
                <a:cubicBezTo>
                  <a:pt x="88" y="237"/>
                  <a:pt x="97" y="285"/>
                  <a:pt x="114" y="324"/>
                </a:cubicBezTo>
                <a:cubicBezTo>
                  <a:pt x="62" y="287"/>
                  <a:pt x="28" y="226"/>
                  <a:pt x="21" y="179"/>
                </a:cubicBezTo>
                <a:close/>
                <a:moveTo>
                  <a:pt x="117" y="189"/>
                </a:moveTo>
                <a:cubicBezTo>
                  <a:pt x="117" y="184"/>
                  <a:pt x="101" y="88"/>
                  <a:pt x="102" y="83"/>
                </a:cubicBezTo>
                <a:cubicBezTo>
                  <a:pt x="120" y="90"/>
                  <a:pt x="120" y="90"/>
                  <a:pt x="120" y="90"/>
                </a:cubicBezTo>
                <a:cubicBezTo>
                  <a:pt x="120" y="95"/>
                  <a:pt x="135" y="194"/>
                  <a:pt x="135" y="199"/>
                </a:cubicBezTo>
                <a:cubicBezTo>
                  <a:pt x="135" y="279"/>
                  <a:pt x="161" y="349"/>
                  <a:pt x="203" y="386"/>
                </a:cubicBezTo>
                <a:cubicBezTo>
                  <a:pt x="151" y="357"/>
                  <a:pt x="117" y="280"/>
                  <a:pt x="117" y="189"/>
                </a:cubicBezTo>
                <a:close/>
                <a:moveTo>
                  <a:pt x="471" y="179"/>
                </a:moveTo>
                <a:cubicBezTo>
                  <a:pt x="463" y="226"/>
                  <a:pt x="429" y="288"/>
                  <a:pt x="376" y="325"/>
                </a:cubicBezTo>
                <a:cubicBezTo>
                  <a:pt x="393" y="286"/>
                  <a:pt x="403" y="237"/>
                  <a:pt x="403" y="186"/>
                </a:cubicBezTo>
                <a:cubicBezTo>
                  <a:pt x="403" y="182"/>
                  <a:pt x="409" y="148"/>
                  <a:pt x="414" y="116"/>
                </a:cubicBezTo>
                <a:cubicBezTo>
                  <a:pt x="422" y="115"/>
                  <a:pt x="430" y="114"/>
                  <a:pt x="437" y="114"/>
                </a:cubicBezTo>
                <a:cubicBezTo>
                  <a:pt x="455" y="114"/>
                  <a:pt x="459" y="118"/>
                  <a:pt x="460" y="119"/>
                </a:cubicBezTo>
                <a:cubicBezTo>
                  <a:pt x="471" y="131"/>
                  <a:pt x="475" y="153"/>
                  <a:pt x="471" y="179"/>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grpSp>
        <xdr:nvGrpSpPr>
          <xdr:cNvPr id="143" name="Group 142">
            <a:extLst>
              <a:ext uri="{FF2B5EF4-FFF2-40B4-BE49-F238E27FC236}">
                <a16:creationId xmlns:a16="http://schemas.microsoft.com/office/drawing/2014/main" id="{00000000-0008-0000-0300-00008F000000}"/>
              </a:ext>
            </a:extLst>
          </xdr:cNvPr>
          <xdr:cNvGrpSpPr/>
        </xdr:nvGrpSpPr>
        <xdr:grpSpPr>
          <a:xfrm>
            <a:off x="2219195" y="3189288"/>
            <a:ext cx="693738" cy="1273175"/>
            <a:chOff x="2219195" y="3189288"/>
            <a:chExt cx="693738" cy="1273175"/>
          </a:xfrm>
          <a:grpFill/>
        </xdr:grpSpPr>
        <xdr:sp macro="" textlink="">
          <xdr:nvSpPr>
            <xdr:cNvPr id="162" name="Freeform 162">
              <a:extLst>
                <a:ext uri="{FF2B5EF4-FFF2-40B4-BE49-F238E27FC236}">
                  <a16:creationId xmlns:a16="http://schemas.microsoft.com/office/drawing/2014/main" id="{00000000-0008-0000-0300-0000A2000000}"/>
                </a:ext>
              </a:extLst>
            </xdr:cNvPr>
            <xdr:cNvSpPr>
              <a:spLocks/>
            </xdr:cNvSpPr>
          </xdr:nvSpPr>
          <xdr:spPr bwMode="auto">
            <a:xfrm>
              <a:off x="2614482" y="3189288"/>
              <a:ext cx="147638" cy="203200"/>
            </a:xfrm>
            <a:custGeom>
              <a:avLst/>
              <a:gdLst>
                <a:gd name="T0" fmla="*/ 38 w 39"/>
                <a:gd name="T1" fmla="*/ 53 h 54"/>
                <a:gd name="T2" fmla="*/ 28 w 39"/>
                <a:gd name="T3" fmla="*/ 18 h 54"/>
                <a:gd name="T4" fmla="*/ 1 w 39"/>
                <a:gd name="T5" fmla="*/ 2 h 54"/>
                <a:gd name="T6" fmla="*/ 14 w 39"/>
                <a:gd name="T7" fmla="*/ 34 h 54"/>
                <a:gd name="T8" fmla="*/ 38 w 39"/>
                <a:gd name="T9" fmla="*/ 53 h 54"/>
              </a:gdLst>
              <a:ahLst/>
              <a:cxnLst>
                <a:cxn ang="0">
                  <a:pos x="T0" y="T1"/>
                </a:cxn>
                <a:cxn ang="0">
                  <a:pos x="T2" y="T3"/>
                </a:cxn>
                <a:cxn ang="0">
                  <a:pos x="T4" y="T5"/>
                </a:cxn>
                <a:cxn ang="0">
                  <a:pos x="T6" y="T7"/>
                </a:cxn>
                <a:cxn ang="0">
                  <a:pos x="T8" y="T9"/>
                </a:cxn>
              </a:cxnLst>
              <a:rect l="0" t="0" r="r" b="b"/>
              <a:pathLst>
                <a:path w="39" h="54">
                  <a:moveTo>
                    <a:pt x="38" y="53"/>
                  </a:moveTo>
                  <a:cubicBezTo>
                    <a:pt x="39" y="51"/>
                    <a:pt x="39" y="33"/>
                    <a:pt x="28" y="18"/>
                  </a:cubicBezTo>
                  <a:cubicBezTo>
                    <a:pt x="17" y="4"/>
                    <a:pt x="2" y="0"/>
                    <a:pt x="1" y="2"/>
                  </a:cubicBezTo>
                  <a:cubicBezTo>
                    <a:pt x="0" y="5"/>
                    <a:pt x="4" y="21"/>
                    <a:pt x="14" y="34"/>
                  </a:cubicBezTo>
                  <a:cubicBezTo>
                    <a:pt x="23" y="47"/>
                    <a:pt x="35" y="54"/>
                    <a:pt x="38" y="5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63" name="Freeform 163">
              <a:extLst>
                <a:ext uri="{FF2B5EF4-FFF2-40B4-BE49-F238E27FC236}">
                  <a16:creationId xmlns:a16="http://schemas.microsoft.com/office/drawing/2014/main" id="{00000000-0008-0000-0300-0000A3000000}"/>
                </a:ext>
              </a:extLst>
            </xdr:cNvPr>
            <xdr:cNvSpPr>
              <a:spLocks/>
            </xdr:cNvSpPr>
          </xdr:nvSpPr>
          <xdr:spPr bwMode="auto">
            <a:xfrm>
              <a:off x="2776407" y="3238500"/>
              <a:ext cx="98425" cy="233362"/>
            </a:xfrm>
            <a:custGeom>
              <a:avLst/>
              <a:gdLst>
                <a:gd name="T0" fmla="*/ 23 w 26"/>
                <a:gd name="T1" fmla="*/ 40 h 62"/>
                <a:gd name="T2" fmla="*/ 14 w 26"/>
                <a:gd name="T3" fmla="*/ 2 h 62"/>
                <a:gd name="T4" fmla="*/ 1 w 26"/>
                <a:gd name="T5" fmla="*/ 25 h 62"/>
                <a:gd name="T6" fmla="*/ 7 w 26"/>
                <a:gd name="T7" fmla="*/ 60 h 62"/>
                <a:gd name="T8" fmla="*/ 23 w 26"/>
                <a:gd name="T9" fmla="*/ 40 h 62"/>
              </a:gdLst>
              <a:ahLst/>
              <a:cxnLst>
                <a:cxn ang="0">
                  <a:pos x="T0" y="T1"/>
                </a:cxn>
                <a:cxn ang="0">
                  <a:pos x="T2" y="T3"/>
                </a:cxn>
                <a:cxn ang="0">
                  <a:pos x="T4" y="T5"/>
                </a:cxn>
                <a:cxn ang="0">
                  <a:pos x="T6" y="T7"/>
                </a:cxn>
                <a:cxn ang="0">
                  <a:pos x="T8" y="T9"/>
                </a:cxn>
              </a:cxnLst>
              <a:rect l="0" t="0" r="r" b="b"/>
              <a:pathLst>
                <a:path w="26" h="62">
                  <a:moveTo>
                    <a:pt x="23" y="40"/>
                  </a:moveTo>
                  <a:cubicBezTo>
                    <a:pt x="26" y="24"/>
                    <a:pt x="17" y="4"/>
                    <a:pt x="14" y="2"/>
                  </a:cubicBezTo>
                  <a:cubicBezTo>
                    <a:pt x="10" y="0"/>
                    <a:pt x="2" y="9"/>
                    <a:pt x="1" y="25"/>
                  </a:cubicBezTo>
                  <a:cubicBezTo>
                    <a:pt x="0" y="41"/>
                    <a:pt x="4" y="58"/>
                    <a:pt x="7" y="60"/>
                  </a:cubicBezTo>
                  <a:cubicBezTo>
                    <a:pt x="9" y="62"/>
                    <a:pt x="20" y="56"/>
                    <a:pt x="23" y="4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64" name="Freeform 164">
              <a:extLst>
                <a:ext uri="{FF2B5EF4-FFF2-40B4-BE49-F238E27FC236}">
                  <a16:creationId xmlns:a16="http://schemas.microsoft.com/office/drawing/2014/main" id="{00000000-0008-0000-0300-0000A4000000}"/>
                </a:ext>
              </a:extLst>
            </xdr:cNvPr>
            <xdr:cNvSpPr>
              <a:spLocks/>
            </xdr:cNvSpPr>
          </xdr:nvSpPr>
          <xdr:spPr bwMode="auto">
            <a:xfrm>
              <a:off x="2652582" y="3384550"/>
              <a:ext cx="158750" cy="153987"/>
            </a:xfrm>
            <a:custGeom>
              <a:avLst/>
              <a:gdLst>
                <a:gd name="T0" fmla="*/ 24 w 42"/>
                <a:gd name="T1" fmla="*/ 7 h 41"/>
                <a:gd name="T2" fmla="*/ 0 w 42"/>
                <a:gd name="T3" fmla="*/ 7 h 41"/>
                <a:gd name="T4" fmla="*/ 18 w 42"/>
                <a:gd name="T5" fmla="*/ 33 h 41"/>
                <a:gd name="T6" fmla="*/ 41 w 42"/>
                <a:gd name="T7" fmla="*/ 36 h 41"/>
                <a:gd name="T8" fmla="*/ 24 w 42"/>
                <a:gd name="T9" fmla="*/ 7 h 41"/>
              </a:gdLst>
              <a:ahLst/>
              <a:cxnLst>
                <a:cxn ang="0">
                  <a:pos x="T0" y="T1"/>
                </a:cxn>
                <a:cxn ang="0">
                  <a:pos x="T2" y="T3"/>
                </a:cxn>
                <a:cxn ang="0">
                  <a:pos x="T4" y="T5"/>
                </a:cxn>
                <a:cxn ang="0">
                  <a:pos x="T6" y="T7"/>
                </a:cxn>
                <a:cxn ang="0">
                  <a:pos x="T8" y="T9"/>
                </a:cxn>
              </a:cxnLst>
              <a:rect l="0" t="0" r="r" b="b"/>
              <a:pathLst>
                <a:path w="42" h="41">
                  <a:moveTo>
                    <a:pt x="24" y="7"/>
                  </a:moveTo>
                  <a:cubicBezTo>
                    <a:pt x="12" y="0"/>
                    <a:pt x="1" y="5"/>
                    <a:pt x="0" y="7"/>
                  </a:cubicBezTo>
                  <a:cubicBezTo>
                    <a:pt x="0" y="11"/>
                    <a:pt x="7" y="25"/>
                    <a:pt x="18" y="33"/>
                  </a:cubicBezTo>
                  <a:cubicBezTo>
                    <a:pt x="28" y="41"/>
                    <a:pt x="40" y="39"/>
                    <a:pt x="41" y="36"/>
                  </a:cubicBezTo>
                  <a:cubicBezTo>
                    <a:pt x="42" y="33"/>
                    <a:pt x="36" y="15"/>
                    <a:pt x="24" y="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65" name="Freeform 165">
              <a:extLst>
                <a:ext uri="{FF2B5EF4-FFF2-40B4-BE49-F238E27FC236}">
                  <a16:creationId xmlns:a16="http://schemas.microsoft.com/office/drawing/2014/main" id="{00000000-0008-0000-0300-0000A5000000}"/>
                </a:ext>
              </a:extLst>
            </xdr:cNvPr>
            <xdr:cNvSpPr>
              <a:spLocks/>
            </xdr:cNvSpPr>
          </xdr:nvSpPr>
          <xdr:spPr bwMode="auto">
            <a:xfrm>
              <a:off x="2803395" y="3441700"/>
              <a:ext cx="109538" cy="206375"/>
            </a:xfrm>
            <a:custGeom>
              <a:avLst/>
              <a:gdLst>
                <a:gd name="T0" fmla="*/ 5 w 29"/>
                <a:gd name="T1" fmla="*/ 19 h 55"/>
                <a:gd name="T2" fmla="*/ 2 w 29"/>
                <a:gd name="T3" fmla="*/ 53 h 55"/>
                <a:gd name="T4" fmla="*/ 23 w 29"/>
                <a:gd name="T5" fmla="*/ 40 h 55"/>
                <a:gd name="T6" fmla="*/ 23 w 29"/>
                <a:gd name="T7" fmla="*/ 3 h 55"/>
                <a:gd name="T8" fmla="*/ 5 w 29"/>
                <a:gd name="T9" fmla="*/ 19 h 55"/>
              </a:gdLst>
              <a:ahLst/>
              <a:cxnLst>
                <a:cxn ang="0">
                  <a:pos x="T0" y="T1"/>
                </a:cxn>
                <a:cxn ang="0">
                  <a:pos x="T2" y="T3"/>
                </a:cxn>
                <a:cxn ang="0">
                  <a:pos x="T4" y="T5"/>
                </a:cxn>
                <a:cxn ang="0">
                  <a:pos x="T6" y="T7"/>
                </a:cxn>
                <a:cxn ang="0">
                  <a:pos x="T8" y="T9"/>
                </a:cxn>
              </a:cxnLst>
              <a:rect l="0" t="0" r="r" b="b"/>
              <a:pathLst>
                <a:path w="29" h="55">
                  <a:moveTo>
                    <a:pt x="5" y="19"/>
                  </a:moveTo>
                  <a:cubicBezTo>
                    <a:pt x="0" y="33"/>
                    <a:pt x="0" y="51"/>
                    <a:pt x="2" y="53"/>
                  </a:cubicBezTo>
                  <a:cubicBezTo>
                    <a:pt x="4" y="55"/>
                    <a:pt x="16" y="54"/>
                    <a:pt x="23" y="40"/>
                  </a:cubicBezTo>
                  <a:cubicBezTo>
                    <a:pt x="29" y="26"/>
                    <a:pt x="26" y="5"/>
                    <a:pt x="23" y="3"/>
                  </a:cubicBezTo>
                  <a:cubicBezTo>
                    <a:pt x="20" y="0"/>
                    <a:pt x="10" y="6"/>
                    <a:pt x="5" y="19"/>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66" name="Freeform 166">
              <a:extLst>
                <a:ext uri="{FF2B5EF4-FFF2-40B4-BE49-F238E27FC236}">
                  <a16:creationId xmlns:a16="http://schemas.microsoft.com/office/drawing/2014/main" id="{00000000-0008-0000-0300-0000A6000000}"/>
                </a:ext>
              </a:extLst>
            </xdr:cNvPr>
            <xdr:cNvSpPr>
              <a:spLocks/>
            </xdr:cNvSpPr>
          </xdr:nvSpPr>
          <xdr:spPr bwMode="auto">
            <a:xfrm>
              <a:off x="2674807" y="3538538"/>
              <a:ext cx="136525" cy="166687"/>
            </a:xfrm>
            <a:custGeom>
              <a:avLst/>
              <a:gdLst>
                <a:gd name="T0" fmla="*/ 34 w 36"/>
                <a:gd name="T1" fmla="*/ 41 h 44"/>
                <a:gd name="T2" fmla="*/ 24 w 36"/>
                <a:gd name="T3" fmla="*/ 10 h 44"/>
                <a:gd name="T4" fmla="*/ 1 w 36"/>
                <a:gd name="T5" fmla="*/ 4 h 44"/>
                <a:gd name="T6" fmla="*/ 12 w 36"/>
                <a:gd name="T7" fmla="*/ 32 h 44"/>
                <a:gd name="T8" fmla="*/ 34 w 36"/>
                <a:gd name="T9" fmla="*/ 41 h 44"/>
              </a:gdLst>
              <a:ahLst/>
              <a:cxnLst>
                <a:cxn ang="0">
                  <a:pos x="T0" y="T1"/>
                </a:cxn>
                <a:cxn ang="0">
                  <a:pos x="T2" y="T3"/>
                </a:cxn>
                <a:cxn ang="0">
                  <a:pos x="T4" y="T5"/>
                </a:cxn>
                <a:cxn ang="0">
                  <a:pos x="T6" y="T7"/>
                </a:cxn>
                <a:cxn ang="0">
                  <a:pos x="T8" y="T9"/>
                </a:cxn>
              </a:cxnLst>
              <a:rect l="0" t="0" r="r" b="b"/>
              <a:pathLst>
                <a:path w="36" h="44">
                  <a:moveTo>
                    <a:pt x="34" y="41"/>
                  </a:moveTo>
                  <a:cubicBezTo>
                    <a:pt x="36" y="39"/>
                    <a:pt x="34" y="20"/>
                    <a:pt x="24" y="10"/>
                  </a:cubicBezTo>
                  <a:cubicBezTo>
                    <a:pt x="14" y="0"/>
                    <a:pt x="2" y="1"/>
                    <a:pt x="1" y="4"/>
                  </a:cubicBezTo>
                  <a:cubicBezTo>
                    <a:pt x="0" y="7"/>
                    <a:pt x="3" y="21"/>
                    <a:pt x="12" y="32"/>
                  </a:cubicBezTo>
                  <a:cubicBezTo>
                    <a:pt x="20" y="42"/>
                    <a:pt x="32" y="44"/>
                    <a:pt x="34" y="4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67" name="Freeform 167">
              <a:extLst>
                <a:ext uri="{FF2B5EF4-FFF2-40B4-BE49-F238E27FC236}">
                  <a16:creationId xmlns:a16="http://schemas.microsoft.com/office/drawing/2014/main" id="{00000000-0008-0000-0300-0000A7000000}"/>
                </a:ext>
              </a:extLst>
            </xdr:cNvPr>
            <xdr:cNvSpPr>
              <a:spLocks/>
            </xdr:cNvSpPr>
          </xdr:nvSpPr>
          <xdr:spPr bwMode="auto">
            <a:xfrm>
              <a:off x="2781170" y="3633788"/>
              <a:ext cx="123825" cy="187325"/>
            </a:xfrm>
            <a:custGeom>
              <a:avLst/>
              <a:gdLst>
                <a:gd name="T0" fmla="*/ 10 w 33"/>
                <a:gd name="T1" fmla="*/ 16 h 50"/>
                <a:gd name="T2" fmla="*/ 2 w 33"/>
                <a:gd name="T3" fmla="*/ 47 h 50"/>
                <a:gd name="T4" fmla="*/ 24 w 33"/>
                <a:gd name="T5" fmla="*/ 38 h 50"/>
                <a:gd name="T6" fmla="*/ 31 w 33"/>
                <a:gd name="T7" fmla="*/ 3 h 50"/>
                <a:gd name="T8" fmla="*/ 10 w 33"/>
                <a:gd name="T9" fmla="*/ 16 h 50"/>
              </a:gdLst>
              <a:ahLst/>
              <a:cxnLst>
                <a:cxn ang="0">
                  <a:pos x="T0" y="T1"/>
                </a:cxn>
                <a:cxn ang="0">
                  <a:pos x="T2" y="T3"/>
                </a:cxn>
                <a:cxn ang="0">
                  <a:pos x="T4" y="T5"/>
                </a:cxn>
                <a:cxn ang="0">
                  <a:pos x="T6" y="T7"/>
                </a:cxn>
                <a:cxn ang="0">
                  <a:pos x="T8" y="T9"/>
                </a:cxn>
              </a:cxnLst>
              <a:rect l="0" t="0" r="r" b="b"/>
              <a:pathLst>
                <a:path w="33" h="50">
                  <a:moveTo>
                    <a:pt x="10" y="16"/>
                  </a:moveTo>
                  <a:cubicBezTo>
                    <a:pt x="3" y="28"/>
                    <a:pt x="0" y="44"/>
                    <a:pt x="2" y="47"/>
                  </a:cubicBezTo>
                  <a:cubicBezTo>
                    <a:pt x="3" y="50"/>
                    <a:pt x="15" y="50"/>
                    <a:pt x="24" y="38"/>
                  </a:cubicBezTo>
                  <a:cubicBezTo>
                    <a:pt x="33" y="26"/>
                    <a:pt x="33" y="6"/>
                    <a:pt x="31" y="3"/>
                  </a:cubicBezTo>
                  <a:cubicBezTo>
                    <a:pt x="29" y="0"/>
                    <a:pt x="18" y="3"/>
                    <a:pt x="10" y="16"/>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68" name="Freeform 168">
              <a:extLst>
                <a:ext uri="{FF2B5EF4-FFF2-40B4-BE49-F238E27FC236}">
                  <a16:creationId xmlns:a16="http://schemas.microsoft.com/office/drawing/2014/main" id="{00000000-0008-0000-0300-0000A8000000}"/>
                </a:ext>
              </a:extLst>
            </xdr:cNvPr>
            <xdr:cNvSpPr>
              <a:spLocks/>
            </xdr:cNvSpPr>
          </xdr:nvSpPr>
          <xdr:spPr bwMode="auto">
            <a:xfrm>
              <a:off x="2663695" y="3697288"/>
              <a:ext cx="117475" cy="173037"/>
            </a:xfrm>
            <a:custGeom>
              <a:avLst/>
              <a:gdLst>
                <a:gd name="T0" fmla="*/ 28 w 31"/>
                <a:gd name="T1" fmla="*/ 43 h 46"/>
                <a:gd name="T2" fmla="*/ 24 w 31"/>
                <a:gd name="T3" fmla="*/ 12 h 46"/>
                <a:gd name="T4" fmla="*/ 2 w 31"/>
                <a:gd name="T5" fmla="*/ 2 h 46"/>
                <a:gd name="T6" fmla="*/ 8 w 31"/>
                <a:gd name="T7" fmla="*/ 30 h 46"/>
                <a:gd name="T8" fmla="*/ 28 w 31"/>
                <a:gd name="T9" fmla="*/ 43 h 46"/>
              </a:gdLst>
              <a:ahLst/>
              <a:cxnLst>
                <a:cxn ang="0">
                  <a:pos x="T0" y="T1"/>
                </a:cxn>
                <a:cxn ang="0">
                  <a:pos x="T2" y="T3"/>
                </a:cxn>
                <a:cxn ang="0">
                  <a:pos x="T4" y="T5"/>
                </a:cxn>
                <a:cxn ang="0">
                  <a:pos x="T6" y="T7"/>
                </a:cxn>
                <a:cxn ang="0">
                  <a:pos x="T8" y="T9"/>
                </a:cxn>
              </a:cxnLst>
              <a:rect l="0" t="0" r="r" b="b"/>
              <a:pathLst>
                <a:path w="31" h="46">
                  <a:moveTo>
                    <a:pt x="28" y="43"/>
                  </a:moveTo>
                  <a:cubicBezTo>
                    <a:pt x="30" y="41"/>
                    <a:pt x="31" y="23"/>
                    <a:pt x="24" y="12"/>
                  </a:cubicBezTo>
                  <a:cubicBezTo>
                    <a:pt x="16" y="0"/>
                    <a:pt x="4" y="0"/>
                    <a:pt x="2" y="2"/>
                  </a:cubicBezTo>
                  <a:cubicBezTo>
                    <a:pt x="0" y="4"/>
                    <a:pt x="1" y="19"/>
                    <a:pt x="8" y="30"/>
                  </a:cubicBezTo>
                  <a:cubicBezTo>
                    <a:pt x="14" y="42"/>
                    <a:pt x="25" y="46"/>
                    <a:pt x="28" y="4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69" name="Freeform 169">
              <a:extLst>
                <a:ext uri="{FF2B5EF4-FFF2-40B4-BE49-F238E27FC236}">
                  <a16:creationId xmlns:a16="http://schemas.microsoft.com/office/drawing/2014/main" id="{00000000-0008-0000-0300-0000A9000000}"/>
                </a:ext>
              </a:extLst>
            </xdr:cNvPr>
            <xdr:cNvSpPr>
              <a:spLocks/>
            </xdr:cNvSpPr>
          </xdr:nvSpPr>
          <xdr:spPr bwMode="auto">
            <a:xfrm>
              <a:off x="2724020" y="3817938"/>
              <a:ext cx="150813" cy="169862"/>
            </a:xfrm>
            <a:custGeom>
              <a:avLst/>
              <a:gdLst>
                <a:gd name="T0" fmla="*/ 15 w 40"/>
                <a:gd name="T1" fmla="*/ 11 h 45"/>
                <a:gd name="T2" fmla="*/ 1 w 40"/>
                <a:gd name="T3" fmla="*/ 40 h 45"/>
                <a:gd name="T4" fmla="*/ 25 w 40"/>
                <a:gd name="T5" fmla="*/ 35 h 45"/>
                <a:gd name="T6" fmla="*/ 38 w 40"/>
                <a:gd name="T7" fmla="*/ 3 h 45"/>
                <a:gd name="T8" fmla="*/ 15 w 40"/>
                <a:gd name="T9" fmla="*/ 11 h 45"/>
              </a:gdLst>
              <a:ahLst/>
              <a:cxnLst>
                <a:cxn ang="0">
                  <a:pos x="T0" y="T1"/>
                </a:cxn>
                <a:cxn ang="0">
                  <a:pos x="T2" y="T3"/>
                </a:cxn>
                <a:cxn ang="0">
                  <a:pos x="T4" y="T5"/>
                </a:cxn>
                <a:cxn ang="0">
                  <a:pos x="T6" y="T7"/>
                </a:cxn>
                <a:cxn ang="0">
                  <a:pos x="T8" y="T9"/>
                </a:cxn>
              </a:cxnLst>
              <a:rect l="0" t="0" r="r" b="b"/>
              <a:pathLst>
                <a:path w="40" h="45">
                  <a:moveTo>
                    <a:pt x="15" y="11"/>
                  </a:moveTo>
                  <a:cubicBezTo>
                    <a:pt x="6" y="21"/>
                    <a:pt x="0" y="37"/>
                    <a:pt x="1" y="40"/>
                  </a:cubicBezTo>
                  <a:cubicBezTo>
                    <a:pt x="2" y="42"/>
                    <a:pt x="14" y="45"/>
                    <a:pt x="25" y="35"/>
                  </a:cubicBezTo>
                  <a:cubicBezTo>
                    <a:pt x="36" y="25"/>
                    <a:pt x="40" y="6"/>
                    <a:pt x="38" y="3"/>
                  </a:cubicBezTo>
                  <a:cubicBezTo>
                    <a:pt x="37" y="0"/>
                    <a:pt x="25" y="1"/>
                    <a:pt x="15" y="1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70" name="Freeform 170">
              <a:extLst>
                <a:ext uri="{FF2B5EF4-FFF2-40B4-BE49-F238E27FC236}">
                  <a16:creationId xmlns:a16="http://schemas.microsoft.com/office/drawing/2014/main" id="{00000000-0008-0000-0300-0000AA000000}"/>
                </a:ext>
              </a:extLst>
            </xdr:cNvPr>
            <xdr:cNvSpPr>
              <a:spLocks/>
            </xdr:cNvSpPr>
          </xdr:nvSpPr>
          <xdr:spPr bwMode="auto">
            <a:xfrm>
              <a:off x="2619245" y="3840163"/>
              <a:ext cx="107950" cy="177800"/>
            </a:xfrm>
            <a:custGeom>
              <a:avLst/>
              <a:gdLst>
                <a:gd name="T0" fmla="*/ 4 w 29"/>
                <a:gd name="T1" fmla="*/ 1 h 47"/>
                <a:gd name="T2" fmla="*/ 5 w 29"/>
                <a:gd name="T3" fmla="*/ 29 h 47"/>
                <a:gd name="T4" fmla="*/ 23 w 29"/>
                <a:gd name="T5" fmla="*/ 45 h 47"/>
                <a:gd name="T6" fmla="*/ 24 w 29"/>
                <a:gd name="T7" fmla="*/ 15 h 47"/>
                <a:gd name="T8" fmla="*/ 4 w 29"/>
                <a:gd name="T9" fmla="*/ 1 h 47"/>
              </a:gdLst>
              <a:ahLst/>
              <a:cxnLst>
                <a:cxn ang="0">
                  <a:pos x="T0" y="T1"/>
                </a:cxn>
                <a:cxn ang="0">
                  <a:pos x="T2" y="T3"/>
                </a:cxn>
                <a:cxn ang="0">
                  <a:pos x="T4" y="T5"/>
                </a:cxn>
                <a:cxn ang="0">
                  <a:pos x="T6" y="T7"/>
                </a:cxn>
                <a:cxn ang="0">
                  <a:pos x="T8" y="T9"/>
                </a:cxn>
              </a:cxnLst>
              <a:rect l="0" t="0" r="r" b="b"/>
              <a:pathLst>
                <a:path w="29" h="47">
                  <a:moveTo>
                    <a:pt x="4" y="1"/>
                  </a:moveTo>
                  <a:cubicBezTo>
                    <a:pt x="2" y="3"/>
                    <a:pt x="0" y="17"/>
                    <a:pt x="5" y="29"/>
                  </a:cubicBezTo>
                  <a:cubicBezTo>
                    <a:pt x="10" y="41"/>
                    <a:pt x="20" y="47"/>
                    <a:pt x="23" y="45"/>
                  </a:cubicBezTo>
                  <a:cubicBezTo>
                    <a:pt x="25" y="44"/>
                    <a:pt x="29" y="27"/>
                    <a:pt x="24" y="15"/>
                  </a:cubicBezTo>
                  <a:cubicBezTo>
                    <a:pt x="18" y="2"/>
                    <a:pt x="6" y="0"/>
                    <a:pt x="4" y="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71" name="Freeform 171">
              <a:extLst>
                <a:ext uri="{FF2B5EF4-FFF2-40B4-BE49-F238E27FC236}">
                  <a16:creationId xmlns:a16="http://schemas.microsoft.com/office/drawing/2014/main" id="{00000000-0008-0000-0300-0000AB000000}"/>
                </a:ext>
              </a:extLst>
            </xdr:cNvPr>
            <xdr:cNvSpPr>
              <a:spLocks/>
            </xdr:cNvSpPr>
          </xdr:nvSpPr>
          <xdr:spPr bwMode="auto">
            <a:xfrm>
              <a:off x="2644645" y="3983038"/>
              <a:ext cx="166688" cy="155575"/>
            </a:xfrm>
            <a:custGeom>
              <a:avLst/>
              <a:gdLst>
                <a:gd name="T0" fmla="*/ 19 w 44"/>
                <a:gd name="T1" fmla="*/ 8 h 41"/>
                <a:gd name="T2" fmla="*/ 0 w 44"/>
                <a:gd name="T3" fmla="*/ 33 h 41"/>
                <a:gd name="T4" fmla="*/ 24 w 44"/>
                <a:gd name="T5" fmla="*/ 33 h 41"/>
                <a:gd name="T6" fmla="*/ 43 w 44"/>
                <a:gd name="T7" fmla="*/ 4 h 41"/>
                <a:gd name="T8" fmla="*/ 19 w 44"/>
                <a:gd name="T9" fmla="*/ 8 h 41"/>
              </a:gdLst>
              <a:ahLst/>
              <a:cxnLst>
                <a:cxn ang="0">
                  <a:pos x="T0" y="T1"/>
                </a:cxn>
                <a:cxn ang="0">
                  <a:pos x="T2" y="T3"/>
                </a:cxn>
                <a:cxn ang="0">
                  <a:pos x="T4" y="T5"/>
                </a:cxn>
                <a:cxn ang="0">
                  <a:pos x="T6" y="T7"/>
                </a:cxn>
                <a:cxn ang="0">
                  <a:pos x="T8" y="T9"/>
                </a:cxn>
              </a:cxnLst>
              <a:rect l="0" t="0" r="r" b="b"/>
              <a:pathLst>
                <a:path w="44" h="41">
                  <a:moveTo>
                    <a:pt x="19" y="8"/>
                  </a:moveTo>
                  <a:cubicBezTo>
                    <a:pt x="8" y="16"/>
                    <a:pt x="0" y="30"/>
                    <a:pt x="0" y="33"/>
                  </a:cubicBezTo>
                  <a:cubicBezTo>
                    <a:pt x="1" y="36"/>
                    <a:pt x="12" y="41"/>
                    <a:pt x="24" y="33"/>
                  </a:cubicBezTo>
                  <a:cubicBezTo>
                    <a:pt x="37" y="25"/>
                    <a:pt x="44" y="7"/>
                    <a:pt x="43" y="4"/>
                  </a:cubicBezTo>
                  <a:cubicBezTo>
                    <a:pt x="42" y="1"/>
                    <a:pt x="30" y="0"/>
                    <a:pt x="19" y="8"/>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72" name="Freeform 172">
              <a:extLst>
                <a:ext uri="{FF2B5EF4-FFF2-40B4-BE49-F238E27FC236}">
                  <a16:creationId xmlns:a16="http://schemas.microsoft.com/office/drawing/2014/main" id="{00000000-0008-0000-0300-0000AC000000}"/>
                </a:ext>
              </a:extLst>
            </xdr:cNvPr>
            <xdr:cNvSpPr>
              <a:spLocks/>
            </xdr:cNvSpPr>
          </xdr:nvSpPr>
          <xdr:spPr bwMode="auto">
            <a:xfrm>
              <a:off x="2550982" y="3968750"/>
              <a:ext cx="101600" cy="180975"/>
            </a:xfrm>
            <a:custGeom>
              <a:avLst/>
              <a:gdLst>
                <a:gd name="T0" fmla="*/ 17 w 27"/>
                <a:gd name="T1" fmla="*/ 47 h 48"/>
                <a:gd name="T2" fmla="*/ 23 w 27"/>
                <a:gd name="T3" fmla="*/ 17 h 48"/>
                <a:gd name="T4" fmla="*/ 6 w 27"/>
                <a:gd name="T5" fmla="*/ 1 h 48"/>
                <a:gd name="T6" fmla="*/ 2 w 27"/>
                <a:gd name="T7" fmla="*/ 28 h 48"/>
                <a:gd name="T8" fmla="*/ 17 w 27"/>
                <a:gd name="T9" fmla="*/ 47 h 48"/>
              </a:gdLst>
              <a:ahLst/>
              <a:cxnLst>
                <a:cxn ang="0">
                  <a:pos x="T0" y="T1"/>
                </a:cxn>
                <a:cxn ang="0">
                  <a:pos x="T2" y="T3"/>
                </a:cxn>
                <a:cxn ang="0">
                  <a:pos x="T4" y="T5"/>
                </a:cxn>
                <a:cxn ang="0">
                  <a:pos x="T6" y="T7"/>
                </a:cxn>
                <a:cxn ang="0">
                  <a:pos x="T8" y="T9"/>
                </a:cxn>
              </a:cxnLst>
              <a:rect l="0" t="0" r="r" b="b"/>
              <a:pathLst>
                <a:path w="27" h="48">
                  <a:moveTo>
                    <a:pt x="17" y="47"/>
                  </a:moveTo>
                  <a:cubicBezTo>
                    <a:pt x="19" y="46"/>
                    <a:pt x="27" y="30"/>
                    <a:pt x="23" y="17"/>
                  </a:cubicBezTo>
                  <a:cubicBezTo>
                    <a:pt x="19" y="5"/>
                    <a:pt x="8" y="0"/>
                    <a:pt x="6" y="1"/>
                  </a:cubicBezTo>
                  <a:cubicBezTo>
                    <a:pt x="3" y="3"/>
                    <a:pt x="0" y="16"/>
                    <a:pt x="2" y="28"/>
                  </a:cubicBezTo>
                  <a:cubicBezTo>
                    <a:pt x="5" y="41"/>
                    <a:pt x="14" y="48"/>
                    <a:pt x="17"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73" name="Freeform 173">
              <a:extLst>
                <a:ext uri="{FF2B5EF4-FFF2-40B4-BE49-F238E27FC236}">
                  <a16:creationId xmlns:a16="http://schemas.microsoft.com/office/drawing/2014/main" id="{00000000-0008-0000-0300-0000AD000000}"/>
                </a:ext>
              </a:extLst>
            </xdr:cNvPr>
            <xdr:cNvSpPr>
              <a:spLocks/>
            </xdr:cNvSpPr>
          </xdr:nvSpPr>
          <xdr:spPr bwMode="auto">
            <a:xfrm>
              <a:off x="2539870" y="4127500"/>
              <a:ext cx="176213" cy="134937"/>
            </a:xfrm>
            <a:custGeom>
              <a:avLst/>
              <a:gdLst>
                <a:gd name="T0" fmla="*/ 23 w 47"/>
                <a:gd name="T1" fmla="*/ 6 h 36"/>
                <a:gd name="T2" fmla="*/ 1 w 47"/>
                <a:gd name="T3" fmla="*/ 27 h 36"/>
                <a:gd name="T4" fmla="*/ 24 w 47"/>
                <a:gd name="T5" fmla="*/ 31 h 36"/>
                <a:gd name="T6" fmla="*/ 47 w 47"/>
                <a:gd name="T7" fmla="*/ 7 h 36"/>
                <a:gd name="T8" fmla="*/ 23 w 47"/>
                <a:gd name="T9" fmla="*/ 6 h 36"/>
              </a:gdLst>
              <a:ahLst/>
              <a:cxnLst>
                <a:cxn ang="0">
                  <a:pos x="T0" y="T1"/>
                </a:cxn>
                <a:cxn ang="0">
                  <a:pos x="T2" y="T3"/>
                </a:cxn>
                <a:cxn ang="0">
                  <a:pos x="T4" y="T5"/>
                </a:cxn>
                <a:cxn ang="0">
                  <a:pos x="T6" y="T7"/>
                </a:cxn>
                <a:cxn ang="0">
                  <a:pos x="T8" y="T9"/>
                </a:cxn>
              </a:cxnLst>
              <a:rect l="0" t="0" r="r" b="b"/>
              <a:pathLst>
                <a:path w="47" h="36">
                  <a:moveTo>
                    <a:pt x="23" y="6"/>
                  </a:moveTo>
                  <a:cubicBezTo>
                    <a:pt x="11" y="12"/>
                    <a:pt x="1" y="24"/>
                    <a:pt x="1" y="27"/>
                  </a:cubicBezTo>
                  <a:cubicBezTo>
                    <a:pt x="0" y="29"/>
                    <a:pt x="11" y="36"/>
                    <a:pt x="24" y="31"/>
                  </a:cubicBezTo>
                  <a:cubicBezTo>
                    <a:pt x="38" y="26"/>
                    <a:pt x="47" y="10"/>
                    <a:pt x="47" y="7"/>
                  </a:cubicBezTo>
                  <a:cubicBezTo>
                    <a:pt x="46" y="3"/>
                    <a:pt x="35" y="0"/>
                    <a:pt x="23" y="6"/>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74" name="Freeform 174">
              <a:extLst>
                <a:ext uri="{FF2B5EF4-FFF2-40B4-BE49-F238E27FC236}">
                  <a16:creationId xmlns:a16="http://schemas.microsoft.com/office/drawing/2014/main" id="{00000000-0008-0000-0300-0000AE000000}"/>
                </a:ext>
              </a:extLst>
            </xdr:cNvPr>
            <xdr:cNvSpPr>
              <a:spLocks/>
            </xdr:cNvSpPr>
          </xdr:nvSpPr>
          <xdr:spPr bwMode="auto">
            <a:xfrm>
              <a:off x="2460495" y="4081463"/>
              <a:ext cx="90488" cy="180975"/>
            </a:xfrm>
            <a:custGeom>
              <a:avLst/>
              <a:gdLst>
                <a:gd name="T0" fmla="*/ 12 w 24"/>
                <a:gd name="T1" fmla="*/ 47 h 48"/>
                <a:gd name="T2" fmla="*/ 23 w 24"/>
                <a:gd name="T3" fmla="*/ 19 h 48"/>
                <a:gd name="T4" fmla="*/ 9 w 24"/>
                <a:gd name="T5" fmla="*/ 1 h 48"/>
                <a:gd name="T6" fmla="*/ 0 w 24"/>
                <a:gd name="T7" fmla="*/ 26 h 48"/>
                <a:gd name="T8" fmla="*/ 12 w 24"/>
                <a:gd name="T9" fmla="*/ 47 h 48"/>
              </a:gdLst>
              <a:ahLst/>
              <a:cxnLst>
                <a:cxn ang="0">
                  <a:pos x="T0" y="T1"/>
                </a:cxn>
                <a:cxn ang="0">
                  <a:pos x="T2" y="T3"/>
                </a:cxn>
                <a:cxn ang="0">
                  <a:pos x="T4" y="T5"/>
                </a:cxn>
                <a:cxn ang="0">
                  <a:pos x="T6" y="T7"/>
                </a:cxn>
                <a:cxn ang="0">
                  <a:pos x="T8" y="T9"/>
                </a:cxn>
              </a:cxnLst>
              <a:rect l="0" t="0" r="r" b="b"/>
              <a:pathLst>
                <a:path w="24" h="48">
                  <a:moveTo>
                    <a:pt x="12" y="47"/>
                  </a:moveTo>
                  <a:cubicBezTo>
                    <a:pt x="14" y="46"/>
                    <a:pt x="24" y="33"/>
                    <a:pt x="23" y="19"/>
                  </a:cubicBezTo>
                  <a:cubicBezTo>
                    <a:pt x="21" y="6"/>
                    <a:pt x="11" y="0"/>
                    <a:pt x="9" y="1"/>
                  </a:cubicBezTo>
                  <a:cubicBezTo>
                    <a:pt x="6" y="2"/>
                    <a:pt x="0" y="13"/>
                    <a:pt x="0" y="26"/>
                  </a:cubicBezTo>
                  <a:cubicBezTo>
                    <a:pt x="1" y="39"/>
                    <a:pt x="8" y="48"/>
                    <a:pt x="12"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75" name="Freeform 175">
              <a:extLst>
                <a:ext uri="{FF2B5EF4-FFF2-40B4-BE49-F238E27FC236}">
                  <a16:creationId xmlns:a16="http://schemas.microsoft.com/office/drawing/2014/main" id="{00000000-0008-0000-0300-0000AF000000}"/>
                </a:ext>
              </a:extLst>
            </xdr:cNvPr>
            <xdr:cNvSpPr>
              <a:spLocks/>
            </xdr:cNvSpPr>
          </xdr:nvSpPr>
          <xdr:spPr bwMode="auto">
            <a:xfrm>
              <a:off x="2422395" y="4259263"/>
              <a:ext cx="188913" cy="115887"/>
            </a:xfrm>
            <a:custGeom>
              <a:avLst/>
              <a:gdLst>
                <a:gd name="T0" fmla="*/ 26 w 50"/>
                <a:gd name="T1" fmla="*/ 3 h 31"/>
                <a:gd name="T2" fmla="*/ 1 w 50"/>
                <a:gd name="T3" fmla="*/ 20 h 31"/>
                <a:gd name="T4" fmla="*/ 23 w 50"/>
                <a:gd name="T5" fmla="*/ 28 h 31"/>
                <a:gd name="T6" fmla="*/ 50 w 50"/>
                <a:gd name="T7" fmla="*/ 8 h 31"/>
                <a:gd name="T8" fmla="*/ 26 w 50"/>
                <a:gd name="T9" fmla="*/ 3 h 31"/>
              </a:gdLst>
              <a:ahLst/>
              <a:cxnLst>
                <a:cxn ang="0">
                  <a:pos x="T0" y="T1"/>
                </a:cxn>
                <a:cxn ang="0">
                  <a:pos x="T2" y="T3"/>
                </a:cxn>
                <a:cxn ang="0">
                  <a:pos x="T4" y="T5"/>
                </a:cxn>
                <a:cxn ang="0">
                  <a:pos x="T6" y="T7"/>
                </a:cxn>
                <a:cxn ang="0">
                  <a:pos x="T8" y="T9"/>
                </a:cxn>
              </a:cxnLst>
              <a:rect l="0" t="0" r="r" b="b"/>
              <a:pathLst>
                <a:path w="50" h="31">
                  <a:moveTo>
                    <a:pt x="26" y="3"/>
                  </a:moveTo>
                  <a:cubicBezTo>
                    <a:pt x="13" y="7"/>
                    <a:pt x="1" y="16"/>
                    <a:pt x="1" y="20"/>
                  </a:cubicBezTo>
                  <a:cubicBezTo>
                    <a:pt x="0" y="22"/>
                    <a:pt x="9" y="31"/>
                    <a:pt x="23" y="28"/>
                  </a:cubicBezTo>
                  <a:cubicBezTo>
                    <a:pt x="37" y="25"/>
                    <a:pt x="50" y="11"/>
                    <a:pt x="50" y="8"/>
                  </a:cubicBezTo>
                  <a:cubicBezTo>
                    <a:pt x="50" y="5"/>
                    <a:pt x="39" y="0"/>
                    <a:pt x="26" y="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76" name="Freeform 176">
              <a:extLst>
                <a:ext uri="{FF2B5EF4-FFF2-40B4-BE49-F238E27FC236}">
                  <a16:creationId xmlns:a16="http://schemas.microsoft.com/office/drawing/2014/main" id="{00000000-0008-0000-0300-0000B0000000}"/>
                </a:ext>
              </a:extLst>
            </xdr:cNvPr>
            <xdr:cNvSpPr>
              <a:spLocks/>
            </xdr:cNvSpPr>
          </xdr:nvSpPr>
          <xdr:spPr bwMode="auto">
            <a:xfrm>
              <a:off x="2346195" y="4179888"/>
              <a:ext cx="98425" cy="176212"/>
            </a:xfrm>
            <a:custGeom>
              <a:avLst/>
              <a:gdLst>
                <a:gd name="T0" fmla="*/ 9 w 26"/>
                <a:gd name="T1" fmla="*/ 46 h 47"/>
                <a:gd name="T2" fmla="*/ 25 w 26"/>
                <a:gd name="T3" fmla="*/ 22 h 47"/>
                <a:gd name="T4" fmla="*/ 15 w 26"/>
                <a:gd name="T5" fmla="*/ 1 h 47"/>
                <a:gd name="T6" fmla="*/ 2 w 26"/>
                <a:gd name="T7" fmla="*/ 24 h 47"/>
                <a:gd name="T8" fmla="*/ 9 w 26"/>
                <a:gd name="T9" fmla="*/ 46 h 47"/>
              </a:gdLst>
              <a:ahLst/>
              <a:cxnLst>
                <a:cxn ang="0">
                  <a:pos x="T0" y="T1"/>
                </a:cxn>
                <a:cxn ang="0">
                  <a:pos x="T2" y="T3"/>
                </a:cxn>
                <a:cxn ang="0">
                  <a:pos x="T4" y="T5"/>
                </a:cxn>
                <a:cxn ang="0">
                  <a:pos x="T6" y="T7"/>
                </a:cxn>
                <a:cxn ang="0">
                  <a:pos x="T8" y="T9"/>
                </a:cxn>
              </a:cxnLst>
              <a:rect l="0" t="0" r="r" b="b"/>
              <a:pathLst>
                <a:path w="26" h="47">
                  <a:moveTo>
                    <a:pt x="9" y="46"/>
                  </a:moveTo>
                  <a:cubicBezTo>
                    <a:pt x="12" y="47"/>
                    <a:pt x="24" y="35"/>
                    <a:pt x="25" y="22"/>
                  </a:cubicBezTo>
                  <a:cubicBezTo>
                    <a:pt x="26" y="9"/>
                    <a:pt x="17" y="0"/>
                    <a:pt x="15" y="1"/>
                  </a:cubicBezTo>
                  <a:cubicBezTo>
                    <a:pt x="12" y="1"/>
                    <a:pt x="4" y="12"/>
                    <a:pt x="2" y="24"/>
                  </a:cubicBezTo>
                  <a:cubicBezTo>
                    <a:pt x="0" y="36"/>
                    <a:pt x="6" y="47"/>
                    <a:pt x="9" y="46"/>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77" name="Freeform 177">
              <a:extLst>
                <a:ext uri="{FF2B5EF4-FFF2-40B4-BE49-F238E27FC236}">
                  <a16:creationId xmlns:a16="http://schemas.microsoft.com/office/drawing/2014/main" id="{00000000-0008-0000-0300-0000B1000000}"/>
                </a:ext>
              </a:extLst>
            </xdr:cNvPr>
            <xdr:cNvSpPr>
              <a:spLocks/>
            </xdr:cNvSpPr>
          </xdr:nvSpPr>
          <xdr:spPr bwMode="auto">
            <a:xfrm>
              <a:off x="2285870" y="4367213"/>
              <a:ext cx="200025" cy="95250"/>
            </a:xfrm>
            <a:custGeom>
              <a:avLst/>
              <a:gdLst>
                <a:gd name="T0" fmla="*/ 30 w 53"/>
                <a:gd name="T1" fmla="*/ 1 h 25"/>
                <a:gd name="T2" fmla="*/ 1 w 53"/>
                <a:gd name="T3" fmla="*/ 13 h 25"/>
                <a:gd name="T4" fmla="*/ 22 w 53"/>
                <a:gd name="T5" fmla="*/ 25 h 25"/>
                <a:gd name="T6" fmla="*/ 52 w 53"/>
                <a:gd name="T7" fmla="*/ 11 h 25"/>
                <a:gd name="T8" fmla="*/ 30 w 53"/>
                <a:gd name="T9" fmla="*/ 1 h 25"/>
              </a:gdLst>
              <a:ahLst/>
              <a:cxnLst>
                <a:cxn ang="0">
                  <a:pos x="T0" y="T1"/>
                </a:cxn>
                <a:cxn ang="0">
                  <a:pos x="T2" y="T3"/>
                </a:cxn>
                <a:cxn ang="0">
                  <a:pos x="T4" y="T5"/>
                </a:cxn>
                <a:cxn ang="0">
                  <a:pos x="T6" y="T7"/>
                </a:cxn>
                <a:cxn ang="0">
                  <a:pos x="T8" y="T9"/>
                </a:cxn>
              </a:cxnLst>
              <a:rect l="0" t="0" r="r" b="b"/>
              <a:pathLst>
                <a:path w="53" h="25">
                  <a:moveTo>
                    <a:pt x="30" y="1"/>
                  </a:moveTo>
                  <a:cubicBezTo>
                    <a:pt x="16" y="2"/>
                    <a:pt x="3" y="10"/>
                    <a:pt x="1" y="13"/>
                  </a:cubicBezTo>
                  <a:cubicBezTo>
                    <a:pt x="0" y="15"/>
                    <a:pt x="7" y="25"/>
                    <a:pt x="22" y="25"/>
                  </a:cubicBezTo>
                  <a:cubicBezTo>
                    <a:pt x="36" y="25"/>
                    <a:pt x="51" y="13"/>
                    <a:pt x="52" y="11"/>
                  </a:cubicBezTo>
                  <a:cubicBezTo>
                    <a:pt x="53" y="7"/>
                    <a:pt x="43" y="0"/>
                    <a:pt x="30" y="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78" name="Freeform 178">
              <a:extLst>
                <a:ext uri="{FF2B5EF4-FFF2-40B4-BE49-F238E27FC236}">
                  <a16:creationId xmlns:a16="http://schemas.microsoft.com/office/drawing/2014/main" id="{00000000-0008-0000-0300-0000B2000000}"/>
                </a:ext>
              </a:extLst>
            </xdr:cNvPr>
            <xdr:cNvSpPr>
              <a:spLocks/>
            </xdr:cNvSpPr>
          </xdr:nvSpPr>
          <xdr:spPr bwMode="auto">
            <a:xfrm>
              <a:off x="2219195" y="4262438"/>
              <a:ext cx="115888" cy="169862"/>
            </a:xfrm>
            <a:custGeom>
              <a:avLst/>
              <a:gdLst>
                <a:gd name="T0" fmla="*/ 21 w 31"/>
                <a:gd name="T1" fmla="*/ 0 h 45"/>
                <a:gd name="T2" fmla="*/ 4 w 31"/>
                <a:gd name="T3" fmla="*/ 21 h 45"/>
                <a:gd name="T4" fmla="*/ 7 w 31"/>
                <a:gd name="T5" fmla="*/ 45 h 45"/>
                <a:gd name="T6" fmla="*/ 27 w 31"/>
                <a:gd name="T7" fmla="*/ 23 h 45"/>
                <a:gd name="T8" fmla="*/ 21 w 31"/>
                <a:gd name="T9" fmla="*/ 0 h 45"/>
              </a:gdLst>
              <a:ahLst/>
              <a:cxnLst>
                <a:cxn ang="0">
                  <a:pos x="T0" y="T1"/>
                </a:cxn>
                <a:cxn ang="0">
                  <a:pos x="T2" y="T3"/>
                </a:cxn>
                <a:cxn ang="0">
                  <a:pos x="T4" y="T5"/>
                </a:cxn>
                <a:cxn ang="0">
                  <a:pos x="T6" y="T7"/>
                </a:cxn>
                <a:cxn ang="0">
                  <a:pos x="T8" y="T9"/>
                </a:cxn>
              </a:cxnLst>
              <a:rect l="0" t="0" r="r" b="b"/>
              <a:pathLst>
                <a:path w="31" h="45">
                  <a:moveTo>
                    <a:pt x="21" y="0"/>
                  </a:moveTo>
                  <a:cubicBezTo>
                    <a:pt x="18" y="0"/>
                    <a:pt x="8" y="9"/>
                    <a:pt x="4" y="21"/>
                  </a:cubicBezTo>
                  <a:cubicBezTo>
                    <a:pt x="0" y="33"/>
                    <a:pt x="3" y="44"/>
                    <a:pt x="7" y="45"/>
                  </a:cubicBezTo>
                  <a:cubicBezTo>
                    <a:pt x="9" y="45"/>
                    <a:pt x="24" y="36"/>
                    <a:pt x="27" y="23"/>
                  </a:cubicBezTo>
                  <a:cubicBezTo>
                    <a:pt x="31" y="10"/>
                    <a:pt x="23" y="1"/>
                    <a:pt x="21" y="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grpSp>
      <xdr:grpSp>
        <xdr:nvGrpSpPr>
          <xdr:cNvPr id="144" name="Group 143">
            <a:extLst>
              <a:ext uri="{FF2B5EF4-FFF2-40B4-BE49-F238E27FC236}">
                <a16:creationId xmlns:a16="http://schemas.microsoft.com/office/drawing/2014/main" id="{00000000-0008-0000-0300-000090000000}"/>
              </a:ext>
            </a:extLst>
          </xdr:cNvPr>
          <xdr:cNvGrpSpPr/>
        </xdr:nvGrpSpPr>
        <xdr:grpSpPr>
          <a:xfrm>
            <a:off x="857119" y="3203575"/>
            <a:ext cx="698501" cy="1273175"/>
            <a:chOff x="857119" y="3203575"/>
            <a:chExt cx="698501" cy="1273175"/>
          </a:xfrm>
          <a:grpFill/>
        </xdr:grpSpPr>
        <xdr:sp macro="" textlink="">
          <xdr:nvSpPr>
            <xdr:cNvPr id="145" name="Freeform 145">
              <a:extLst>
                <a:ext uri="{FF2B5EF4-FFF2-40B4-BE49-F238E27FC236}">
                  <a16:creationId xmlns:a16="http://schemas.microsoft.com/office/drawing/2014/main" id="{00000000-0008-0000-0300-000091000000}"/>
                </a:ext>
              </a:extLst>
            </xdr:cNvPr>
            <xdr:cNvSpPr>
              <a:spLocks/>
            </xdr:cNvSpPr>
          </xdr:nvSpPr>
          <xdr:spPr bwMode="auto">
            <a:xfrm>
              <a:off x="1011107" y="3203575"/>
              <a:ext cx="147638" cy="203200"/>
            </a:xfrm>
            <a:custGeom>
              <a:avLst/>
              <a:gdLst>
                <a:gd name="T0" fmla="*/ 25 w 39"/>
                <a:gd name="T1" fmla="*/ 34 h 54"/>
                <a:gd name="T2" fmla="*/ 38 w 39"/>
                <a:gd name="T3" fmla="*/ 2 h 54"/>
                <a:gd name="T4" fmla="*/ 11 w 39"/>
                <a:gd name="T5" fmla="*/ 18 h 54"/>
                <a:gd name="T6" fmla="*/ 1 w 39"/>
                <a:gd name="T7" fmla="*/ 53 h 54"/>
                <a:gd name="T8" fmla="*/ 25 w 39"/>
                <a:gd name="T9" fmla="*/ 34 h 54"/>
              </a:gdLst>
              <a:ahLst/>
              <a:cxnLst>
                <a:cxn ang="0">
                  <a:pos x="T0" y="T1"/>
                </a:cxn>
                <a:cxn ang="0">
                  <a:pos x="T2" y="T3"/>
                </a:cxn>
                <a:cxn ang="0">
                  <a:pos x="T4" y="T5"/>
                </a:cxn>
                <a:cxn ang="0">
                  <a:pos x="T6" y="T7"/>
                </a:cxn>
                <a:cxn ang="0">
                  <a:pos x="T8" y="T9"/>
                </a:cxn>
              </a:cxnLst>
              <a:rect l="0" t="0" r="r" b="b"/>
              <a:pathLst>
                <a:path w="39" h="54">
                  <a:moveTo>
                    <a:pt x="25" y="34"/>
                  </a:moveTo>
                  <a:cubicBezTo>
                    <a:pt x="35" y="21"/>
                    <a:pt x="39" y="5"/>
                    <a:pt x="38" y="2"/>
                  </a:cubicBezTo>
                  <a:cubicBezTo>
                    <a:pt x="36" y="0"/>
                    <a:pt x="22" y="4"/>
                    <a:pt x="11" y="18"/>
                  </a:cubicBezTo>
                  <a:cubicBezTo>
                    <a:pt x="0" y="33"/>
                    <a:pt x="0" y="51"/>
                    <a:pt x="1" y="53"/>
                  </a:cubicBezTo>
                  <a:cubicBezTo>
                    <a:pt x="4" y="54"/>
                    <a:pt x="16" y="47"/>
                    <a:pt x="25" y="34"/>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46" name="Freeform 146">
              <a:extLst>
                <a:ext uri="{FF2B5EF4-FFF2-40B4-BE49-F238E27FC236}">
                  <a16:creationId xmlns:a16="http://schemas.microsoft.com/office/drawing/2014/main" id="{00000000-0008-0000-0300-000092000000}"/>
                </a:ext>
              </a:extLst>
            </xdr:cNvPr>
            <xdr:cNvSpPr>
              <a:spLocks/>
            </xdr:cNvSpPr>
          </xdr:nvSpPr>
          <xdr:spPr bwMode="auto">
            <a:xfrm>
              <a:off x="898395" y="3252788"/>
              <a:ext cx="98425" cy="233362"/>
            </a:xfrm>
            <a:custGeom>
              <a:avLst/>
              <a:gdLst>
                <a:gd name="T0" fmla="*/ 19 w 26"/>
                <a:gd name="T1" fmla="*/ 60 h 62"/>
                <a:gd name="T2" fmla="*/ 25 w 26"/>
                <a:gd name="T3" fmla="*/ 25 h 62"/>
                <a:gd name="T4" fmla="*/ 12 w 26"/>
                <a:gd name="T5" fmla="*/ 2 h 62"/>
                <a:gd name="T6" fmla="*/ 3 w 26"/>
                <a:gd name="T7" fmla="*/ 40 h 62"/>
                <a:gd name="T8" fmla="*/ 19 w 26"/>
                <a:gd name="T9" fmla="*/ 60 h 62"/>
              </a:gdLst>
              <a:ahLst/>
              <a:cxnLst>
                <a:cxn ang="0">
                  <a:pos x="T0" y="T1"/>
                </a:cxn>
                <a:cxn ang="0">
                  <a:pos x="T2" y="T3"/>
                </a:cxn>
                <a:cxn ang="0">
                  <a:pos x="T4" y="T5"/>
                </a:cxn>
                <a:cxn ang="0">
                  <a:pos x="T6" y="T7"/>
                </a:cxn>
                <a:cxn ang="0">
                  <a:pos x="T8" y="T9"/>
                </a:cxn>
              </a:cxnLst>
              <a:rect l="0" t="0" r="r" b="b"/>
              <a:pathLst>
                <a:path w="26" h="62">
                  <a:moveTo>
                    <a:pt x="19" y="60"/>
                  </a:moveTo>
                  <a:cubicBezTo>
                    <a:pt x="22" y="58"/>
                    <a:pt x="26" y="41"/>
                    <a:pt x="25" y="25"/>
                  </a:cubicBezTo>
                  <a:cubicBezTo>
                    <a:pt x="24" y="9"/>
                    <a:pt x="16" y="0"/>
                    <a:pt x="12" y="2"/>
                  </a:cubicBezTo>
                  <a:cubicBezTo>
                    <a:pt x="9" y="4"/>
                    <a:pt x="0" y="24"/>
                    <a:pt x="3" y="40"/>
                  </a:cubicBezTo>
                  <a:cubicBezTo>
                    <a:pt x="6" y="56"/>
                    <a:pt x="17" y="62"/>
                    <a:pt x="19" y="6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47" name="Freeform 147">
              <a:extLst>
                <a:ext uri="{FF2B5EF4-FFF2-40B4-BE49-F238E27FC236}">
                  <a16:creationId xmlns:a16="http://schemas.microsoft.com/office/drawing/2014/main" id="{00000000-0008-0000-0300-000093000000}"/>
                </a:ext>
              </a:extLst>
            </xdr:cNvPr>
            <xdr:cNvSpPr>
              <a:spLocks/>
            </xdr:cNvSpPr>
          </xdr:nvSpPr>
          <xdr:spPr bwMode="auto">
            <a:xfrm>
              <a:off x="963482" y="3400425"/>
              <a:ext cx="157163" cy="153987"/>
            </a:xfrm>
            <a:custGeom>
              <a:avLst/>
              <a:gdLst>
                <a:gd name="T0" fmla="*/ 24 w 42"/>
                <a:gd name="T1" fmla="*/ 33 h 41"/>
                <a:gd name="T2" fmla="*/ 41 w 42"/>
                <a:gd name="T3" fmla="*/ 7 h 41"/>
                <a:gd name="T4" fmla="*/ 18 w 42"/>
                <a:gd name="T5" fmla="*/ 7 h 41"/>
                <a:gd name="T6" fmla="*/ 1 w 42"/>
                <a:gd name="T7" fmla="*/ 36 h 41"/>
                <a:gd name="T8" fmla="*/ 24 w 42"/>
                <a:gd name="T9" fmla="*/ 33 h 41"/>
              </a:gdLst>
              <a:ahLst/>
              <a:cxnLst>
                <a:cxn ang="0">
                  <a:pos x="T0" y="T1"/>
                </a:cxn>
                <a:cxn ang="0">
                  <a:pos x="T2" y="T3"/>
                </a:cxn>
                <a:cxn ang="0">
                  <a:pos x="T4" y="T5"/>
                </a:cxn>
                <a:cxn ang="0">
                  <a:pos x="T6" y="T7"/>
                </a:cxn>
                <a:cxn ang="0">
                  <a:pos x="T8" y="T9"/>
                </a:cxn>
              </a:cxnLst>
              <a:rect l="0" t="0" r="r" b="b"/>
              <a:pathLst>
                <a:path w="42" h="41">
                  <a:moveTo>
                    <a:pt x="24" y="33"/>
                  </a:moveTo>
                  <a:cubicBezTo>
                    <a:pt x="35" y="25"/>
                    <a:pt x="42" y="11"/>
                    <a:pt x="41" y="7"/>
                  </a:cubicBezTo>
                  <a:cubicBezTo>
                    <a:pt x="41" y="5"/>
                    <a:pt x="30" y="0"/>
                    <a:pt x="18" y="7"/>
                  </a:cubicBezTo>
                  <a:cubicBezTo>
                    <a:pt x="6" y="15"/>
                    <a:pt x="0" y="33"/>
                    <a:pt x="1" y="36"/>
                  </a:cubicBezTo>
                  <a:cubicBezTo>
                    <a:pt x="2" y="39"/>
                    <a:pt x="14" y="41"/>
                    <a:pt x="24" y="3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48" name="Freeform 148">
              <a:extLst>
                <a:ext uri="{FF2B5EF4-FFF2-40B4-BE49-F238E27FC236}">
                  <a16:creationId xmlns:a16="http://schemas.microsoft.com/office/drawing/2014/main" id="{00000000-0008-0000-0300-000094000000}"/>
                </a:ext>
              </a:extLst>
            </xdr:cNvPr>
            <xdr:cNvSpPr>
              <a:spLocks/>
            </xdr:cNvSpPr>
          </xdr:nvSpPr>
          <xdr:spPr bwMode="auto">
            <a:xfrm>
              <a:off x="857119" y="3455988"/>
              <a:ext cx="112713" cy="207962"/>
            </a:xfrm>
            <a:custGeom>
              <a:avLst/>
              <a:gdLst>
                <a:gd name="T0" fmla="*/ 28 w 30"/>
                <a:gd name="T1" fmla="*/ 53 h 55"/>
                <a:gd name="T2" fmla="*/ 25 w 30"/>
                <a:gd name="T3" fmla="*/ 19 h 55"/>
                <a:gd name="T4" fmla="*/ 6 w 30"/>
                <a:gd name="T5" fmla="*/ 3 h 55"/>
                <a:gd name="T6" fmla="*/ 7 w 30"/>
                <a:gd name="T7" fmla="*/ 40 h 55"/>
                <a:gd name="T8" fmla="*/ 28 w 30"/>
                <a:gd name="T9" fmla="*/ 53 h 55"/>
              </a:gdLst>
              <a:ahLst/>
              <a:cxnLst>
                <a:cxn ang="0">
                  <a:pos x="T0" y="T1"/>
                </a:cxn>
                <a:cxn ang="0">
                  <a:pos x="T2" y="T3"/>
                </a:cxn>
                <a:cxn ang="0">
                  <a:pos x="T4" y="T5"/>
                </a:cxn>
                <a:cxn ang="0">
                  <a:pos x="T6" y="T7"/>
                </a:cxn>
                <a:cxn ang="0">
                  <a:pos x="T8" y="T9"/>
                </a:cxn>
              </a:cxnLst>
              <a:rect l="0" t="0" r="r" b="b"/>
              <a:pathLst>
                <a:path w="30" h="55">
                  <a:moveTo>
                    <a:pt x="28" y="53"/>
                  </a:moveTo>
                  <a:cubicBezTo>
                    <a:pt x="30" y="51"/>
                    <a:pt x="30" y="33"/>
                    <a:pt x="25" y="19"/>
                  </a:cubicBezTo>
                  <a:cubicBezTo>
                    <a:pt x="20" y="6"/>
                    <a:pt x="9" y="0"/>
                    <a:pt x="6" y="3"/>
                  </a:cubicBezTo>
                  <a:cubicBezTo>
                    <a:pt x="4" y="5"/>
                    <a:pt x="0" y="26"/>
                    <a:pt x="7" y="40"/>
                  </a:cubicBezTo>
                  <a:cubicBezTo>
                    <a:pt x="14" y="54"/>
                    <a:pt x="26" y="55"/>
                    <a:pt x="28" y="5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49" name="Freeform 149">
              <a:extLst>
                <a:ext uri="{FF2B5EF4-FFF2-40B4-BE49-F238E27FC236}">
                  <a16:creationId xmlns:a16="http://schemas.microsoft.com/office/drawing/2014/main" id="{00000000-0008-0000-0300-000095000000}"/>
                </a:ext>
              </a:extLst>
            </xdr:cNvPr>
            <xdr:cNvSpPr>
              <a:spLocks/>
            </xdr:cNvSpPr>
          </xdr:nvSpPr>
          <xdr:spPr bwMode="auto">
            <a:xfrm>
              <a:off x="963482" y="3554413"/>
              <a:ext cx="134938" cy="165100"/>
            </a:xfrm>
            <a:custGeom>
              <a:avLst/>
              <a:gdLst>
                <a:gd name="T0" fmla="*/ 24 w 36"/>
                <a:gd name="T1" fmla="*/ 32 h 44"/>
                <a:gd name="T2" fmla="*/ 35 w 36"/>
                <a:gd name="T3" fmla="*/ 4 h 44"/>
                <a:gd name="T4" fmla="*/ 12 w 36"/>
                <a:gd name="T5" fmla="*/ 10 h 44"/>
                <a:gd name="T6" fmla="*/ 2 w 36"/>
                <a:gd name="T7" fmla="*/ 41 h 44"/>
                <a:gd name="T8" fmla="*/ 24 w 36"/>
                <a:gd name="T9" fmla="*/ 32 h 44"/>
              </a:gdLst>
              <a:ahLst/>
              <a:cxnLst>
                <a:cxn ang="0">
                  <a:pos x="T0" y="T1"/>
                </a:cxn>
                <a:cxn ang="0">
                  <a:pos x="T2" y="T3"/>
                </a:cxn>
                <a:cxn ang="0">
                  <a:pos x="T4" y="T5"/>
                </a:cxn>
                <a:cxn ang="0">
                  <a:pos x="T6" y="T7"/>
                </a:cxn>
                <a:cxn ang="0">
                  <a:pos x="T8" y="T9"/>
                </a:cxn>
              </a:cxnLst>
              <a:rect l="0" t="0" r="r" b="b"/>
              <a:pathLst>
                <a:path w="36" h="44">
                  <a:moveTo>
                    <a:pt x="24" y="32"/>
                  </a:moveTo>
                  <a:cubicBezTo>
                    <a:pt x="33" y="21"/>
                    <a:pt x="36" y="7"/>
                    <a:pt x="35" y="4"/>
                  </a:cubicBezTo>
                  <a:cubicBezTo>
                    <a:pt x="34" y="1"/>
                    <a:pt x="22" y="0"/>
                    <a:pt x="12" y="10"/>
                  </a:cubicBezTo>
                  <a:cubicBezTo>
                    <a:pt x="2" y="20"/>
                    <a:pt x="0" y="39"/>
                    <a:pt x="2" y="41"/>
                  </a:cubicBezTo>
                  <a:cubicBezTo>
                    <a:pt x="4" y="44"/>
                    <a:pt x="16" y="42"/>
                    <a:pt x="24" y="32"/>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0" name="Freeform 150">
              <a:extLst>
                <a:ext uri="{FF2B5EF4-FFF2-40B4-BE49-F238E27FC236}">
                  <a16:creationId xmlns:a16="http://schemas.microsoft.com/office/drawing/2014/main" id="{00000000-0008-0000-0300-000096000000}"/>
                </a:ext>
              </a:extLst>
            </xdr:cNvPr>
            <xdr:cNvSpPr>
              <a:spLocks/>
            </xdr:cNvSpPr>
          </xdr:nvSpPr>
          <xdr:spPr bwMode="auto">
            <a:xfrm>
              <a:off x="868232" y="3648075"/>
              <a:ext cx="125413" cy="188912"/>
            </a:xfrm>
            <a:custGeom>
              <a:avLst/>
              <a:gdLst>
                <a:gd name="T0" fmla="*/ 31 w 33"/>
                <a:gd name="T1" fmla="*/ 47 h 50"/>
                <a:gd name="T2" fmla="*/ 23 w 33"/>
                <a:gd name="T3" fmla="*/ 16 h 50"/>
                <a:gd name="T4" fmla="*/ 1 w 33"/>
                <a:gd name="T5" fmla="*/ 3 h 50"/>
                <a:gd name="T6" fmla="*/ 9 w 33"/>
                <a:gd name="T7" fmla="*/ 38 h 50"/>
                <a:gd name="T8" fmla="*/ 31 w 33"/>
                <a:gd name="T9" fmla="*/ 47 h 50"/>
              </a:gdLst>
              <a:ahLst/>
              <a:cxnLst>
                <a:cxn ang="0">
                  <a:pos x="T0" y="T1"/>
                </a:cxn>
                <a:cxn ang="0">
                  <a:pos x="T2" y="T3"/>
                </a:cxn>
                <a:cxn ang="0">
                  <a:pos x="T4" y="T5"/>
                </a:cxn>
                <a:cxn ang="0">
                  <a:pos x="T6" y="T7"/>
                </a:cxn>
                <a:cxn ang="0">
                  <a:pos x="T8" y="T9"/>
                </a:cxn>
              </a:cxnLst>
              <a:rect l="0" t="0" r="r" b="b"/>
              <a:pathLst>
                <a:path w="33" h="50">
                  <a:moveTo>
                    <a:pt x="31" y="47"/>
                  </a:moveTo>
                  <a:cubicBezTo>
                    <a:pt x="33" y="44"/>
                    <a:pt x="30" y="28"/>
                    <a:pt x="23" y="16"/>
                  </a:cubicBezTo>
                  <a:cubicBezTo>
                    <a:pt x="15" y="3"/>
                    <a:pt x="4" y="0"/>
                    <a:pt x="1" y="3"/>
                  </a:cubicBezTo>
                  <a:cubicBezTo>
                    <a:pt x="0" y="6"/>
                    <a:pt x="0" y="26"/>
                    <a:pt x="9" y="38"/>
                  </a:cubicBezTo>
                  <a:cubicBezTo>
                    <a:pt x="18" y="50"/>
                    <a:pt x="30" y="50"/>
                    <a:pt x="31"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1" name="Freeform 151">
              <a:extLst>
                <a:ext uri="{FF2B5EF4-FFF2-40B4-BE49-F238E27FC236}">
                  <a16:creationId xmlns:a16="http://schemas.microsoft.com/office/drawing/2014/main" id="{00000000-0008-0000-0300-000097000000}"/>
                </a:ext>
              </a:extLst>
            </xdr:cNvPr>
            <xdr:cNvSpPr>
              <a:spLocks/>
            </xdr:cNvSpPr>
          </xdr:nvSpPr>
          <xdr:spPr bwMode="auto">
            <a:xfrm>
              <a:off x="988882" y="3713163"/>
              <a:ext cx="120650" cy="173037"/>
            </a:xfrm>
            <a:custGeom>
              <a:avLst/>
              <a:gdLst>
                <a:gd name="T0" fmla="*/ 24 w 32"/>
                <a:gd name="T1" fmla="*/ 30 h 46"/>
                <a:gd name="T2" fmla="*/ 30 w 32"/>
                <a:gd name="T3" fmla="*/ 2 h 46"/>
                <a:gd name="T4" fmla="*/ 8 w 32"/>
                <a:gd name="T5" fmla="*/ 12 h 46"/>
                <a:gd name="T6" fmla="*/ 4 w 32"/>
                <a:gd name="T7" fmla="*/ 43 h 46"/>
                <a:gd name="T8" fmla="*/ 24 w 32"/>
                <a:gd name="T9" fmla="*/ 30 h 46"/>
              </a:gdLst>
              <a:ahLst/>
              <a:cxnLst>
                <a:cxn ang="0">
                  <a:pos x="T0" y="T1"/>
                </a:cxn>
                <a:cxn ang="0">
                  <a:pos x="T2" y="T3"/>
                </a:cxn>
                <a:cxn ang="0">
                  <a:pos x="T4" y="T5"/>
                </a:cxn>
                <a:cxn ang="0">
                  <a:pos x="T6" y="T7"/>
                </a:cxn>
                <a:cxn ang="0">
                  <a:pos x="T8" y="T9"/>
                </a:cxn>
              </a:cxnLst>
              <a:rect l="0" t="0" r="r" b="b"/>
              <a:pathLst>
                <a:path w="32" h="46">
                  <a:moveTo>
                    <a:pt x="24" y="30"/>
                  </a:moveTo>
                  <a:cubicBezTo>
                    <a:pt x="31" y="19"/>
                    <a:pt x="32" y="4"/>
                    <a:pt x="30" y="2"/>
                  </a:cubicBezTo>
                  <a:cubicBezTo>
                    <a:pt x="28" y="0"/>
                    <a:pt x="16" y="0"/>
                    <a:pt x="8" y="12"/>
                  </a:cubicBezTo>
                  <a:cubicBezTo>
                    <a:pt x="0" y="23"/>
                    <a:pt x="2" y="41"/>
                    <a:pt x="4" y="43"/>
                  </a:cubicBezTo>
                  <a:cubicBezTo>
                    <a:pt x="6" y="46"/>
                    <a:pt x="18" y="42"/>
                    <a:pt x="24" y="3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2" name="Freeform 152">
              <a:extLst>
                <a:ext uri="{FF2B5EF4-FFF2-40B4-BE49-F238E27FC236}">
                  <a16:creationId xmlns:a16="http://schemas.microsoft.com/office/drawing/2014/main" id="{00000000-0008-0000-0300-000098000000}"/>
                </a:ext>
              </a:extLst>
            </xdr:cNvPr>
            <xdr:cNvSpPr>
              <a:spLocks/>
            </xdr:cNvSpPr>
          </xdr:nvSpPr>
          <xdr:spPr bwMode="auto">
            <a:xfrm>
              <a:off x="898395" y="3833813"/>
              <a:ext cx="150813" cy="168275"/>
            </a:xfrm>
            <a:custGeom>
              <a:avLst/>
              <a:gdLst>
                <a:gd name="T0" fmla="*/ 39 w 40"/>
                <a:gd name="T1" fmla="*/ 40 h 45"/>
                <a:gd name="T2" fmla="*/ 25 w 40"/>
                <a:gd name="T3" fmla="*/ 11 h 45"/>
                <a:gd name="T4" fmla="*/ 2 w 40"/>
                <a:gd name="T5" fmla="*/ 3 h 45"/>
                <a:gd name="T6" fmla="*/ 15 w 40"/>
                <a:gd name="T7" fmla="*/ 35 h 45"/>
                <a:gd name="T8" fmla="*/ 39 w 40"/>
                <a:gd name="T9" fmla="*/ 40 h 45"/>
              </a:gdLst>
              <a:ahLst/>
              <a:cxnLst>
                <a:cxn ang="0">
                  <a:pos x="T0" y="T1"/>
                </a:cxn>
                <a:cxn ang="0">
                  <a:pos x="T2" y="T3"/>
                </a:cxn>
                <a:cxn ang="0">
                  <a:pos x="T4" y="T5"/>
                </a:cxn>
                <a:cxn ang="0">
                  <a:pos x="T6" y="T7"/>
                </a:cxn>
                <a:cxn ang="0">
                  <a:pos x="T8" y="T9"/>
                </a:cxn>
              </a:cxnLst>
              <a:rect l="0" t="0" r="r" b="b"/>
              <a:pathLst>
                <a:path w="40" h="45">
                  <a:moveTo>
                    <a:pt x="39" y="40"/>
                  </a:moveTo>
                  <a:cubicBezTo>
                    <a:pt x="40" y="37"/>
                    <a:pt x="34" y="21"/>
                    <a:pt x="25" y="11"/>
                  </a:cubicBezTo>
                  <a:cubicBezTo>
                    <a:pt x="15" y="1"/>
                    <a:pt x="3" y="0"/>
                    <a:pt x="2" y="3"/>
                  </a:cubicBezTo>
                  <a:cubicBezTo>
                    <a:pt x="0" y="6"/>
                    <a:pt x="4" y="25"/>
                    <a:pt x="15" y="35"/>
                  </a:cubicBezTo>
                  <a:cubicBezTo>
                    <a:pt x="26" y="45"/>
                    <a:pt x="38" y="42"/>
                    <a:pt x="39" y="4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3" name="Freeform 153">
              <a:extLst>
                <a:ext uri="{FF2B5EF4-FFF2-40B4-BE49-F238E27FC236}">
                  <a16:creationId xmlns:a16="http://schemas.microsoft.com/office/drawing/2014/main" id="{00000000-0008-0000-0300-000099000000}"/>
                </a:ext>
              </a:extLst>
            </xdr:cNvPr>
            <xdr:cNvSpPr>
              <a:spLocks/>
            </xdr:cNvSpPr>
          </xdr:nvSpPr>
          <xdr:spPr bwMode="auto">
            <a:xfrm>
              <a:off x="1041270" y="3856038"/>
              <a:ext cx="109538" cy="176212"/>
            </a:xfrm>
            <a:custGeom>
              <a:avLst/>
              <a:gdLst>
                <a:gd name="T0" fmla="*/ 7 w 29"/>
                <a:gd name="T1" fmla="*/ 45 h 47"/>
                <a:gd name="T2" fmla="*/ 25 w 29"/>
                <a:gd name="T3" fmla="*/ 29 h 47"/>
                <a:gd name="T4" fmla="*/ 26 w 29"/>
                <a:gd name="T5" fmla="*/ 1 h 47"/>
                <a:gd name="T6" fmla="*/ 6 w 29"/>
                <a:gd name="T7" fmla="*/ 15 h 47"/>
                <a:gd name="T8" fmla="*/ 7 w 29"/>
                <a:gd name="T9" fmla="*/ 45 h 47"/>
              </a:gdLst>
              <a:ahLst/>
              <a:cxnLst>
                <a:cxn ang="0">
                  <a:pos x="T0" y="T1"/>
                </a:cxn>
                <a:cxn ang="0">
                  <a:pos x="T2" y="T3"/>
                </a:cxn>
                <a:cxn ang="0">
                  <a:pos x="T4" y="T5"/>
                </a:cxn>
                <a:cxn ang="0">
                  <a:pos x="T6" y="T7"/>
                </a:cxn>
                <a:cxn ang="0">
                  <a:pos x="T8" y="T9"/>
                </a:cxn>
              </a:cxnLst>
              <a:rect l="0" t="0" r="r" b="b"/>
              <a:pathLst>
                <a:path w="29" h="47">
                  <a:moveTo>
                    <a:pt x="7" y="45"/>
                  </a:moveTo>
                  <a:cubicBezTo>
                    <a:pt x="10" y="47"/>
                    <a:pt x="20" y="41"/>
                    <a:pt x="25" y="29"/>
                  </a:cubicBezTo>
                  <a:cubicBezTo>
                    <a:pt x="29" y="17"/>
                    <a:pt x="28" y="3"/>
                    <a:pt x="26" y="1"/>
                  </a:cubicBezTo>
                  <a:cubicBezTo>
                    <a:pt x="24" y="0"/>
                    <a:pt x="12" y="2"/>
                    <a:pt x="6" y="15"/>
                  </a:cubicBezTo>
                  <a:cubicBezTo>
                    <a:pt x="0" y="27"/>
                    <a:pt x="5" y="44"/>
                    <a:pt x="7" y="45"/>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4" name="Freeform 154">
              <a:extLst>
                <a:ext uri="{FF2B5EF4-FFF2-40B4-BE49-F238E27FC236}">
                  <a16:creationId xmlns:a16="http://schemas.microsoft.com/office/drawing/2014/main" id="{00000000-0008-0000-0300-00009A000000}"/>
                </a:ext>
              </a:extLst>
            </xdr:cNvPr>
            <xdr:cNvSpPr>
              <a:spLocks/>
            </xdr:cNvSpPr>
          </xdr:nvSpPr>
          <xdr:spPr bwMode="auto">
            <a:xfrm>
              <a:off x="963482" y="3998913"/>
              <a:ext cx="165100" cy="153987"/>
            </a:xfrm>
            <a:custGeom>
              <a:avLst/>
              <a:gdLst>
                <a:gd name="T0" fmla="*/ 44 w 44"/>
                <a:gd name="T1" fmla="*/ 33 h 41"/>
                <a:gd name="T2" fmla="*/ 25 w 44"/>
                <a:gd name="T3" fmla="*/ 8 h 41"/>
                <a:gd name="T4" fmla="*/ 1 w 44"/>
                <a:gd name="T5" fmla="*/ 4 h 41"/>
                <a:gd name="T6" fmla="*/ 20 w 44"/>
                <a:gd name="T7" fmla="*/ 33 h 41"/>
                <a:gd name="T8" fmla="*/ 44 w 44"/>
                <a:gd name="T9" fmla="*/ 33 h 41"/>
              </a:gdLst>
              <a:ahLst/>
              <a:cxnLst>
                <a:cxn ang="0">
                  <a:pos x="T0" y="T1"/>
                </a:cxn>
                <a:cxn ang="0">
                  <a:pos x="T2" y="T3"/>
                </a:cxn>
                <a:cxn ang="0">
                  <a:pos x="T4" y="T5"/>
                </a:cxn>
                <a:cxn ang="0">
                  <a:pos x="T6" y="T7"/>
                </a:cxn>
                <a:cxn ang="0">
                  <a:pos x="T8" y="T9"/>
                </a:cxn>
              </a:cxnLst>
              <a:rect l="0" t="0" r="r" b="b"/>
              <a:pathLst>
                <a:path w="44" h="41">
                  <a:moveTo>
                    <a:pt x="44" y="33"/>
                  </a:moveTo>
                  <a:cubicBezTo>
                    <a:pt x="44" y="30"/>
                    <a:pt x="36" y="16"/>
                    <a:pt x="25" y="8"/>
                  </a:cubicBezTo>
                  <a:cubicBezTo>
                    <a:pt x="14" y="0"/>
                    <a:pt x="2" y="1"/>
                    <a:pt x="1" y="4"/>
                  </a:cubicBezTo>
                  <a:cubicBezTo>
                    <a:pt x="0" y="7"/>
                    <a:pt x="7" y="25"/>
                    <a:pt x="20" y="33"/>
                  </a:cubicBezTo>
                  <a:cubicBezTo>
                    <a:pt x="32" y="41"/>
                    <a:pt x="43" y="36"/>
                    <a:pt x="44" y="33"/>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5" name="Freeform 155">
              <a:extLst>
                <a:ext uri="{FF2B5EF4-FFF2-40B4-BE49-F238E27FC236}">
                  <a16:creationId xmlns:a16="http://schemas.microsoft.com/office/drawing/2014/main" id="{00000000-0008-0000-0300-00009B000000}"/>
                </a:ext>
              </a:extLst>
            </xdr:cNvPr>
            <xdr:cNvSpPr>
              <a:spLocks/>
            </xdr:cNvSpPr>
          </xdr:nvSpPr>
          <xdr:spPr bwMode="auto">
            <a:xfrm>
              <a:off x="1120645" y="3983038"/>
              <a:ext cx="101600" cy="180975"/>
            </a:xfrm>
            <a:custGeom>
              <a:avLst/>
              <a:gdLst>
                <a:gd name="T0" fmla="*/ 10 w 27"/>
                <a:gd name="T1" fmla="*/ 47 h 48"/>
                <a:gd name="T2" fmla="*/ 25 w 27"/>
                <a:gd name="T3" fmla="*/ 28 h 48"/>
                <a:gd name="T4" fmla="*/ 21 w 27"/>
                <a:gd name="T5" fmla="*/ 1 h 48"/>
                <a:gd name="T6" fmla="*/ 4 w 27"/>
                <a:gd name="T7" fmla="*/ 17 h 48"/>
                <a:gd name="T8" fmla="*/ 10 w 27"/>
                <a:gd name="T9" fmla="*/ 47 h 48"/>
              </a:gdLst>
              <a:ahLst/>
              <a:cxnLst>
                <a:cxn ang="0">
                  <a:pos x="T0" y="T1"/>
                </a:cxn>
                <a:cxn ang="0">
                  <a:pos x="T2" y="T3"/>
                </a:cxn>
                <a:cxn ang="0">
                  <a:pos x="T4" y="T5"/>
                </a:cxn>
                <a:cxn ang="0">
                  <a:pos x="T6" y="T7"/>
                </a:cxn>
                <a:cxn ang="0">
                  <a:pos x="T8" y="T9"/>
                </a:cxn>
              </a:cxnLst>
              <a:rect l="0" t="0" r="r" b="b"/>
              <a:pathLst>
                <a:path w="27" h="48">
                  <a:moveTo>
                    <a:pt x="10" y="47"/>
                  </a:moveTo>
                  <a:cubicBezTo>
                    <a:pt x="13" y="48"/>
                    <a:pt x="22" y="41"/>
                    <a:pt x="25" y="28"/>
                  </a:cubicBezTo>
                  <a:cubicBezTo>
                    <a:pt x="27" y="16"/>
                    <a:pt x="24" y="3"/>
                    <a:pt x="21" y="1"/>
                  </a:cubicBezTo>
                  <a:cubicBezTo>
                    <a:pt x="19" y="0"/>
                    <a:pt x="7" y="5"/>
                    <a:pt x="4" y="17"/>
                  </a:cubicBezTo>
                  <a:cubicBezTo>
                    <a:pt x="0" y="30"/>
                    <a:pt x="8" y="46"/>
                    <a:pt x="10"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6" name="Freeform 156">
              <a:extLst>
                <a:ext uri="{FF2B5EF4-FFF2-40B4-BE49-F238E27FC236}">
                  <a16:creationId xmlns:a16="http://schemas.microsoft.com/office/drawing/2014/main" id="{00000000-0008-0000-0300-00009C000000}"/>
                </a:ext>
              </a:extLst>
            </xdr:cNvPr>
            <xdr:cNvSpPr>
              <a:spLocks/>
            </xdr:cNvSpPr>
          </xdr:nvSpPr>
          <xdr:spPr bwMode="auto">
            <a:xfrm>
              <a:off x="1053970" y="4141788"/>
              <a:ext cx="176213" cy="136525"/>
            </a:xfrm>
            <a:custGeom>
              <a:avLst/>
              <a:gdLst>
                <a:gd name="T0" fmla="*/ 47 w 47"/>
                <a:gd name="T1" fmla="*/ 27 h 36"/>
                <a:gd name="T2" fmla="*/ 25 w 47"/>
                <a:gd name="T3" fmla="*/ 6 h 36"/>
                <a:gd name="T4" fmla="*/ 1 w 47"/>
                <a:gd name="T5" fmla="*/ 7 h 36"/>
                <a:gd name="T6" fmla="*/ 24 w 47"/>
                <a:gd name="T7" fmla="*/ 31 h 36"/>
                <a:gd name="T8" fmla="*/ 47 w 47"/>
                <a:gd name="T9" fmla="*/ 27 h 36"/>
              </a:gdLst>
              <a:ahLst/>
              <a:cxnLst>
                <a:cxn ang="0">
                  <a:pos x="T0" y="T1"/>
                </a:cxn>
                <a:cxn ang="0">
                  <a:pos x="T2" y="T3"/>
                </a:cxn>
                <a:cxn ang="0">
                  <a:pos x="T4" y="T5"/>
                </a:cxn>
                <a:cxn ang="0">
                  <a:pos x="T6" y="T7"/>
                </a:cxn>
                <a:cxn ang="0">
                  <a:pos x="T8" y="T9"/>
                </a:cxn>
              </a:cxnLst>
              <a:rect l="0" t="0" r="r" b="b"/>
              <a:pathLst>
                <a:path w="47" h="36">
                  <a:moveTo>
                    <a:pt x="47" y="27"/>
                  </a:moveTo>
                  <a:cubicBezTo>
                    <a:pt x="47" y="24"/>
                    <a:pt x="37" y="12"/>
                    <a:pt x="25" y="6"/>
                  </a:cubicBezTo>
                  <a:cubicBezTo>
                    <a:pt x="13" y="0"/>
                    <a:pt x="1" y="3"/>
                    <a:pt x="1" y="7"/>
                  </a:cubicBezTo>
                  <a:cubicBezTo>
                    <a:pt x="0" y="10"/>
                    <a:pt x="10" y="26"/>
                    <a:pt x="24" y="31"/>
                  </a:cubicBezTo>
                  <a:cubicBezTo>
                    <a:pt x="37" y="36"/>
                    <a:pt x="47" y="29"/>
                    <a:pt x="47" y="2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7" name="Freeform 157">
              <a:extLst>
                <a:ext uri="{FF2B5EF4-FFF2-40B4-BE49-F238E27FC236}">
                  <a16:creationId xmlns:a16="http://schemas.microsoft.com/office/drawing/2014/main" id="{00000000-0008-0000-0300-00009D000000}"/>
                </a:ext>
              </a:extLst>
            </xdr:cNvPr>
            <xdr:cNvSpPr>
              <a:spLocks/>
            </xdr:cNvSpPr>
          </xdr:nvSpPr>
          <xdr:spPr bwMode="auto">
            <a:xfrm>
              <a:off x="1222245" y="4097338"/>
              <a:ext cx="90488" cy="180975"/>
            </a:xfrm>
            <a:custGeom>
              <a:avLst/>
              <a:gdLst>
                <a:gd name="T0" fmla="*/ 12 w 24"/>
                <a:gd name="T1" fmla="*/ 47 h 48"/>
                <a:gd name="T2" fmla="*/ 23 w 24"/>
                <a:gd name="T3" fmla="*/ 26 h 48"/>
                <a:gd name="T4" fmla="*/ 15 w 24"/>
                <a:gd name="T5" fmla="*/ 1 h 48"/>
                <a:gd name="T6" fmla="*/ 1 w 24"/>
                <a:gd name="T7" fmla="*/ 19 h 48"/>
                <a:gd name="T8" fmla="*/ 12 w 24"/>
                <a:gd name="T9" fmla="*/ 47 h 48"/>
              </a:gdLst>
              <a:ahLst/>
              <a:cxnLst>
                <a:cxn ang="0">
                  <a:pos x="T0" y="T1"/>
                </a:cxn>
                <a:cxn ang="0">
                  <a:pos x="T2" y="T3"/>
                </a:cxn>
                <a:cxn ang="0">
                  <a:pos x="T4" y="T5"/>
                </a:cxn>
                <a:cxn ang="0">
                  <a:pos x="T6" y="T7"/>
                </a:cxn>
                <a:cxn ang="0">
                  <a:pos x="T8" y="T9"/>
                </a:cxn>
              </a:cxnLst>
              <a:rect l="0" t="0" r="r" b="b"/>
              <a:pathLst>
                <a:path w="24" h="48">
                  <a:moveTo>
                    <a:pt x="12" y="47"/>
                  </a:moveTo>
                  <a:cubicBezTo>
                    <a:pt x="15" y="48"/>
                    <a:pt x="23" y="39"/>
                    <a:pt x="23" y="26"/>
                  </a:cubicBezTo>
                  <a:cubicBezTo>
                    <a:pt x="24" y="13"/>
                    <a:pt x="18" y="2"/>
                    <a:pt x="15" y="1"/>
                  </a:cubicBezTo>
                  <a:cubicBezTo>
                    <a:pt x="13" y="0"/>
                    <a:pt x="3" y="6"/>
                    <a:pt x="1" y="19"/>
                  </a:cubicBezTo>
                  <a:cubicBezTo>
                    <a:pt x="0" y="33"/>
                    <a:pt x="10" y="46"/>
                    <a:pt x="12" y="47"/>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8" name="Freeform 158">
              <a:extLst>
                <a:ext uri="{FF2B5EF4-FFF2-40B4-BE49-F238E27FC236}">
                  <a16:creationId xmlns:a16="http://schemas.microsoft.com/office/drawing/2014/main" id="{00000000-0008-0000-0300-00009E000000}"/>
                </a:ext>
              </a:extLst>
            </xdr:cNvPr>
            <xdr:cNvSpPr>
              <a:spLocks/>
            </xdr:cNvSpPr>
          </xdr:nvSpPr>
          <xdr:spPr bwMode="auto">
            <a:xfrm>
              <a:off x="1161920" y="4273550"/>
              <a:ext cx="188913" cy="117475"/>
            </a:xfrm>
            <a:custGeom>
              <a:avLst/>
              <a:gdLst>
                <a:gd name="T0" fmla="*/ 49 w 50"/>
                <a:gd name="T1" fmla="*/ 20 h 31"/>
                <a:gd name="T2" fmla="*/ 24 w 50"/>
                <a:gd name="T3" fmla="*/ 3 h 31"/>
                <a:gd name="T4" fmla="*/ 0 w 50"/>
                <a:gd name="T5" fmla="*/ 8 h 31"/>
                <a:gd name="T6" fmla="*/ 27 w 50"/>
                <a:gd name="T7" fmla="*/ 28 h 31"/>
                <a:gd name="T8" fmla="*/ 49 w 50"/>
                <a:gd name="T9" fmla="*/ 20 h 31"/>
              </a:gdLst>
              <a:ahLst/>
              <a:cxnLst>
                <a:cxn ang="0">
                  <a:pos x="T0" y="T1"/>
                </a:cxn>
                <a:cxn ang="0">
                  <a:pos x="T2" y="T3"/>
                </a:cxn>
                <a:cxn ang="0">
                  <a:pos x="T4" y="T5"/>
                </a:cxn>
                <a:cxn ang="0">
                  <a:pos x="T6" y="T7"/>
                </a:cxn>
                <a:cxn ang="0">
                  <a:pos x="T8" y="T9"/>
                </a:cxn>
              </a:cxnLst>
              <a:rect l="0" t="0" r="r" b="b"/>
              <a:pathLst>
                <a:path w="50" h="31">
                  <a:moveTo>
                    <a:pt x="49" y="20"/>
                  </a:moveTo>
                  <a:cubicBezTo>
                    <a:pt x="49" y="16"/>
                    <a:pt x="37" y="7"/>
                    <a:pt x="24" y="3"/>
                  </a:cubicBezTo>
                  <a:cubicBezTo>
                    <a:pt x="11" y="0"/>
                    <a:pt x="0" y="5"/>
                    <a:pt x="0" y="8"/>
                  </a:cubicBezTo>
                  <a:cubicBezTo>
                    <a:pt x="0" y="11"/>
                    <a:pt x="13" y="25"/>
                    <a:pt x="27" y="28"/>
                  </a:cubicBezTo>
                  <a:cubicBezTo>
                    <a:pt x="41" y="31"/>
                    <a:pt x="50" y="22"/>
                    <a:pt x="49" y="20"/>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59" name="Freeform 159">
              <a:extLst>
                <a:ext uri="{FF2B5EF4-FFF2-40B4-BE49-F238E27FC236}">
                  <a16:creationId xmlns:a16="http://schemas.microsoft.com/office/drawing/2014/main" id="{00000000-0008-0000-0300-00009F000000}"/>
                </a:ext>
              </a:extLst>
            </xdr:cNvPr>
            <xdr:cNvSpPr>
              <a:spLocks/>
            </xdr:cNvSpPr>
          </xdr:nvSpPr>
          <xdr:spPr bwMode="auto">
            <a:xfrm>
              <a:off x="1328607" y="4194175"/>
              <a:ext cx="98425" cy="177800"/>
            </a:xfrm>
            <a:custGeom>
              <a:avLst/>
              <a:gdLst>
                <a:gd name="T0" fmla="*/ 17 w 26"/>
                <a:gd name="T1" fmla="*/ 46 h 47"/>
                <a:gd name="T2" fmla="*/ 24 w 26"/>
                <a:gd name="T3" fmla="*/ 24 h 47"/>
                <a:gd name="T4" fmla="*/ 11 w 26"/>
                <a:gd name="T5" fmla="*/ 1 h 47"/>
                <a:gd name="T6" fmla="*/ 1 w 26"/>
                <a:gd name="T7" fmla="*/ 22 h 47"/>
                <a:gd name="T8" fmla="*/ 17 w 26"/>
                <a:gd name="T9" fmla="*/ 46 h 47"/>
              </a:gdLst>
              <a:ahLst/>
              <a:cxnLst>
                <a:cxn ang="0">
                  <a:pos x="T0" y="T1"/>
                </a:cxn>
                <a:cxn ang="0">
                  <a:pos x="T2" y="T3"/>
                </a:cxn>
                <a:cxn ang="0">
                  <a:pos x="T4" y="T5"/>
                </a:cxn>
                <a:cxn ang="0">
                  <a:pos x="T6" y="T7"/>
                </a:cxn>
                <a:cxn ang="0">
                  <a:pos x="T8" y="T9"/>
                </a:cxn>
              </a:cxnLst>
              <a:rect l="0" t="0" r="r" b="b"/>
              <a:pathLst>
                <a:path w="26" h="47">
                  <a:moveTo>
                    <a:pt x="17" y="46"/>
                  </a:moveTo>
                  <a:cubicBezTo>
                    <a:pt x="20" y="47"/>
                    <a:pt x="26" y="36"/>
                    <a:pt x="24" y="24"/>
                  </a:cubicBezTo>
                  <a:cubicBezTo>
                    <a:pt x="22" y="12"/>
                    <a:pt x="14" y="1"/>
                    <a:pt x="11" y="1"/>
                  </a:cubicBezTo>
                  <a:cubicBezTo>
                    <a:pt x="9" y="0"/>
                    <a:pt x="0" y="9"/>
                    <a:pt x="1" y="22"/>
                  </a:cubicBezTo>
                  <a:cubicBezTo>
                    <a:pt x="2" y="35"/>
                    <a:pt x="14" y="47"/>
                    <a:pt x="17" y="46"/>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60" name="Freeform 160">
              <a:extLst>
                <a:ext uri="{FF2B5EF4-FFF2-40B4-BE49-F238E27FC236}">
                  <a16:creationId xmlns:a16="http://schemas.microsoft.com/office/drawing/2014/main" id="{00000000-0008-0000-0300-0000A0000000}"/>
                </a:ext>
              </a:extLst>
            </xdr:cNvPr>
            <xdr:cNvSpPr>
              <a:spLocks/>
            </xdr:cNvSpPr>
          </xdr:nvSpPr>
          <xdr:spPr bwMode="auto">
            <a:xfrm>
              <a:off x="1287332" y="4383088"/>
              <a:ext cx="200025" cy="93662"/>
            </a:xfrm>
            <a:custGeom>
              <a:avLst/>
              <a:gdLst>
                <a:gd name="T0" fmla="*/ 23 w 53"/>
                <a:gd name="T1" fmla="*/ 1 h 25"/>
                <a:gd name="T2" fmla="*/ 1 w 53"/>
                <a:gd name="T3" fmla="*/ 11 h 25"/>
                <a:gd name="T4" fmla="*/ 31 w 53"/>
                <a:gd name="T5" fmla="*/ 25 h 25"/>
                <a:gd name="T6" fmla="*/ 52 w 53"/>
                <a:gd name="T7" fmla="*/ 13 h 25"/>
                <a:gd name="T8" fmla="*/ 23 w 53"/>
                <a:gd name="T9" fmla="*/ 1 h 25"/>
              </a:gdLst>
              <a:ahLst/>
              <a:cxnLst>
                <a:cxn ang="0">
                  <a:pos x="T0" y="T1"/>
                </a:cxn>
                <a:cxn ang="0">
                  <a:pos x="T2" y="T3"/>
                </a:cxn>
                <a:cxn ang="0">
                  <a:pos x="T4" y="T5"/>
                </a:cxn>
                <a:cxn ang="0">
                  <a:pos x="T6" y="T7"/>
                </a:cxn>
                <a:cxn ang="0">
                  <a:pos x="T8" y="T9"/>
                </a:cxn>
              </a:cxnLst>
              <a:rect l="0" t="0" r="r" b="b"/>
              <a:pathLst>
                <a:path w="53" h="25">
                  <a:moveTo>
                    <a:pt x="23" y="1"/>
                  </a:moveTo>
                  <a:cubicBezTo>
                    <a:pt x="9" y="0"/>
                    <a:pt x="0" y="7"/>
                    <a:pt x="1" y="11"/>
                  </a:cubicBezTo>
                  <a:cubicBezTo>
                    <a:pt x="1" y="13"/>
                    <a:pt x="16" y="25"/>
                    <a:pt x="31" y="25"/>
                  </a:cubicBezTo>
                  <a:cubicBezTo>
                    <a:pt x="46" y="25"/>
                    <a:pt x="53" y="15"/>
                    <a:pt x="52" y="13"/>
                  </a:cubicBezTo>
                  <a:cubicBezTo>
                    <a:pt x="50" y="10"/>
                    <a:pt x="37" y="2"/>
                    <a:pt x="23" y="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sp macro="" textlink="">
          <xdr:nvSpPr>
            <xdr:cNvPr id="161" name="Freeform 161">
              <a:extLst>
                <a:ext uri="{FF2B5EF4-FFF2-40B4-BE49-F238E27FC236}">
                  <a16:creationId xmlns:a16="http://schemas.microsoft.com/office/drawing/2014/main" id="{00000000-0008-0000-0300-0000A1000000}"/>
                </a:ext>
              </a:extLst>
            </xdr:cNvPr>
            <xdr:cNvSpPr>
              <a:spLocks/>
            </xdr:cNvSpPr>
          </xdr:nvSpPr>
          <xdr:spPr bwMode="auto">
            <a:xfrm>
              <a:off x="1438145" y="4278313"/>
              <a:ext cx="117475" cy="168275"/>
            </a:xfrm>
            <a:custGeom>
              <a:avLst/>
              <a:gdLst>
                <a:gd name="T0" fmla="*/ 27 w 31"/>
                <a:gd name="T1" fmla="*/ 21 h 45"/>
                <a:gd name="T2" fmla="*/ 10 w 31"/>
                <a:gd name="T3" fmla="*/ 0 h 45"/>
                <a:gd name="T4" fmla="*/ 4 w 31"/>
                <a:gd name="T5" fmla="*/ 23 h 45"/>
                <a:gd name="T6" fmla="*/ 24 w 31"/>
                <a:gd name="T7" fmla="*/ 45 h 45"/>
                <a:gd name="T8" fmla="*/ 27 w 31"/>
                <a:gd name="T9" fmla="*/ 21 h 45"/>
              </a:gdLst>
              <a:ahLst/>
              <a:cxnLst>
                <a:cxn ang="0">
                  <a:pos x="T0" y="T1"/>
                </a:cxn>
                <a:cxn ang="0">
                  <a:pos x="T2" y="T3"/>
                </a:cxn>
                <a:cxn ang="0">
                  <a:pos x="T4" y="T5"/>
                </a:cxn>
                <a:cxn ang="0">
                  <a:pos x="T6" y="T7"/>
                </a:cxn>
                <a:cxn ang="0">
                  <a:pos x="T8" y="T9"/>
                </a:cxn>
              </a:cxnLst>
              <a:rect l="0" t="0" r="r" b="b"/>
              <a:pathLst>
                <a:path w="31" h="45">
                  <a:moveTo>
                    <a:pt x="27" y="21"/>
                  </a:moveTo>
                  <a:cubicBezTo>
                    <a:pt x="22" y="9"/>
                    <a:pt x="13" y="0"/>
                    <a:pt x="10" y="0"/>
                  </a:cubicBezTo>
                  <a:cubicBezTo>
                    <a:pt x="8" y="1"/>
                    <a:pt x="0" y="10"/>
                    <a:pt x="4" y="23"/>
                  </a:cubicBezTo>
                  <a:cubicBezTo>
                    <a:pt x="7" y="36"/>
                    <a:pt x="22" y="45"/>
                    <a:pt x="24" y="45"/>
                  </a:cubicBezTo>
                  <a:cubicBezTo>
                    <a:pt x="27" y="44"/>
                    <a:pt x="31" y="33"/>
                    <a:pt x="27" y="21"/>
                  </a:cubicBezTo>
                  <a:close/>
                </a:path>
              </a:pathLst>
            </a:custGeom>
            <a:grpFill/>
            <a:ln>
              <a:noFill/>
            </a:ln>
            <a:extLst>
              <a:ext uri="{91240B29-F687-4F45-9708-019B960494DF}">
                <a14:hiddenLine xmlns:a14="http://schemas.microsoft.com/office/drawing/2010/main" w="9525">
                  <a:solidFill>
                    <a:srgbClr val="000000"/>
                  </a:solidFill>
                  <a:round/>
                  <a:headEnd/>
                  <a:tailEnd/>
                </a14:hiddenLine>
              </a:ext>
            </a:extLst>
          </xdr:spPr>
          <xdr:txBody>
            <a:bodyPr vert="horz" wrap="square" lIns="68580" tIns="34290" rIns="68580" bIns="34290" numCol="1" anchor="t" anchorCtr="0" compatLnSpc="1">
              <a:prstTxWarp prst="textNoShape">
                <a:avLst/>
              </a:prstTxWarp>
            </a:bodyPr>
            <a:lstStyle>
              <a:defPPr>
                <a:defRPr lang="id-ID"/>
              </a:defPPr>
              <a:lvl1pPr marL="0" algn="l" defTabSz="685783" rtl="0" eaLnBrk="1" latinLnBrk="0" hangingPunct="1">
                <a:defRPr sz="1350" kern="1200">
                  <a:solidFill>
                    <a:schemeClr val="tx1"/>
                  </a:solidFill>
                  <a:latin typeface="+mn-lt"/>
                  <a:ea typeface="+mn-ea"/>
                  <a:cs typeface="+mn-cs"/>
                </a:defRPr>
              </a:lvl1pPr>
              <a:lvl2pPr marL="342892" algn="l" defTabSz="685783" rtl="0" eaLnBrk="1" latinLnBrk="0" hangingPunct="1">
                <a:defRPr sz="1350" kern="1200">
                  <a:solidFill>
                    <a:schemeClr val="tx1"/>
                  </a:solidFill>
                  <a:latin typeface="+mn-lt"/>
                  <a:ea typeface="+mn-ea"/>
                  <a:cs typeface="+mn-cs"/>
                </a:defRPr>
              </a:lvl2pPr>
              <a:lvl3pPr marL="685783" algn="l" defTabSz="685783" rtl="0" eaLnBrk="1" latinLnBrk="0" hangingPunct="1">
                <a:defRPr sz="1350" kern="1200">
                  <a:solidFill>
                    <a:schemeClr val="tx1"/>
                  </a:solidFill>
                  <a:latin typeface="+mn-lt"/>
                  <a:ea typeface="+mn-ea"/>
                  <a:cs typeface="+mn-cs"/>
                </a:defRPr>
              </a:lvl3pPr>
              <a:lvl4pPr marL="1028675" algn="l" defTabSz="685783" rtl="0" eaLnBrk="1" latinLnBrk="0" hangingPunct="1">
                <a:defRPr sz="1350" kern="1200">
                  <a:solidFill>
                    <a:schemeClr val="tx1"/>
                  </a:solidFill>
                  <a:latin typeface="+mn-lt"/>
                  <a:ea typeface="+mn-ea"/>
                  <a:cs typeface="+mn-cs"/>
                </a:defRPr>
              </a:lvl4pPr>
              <a:lvl5pPr marL="1371566" algn="l" defTabSz="685783" rtl="0" eaLnBrk="1" latinLnBrk="0" hangingPunct="1">
                <a:defRPr sz="1350" kern="1200">
                  <a:solidFill>
                    <a:schemeClr val="tx1"/>
                  </a:solidFill>
                  <a:latin typeface="+mn-lt"/>
                  <a:ea typeface="+mn-ea"/>
                  <a:cs typeface="+mn-cs"/>
                </a:defRPr>
              </a:lvl5pPr>
              <a:lvl6pPr marL="1714457" algn="l" defTabSz="685783" rtl="0" eaLnBrk="1" latinLnBrk="0" hangingPunct="1">
                <a:defRPr sz="1350" kern="1200">
                  <a:solidFill>
                    <a:schemeClr val="tx1"/>
                  </a:solidFill>
                  <a:latin typeface="+mn-lt"/>
                  <a:ea typeface="+mn-ea"/>
                  <a:cs typeface="+mn-cs"/>
                </a:defRPr>
              </a:lvl6pPr>
              <a:lvl7pPr marL="2057348" algn="l" defTabSz="685783" rtl="0" eaLnBrk="1" latinLnBrk="0" hangingPunct="1">
                <a:defRPr sz="1350" kern="1200">
                  <a:solidFill>
                    <a:schemeClr val="tx1"/>
                  </a:solidFill>
                  <a:latin typeface="+mn-lt"/>
                  <a:ea typeface="+mn-ea"/>
                  <a:cs typeface="+mn-cs"/>
                </a:defRPr>
              </a:lvl7pPr>
              <a:lvl8pPr marL="2400240" algn="l" defTabSz="685783" rtl="0" eaLnBrk="1" latinLnBrk="0" hangingPunct="1">
                <a:defRPr sz="1350" kern="1200">
                  <a:solidFill>
                    <a:schemeClr val="tx1"/>
                  </a:solidFill>
                  <a:latin typeface="+mn-lt"/>
                  <a:ea typeface="+mn-ea"/>
                  <a:cs typeface="+mn-cs"/>
                </a:defRPr>
              </a:lvl8pPr>
              <a:lvl9pPr marL="2743132" algn="l" defTabSz="685783" rtl="0" eaLnBrk="1" latinLnBrk="0" hangingPunct="1">
                <a:defRPr sz="1350" kern="1200">
                  <a:solidFill>
                    <a:schemeClr val="tx1"/>
                  </a:solidFill>
                  <a:latin typeface="+mn-lt"/>
                  <a:ea typeface="+mn-ea"/>
                  <a:cs typeface="+mn-cs"/>
                </a:defRPr>
              </a:lvl9pPr>
            </a:lstStyle>
            <a:p>
              <a:endParaRPr lang="en-IN" sz="1013"/>
            </a:p>
          </xdr:txBody>
        </xdr:sp>
      </xdr:grpSp>
    </xdr:grpSp>
    <xdr:clientData/>
  </xdr:twoCellAnchor>
  <xdr:twoCellAnchor>
    <xdr:from>
      <xdr:col>8</xdr:col>
      <xdr:colOff>295275</xdr:colOff>
      <xdr:row>53</xdr:row>
      <xdr:rowOff>66675</xdr:rowOff>
    </xdr:from>
    <xdr:to>
      <xdr:col>8</xdr:col>
      <xdr:colOff>295275</xdr:colOff>
      <xdr:row>60</xdr:row>
      <xdr:rowOff>9525</xdr:rowOff>
    </xdr:to>
    <xdr:cxnSp macro="">
      <xdr:nvCxnSpPr>
        <xdr:cNvPr id="179" name="Straight Connector 178">
          <a:extLst>
            <a:ext uri="{FF2B5EF4-FFF2-40B4-BE49-F238E27FC236}">
              <a16:creationId xmlns:a16="http://schemas.microsoft.com/office/drawing/2014/main" id="{00000000-0008-0000-0300-0000B3000000}"/>
            </a:ext>
          </a:extLst>
        </xdr:cNvPr>
        <xdr:cNvCxnSpPr/>
      </xdr:nvCxnSpPr>
      <xdr:spPr>
        <a:xfrm>
          <a:off x="5172075" y="12068175"/>
          <a:ext cx="0" cy="1276350"/>
        </a:xfrm>
        <a:prstGeom prst="line">
          <a:avLst/>
        </a:prstGeom>
        <a:ln w="31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466725</xdr:colOff>
      <xdr:row>11</xdr:row>
      <xdr:rowOff>57149</xdr:rowOff>
    </xdr:from>
    <xdr:to>
      <xdr:col>23</xdr:col>
      <xdr:colOff>495300</xdr:colOff>
      <xdr:row>35</xdr:row>
      <xdr:rowOff>180974</xdr:rowOff>
    </xdr:to>
    <xdr:sp macro="" textlink="">
      <xdr:nvSpPr>
        <xdr:cNvPr id="180" name="Rectangle 179">
          <a:extLst>
            <a:ext uri="{FF2B5EF4-FFF2-40B4-BE49-F238E27FC236}">
              <a16:creationId xmlns:a16="http://schemas.microsoft.com/office/drawing/2014/main" id="{00000000-0008-0000-0300-0000B4000000}"/>
            </a:ext>
          </a:extLst>
        </xdr:cNvPr>
        <xdr:cNvSpPr/>
      </xdr:nvSpPr>
      <xdr:spPr>
        <a:xfrm>
          <a:off x="9610725" y="2152649"/>
          <a:ext cx="5514975" cy="4695825"/>
        </a:xfrm>
        <a:prstGeom prst="rect">
          <a:avLst/>
        </a:prstGeom>
        <a:solidFill>
          <a:schemeClr val="tx1">
            <a:lumMod val="85000"/>
            <a:lumOff val="1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a:solidFill>
                <a:schemeClr val="bg2">
                  <a:lumMod val="75000"/>
                </a:schemeClr>
              </a:solidFill>
            </a:rPr>
            <a:t>Total Units Sold</a:t>
          </a:r>
        </a:p>
      </xdr:txBody>
    </xdr:sp>
    <xdr:clientData/>
  </xdr:twoCellAnchor>
  <xdr:twoCellAnchor>
    <xdr:from>
      <xdr:col>14</xdr:col>
      <xdr:colOff>476250</xdr:colOff>
      <xdr:row>9</xdr:row>
      <xdr:rowOff>57150</xdr:rowOff>
    </xdr:from>
    <xdr:to>
      <xdr:col>23</xdr:col>
      <xdr:colOff>514350</xdr:colOff>
      <xdr:row>11</xdr:row>
      <xdr:rowOff>57150</xdr:rowOff>
    </xdr:to>
    <xdr:sp macro="" textlink="">
      <xdr:nvSpPr>
        <xdr:cNvPr id="181" name="Rectangle 180">
          <a:extLst>
            <a:ext uri="{FF2B5EF4-FFF2-40B4-BE49-F238E27FC236}">
              <a16:creationId xmlns:a16="http://schemas.microsoft.com/office/drawing/2014/main" id="{00000000-0008-0000-0300-0000B5000000}"/>
            </a:ext>
          </a:extLst>
        </xdr:cNvPr>
        <xdr:cNvSpPr/>
      </xdr:nvSpPr>
      <xdr:spPr>
        <a:xfrm>
          <a:off x="9620250" y="2343150"/>
          <a:ext cx="5524500" cy="381000"/>
        </a:xfrm>
        <a:prstGeom prst="rect">
          <a:avLst/>
        </a:prstGeom>
        <a:solidFill>
          <a:srgbClr val="002060">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a:t>UNITS SOLD </a:t>
          </a:r>
          <a:r>
            <a:rPr lang="en-IN" sz="1800" b="1"/>
            <a:t>ANALYSIS</a:t>
          </a:r>
        </a:p>
      </xdr:txBody>
    </xdr:sp>
    <xdr:clientData/>
  </xdr:twoCellAnchor>
  <mc:AlternateContent xmlns:mc="http://schemas.openxmlformats.org/markup-compatibility/2006">
    <mc:Choice xmlns:a14="http://schemas.microsoft.com/office/drawing/2010/main" Requires="a14">
      <xdr:twoCellAnchor editAs="oneCell">
        <xdr:from>
          <xdr:col>21</xdr:col>
          <xdr:colOff>114300</xdr:colOff>
          <xdr:row>11</xdr:row>
          <xdr:rowOff>161925</xdr:rowOff>
        </xdr:from>
        <xdr:to>
          <xdr:col>23</xdr:col>
          <xdr:colOff>447675</xdr:colOff>
          <xdr:row>16</xdr:row>
          <xdr:rowOff>171450</xdr:rowOff>
        </xdr:to>
        <xdr:pic>
          <xdr:nvPicPr>
            <xdr:cNvPr id="184" name="Picture 183">
              <a:extLst>
                <a:ext uri="{FF2B5EF4-FFF2-40B4-BE49-F238E27FC236}">
                  <a16:creationId xmlns:a16="http://schemas.microsoft.com/office/drawing/2014/main" id="{00000000-0008-0000-0300-0000B8000000}"/>
                </a:ext>
              </a:extLst>
            </xdr:cNvPr>
            <xdr:cNvPicPr>
              <a:picLocks noChangeAspect="1" noChangeArrowheads="1"/>
              <a:extLst>
                <a:ext uri="{84589F7E-364E-4C9E-8A38-B11213B215E9}">
                  <a14:cameraTool cellRange="Analysis!$E$25:$F$29" spid="_x0000_s2909"/>
                </a:ext>
              </a:extLst>
            </xdr:cNvPicPr>
          </xdr:nvPicPr>
          <xdr:blipFill>
            <a:blip xmlns:r="http://schemas.openxmlformats.org/officeDocument/2006/relationships" r:embed="rId8"/>
            <a:srcRect/>
            <a:stretch>
              <a:fillRect/>
            </a:stretch>
          </xdr:blipFill>
          <xdr:spPr bwMode="auto">
            <a:xfrm>
              <a:off x="13525500" y="2828925"/>
              <a:ext cx="1552575" cy="962025"/>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21</xdr:col>
      <xdr:colOff>161925</xdr:colOff>
      <xdr:row>9</xdr:row>
      <xdr:rowOff>180975</xdr:rowOff>
    </xdr:from>
    <xdr:to>
      <xdr:col>23</xdr:col>
      <xdr:colOff>466725</xdr:colOff>
      <xdr:row>11</xdr:row>
      <xdr:rowOff>47625</xdr:rowOff>
    </xdr:to>
    <xdr:sp macro="" textlink="">
      <xdr:nvSpPr>
        <xdr:cNvPr id="185" name="TextBox 184">
          <a:extLst>
            <a:ext uri="{FF2B5EF4-FFF2-40B4-BE49-F238E27FC236}">
              <a16:creationId xmlns:a16="http://schemas.microsoft.com/office/drawing/2014/main" id="{00000000-0008-0000-0300-0000B9000000}"/>
            </a:ext>
          </a:extLst>
        </xdr:cNvPr>
        <xdr:cNvSpPr txBox="1"/>
      </xdr:nvSpPr>
      <xdr:spPr>
        <a:xfrm>
          <a:off x="13573125" y="2466975"/>
          <a:ext cx="1524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bg1">
                  <a:lumMod val="75000"/>
                </a:schemeClr>
              </a:solidFill>
              <a:latin typeface="Calibri"/>
              <a:cs typeface="Calibri"/>
            </a:rPr>
            <a:t> Breakdown by Product</a:t>
          </a:r>
        </a:p>
      </xdr:txBody>
    </xdr:sp>
    <xdr:clientData/>
  </xdr:twoCellAnchor>
  <xdr:twoCellAnchor>
    <xdr:from>
      <xdr:col>14</xdr:col>
      <xdr:colOff>533400</xdr:colOff>
      <xdr:row>12</xdr:row>
      <xdr:rowOff>28575</xdr:rowOff>
    </xdr:from>
    <xdr:to>
      <xdr:col>22</xdr:col>
      <xdr:colOff>600075</xdr:colOff>
      <xdr:row>18</xdr:row>
      <xdr:rowOff>171450</xdr:rowOff>
    </xdr:to>
    <xdr:sp macro="" textlink="Analysis!F121">
      <xdr:nvSpPr>
        <xdr:cNvPr id="186" name="TextBox 185">
          <a:extLst>
            <a:ext uri="{FF2B5EF4-FFF2-40B4-BE49-F238E27FC236}">
              <a16:creationId xmlns:a16="http://schemas.microsoft.com/office/drawing/2014/main" id="{00000000-0008-0000-0300-0000BA000000}"/>
            </a:ext>
          </a:extLst>
        </xdr:cNvPr>
        <xdr:cNvSpPr txBox="1"/>
      </xdr:nvSpPr>
      <xdr:spPr>
        <a:xfrm>
          <a:off x="9677400" y="2886075"/>
          <a:ext cx="4943475" cy="166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43A0A01-1338-4897-B461-DC1339E4EE5B}" type="TxLink">
            <a:rPr lang="en-US" sz="6000" b="1" i="0" u="none" strike="noStrike">
              <a:solidFill>
                <a:srgbClr val="00B0F0"/>
              </a:solidFill>
              <a:latin typeface="Calibri"/>
              <a:cs typeface="Calibri"/>
            </a:rPr>
            <a:pPr/>
            <a:t> 89,526 </a:t>
          </a:fld>
          <a:endParaRPr lang="en-IN" sz="49600" b="1">
            <a:solidFill>
              <a:srgbClr val="00B0F0"/>
            </a:solidFill>
          </a:endParaRPr>
        </a:p>
      </xdr:txBody>
    </xdr:sp>
    <xdr:clientData/>
  </xdr:twoCellAnchor>
  <xdr:twoCellAnchor>
    <xdr:from>
      <xdr:col>15</xdr:col>
      <xdr:colOff>152400</xdr:colOff>
      <xdr:row>17</xdr:row>
      <xdr:rowOff>0</xdr:rowOff>
    </xdr:from>
    <xdr:to>
      <xdr:col>17</xdr:col>
      <xdr:colOff>142875</xdr:colOff>
      <xdr:row>18</xdr:row>
      <xdr:rowOff>123825</xdr:rowOff>
    </xdr:to>
    <xdr:sp macro="" textlink="">
      <xdr:nvSpPr>
        <xdr:cNvPr id="187" name="TextBox 186">
          <a:extLst>
            <a:ext uri="{FF2B5EF4-FFF2-40B4-BE49-F238E27FC236}">
              <a16:creationId xmlns:a16="http://schemas.microsoft.com/office/drawing/2014/main" id="{00000000-0008-0000-0300-0000BB000000}"/>
            </a:ext>
          </a:extLst>
        </xdr:cNvPr>
        <xdr:cNvSpPr txBox="1"/>
      </xdr:nvSpPr>
      <xdr:spPr>
        <a:xfrm>
          <a:off x="9906000" y="3238500"/>
          <a:ext cx="12096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lumMod val="75000"/>
                </a:schemeClr>
              </a:solidFill>
              <a:latin typeface="Calibri"/>
              <a:cs typeface="Calibri"/>
            </a:rPr>
            <a:t>Top Segment </a:t>
          </a:r>
          <a:endParaRPr lang="en-US" sz="1100" b="1" i="0" u="none" strike="noStrike">
            <a:solidFill>
              <a:schemeClr val="bg1">
                <a:lumMod val="75000"/>
              </a:schemeClr>
            </a:solidFill>
            <a:latin typeface="Calibri"/>
            <a:cs typeface="Calibri"/>
          </a:endParaRPr>
        </a:p>
      </xdr:txBody>
    </xdr:sp>
    <xdr:clientData/>
  </xdr:twoCellAnchor>
  <xdr:twoCellAnchor>
    <xdr:from>
      <xdr:col>16</xdr:col>
      <xdr:colOff>552450</xdr:colOff>
      <xdr:row>17</xdr:row>
      <xdr:rowOff>0</xdr:rowOff>
    </xdr:from>
    <xdr:to>
      <xdr:col>18</xdr:col>
      <xdr:colOff>542925</xdr:colOff>
      <xdr:row>18</xdr:row>
      <xdr:rowOff>133350</xdr:rowOff>
    </xdr:to>
    <xdr:sp macro="" textlink="Analysis!D133">
      <xdr:nvSpPr>
        <xdr:cNvPr id="188" name="TextBox 187">
          <a:extLst>
            <a:ext uri="{FF2B5EF4-FFF2-40B4-BE49-F238E27FC236}">
              <a16:creationId xmlns:a16="http://schemas.microsoft.com/office/drawing/2014/main" id="{00000000-0008-0000-0300-0000BC000000}"/>
            </a:ext>
          </a:extLst>
        </xdr:cNvPr>
        <xdr:cNvSpPr txBox="1"/>
      </xdr:nvSpPr>
      <xdr:spPr>
        <a:xfrm>
          <a:off x="10915650" y="3238500"/>
          <a:ext cx="12096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D1F0392-1274-4792-99F2-A2AAB71D076B}" type="TxLink">
            <a:rPr lang="en-US" sz="1100" b="1" i="0" u="none" strike="noStrike">
              <a:solidFill>
                <a:srgbClr val="00B0F0"/>
              </a:solidFill>
              <a:latin typeface="Calibri"/>
              <a:cs typeface="Calibri"/>
            </a:rPr>
            <a:pPr/>
            <a:t>Government</a:t>
          </a:fld>
          <a:endParaRPr lang="en-US" sz="900" b="1" i="0" u="none" strike="noStrike">
            <a:solidFill>
              <a:srgbClr val="00B0F0"/>
            </a:solidFill>
            <a:latin typeface="Calibri"/>
            <a:cs typeface="Calibri"/>
          </a:endParaRPr>
        </a:p>
      </xdr:txBody>
    </xdr:sp>
    <xdr:clientData/>
  </xdr:twoCellAnchor>
  <xdr:twoCellAnchor>
    <xdr:from>
      <xdr:col>19</xdr:col>
      <xdr:colOff>333375</xdr:colOff>
      <xdr:row>17</xdr:row>
      <xdr:rowOff>0</xdr:rowOff>
    </xdr:from>
    <xdr:to>
      <xdr:col>21</xdr:col>
      <xdr:colOff>514350</xdr:colOff>
      <xdr:row>18</xdr:row>
      <xdr:rowOff>161925</xdr:rowOff>
    </xdr:to>
    <xdr:sp macro="" textlink="">
      <xdr:nvSpPr>
        <xdr:cNvPr id="189" name="TextBox 188">
          <a:extLst>
            <a:ext uri="{FF2B5EF4-FFF2-40B4-BE49-F238E27FC236}">
              <a16:creationId xmlns:a16="http://schemas.microsoft.com/office/drawing/2014/main" id="{00000000-0008-0000-0300-0000BD000000}"/>
            </a:ext>
          </a:extLst>
        </xdr:cNvPr>
        <xdr:cNvSpPr txBox="1"/>
      </xdr:nvSpPr>
      <xdr:spPr>
        <a:xfrm>
          <a:off x="12525375" y="3238500"/>
          <a:ext cx="14001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lumMod val="75000"/>
                </a:schemeClr>
              </a:solidFill>
              <a:latin typeface="Calibri"/>
              <a:cs typeface="Calibri"/>
            </a:rPr>
            <a:t>Top Segment Units</a:t>
          </a:r>
          <a:endParaRPr lang="en-US" sz="1100" b="1" i="0" u="none" strike="noStrike">
            <a:solidFill>
              <a:schemeClr val="bg1">
                <a:lumMod val="75000"/>
              </a:schemeClr>
            </a:solidFill>
            <a:latin typeface="Calibri"/>
            <a:cs typeface="Calibri"/>
          </a:endParaRPr>
        </a:p>
      </xdr:txBody>
    </xdr:sp>
    <xdr:clientData/>
  </xdr:twoCellAnchor>
  <xdr:twoCellAnchor>
    <xdr:from>
      <xdr:col>21</xdr:col>
      <xdr:colOff>552450</xdr:colOff>
      <xdr:row>17</xdr:row>
      <xdr:rowOff>0</xdr:rowOff>
    </xdr:from>
    <xdr:to>
      <xdr:col>23</xdr:col>
      <xdr:colOff>542925</xdr:colOff>
      <xdr:row>18</xdr:row>
      <xdr:rowOff>9525</xdr:rowOff>
    </xdr:to>
    <xdr:sp macro="" textlink="Analysis!D132">
      <xdr:nvSpPr>
        <xdr:cNvPr id="190" name="TextBox 189">
          <a:extLst>
            <a:ext uri="{FF2B5EF4-FFF2-40B4-BE49-F238E27FC236}">
              <a16:creationId xmlns:a16="http://schemas.microsoft.com/office/drawing/2014/main" id="{00000000-0008-0000-0300-0000BE000000}"/>
            </a:ext>
          </a:extLst>
        </xdr:cNvPr>
        <xdr:cNvSpPr txBox="1"/>
      </xdr:nvSpPr>
      <xdr:spPr>
        <a:xfrm>
          <a:off x="13963650" y="4143375"/>
          <a:ext cx="12096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B3B3191-2C83-4FEC-8AE9-D79B1EB82559}" type="TxLink">
            <a:rPr lang="en-US" sz="1100" b="1" i="0" u="none" strike="noStrike">
              <a:solidFill>
                <a:srgbClr val="00B0F0"/>
              </a:solidFill>
              <a:latin typeface="Calibri"/>
              <a:cs typeface="Calibri"/>
            </a:rPr>
            <a:pPr/>
            <a:t>41 K</a:t>
          </a:fld>
          <a:endParaRPr lang="en-US" sz="900" b="1" i="0" u="none" strike="noStrike">
            <a:solidFill>
              <a:srgbClr val="00B0F0"/>
            </a:solidFill>
            <a:latin typeface="Calibri"/>
            <a:cs typeface="Calibri"/>
          </a:endParaRPr>
        </a:p>
      </xdr:txBody>
    </xdr:sp>
    <xdr:clientData/>
  </xdr:twoCellAnchor>
  <xdr:twoCellAnchor>
    <xdr:from>
      <xdr:col>14</xdr:col>
      <xdr:colOff>447674</xdr:colOff>
      <xdr:row>22</xdr:row>
      <xdr:rowOff>47624</xdr:rowOff>
    </xdr:from>
    <xdr:to>
      <xdr:col>23</xdr:col>
      <xdr:colOff>476249</xdr:colOff>
      <xdr:row>34</xdr:row>
      <xdr:rowOff>76200</xdr:rowOff>
    </xdr:to>
    <xdr:graphicFrame macro="">
      <xdr:nvGraphicFramePr>
        <xdr:cNvPr id="191" name="Chart 190">
          <a:extLst>
            <a:ext uri="{FF2B5EF4-FFF2-40B4-BE49-F238E27FC236}">
              <a16:creationId xmlns:a16="http://schemas.microsoft.com/office/drawing/2014/main" id="{00000000-0008-0000-0300-0000B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457199</xdr:colOff>
      <xdr:row>20</xdr:row>
      <xdr:rowOff>57150</xdr:rowOff>
    </xdr:from>
    <xdr:to>
      <xdr:col>20</xdr:col>
      <xdr:colOff>180974</xdr:colOff>
      <xdr:row>21</xdr:row>
      <xdr:rowOff>114300</xdr:rowOff>
    </xdr:to>
    <xdr:sp macro="" textlink="">
      <xdr:nvSpPr>
        <xdr:cNvPr id="192" name="TextBox 191">
          <a:extLst>
            <a:ext uri="{FF2B5EF4-FFF2-40B4-BE49-F238E27FC236}">
              <a16:creationId xmlns:a16="http://schemas.microsoft.com/office/drawing/2014/main" id="{00000000-0008-0000-0300-0000C0000000}"/>
            </a:ext>
          </a:extLst>
        </xdr:cNvPr>
        <xdr:cNvSpPr txBox="1"/>
      </xdr:nvSpPr>
      <xdr:spPr>
        <a:xfrm>
          <a:off x="9601199" y="4819650"/>
          <a:ext cx="33813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b="0" i="0" u="none" strike="noStrike">
              <a:solidFill>
                <a:schemeClr val="bg1">
                  <a:lumMod val="75000"/>
                </a:schemeClr>
              </a:solidFill>
              <a:latin typeface="Calibri"/>
              <a:cs typeface="Calibri"/>
            </a:rPr>
            <a:t>Monthly Units</a:t>
          </a:r>
          <a:r>
            <a:rPr lang="en-US" sz="1600" b="0" i="0" u="none" strike="noStrike" baseline="0">
              <a:solidFill>
                <a:schemeClr val="bg1">
                  <a:lumMod val="75000"/>
                </a:schemeClr>
              </a:solidFill>
              <a:latin typeface="Calibri"/>
              <a:cs typeface="Calibri"/>
            </a:rPr>
            <a:t> Sold and Margin Trend</a:t>
          </a:r>
          <a:endParaRPr lang="en-US" sz="1600" b="1" i="0" u="none" strike="noStrike">
            <a:solidFill>
              <a:schemeClr val="bg1">
                <a:lumMod val="75000"/>
              </a:schemeClr>
            </a:solidFill>
            <a:latin typeface="Calibri"/>
            <a:cs typeface="Calibri"/>
          </a:endParaRPr>
        </a:p>
      </xdr:txBody>
    </xdr:sp>
    <xdr:clientData/>
  </xdr:twoCellAnchor>
  <xdr:twoCellAnchor>
    <xdr:from>
      <xdr:col>14</xdr:col>
      <xdr:colOff>457200</xdr:colOff>
      <xdr:row>11</xdr:row>
      <xdr:rowOff>104775</xdr:rowOff>
    </xdr:from>
    <xdr:to>
      <xdr:col>23</xdr:col>
      <xdr:colOff>504825</xdr:colOff>
      <xdr:row>11</xdr:row>
      <xdr:rowOff>104775</xdr:rowOff>
    </xdr:to>
    <xdr:cxnSp macro="">
      <xdr:nvCxnSpPr>
        <xdr:cNvPr id="193" name="Straight Connector 192">
          <a:extLst>
            <a:ext uri="{FF2B5EF4-FFF2-40B4-BE49-F238E27FC236}">
              <a16:creationId xmlns:a16="http://schemas.microsoft.com/office/drawing/2014/main" id="{00000000-0008-0000-0300-0000C1000000}"/>
            </a:ext>
          </a:extLst>
        </xdr:cNvPr>
        <xdr:cNvCxnSpPr/>
      </xdr:nvCxnSpPr>
      <xdr:spPr>
        <a:xfrm>
          <a:off x="9601200" y="2771775"/>
          <a:ext cx="55340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457200</xdr:colOff>
      <xdr:row>19</xdr:row>
      <xdr:rowOff>47625</xdr:rowOff>
    </xdr:from>
    <xdr:to>
      <xdr:col>23</xdr:col>
      <xdr:colOff>504825</xdr:colOff>
      <xdr:row>19</xdr:row>
      <xdr:rowOff>47625</xdr:rowOff>
    </xdr:to>
    <xdr:cxnSp macro="">
      <xdr:nvCxnSpPr>
        <xdr:cNvPr id="194" name="Straight Connector 193">
          <a:extLst>
            <a:ext uri="{FF2B5EF4-FFF2-40B4-BE49-F238E27FC236}">
              <a16:creationId xmlns:a16="http://schemas.microsoft.com/office/drawing/2014/main" id="{00000000-0008-0000-0300-0000C2000000}"/>
            </a:ext>
          </a:extLst>
        </xdr:cNvPr>
        <xdr:cNvCxnSpPr/>
      </xdr:nvCxnSpPr>
      <xdr:spPr>
        <a:xfrm>
          <a:off x="9601200" y="4619625"/>
          <a:ext cx="55340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409575</xdr:colOff>
      <xdr:row>40</xdr:row>
      <xdr:rowOff>95250</xdr:rowOff>
    </xdr:from>
    <xdr:to>
      <xdr:col>23</xdr:col>
      <xdr:colOff>438150</xdr:colOff>
      <xdr:row>60</xdr:row>
      <xdr:rowOff>57150</xdr:rowOff>
    </xdr:to>
    <xdr:sp macro="" textlink="">
      <xdr:nvSpPr>
        <xdr:cNvPr id="195" name="Rectangle 194">
          <a:extLst>
            <a:ext uri="{FF2B5EF4-FFF2-40B4-BE49-F238E27FC236}">
              <a16:creationId xmlns:a16="http://schemas.microsoft.com/office/drawing/2014/main" id="{00000000-0008-0000-0300-0000C3000000}"/>
            </a:ext>
          </a:extLst>
        </xdr:cNvPr>
        <xdr:cNvSpPr/>
      </xdr:nvSpPr>
      <xdr:spPr>
        <a:xfrm>
          <a:off x="9553575" y="7715250"/>
          <a:ext cx="5514975" cy="3771900"/>
        </a:xfrm>
        <a:prstGeom prst="rect">
          <a:avLst/>
        </a:prstGeom>
        <a:solidFill>
          <a:schemeClr val="tx1">
            <a:lumMod val="85000"/>
            <a:lumOff val="15000"/>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solidFill>
              <a:schemeClr val="bg2">
                <a:lumMod val="75000"/>
              </a:schemeClr>
            </a:solidFill>
          </a:endParaRPr>
        </a:p>
      </xdr:txBody>
    </xdr:sp>
    <xdr:clientData/>
  </xdr:twoCellAnchor>
  <xdr:twoCellAnchor>
    <xdr:from>
      <xdr:col>14</xdr:col>
      <xdr:colOff>409575</xdr:colOff>
      <xdr:row>38</xdr:row>
      <xdr:rowOff>95250</xdr:rowOff>
    </xdr:from>
    <xdr:to>
      <xdr:col>23</xdr:col>
      <xdr:colOff>447675</xdr:colOff>
      <xdr:row>40</xdr:row>
      <xdr:rowOff>95250</xdr:rowOff>
    </xdr:to>
    <xdr:sp macro="" textlink="">
      <xdr:nvSpPr>
        <xdr:cNvPr id="196" name="Rectangle 195">
          <a:extLst>
            <a:ext uri="{FF2B5EF4-FFF2-40B4-BE49-F238E27FC236}">
              <a16:creationId xmlns:a16="http://schemas.microsoft.com/office/drawing/2014/main" id="{00000000-0008-0000-0300-0000C4000000}"/>
            </a:ext>
          </a:extLst>
        </xdr:cNvPr>
        <xdr:cNvSpPr/>
      </xdr:nvSpPr>
      <xdr:spPr>
        <a:xfrm>
          <a:off x="9553575" y="7334250"/>
          <a:ext cx="5524500" cy="381000"/>
        </a:xfrm>
        <a:prstGeom prst="rect">
          <a:avLst/>
        </a:prstGeom>
        <a:solidFill>
          <a:srgbClr val="002060">
            <a:alpha val="3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0"/>
            <a:t>MONTHLY</a:t>
          </a:r>
          <a:r>
            <a:rPr lang="en-IN" sz="1800" b="0" baseline="0"/>
            <a:t> SALES &amp; MARGIN </a:t>
          </a:r>
          <a:r>
            <a:rPr lang="en-IN" sz="1800" b="1" baseline="0"/>
            <a:t>TREND</a:t>
          </a:r>
          <a:endParaRPr lang="en-IN" sz="1800" b="1"/>
        </a:p>
      </xdr:txBody>
    </xdr:sp>
    <xdr:clientData/>
  </xdr:twoCellAnchor>
  <xdr:twoCellAnchor>
    <xdr:from>
      <xdr:col>14</xdr:col>
      <xdr:colOff>409575</xdr:colOff>
      <xdr:row>40</xdr:row>
      <xdr:rowOff>95250</xdr:rowOff>
    </xdr:from>
    <xdr:to>
      <xdr:col>23</xdr:col>
      <xdr:colOff>457200</xdr:colOff>
      <xdr:row>40</xdr:row>
      <xdr:rowOff>95250</xdr:rowOff>
    </xdr:to>
    <xdr:cxnSp macro="">
      <xdr:nvCxnSpPr>
        <xdr:cNvPr id="197" name="Straight Connector 196">
          <a:extLst>
            <a:ext uri="{FF2B5EF4-FFF2-40B4-BE49-F238E27FC236}">
              <a16:creationId xmlns:a16="http://schemas.microsoft.com/office/drawing/2014/main" id="{00000000-0008-0000-0300-0000C5000000}"/>
            </a:ext>
          </a:extLst>
        </xdr:cNvPr>
        <xdr:cNvCxnSpPr/>
      </xdr:nvCxnSpPr>
      <xdr:spPr>
        <a:xfrm>
          <a:off x="9553575" y="7715250"/>
          <a:ext cx="5534025"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600075</xdr:colOff>
      <xdr:row>41</xdr:row>
      <xdr:rowOff>9524</xdr:rowOff>
    </xdr:from>
    <xdr:to>
      <xdr:col>23</xdr:col>
      <xdr:colOff>219075</xdr:colOff>
      <xdr:row>59</xdr:row>
      <xdr:rowOff>190499</xdr:rowOff>
    </xdr:to>
    <xdr:graphicFrame macro="">
      <xdr:nvGraphicFramePr>
        <xdr:cNvPr id="199" name="Chart 198">
          <a:extLst>
            <a:ext uri="{FF2B5EF4-FFF2-40B4-BE49-F238E27FC236}">
              <a16:creationId xmlns:a16="http://schemas.microsoft.com/office/drawing/2014/main" id="{00000000-0008-0000-0300-0000C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57150</xdr:colOff>
          <xdr:row>4</xdr:row>
          <xdr:rowOff>180975</xdr:rowOff>
        </xdr:from>
        <xdr:to>
          <xdr:col>3</xdr:col>
          <xdr:colOff>438150</xdr:colOff>
          <xdr:row>16</xdr:row>
          <xdr:rowOff>66675</xdr:rowOff>
        </xdr:to>
        <xdr:pic>
          <xdr:nvPicPr>
            <xdr:cNvPr id="204" name="Picture 203">
              <a:extLst>
                <a:ext uri="{FF2B5EF4-FFF2-40B4-BE49-F238E27FC236}">
                  <a16:creationId xmlns:a16="http://schemas.microsoft.com/office/drawing/2014/main" id="{00000000-0008-0000-0300-0000CC000000}"/>
                </a:ext>
              </a:extLst>
            </xdr:cNvPr>
            <xdr:cNvPicPr>
              <a:picLocks noChangeAspect="1" noChangeArrowheads="1"/>
              <a:extLst>
                <a:ext uri="{84589F7E-364E-4C9E-8A38-B11213B215E9}">
                  <a14:cameraTool cellRange="Image" spid="_x0000_s2910"/>
                </a:ext>
              </a:extLst>
            </xdr:cNvPicPr>
          </xdr:nvPicPr>
          <xdr:blipFill>
            <a:blip xmlns:r="http://schemas.openxmlformats.org/officeDocument/2006/relationships" r:embed="rId11"/>
            <a:srcRect/>
            <a:stretch>
              <a:fillRect/>
            </a:stretch>
          </xdr:blipFill>
          <xdr:spPr bwMode="auto">
            <a:xfrm>
              <a:off x="57150" y="942975"/>
              <a:ext cx="2209800" cy="217170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0</xdr:col>
      <xdr:colOff>205320</xdr:colOff>
      <xdr:row>0</xdr:row>
      <xdr:rowOff>152400</xdr:rowOff>
    </xdr:from>
    <xdr:to>
      <xdr:col>3</xdr:col>
      <xdr:colOff>494791</xdr:colOff>
      <xdr:row>8</xdr:row>
      <xdr:rowOff>0</xdr:rowOff>
    </xdr:to>
    <xdr:grpSp>
      <xdr:nvGrpSpPr>
        <xdr:cNvPr id="9" name="Group 8">
          <a:extLst>
            <a:ext uri="{FF2B5EF4-FFF2-40B4-BE49-F238E27FC236}">
              <a16:creationId xmlns:a16="http://schemas.microsoft.com/office/drawing/2014/main" id="{00000000-0008-0000-0300-000009000000}"/>
            </a:ext>
          </a:extLst>
        </xdr:cNvPr>
        <xdr:cNvGrpSpPr/>
      </xdr:nvGrpSpPr>
      <xdr:grpSpPr>
        <a:xfrm>
          <a:off x="205320" y="152400"/>
          <a:ext cx="2099221" cy="1371600"/>
          <a:chOff x="219075" y="152400"/>
          <a:chExt cx="1746886" cy="1209675"/>
        </a:xfrm>
      </xdr:grpSpPr>
      <xdr:pic>
        <xdr:nvPicPr>
          <xdr:cNvPr id="207" name="Picture 206">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219075" y="152400"/>
            <a:ext cx="1735531" cy="624840"/>
          </a:xfrm>
          <a:prstGeom prst="rect">
            <a:avLst/>
          </a:prstGeom>
          <a:noFill/>
        </xdr:spPr>
      </xdr:pic>
      <xdr:sp macro="" textlink="">
        <xdr:nvSpPr>
          <xdr:cNvPr id="208" name="TextBox 207">
            <a:extLst>
              <a:ext uri="{FF2B5EF4-FFF2-40B4-BE49-F238E27FC236}">
                <a16:creationId xmlns:a16="http://schemas.microsoft.com/office/drawing/2014/main" id="{00000000-0008-0000-0300-0000D0000000}"/>
              </a:ext>
            </a:extLst>
          </xdr:cNvPr>
          <xdr:cNvSpPr txBox="1"/>
        </xdr:nvSpPr>
        <xdr:spPr>
          <a:xfrm>
            <a:off x="994411" y="219075"/>
            <a:ext cx="971550" cy="1143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lumMod val="85000"/>
                  </a:schemeClr>
                </a:solidFill>
                <a:latin typeface="Tahoma" panose="020B0604030504040204" pitchFamily="34" charset="0"/>
                <a:ea typeface="Tahoma" panose="020B0604030504040204" pitchFamily="34" charset="0"/>
                <a:cs typeface="Tahoma" panose="020B0604030504040204" pitchFamily="34" charset="0"/>
              </a:rPr>
              <a:t>THE COMPANY LOGO</a:t>
            </a:r>
          </a:p>
        </xdr:txBody>
      </xdr:sp>
    </xdr:grpSp>
    <xdr:clientData/>
  </xdr:twoCellAnchor>
  <xdr:twoCellAnchor>
    <xdr:from>
      <xdr:col>0</xdr:col>
      <xdr:colOff>0</xdr:colOff>
      <xdr:row>24</xdr:row>
      <xdr:rowOff>0</xdr:rowOff>
    </xdr:from>
    <xdr:to>
      <xdr:col>3</xdr:col>
      <xdr:colOff>590550</xdr:colOff>
      <xdr:row>46</xdr:row>
      <xdr:rowOff>28563</xdr:rowOff>
    </xdr:to>
    <xdr:grpSp>
      <xdr:nvGrpSpPr>
        <xdr:cNvPr id="13" name="Group 12">
          <a:extLst>
            <a:ext uri="{FF2B5EF4-FFF2-40B4-BE49-F238E27FC236}">
              <a16:creationId xmlns:a16="http://schemas.microsoft.com/office/drawing/2014/main" id="{00000000-0008-0000-0300-00000D000000}"/>
            </a:ext>
          </a:extLst>
        </xdr:cNvPr>
        <xdr:cNvGrpSpPr/>
      </xdr:nvGrpSpPr>
      <xdr:grpSpPr>
        <a:xfrm>
          <a:off x="0" y="4572000"/>
          <a:ext cx="2400300" cy="4219563"/>
          <a:chOff x="0" y="3857625"/>
          <a:chExt cx="2419350" cy="4835250"/>
        </a:xfrm>
      </xdr:grpSpPr>
      <mc:AlternateContent xmlns:mc="http://schemas.openxmlformats.org/markup-compatibility/2006" xmlns:a14="http://schemas.microsoft.com/office/drawing/2010/main">
        <mc:Choice Requires="a14">
          <xdr:pic>
            <xdr:nvPicPr>
              <xdr:cNvPr id="225" name="Picture 224">
                <a:extLst>
                  <a:ext uri="{FF2B5EF4-FFF2-40B4-BE49-F238E27FC236}">
                    <a16:creationId xmlns:a16="http://schemas.microsoft.com/office/drawing/2014/main" id="{00000000-0008-0000-0300-0000E1000000}"/>
                  </a:ext>
                </a:extLst>
              </xdr:cNvPr>
              <xdr:cNvPicPr>
                <a:picLocks noChangeAspect="1" noChangeArrowheads="1"/>
                <a:extLst>
                  <a:ext uri="{84589F7E-364E-4C9E-8A38-B11213B215E9}">
                    <a14:cameraTool cellRange="leaderboard2" spid="_x0000_s2911"/>
                  </a:ext>
                </a:extLst>
              </xdr:cNvPicPr>
            </xdr:nvPicPr>
            <xdr:blipFill>
              <a:blip xmlns:r="http://schemas.openxmlformats.org/officeDocument/2006/relationships" r:embed="rId14"/>
              <a:srcRect/>
              <a:stretch>
                <a:fillRect/>
              </a:stretch>
            </xdr:blipFill>
            <xdr:spPr bwMode="auto">
              <a:xfrm>
                <a:off x="114301" y="5591175"/>
                <a:ext cx="810078" cy="819838"/>
              </a:xfrm>
              <a:prstGeom prst="rect">
                <a:avLst/>
              </a:prstGeom>
              <a:noFill/>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226" name="Picture 225">
                <a:extLst>
                  <a:ext uri="{FF2B5EF4-FFF2-40B4-BE49-F238E27FC236}">
                    <a16:creationId xmlns:a16="http://schemas.microsoft.com/office/drawing/2014/main" id="{00000000-0008-0000-0300-0000E2000000}"/>
                  </a:ext>
                </a:extLst>
              </xdr:cNvPr>
              <xdr:cNvPicPr>
                <a:picLocks noChangeAspect="1" noChangeArrowheads="1"/>
                <a:extLst>
                  <a:ext uri="{84589F7E-364E-4C9E-8A38-B11213B215E9}">
                    <a14:cameraTool cellRange="leaderboard3" spid="_x0000_s2912"/>
                  </a:ext>
                </a:extLst>
              </xdr:cNvPicPr>
            </xdr:nvPicPr>
            <xdr:blipFill>
              <a:blip xmlns:r="http://schemas.openxmlformats.org/officeDocument/2006/relationships" r:embed="rId15"/>
              <a:srcRect/>
              <a:stretch>
                <a:fillRect/>
              </a:stretch>
            </xdr:blipFill>
            <xdr:spPr bwMode="auto">
              <a:xfrm>
                <a:off x="1476375" y="5657850"/>
                <a:ext cx="819150" cy="914400"/>
              </a:xfrm>
              <a:prstGeom prst="rect">
                <a:avLst/>
              </a:prstGeom>
              <a:noFill/>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223" name="Picture 222">
                <a:extLst>
                  <a:ext uri="{FF2B5EF4-FFF2-40B4-BE49-F238E27FC236}">
                    <a16:creationId xmlns:a16="http://schemas.microsoft.com/office/drawing/2014/main" id="{00000000-0008-0000-0300-0000DF000000}"/>
                  </a:ext>
                </a:extLst>
              </xdr:cNvPr>
              <xdr:cNvPicPr>
                <a:picLocks noChangeAspect="1" noChangeArrowheads="1"/>
                <a:extLst>
                  <a:ext uri="{84589F7E-364E-4C9E-8A38-B11213B215E9}">
                    <a14:cameraTool cellRange="leaderboard1" spid="_x0000_s2913"/>
                  </a:ext>
                </a:extLst>
              </xdr:cNvPicPr>
            </xdr:nvPicPr>
            <xdr:blipFill>
              <a:blip xmlns:r="http://schemas.openxmlformats.org/officeDocument/2006/relationships" r:embed="rId16"/>
              <a:srcRect/>
              <a:stretch>
                <a:fillRect/>
              </a:stretch>
            </xdr:blipFill>
            <xdr:spPr bwMode="auto">
              <a:xfrm>
                <a:off x="685799" y="4896257"/>
                <a:ext cx="923925" cy="896498"/>
              </a:xfrm>
              <a:prstGeom prst="rect">
                <a:avLst/>
              </a:prstGeom>
              <a:noFill/>
              <a:extLst>
                <a:ext uri="{909E8E84-426E-40DD-AFC4-6F175D3DCCD1}">
                  <a14:hiddenFill>
                    <a:solidFill>
                      <a:srgbClr val="FFFFFF"/>
                    </a:solidFill>
                  </a14:hiddenFill>
                </a:ext>
              </a:extLst>
            </xdr:spPr>
          </xdr:pic>
        </mc:Choice>
        <mc:Fallback xmlns=""/>
      </mc:AlternateContent>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285750" y="3857625"/>
            <a:ext cx="1790700"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00B0F0"/>
                </a:solidFill>
              </a:rPr>
              <a:t>PROFIT/UNIT</a:t>
            </a:r>
          </a:p>
          <a:p>
            <a:pPr algn="ctr"/>
            <a:r>
              <a:rPr lang="en-IN" sz="1600" b="1">
                <a:solidFill>
                  <a:schemeClr val="bg1"/>
                </a:solidFill>
              </a:rPr>
              <a:t>LEADERBOARD</a:t>
            </a:r>
          </a:p>
          <a:p>
            <a:pPr algn="ctr"/>
            <a:r>
              <a:rPr lang="en-IN" sz="1200" b="1">
                <a:solidFill>
                  <a:srgbClr val="00B0F0"/>
                </a:solidFill>
              </a:rPr>
              <a:t>--SALES</a:t>
            </a:r>
            <a:r>
              <a:rPr lang="en-IN" sz="1200" b="1" baseline="0">
                <a:solidFill>
                  <a:srgbClr val="00B0F0"/>
                </a:solidFill>
              </a:rPr>
              <a:t> TEAM--</a:t>
            </a:r>
            <a:endParaRPr lang="en-IN" sz="1200" b="1">
              <a:solidFill>
                <a:srgbClr val="00B0F0"/>
              </a:solidFill>
            </a:endParaRPr>
          </a:p>
        </xdr:txBody>
      </xdr:sp>
      <mc:AlternateContent xmlns:mc="http://schemas.openxmlformats.org/markup-compatibility/2006" xmlns:a14="http://schemas.microsoft.com/office/drawing/2010/main">
        <mc:Choice Requires="a14">
          <xdr:pic>
            <xdr:nvPicPr>
              <xdr:cNvPr id="227" name="Picture 226">
                <a:extLst>
                  <a:ext uri="{FF2B5EF4-FFF2-40B4-BE49-F238E27FC236}">
                    <a16:creationId xmlns:a16="http://schemas.microsoft.com/office/drawing/2014/main" id="{00000000-0008-0000-0300-0000E3000000}"/>
                  </a:ext>
                </a:extLst>
              </xdr:cNvPr>
              <xdr:cNvPicPr>
                <a:picLocks noChangeAspect="1" noChangeArrowheads="1"/>
                <a:extLst>
                  <a:ext uri="{84589F7E-364E-4C9E-8A38-B11213B215E9}">
                    <a14:cameraTool cellRange="ShowLeaderboard" spid="_x0000_s2914"/>
                  </a:ext>
                </a:extLst>
              </xdr:cNvPicPr>
            </xdr:nvPicPr>
            <xdr:blipFill>
              <a:blip xmlns:r="http://schemas.openxmlformats.org/officeDocument/2006/relationships" r:embed="rId17"/>
              <a:srcRect/>
              <a:stretch>
                <a:fillRect/>
              </a:stretch>
            </xdr:blipFill>
            <xdr:spPr bwMode="auto">
              <a:xfrm>
                <a:off x="0" y="6924675"/>
                <a:ext cx="2419350" cy="17682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0</xdr:col>
      <xdr:colOff>238125</xdr:colOff>
      <xdr:row>32</xdr:row>
      <xdr:rowOff>47625</xdr:rowOff>
    </xdr:from>
    <xdr:to>
      <xdr:col>1</xdr:col>
      <xdr:colOff>247650</xdr:colOff>
      <xdr:row>35</xdr:row>
      <xdr:rowOff>171450</xdr:rowOff>
    </xdr:to>
    <xdr:grpSp>
      <xdr:nvGrpSpPr>
        <xdr:cNvPr id="212" name="Group 211">
          <a:extLst>
            <a:ext uri="{FF2B5EF4-FFF2-40B4-BE49-F238E27FC236}">
              <a16:creationId xmlns:a16="http://schemas.microsoft.com/office/drawing/2014/main" id="{00000000-0008-0000-0300-0000D4000000}"/>
            </a:ext>
          </a:extLst>
        </xdr:cNvPr>
        <xdr:cNvGrpSpPr/>
      </xdr:nvGrpSpPr>
      <xdr:grpSpPr>
        <a:xfrm>
          <a:off x="238125" y="6143625"/>
          <a:ext cx="612775" cy="695325"/>
          <a:chOff x="93228" y="3413406"/>
          <a:chExt cx="452571" cy="469165"/>
        </a:xfrm>
      </xdr:grpSpPr>
      <xdr:sp macro="" textlink="">
        <xdr:nvSpPr>
          <xdr:cNvPr id="213" name="Oval 212">
            <a:extLst>
              <a:ext uri="{FF2B5EF4-FFF2-40B4-BE49-F238E27FC236}">
                <a16:creationId xmlns:a16="http://schemas.microsoft.com/office/drawing/2014/main" id="{00000000-0008-0000-0300-0000D5000000}"/>
              </a:ext>
            </a:extLst>
          </xdr:cNvPr>
          <xdr:cNvSpPr/>
        </xdr:nvSpPr>
        <xdr:spPr>
          <a:xfrm>
            <a:off x="93228" y="3413406"/>
            <a:ext cx="452571" cy="416495"/>
          </a:xfrm>
          <a:prstGeom prst="ellipse">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4" name="Oval 213">
            <a:extLst>
              <a:ext uri="{FF2B5EF4-FFF2-40B4-BE49-F238E27FC236}">
                <a16:creationId xmlns:a16="http://schemas.microsoft.com/office/drawing/2014/main" id="{00000000-0008-0000-0300-0000D6000000}"/>
              </a:ext>
            </a:extLst>
          </xdr:cNvPr>
          <xdr:cNvSpPr/>
        </xdr:nvSpPr>
        <xdr:spPr>
          <a:xfrm>
            <a:off x="252084" y="3754881"/>
            <a:ext cx="153083" cy="127690"/>
          </a:xfrm>
          <a:prstGeom prst="ellipse">
            <a:avLst/>
          </a:prstGeom>
          <a:solidFill>
            <a:srgbClr val="0193AB"/>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00" b="1">
                <a:solidFill>
                  <a:schemeClr val="lt1"/>
                </a:solidFill>
                <a:latin typeface="+mn-lt"/>
                <a:ea typeface="+mn-ea"/>
                <a:cs typeface="+mn-cs"/>
              </a:rPr>
              <a:t>2</a:t>
            </a:r>
          </a:p>
        </xdr:txBody>
      </xdr:sp>
    </xdr:grpSp>
    <xdr:clientData/>
  </xdr:twoCellAnchor>
  <xdr:twoCellAnchor>
    <xdr:from>
      <xdr:col>2</xdr:col>
      <xdr:colOff>361950</xdr:colOff>
      <xdr:row>33</xdr:row>
      <xdr:rowOff>0</xdr:rowOff>
    </xdr:from>
    <xdr:to>
      <xdr:col>3</xdr:col>
      <xdr:colOff>314325</xdr:colOff>
      <xdr:row>36</xdr:row>
      <xdr:rowOff>85725</xdr:rowOff>
    </xdr:to>
    <xdr:grpSp>
      <xdr:nvGrpSpPr>
        <xdr:cNvPr id="209" name="Group 208">
          <a:extLst>
            <a:ext uri="{FF2B5EF4-FFF2-40B4-BE49-F238E27FC236}">
              <a16:creationId xmlns:a16="http://schemas.microsoft.com/office/drawing/2014/main" id="{00000000-0008-0000-0300-0000D1000000}"/>
            </a:ext>
          </a:extLst>
        </xdr:cNvPr>
        <xdr:cNvGrpSpPr/>
      </xdr:nvGrpSpPr>
      <xdr:grpSpPr>
        <a:xfrm>
          <a:off x="1568450" y="6286500"/>
          <a:ext cx="555625" cy="657225"/>
          <a:chOff x="1350918" y="3425001"/>
          <a:chExt cx="455104" cy="477448"/>
        </a:xfrm>
      </xdr:grpSpPr>
      <xdr:sp macro="" textlink="">
        <xdr:nvSpPr>
          <xdr:cNvPr id="210" name="Oval 209">
            <a:extLst>
              <a:ext uri="{FF2B5EF4-FFF2-40B4-BE49-F238E27FC236}">
                <a16:creationId xmlns:a16="http://schemas.microsoft.com/office/drawing/2014/main" id="{00000000-0008-0000-0300-0000D2000000}"/>
              </a:ext>
            </a:extLst>
          </xdr:cNvPr>
          <xdr:cNvSpPr/>
        </xdr:nvSpPr>
        <xdr:spPr>
          <a:xfrm>
            <a:off x="1350918" y="3425001"/>
            <a:ext cx="455104" cy="416495"/>
          </a:xfrm>
          <a:prstGeom prst="ellipse">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1" name="Oval 210">
            <a:extLst>
              <a:ext uri="{FF2B5EF4-FFF2-40B4-BE49-F238E27FC236}">
                <a16:creationId xmlns:a16="http://schemas.microsoft.com/office/drawing/2014/main" id="{00000000-0008-0000-0300-0000D3000000}"/>
              </a:ext>
            </a:extLst>
          </xdr:cNvPr>
          <xdr:cNvSpPr/>
        </xdr:nvSpPr>
        <xdr:spPr>
          <a:xfrm>
            <a:off x="1509774" y="3768035"/>
            <a:ext cx="155616" cy="134414"/>
          </a:xfrm>
          <a:prstGeom prst="ellipse">
            <a:avLst/>
          </a:prstGeom>
          <a:solidFill>
            <a:srgbClr val="0193AB"/>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t>3</a:t>
            </a:r>
          </a:p>
        </xdr:txBody>
      </xdr:sp>
    </xdr:grpSp>
    <xdr:clientData/>
  </xdr:twoCellAnchor>
  <xdr:twoCellAnchor>
    <xdr:from>
      <xdr:col>1</xdr:col>
      <xdr:colOff>228600</xdr:colOff>
      <xdr:row>29</xdr:row>
      <xdr:rowOff>39504</xdr:rowOff>
    </xdr:from>
    <xdr:to>
      <xdr:col>2</xdr:col>
      <xdr:colOff>285750</xdr:colOff>
      <xdr:row>33</xdr:row>
      <xdr:rowOff>0</xdr:rowOff>
    </xdr:to>
    <xdr:grpSp>
      <xdr:nvGrpSpPr>
        <xdr:cNvPr id="215" name="Group 214">
          <a:extLst>
            <a:ext uri="{FF2B5EF4-FFF2-40B4-BE49-F238E27FC236}">
              <a16:creationId xmlns:a16="http://schemas.microsoft.com/office/drawing/2014/main" id="{00000000-0008-0000-0300-0000D7000000}"/>
            </a:ext>
          </a:extLst>
        </xdr:cNvPr>
        <xdr:cNvGrpSpPr/>
      </xdr:nvGrpSpPr>
      <xdr:grpSpPr>
        <a:xfrm>
          <a:off x="831850" y="5564004"/>
          <a:ext cx="660400" cy="722496"/>
          <a:chOff x="639523" y="3345658"/>
          <a:chExt cx="612506" cy="640382"/>
        </a:xfrm>
      </xdr:grpSpPr>
      <xdr:sp macro="" textlink="">
        <xdr:nvSpPr>
          <xdr:cNvPr id="216" name="Oval 215">
            <a:extLst>
              <a:ext uri="{FF2B5EF4-FFF2-40B4-BE49-F238E27FC236}">
                <a16:creationId xmlns:a16="http://schemas.microsoft.com/office/drawing/2014/main" id="{00000000-0008-0000-0300-0000D8000000}"/>
              </a:ext>
            </a:extLst>
          </xdr:cNvPr>
          <xdr:cNvSpPr/>
        </xdr:nvSpPr>
        <xdr:spPr>
          <a:xfrm>
            <a:off x="639523" y="3345658"/>
            <a:ext cx="612506" cy="552082"/>
          </a:xfrm>
          <a:prstGeom prst="ellipse">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7" name="Oval 216">
            <a:extLst>
              <a:ext uri="{FF2B5EF4-FFF2-40B4-BE49-F238E27FC236}">
                <a16:creationId xmlns:a16="http://schemas.microsoft.com/office/drawing/2014/main" id="{00000000-0008-0000-0300-0000D9000000}"/>
              </a:ext>
            </a:extLst>
          </xdr:cNvPr>
          <xdr:cNvSpPr/>
        </xdr:nvSpPr>
        <xdr:spPr>
          <a:xfrm>
            <a:off x="864026" y="3830123"/>
            <a:ext cx="185230" cy="155917"/>
          </a:xfrm>
          <a:prstGeom prst="ellipse">
            <a:avLst/>
          </a:prstGeom>
          <a:solidFill>
            <a:srgbClr val="151426"/>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bg1">
                    <a:lumMod val="85000"/>
                  </a:schemeClr>
                </a:solidFill>
              </a:rPr>
              <a:t>1</a:t>
            </a:r>
          </a:p>
        </xdr:txBody>
      </xdr:sp>
    </xdr:grpSp>
    <xdr:clientData/>
  </xdr:twoCellAnchor>
  <xdr:twoCellAnchor>
    <xdr:from>
      <xdr:col>0</xdr:col>
      <xdr:colOff>114299</xdr:colOff>
      <xdr:row>56</xdr:row>
      <xdr:rowOff>123825</xdr:rowOff>
    </xdr:from>
    <xdr:to>
      <xdr:col>3</xdr:col>
      <xdr:colOff>371474</xdr:colOff>
      <xdr:row>61</xdr:row>
      <xdr:rowOff>41002</xdr:rowOff>
    </xdr:to>
    <xdr:sp macro="" textlink="">
      <xdr:nvSpPr>
        <xdr:cNvPr id="228" name="TextBox 227">
          <a:extLst>
            <a:ext uri="{FF2B5EF4-FFF2-40B4-BE49-F238E27FC236}">
              <a16:creationId xmlns:a16="http://schemas.microsoft.com/office/drawing/2014/main" id="{00000000-0008-0000-0300-0000E4000000}"/>
            </a:ext>
          </a:extLst>
        </xdr:cNvPr>
        <xdr:cNvSpPr txBox="1"/>
      </xdr:nvSpPr>
      <xdr:spPr>
        <a:xfrm>
          <a:off x="114299" y="12125325"/>
          <a:ext cx="2085975" cy="869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00B0F0"/>
              </a:solidFill>
            </a:rPr>
            <a:t>1 - Sales figures are net after discount</a:t>
          </a:r>
          <a:endParaRPr lang="en-US" sz="800" baseline="0">
            <a:solidFill>
              <a:srgbClr val="00B0F0"/>
            </a:solidFill>
          </a:endParaRPr>
        </a:p>
        <a:p>
          <a:pPr lvl="0" algn="l"/>
          <a:r>
            <a:rPr lang="en-US" sz="800" baseline="0">
              <a:solidFill>
                <a:srgbClr val="00B0F0"/>
              </a:solidFill>
            </a:rPr>
            <a:t>2 - Leaderboard comprises of employees who       have completed at least 1 year</a:t>
          </a:r>
          <a:endParaRPr lang="en-US" sz="800">
            <a:solidFill>
              <a:srgbClr val="00B0F0"/>
            </a:solidFill>
          </a:endParaRPr>
        </a:p>
      </xdr:txBody>
    </xdr:sp>
    <xdr:clientData/>
  </xdr:twoCellAnchor>
  <xdr:twoCellAnchor>
    <xdr:from>
      <xdr:col>24</xdr:col>
      <xdr:colOff>19050</xdr:colOff>
      <xdr:row>0</xdr:row>
      <xdr:rowOff>19050</xdr:rowOff>
    </xdr:from>
    <xdr:to>
      <xdr:col>24</xdr:col>
      <xdr:colOff>19050</xdr:colOff>
      <xdr:row>60</xdr:row>
      <xdr:rowOff>57150</xdr:rowOff>
    </xdr:to>
    <xdr:cxnSp macro="">
      <xdr:nvCxnSpPr>
        <xdr:cNvPr id="23" name="Straight Connector 22">
          <a:extLst>
            <a:ext uri="{FF2B5EF4-FFF2-40B4-BE49-F238E27FC236}">
              <a16:creationId xmlns:a16="http://schemas.microsoft.com/office/drawing/2014/main" id="{00000000-0008-0000-0300-000017000000}"/>
            </a:ext>
          </a:extLst>
        </xdr:cNvPr>
        <xdr:cNvCxnSpPr/>
      </xdr:nvCxnSpPr>
      <xdr:spPr>
        <a:xfrm>
          <a:off x="14649450" y="19050"/>
          <a:ext cx="0" cy="114681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247650</xdr:colOff>
      <xdr:row>17</xdr:row>
      <xdr:rowOff>209550</xdr:rowOff>
    </xdr:from>
    <xdr:to>
      <xdr:col>2</xdr:col>
      <xdr:colOff>2076450</xdr:colOff>
      <xdr:row>17</xdr:row>
      <xdr:rowOff>2076449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1026"/>
        <a:stretch/>
      </xdr:blipFill>
      <xdr:spPr>
        <a:xfrm>
          <a:off x="1819275" y="7258050"/>
          <a:ext cx="1828800" cy="1866899"/>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2</xdr:col>
      <xdr:colOff>247650</xdr:colOff>
      <xdr:row>16</xdr:row>
      <xdr:rowOff>200025</xdr:rowOff>
    </xdr:from>
    <xdr:to>
      <xdr:col>2</xdr:col>
      <xdr:colOff>2085975</xdr:colOff>
      <xdr:row>16</xdr:row>
      <xdr:rowOff>2095500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8728" t="3825" r="32000" b="35519"/>
        <a:stretch/>
      </xdr:blipFill>
      <xdr:spPr>
        <a:xfrm>
          <a:off x="1819275" y="5076825"/>
          <a:ext cx="1838325" cy="1895475"/>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2</xdr:col>
      <xdr:colOff>209551</xdr:colOff>
      <xdr:row>19</xdr:row>
      <xdr:rowOff>190500</xdr:rowOff>
    </xdr:from>
    <xdr:to>
      <xdr:col>2</xdr:col>
      <xdr:colOff>2053201</xdr:colOff>
      <xdr:row>19</xdr:row>
      <xdr:rowOff>2076450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9950" t="9562" r="13930" b="33067"/>
        <a:stretch/>
      </xdr:blipFill>
      <xdr:spPr>
        <a:xfrm>
          <a:off x="1781176" y="11868150"/>
          <a:ext cx="1843650" cy="1885950"/>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2</xdr:col>
      <xdr:colOff>247650</xdr:colOff>
      <xdr:row>18</xdr:row>
      <xdr:rowOff>95251</xdr:rowOff>
    </xdr:from>
    <xdr:to>
      <xdr:col>2</xdr:col>
      <xdr:colOff>2038350</xdr:colOff>
      <xdr:row>18</xdr:row>
      <xdr:rowOff>2009775</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9444" t="4000" r="4295" b="30364"/>
        <a:stretch/>
      </xdr:blipFill>
      <xdr:spPr>
        <a:xfrm>
          <a:off x="1819275" y="9525001"/>
          <a:ext cx="1790700" cy="1914524"/>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2</xdr:col>
      <xdr:colOff>247651</xdr:colOff>
      <xdr:row>15</xdr:row>
      <xdr:rowOff>95250</xdr:rowOff>
    </xdr:from>
    <xdr:to>
      <xdr:col>2</xdr:col>
      <xdr:colOff>2057401</xdr:colOff>
      <xdr:row>15</xdr:row>
      <xdr:rowOff>1962150</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8364" t="4918" r="28000" b="23497"/>
        <a:stretch/>
      </xdr:blipFill>
      <xdr:spPr>
        <a:xfrm>
          <a:off x="1819276" y="2952750"/>
          <a:ext cx="1809750" cy="1866900"/>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mc:AlternateContent xmlns:mc="http://schemas.openxmlformats.org/markup-compatibility/2006">
    <mc:Choice xmlns:a14="http://schemas.microsoft.com/office/drawing/2010/main" Requires="a14">
      <xdr:twoCellAnchor editAs="oneCell">
        <xdr:from>
          <xdr:col>3</xdr:col>
          <xdr:colOff>276225</xdr:colOff>
          <xdr:row>16</xdr:row>
          <xdr:rowOff>571500</xdr:rowOff>
        </xdr:from>
        <xdr:to>
          <xdr:col>3</xdr:col>
          <xdr:colOff>2562225</xdr:colOff>
          <xdr:row>16</xdr:row>
          <xdr:rowOff>1724025</xdr:rowOff>
        </xdr:to>
        <xdr:pic>
          <xdr:nvPicPr>
            <xdr:cNvPr id="16" name="Picture 15">
              <a:extLst>
                <a:ext uri="{FF2B5EF4-FFF2-40B4-BE49-F238E27FC236}">
                  <a16:creationId xmlns:a16="http://schemas.microsoft.com/office/drawing/2014/main" id="{00000000-0008-0000-0400-000010000000}"/>
                </a:ext>
              </a:extLst>
            </xdr:cNvPr>
            <xdr:cNvPicPr>
              <a:picLocks noChangeAspect="1" noChangeArrowheads="1"/>
              <a:extLst>
                <a:ext uri="{84589F7E-364E-4C9E-8A38-B11213B215E9}">
                  <a14:cameraTool cellRange="Leaderboard!$H$24:$J$29" spid="_x0000_s5196"/>
                </a:ext>
              </a:extLst>
            </xdr:cNvPicPr>
          </xdr:nvPicPr>
          <xdr:blipFill>
            <a:blip xmlns:r="http://schemas.openxmlformats.org/officeDocument/2006/relationships" r:embed="rId6"/>
            <a:srcRect/>
            <a:stretch>
              <a:fillRect/>
            </a:stretch>
          </xdr:blipFill>
          <xdr:spPr bwMode="auto">
            <a:xfrm>
              <a:off x="4057650" y="5162550"/>
              <a:ext cx="2286000" cy="11525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257175</xdr:colOff>
          <xdr:row>15</xdr:row>
          <xdr:rowOff>476250</xdr:rowOff>
        </xdr:from>
        <xdr:to>
          <xdr:col>3</xdr:col>
          <xdr:colOff>2543175</xdr:colOff>
          <xdr:row>15</xdr:row>
          <xdr:rowOff>1628775</xdr:rowOff>
        </xdr:to>
        <xdr:pic>
          <xdr:nvPicPr>
            <xdr:cNvPr id="18" name="Picture 17">
              <a:extLst>
                <a:ext uri="{FF2B5EF4-FFF2-40B4-BE49-F238E27FC236}">
                  <a16:creationId xmlns:a16="http://schemas.microsoft.com/office/drawing/2014/main" id="{00000000-0008-0000-0400-000012000000}"/>
                </a:ext>
              </a:extLst>
            </xdr:cNvPr>
            <xdr:cNvPicPr>
              <a:picLocks noChangeAspect="1" noChangeArrowheads="1"/>
              <a:extLst>
                <a:ext uri="{84589F7E-364E-4C9E-8A38-B11213B215E9}">
                  <a14:cameraTool cellRange="Leaderboard!$H$32:$J$37" spid="_x0000_s5197"/>
                </a:ext>
              </a:extLst>
            </xdr:cNvPicPr>
          </xdr:nvPicPr>
          <xdr:blipFill>
            <a:blip xmlns:r="http://schemas.openxmlformats.org/officeDocument/2006/relationships" r:embed="rId7"/>
            <a:srcRect/>
            <a:stretch>
              <a:fillRect/>
            </a:stretch>
          </xdr:blipFill>
          <xdr:spPr bwMode="auto">
            <a:xfrm>
              <a:off x="4038600" y="2895600"/>
              <a:ext cx="2286000" cy="11525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247650</xdr:colOff>
          <xdr:row>17</xdr:row>
          <xdr:rowOff>447675</xdr:rowOff>
        </xdr:from>
        <xdr:to>
          <xdr:col>3</xdr:col>
          <xdr:colOff>2533650</xdr:colOff>
          <xdr:row>17</xdr:row>
          <xdr:rowOff>1600200</xdr:rowOff>
        </xdr:to>
        <xdr:pic>
          <xdr:nvPicPr>
            <xdr:cNvPr id="19" name="Picture 18">
              <a:extLst>
                <a:ext uri="{FF2B5EF4-FFF2-40B4-BE49-F238E27FC236}">
                  <a16:creationId xmlns:a16="http://schemas.microsoft.com/office/drawing/2014/main" id="{00000000-0008-0000-0400-000013000000}"/>
                </a:ext>
              </a:extLst>
            </xdr:cNvPr>
            <xdr:cNvPicPr>
              <a:picLocks noChangeAspect="1" noChangeArrowheads="1"/>
              <a:extLst>
                <a:ext uri="{84589F7E-364E-4C9E-8A38-B11213B215E9}">
                  <a14:cameraTool cellRange="Leaderboard!$H$40:$J$45" spid="_x0000_s5198"/>
                </a:ext>
              </a:extLst>
            </xdr:cNvPicPr>
          </xdr:nvPicPr>
          <xdr:blipFill>
            <a:blip xmlns:r="http://schemas.openxmlformats.org/officeDocument/2006/relationships" r:embed="rId8"/>
            <a:srcRect/>
            <a:stretch>
              <a:fillRect/>
            </a:stretch>
          </xdr:blipFill>
          <xdr:spPr bwMode="auto">
            <a:xfrm>
              <a:off x="4029075" y="7496175"/>
              <a:ext cx="2286000" cy="11525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18</xdr:row>
          <xdr:rowOff>514350</xdr:rowOff>
        </xdr:from>
        <xdr:to>
          <xdr:col>3</xdr:col>
          <xdr:colOff>2476500</xdr:colOff>
          <xdr:row>18</xdr:row>
          <xdr:rowOff>1666875</xdr:rowOff>
        </xdr:to>
        <xdr:pic>
          <xdr:nvPicPr>
            <xdr:cNvPr id="21" name="Picture 20">
              <a:extLst>
                <a:ext uri="{FF2B5EF4-FFF2-40B4-BE49-F238E27FC236}">
                  <a16:creationId xmlns:a16="http://schemas.microsoft.com/office/drawing/2014/main" id="{00000000-0008-0000-0400-000015000000}"/>
                </a:ext>
              </a:extLst>
            </xdr:cNvPr>
            <xdr:cNvPicPr>
              <a:picLocks noChangeAspect="1" noChangeArrowheads="1"/>
              <a:extLst>
                <a:ext uri="{84589F7E-364E-4C9E-8A38-B11213B215E9}">
                  <a14:cameraTool cellRange="Leaderboard!$H$56:$J$61" spid="_x0000_s5199"/>
                </a:ext>
              </a:extLst>
            </xdr:cNvPicPr>
          </xdr:nvPicPr>
          <xdr:blipFill>
            <a:blip xmlns:r="http://schemas.openxmlformats.org/officeDocument/2006/relationships" r:embed="rId9"/>
            <a:srcRect/>
            <a:stretch>
              <a:fillRect/>
            </a:stretch>
          </xdr:blipFill>
          <xdr:spPr bwMode="auto">
            <a:xfrm>
              <a:off x="3971925" y="9848850"/>
              <a:ext cx="2286000" cy="11525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17</xdr:row>
      <xdr:rowOff>76201</xdr:rowOff>
    </xdr:from>
    <xdr:to>
      <xdr:col>3</xdr:col>
      <xdr:colOff>704850</xdr:colOff>
      <xdr:row>17</xdr:row>
      <xdr:rowOff>679054</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b="21026"/>
        <a:stretch/>
      </xdr:blipFill>
      <xdr:spPr>
        <a:xfrm>
          <a:off x="2686050" y="4495801"/>
          <a:ext cx="590550" cy="602853"/>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3</xdr:col>
      <xdr:colOff>123825</xdr:colOff>
      <xdr:row>16</xdr:row>
      <xdr:rowOff>66676</xdr:rowOff>
    </xdr:from>
    <xdr:to>
      <xdr:col>3</xdr:col>
      <xdr:colOff>714375</xdr:colOff>
      <xdr:row>16</xdr:row>
      <xdr:rowOff>675874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8364" t="4918" r="28000" b="23497"/>
        <a:stretch/>
      </xdr:blipFill>
      <xdr:spPr>
        <a:xfrm>
          <a:off x="2695575" y="3733801"/>
          <a:ext cx="590550" cy="609198"/>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3</xdr:col>
      <xdr:colOff>123158</xdr:colOff>
      <xdr:row>15</xdr:row>
      <xdr:rowOff>123137</xdr:rowOff>
    </xdr:from>
    <xdr:to>
      <xdr:col>3</xdr:col>
      <xdr:colOff>695325</xdr:colOff>
      <xdr:row>15</xdr:row>
      <xdr:rowOff>713093</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8728" t="3825" r="32000" b="35519"/>
        <a:stretch/>
      </xdr:blipFill>
      <xdr:spPr>
        <a:xfrm>
          <a:off x="2694908" y="2980637"/>
          <a:ext cx="572167" cy="589956"/>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3</xdr:col>
      <xdr:colOff>114300</xdr:colOff>
      <xdr:row>18</xdr:row>
      <xdr:rowOff>132422</xdr:rowOff>
    </xdr:from>
    <xdr:to>
      <xdr:col>3</xdr:col>
      <xdr:colOff>657226</xdr:colOff>
      <xdr:row>18</xdr:row>
      <xdr:rowOff>687805</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9950" t="9562" r="13930" b="33067"/>
        <a:stretch/>
      </xdr:blipFill>
      <xdr:spPr>
        <a:xfrm>
          <a:off x="2686050" y="5304497"/>
          <a:ext cx="542926" cy="555383"/>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3</xdr:col>
      <xdr:colOff>128941</xdr:colOff>
      <xdr:row>19</xdr:row>
      <xdr:rowOff>88461</xdr:rowOff>
    </xdr:from>
    <xdr:to>
      <xdr:col>3</xdr:col>
      <xdr:colOff>714374</xdr:colOff>
      <xdr:row>19</xdr:row>
      <xdr:rowOff>714375</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9444" t="4000" r="4295" b="30364"/>
        <a:stretch/>
      </xdr:blipFill>
      <xdr:spPr>
        <a:xfrm>
          <a:off x="2700691" y="6051111"/>
          <a:ext cx="585433" cy="625914"/>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mc:AlternateContent xmlns:mc="http://schemas.openxmlformats.org/markup-compatibility/2006">
    <mc:Choice xmlns:a14="http://schemas.microsoft.com/office/drawing/2010/main" Requires="a14">
      <xdr:twoCellAnchor editAs="oneCell">
        <xdr:from>
          <xdr:col>2</xdr:col>
          <xdr:colOff>66675</xdr:colOff>
          <xdr:row>67</xdr:row>
          <xdr:rowOff>238125</xdr:rowOff>
        </xdr:from>
        <xdr:to>
          <xdr:col>2</xdr:col>
          <xdr:colOff>2362200</xdr:colOff>
          <xdr:row>67</xdr:row>
          <xdr:rowOff>1390650</xdr:rowOff>
        </xdr:to>
        <xdr:pic>
          <xdr:nvPicPr>
            <xdr:cNvPr id="9" name="Picture 8">
              <a:extLst>
                <a:ext uri="{FF2B5EF4-FFF2-40B4-BE49-F238E27FC236}">
                  <a16:creationId xmlns:a16="http://schemas.microsoft.com/office/drawing/2014/main" id="{00000000-0008-0000-0500-000009000000}"/>
                </a:ext>
              </a:extLst>
            </xdr:cNvPr>
            <xdr:cNvPicPr>
              <a:picLocks noChangeAspect="1" noChangeArrowheads="1"/>
              <a:extLst>
                <a:ext uri="{84589F7E-364E-4C9E-8A38-B11213B215E9}">
                  <a14:cameraTool cellRange="$N$25:$P$30" spid="_x0000_s6212"/>
                </a:ext>
              </a:extLst>
            </xdr:cNvPicPr>
          </xdr:nvPicPr>
          <xdr:blipFill>
            <a:blip xmlns:r="http://schemas.openxmlformats.org/officeDocument/2006/relationships" r:embed="rId6"/>
            <a:srcRect/>
            <a:stretch>
              <a:fillRect/>
            </a:stretch>
          </xdr:blipFill>
          <xdr:spPr bwMode="auto">
            <a:xfrm>
              <a:off x="1638300" y="15906750"/>
              <a:ext cx="2295525" cy="11525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70</xdr:row>
          <xdr:rowOff>228600</xdr:rowOff>
        </xdr:from>
        <xdr:to>
          <xdr:col>2</xdr:col>
          <xdr:colOff>2371725</xdr:colOff>
          <xdr:row>70</xdr:row>
          <xdr:rowOff>1381125</xdr:rowOff>
        </xdr:to>
        <xdr:pic>
          <xdr:nvPicPr>
            <xdr:cNvPr id="15" name="Picture 14">
              <a:extLst>
                <a:ext uri="{FF2B5EF4-FFF2-40B4-BE49-F238E27FC236}">
                  <a16:creationId xmlns:a16="http://schemas.microsoft.com/office/drawing/2014/main" id="{00000000-0008-0000-0500-00000F000000}"/>
                </a:ext>
              </a:extLst>
            </xdr:cNvPr>
            <xdr:cNvPicPr>
              <a:picLocks noChangeAspect="1" noChangeArrowheads="1"/>
              <a:extLst>
                <a:ext uri="{84589F7E-364E-4C9E-8A38-B11213B215E9}">
                  <a14:cameraTool cellRange="$N$50:$P$55" spid="_x0000_s6213"/>
                </a:ext>
              </a:extLst>
            </xdr:cNvPicPr>
          </xdr:nvPicPr>
          <xdr:blipFill>
            <a:blip xmlns:r="http://schemas.openxmlformats.org/officeDocument/2006/relationships" r:embed="rId7"/>
            <a:srcRect/>
            <a:stretch>
              <a:fillRect/>
            </a:stretch>
          </xdr:blipFill>
          <xdr:spPr bwMode="auto">
            <a:xfrm>
              <a:off x="1647825" y="20516850"/>
              <a:ext cx="2295525" cy="11525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71</xdr:row>
          <xdr:rowOff>219075</xdr:rowOff>
        </xdr:from>
        <xdr:to>
          <xdr:col>2</xdr:col>
          <xdr:colOff>2371725</xdr:colOff>
          <xdr:row>71</xdr:row>
          <xdr:rowOff>1371600</xdr:rowOff>
        </xdr:to>
        <xdr:pic>
          <xdr:nvPicPr>
            <xdr:cNvPr id="16" name="Picture 15">
              <a:extLst>
                <a:ext uri="{FF2B5EF4-FFF2-40B4-BE49-F238E27FC236}">
                  <a16:creationId xmlns:a16="http://schemas.microsoft.com/office/drawing/2014/main" id="{00000000-0008-0000-0500-000010000000}"/>
                </a:ext>
              </a:extLst>
            </xdr:cNvPr>
            <xdr:cNvPicPr>
              <a:picLocks noChangeAspect="1" noChangeArrowheads="1"/>
              <a:extLst>
                <a:ext uri="{84589F7E-364E-4C9E-8A38-B11213B215E9}">
                  <a14:cameraTool cellRange="$N$58:$P$63" spid="_x0000_s6214"/>
                </a:ext>
              </a:extLst>
            </xdr:cNvPicPr>
          </xdr:nvPicPr>
          <xdr:blipFill>
            <a:blip xmlns:r="http://schemas.openxmlformats.org/officeDocument/2006/relationships" r:embed="rId8"/>
            <a:srcRect/>
            <a:stretch>
              <a:fillRect/>
            </a:stretch>
          </xdr:blipFill>
          <xdr:spPr bwMode="auto">
            <a:xfrm>
              <a:off x="1647825" y="22021800"/>
              <a:ext cx="2295525" cy="11525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xdr:colOff>
          <xdr:row>68</xdr:row>
          <xdr:rowOff>200025</xdr:rowOff>
        </xdr:from>
        <xdr:to>
          <xdr:col>2</xdr:col>
          <xdr:colOff>2362200</xdr:colOff>
          <xdr:row>68</xdr:row>
          <xdr:rowOff>1352550</xdr:rowOff>
        </xdr:to>
        <xdr:pic>
          <xdr:nvPicPr>
            <xdr:cNvPr id="17" name="Picture 16">
              <a:extLst>
                <a:ext uri="{FF2B5EF4-FFF2-40B4-BE49-F238E27FC236}">
                  <a16:creationId xmlns:a16="http://schemas.microsoft.com/office/drawing/2014/main" id="{00000000-0008-0000-0500-000011000000}"/>
                </a:ext>
              </a:extLst>
            </xdr:cNvPr>
            <xdr:cNvPicPr>
              <a:picLocks noChangeAspect="1" noChangeArrowheads="1"/>
              <a:extLst>
                <a:ext uri="{84589F7E-364E-4C9E-8A38-B11213B215E9}">
                  <a14:cameraTool cellRange="$N$34:$P$39" spid="_x0000_s6215"/>
                </a:ext>
              </a:extLst>
            </xdr:cNvPicPr>
          </xdr:nvPicPr>
          <xdr:blipFill>
            <a:blip xmlns:r="http://schemas.openxmlformats.org/officeDocument/2006/relationships" r:embed="rId9"/>
            <a:srcRect/>
            <a:stretch>
              <a:fillRect/>
            </a:stretch>
          </xdr:blipFill>
          <xdr:spPr bwMode="auto">
            <a:xfrm>
              <a:off x="1638300" y="17402175"/>
              <a:ext cx="2295525" cy="11525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57150</xdr:colOff>
          <xdr:row>69</xdr:row>
          <xdr:rowOff>209550</xdr:rowOff>
        </xdr:from>
        <xdr:to>
          <xdr:col>2</xdr:col>
          <xdr:colOff>2352675</xdr:colOff>
          <xdr:row>69</xdr:row>
          <xdr:rowOff>1362075</xdr:rowOff>
        </xdr:to>
        <xdr:pic>
          <xdr:nvPicPr>
            <xdr:cNvPr id="19" name="Picture 18">
              <a:extLst>
                <a:ext uri="{FF2B5EF4-FFF2-40B4-BE49-F238E27FC236}">
                  <a16:creationId xmlns:a16="http://schemas.microsoft.com/office/drawing/2014/main" id="{00000000-0008-0000-0500-000013000000}"/>
                </a:ext>
              </a:extLst>
            </xdr:cNvPr>
            <xdr:cNvPicPr>
              <a:picLocks noChangeAspect="1" noChangeArrowheads="1"/>
              <a:extLst>
                <a:ext uri="{84589F7E-364E-4C9E-8A38-B11213B215E9}">
                  <a14:cameraTool cellRange="$N$42:$P$47" spid="_x0000_s6216"/>
                </a:ext>
              </a:extLst>
            </xdr:cNvPicPr>
          </xdr:nvPicPr>
          <xdr:blipFill>
            <a:blip xmlns:r="http://schemas.openxmlformats.org/officeDocument/2006/relationships" r:embed="rId10"/>
            <a:srcRect/>
            <a:stretch>
              <a:fillRect/>
            </a:stretch>
          </xdr:blipFill>
          <xdr:spPr bwMode="auto">
            <a:xfrm>
              <a:off x="1628775" y="18954750"/>
              <a:ext cx="2295525" cy="11525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ant Tripathi" refreshedDate="44796.549595370372" createdVersion="8" refreshedVersion="8" minRefreshableVersion="3" recordCount="336" xr:uid="{EA4FFD6B-1AA6-488D-B53A-62952691BDA0}">
  <cacheSource type="worksheet">
    <worksheetSource name="sales"/>
  </cacheSource>
  <cacheFields count="18">
    <cacheField name="Segment" numFmtId="0">
      <sharedItems count="5">
        <s v="Government"/>
        <s v="Midmarket"/>
        <s v="Channel Partners"/>
        <s v="Enterprise"/>
        <s v="Small Business"/>
      </sharedItems>
    </cacheField>
    <cacheField name="Employee" numFmtId="0">
      <sharedItems count="5">
        <s v="Peter Jones"/>
        <s v="Shane Bond"/>
        <s v="Leo Paul"/>
        <s v="Ashley Thomas"/>
        <s v="John Terry"/>
      </sharedItems>
    </cacheField>
    <cacheField name="Product" numFmtId="164">
      <sharedItems count="4">
        <s v="Computer"/>
        <s v="Printer"/>
        <s v="Projector"/>
        <s v="Phone"/>
      </sharedItems>
    </cacheField>
    <cacheField name="Discount Band" numFmtId="164">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1101" maxValue="950625"/>
    </cacheField>
    <cacheField name="Profit" numFmtId="164">
      <sharedItems containsSemiMixedTypes="0" containsString="0" containsNumber="1" minValue="0" maxValue="262200"/>
    </cacheField>
    <cacheField name="Date" numFmtId="14">
      <sharedItems containsSemiMixedTypes="0" containsNonDate="0" containsDate="1" containsString="0" minDate="2014-01-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February"/>
        <s v="October"/>
        <s v="April"/>
        <s v="May"/>
        <s v="November"/>
      </sharedItems>
    </cacheField>
    <cacheField name="Year" numFmtId="49">
      <sharedItems/>
    </cacheField>
    <cacheField name="Profit per Unit" numFmtId="164">
      <sharedItems containsSemiMixedTypes="0" containsString="0" containsNumber="1" minValue="0" maxValue="90"/>
    </cacheField>
    <cacheField name="Margin" numFmtId="0" formula="Profit/' Sales'" databaseField="0"/>
  </cacheFields>
  <extLst>
    <ext xmlns:x14="http://schemas.microsoft.com/office/spreadsheetml/2009/9/main" uri="{725AE2AE-9491-48be-B2B4-4EB974FC3084}">
      <x14:pivotCacheDefinition pivotCacheId="368691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x v="0"/>
    <x v="0"/>
    <x v="0"/>
    <s v="None"/>
    <n v="1618.5"/>
    <n v="3"/>
    <n v="20"/>
    <n v="32370"/>
    <n v="0"/>
    <n v="32370"/>
    <n v="16185"/>
    <n v="16185"/>
    <d v="2014-01-01T00:00:00"/>
    <n v="1"/>
    <x v="0"/>
    <s v="2014"/>
    <n v="10"/>
  </r>
  <r>
    <x v="0"/>
    <x v="1"/>
    <x v="0"/>
    <s v="None"/>
    <n v="1321"/>
    <n v="3"/>
    <n v="20"/>
    <n v="26420"/>
    <n v="0"/>
    <n v="26420"/>
    <n v="13210"/>
    <n v="13210"/>
    <d v="2014-01-01T00:00:00"/>
    <n v="1"/>
    <x v="0"/>
    <s v="2014"/>
    <n v="10"/>
  </r>
  <r>
    <x v="1"/>
    <x v="2"/>
    <x v="0"/>
    <s v="None"/>
    <n v="2178"/>
    <n v="3"/>
    <n v="15"/>
    <n v="32670"/>
    <n v="0"/>
    <n v="32670"/>
    <n v="21780"/>
    <n v="10890"/>
    <d v="2014-06-01T00:00:00"/>
    <n v="6"/>
    <x v="1"/>
    <s v="2014"/>
    <n v="5"/>
  </r>
  <r>
    <x v="1"/>
    <x v="1"/>
    <x v="0"/>
    <s v="None"/>
    <n v="888"/>
    <n v="3"/>
    <n v="15"/>
    <n v="13320"/>
    <n v="0"/>
    <n v="13320"/>
    <n v="8880"/>
    <n v="4440"/>
    <d v="2014-06-01T00:00:00"/>
    <n v="6"/>
    <x v="1"/>
    <s v="2014"/>
    <n v="5"/>
  </r>
  <r>
    <x v="1"/>
    <x v="3"/>
    <x v="0"/>
    <s v="None"/>
    <n v="2470"/>
    <n v="3"/>
    <n v="15"/>
    <n v="37050"/>
    <n v="0"/>
    <n v="37050"/>
    <n v="24700"/>
    <n v="12350"/>
    <d v="2014-06-01T00:00:00"/>
    <n v="6"/>
    <x v="1"/>
    <s v="2014"/>
    <n v="5"/>
  </r>
  <r>
    <x v="0"/>
    <x v="1"/>
    <x v="0"/>
    <s v="None"/>
    <n v="1513"/>
    <n v="3"/>
    <n v="350"/>
    <n v="529550"/>
    <n v="0"/>
    <n v="529550"/>
    <n v="393380"/>
    <n v="136170"/>
    <d v="2014-12-01T00:00:00"/>
    <n v="12"/>
    <x v="2"/>
    <s v="2014"/>
    <n v="90"/>
  </r>
  <r>
    <x v="1"/>
    <x v="1"/>
    <x v="1"/>
    <s v="None"/>
    <n v="921"/>
    <n v="5"/>
    <n v="15"/>
    <n v="13815"/>
    <n v="0"/>
    <n v="13815"/>
    <n v="9210"/>
    <n v="4605"/>
    <d v="2014-03-01T00:00:00"/>
    <n v="3"/>
    <x v="3"/>
    <s v="2014"/>
    <n v="5"/>
  </r>
  <r>
    <x v="2"/>
    <x v="0"/>
    <x v="1"/>
    <s v="None"/>
    <n v="2518"/>
    <n v="5"/>
    <n v="12"/>
    <n v="30216"/>
    <n v="0"/>
    <n v="30216"/>
    <n v="7554"/>
    <n v="22662"/>
    <d v="2014-06-01T00:00:00"/>
    <n v="6"/>
    <x v="1"/>
    <s v="2014"/>
    <n v="9"/>
  </r>
  <r>
    <x v="0"/>
    <x v="2"/>
    <x v="1"/>
    <s v="None"/>
    <n v="1899"/>
    <n v="5"/>
    <n v="20"/>
    <n v="37980"/>
    <n v="0"/>
    <n v="37980"/>
    <n v="18990"/>
    <n v="18990"/>
    <d v="2014-06-01T00:00:00"/>
    <n v="6"/>
    <x v="1"/>
    <s v="2014"/>
    <n v="10"/>
  </r>
  <r>
    <x v="2"/>
    <x v="1"/>
    <x v="1"/>
    <s v="None"/>
    <n v="1545"/>
    <n v="5"/>
    <n v="12"/>
    <n v="18540"/>
    <n v="0"/>
    <n v="18540"/>
    <n v="4635"/>
    <n v="13905"/>
    <d v="2014-06-01T00:00:00"/>
    <n v="6"/>
    <x v="1"/>
    <s v="2014"/>
    <n v="9"/>
  </r>
  <r>
    <x v="1"/>
    <x v="3"/>
    <x v="1"/>
    <s v="None"/>
    <n v="2470"/>
    <n v="5"/>
    <n v="15"/>
    <n v="37050"/>
    <n v="0"/>
    <n v="37050"/>
    <n v="24700"/>
    <n v="12350"/>
    <d v="2014-06-01T00:00:00"/>
    <n v="6"/>
    <x v="1"/>
    <s v="2014"/>
    <n v="5"/>
  </r>
  <r>
    <x v="3"/>
    <x v="0"/>
    <x v="1"/>
    <s v="None"/>
    <n v="2665.5"/>
    <n v="5"/>
    <n v="125"/>
    <n v="333187.5"/>
    <n v="0"/>
    <n v="333187.5"/>
    <n v="319860"/>
    <n v="13327.5"/>
    <d v="2014-07-01T00:00:00"/>
    <n v="7"/>
    <x v="4"/>
    <s v="2014"/>
    <n v="5"/>
  </r>
  <r>
    <x v="4"/>
    <x v="3"/>
    <x v="1"/>
    <s v="None"/>
    <n v="958"/>
    <n v="5"/>
    <n v="300"/>
    <n v="287400"/>
    <n v="0"/>
    <n v="287400"/>
    <n v="239500"/>
    <n v="47900"/>
    <d v="2014-08-01T00:00:00"/>
    <n v="8"/>
    <x v="5"/>
    <s v="2014"/>
    <n v="50"/>
  </r>
  <r>
    <x v="0"/>
    <x v="1"/>
    <x v="1"/>
    <s v="None"/>
    <n v="2146"/>
    <n v="5"/>
    <n v="7"/>
    <n v="15022"/>
    <n v="0"/>
    <n v="15022"/>
    <n v="10730"/>
    <n v="4292"/>
    <d v="2014-09-01T00:00:00"/>
    <n v="9"/>
    <x v="6"/>
    <s v="2014"/>
    <n v="2"/>
  </r>
  <r>
    <x v="1"/>
    <x v="4"/>
    <x v="1"/>
    <s v="None"/>
    <n v="615"/>
    <n v="5"/>
    <n v="15"/>
    <n v="9225"/>
    <n v="0"/>
    <n v="9225"/>
    <n v="6150"/>
    <n v="3075"/>
    <d v="2014-12-01T00:00:00"/>
    <n v="12"/>
    <x v="2"/>
    <s v="2014"/>
    <n v="5"/>
  </r>
  <r>
    <x v="0"/>
    <x v="0"/>
    <x v="2"/>
    <s v="None"/>
    <n v="292"/>
    <n v="10"/>
    <n v="20"/>
    <n v="5840"/>
    <n v="0"/>
    <n v="5840"/>
    <n v="2920"/>
    <n v="2920"/>
    <d v="2014-02-01T00:00:00"/>
    <n v="2"/>
    <x v="7"/>
    <s v="2014"/>
    <n v="10"/>
  </r>
  <r>
    <x v="1"/>
    <x v="3"/>
    <x v="2"/>
    <s v="None"/>
    <n v="974"/>
    <n v="10"/>
    <n v="15"/>
    <n v="14610"/>
    <n v="0"/>
    <n v="14610"/>
    <n v="9740"/>
    <n v="4870"/>
    <d v="2014-02-01T00:00:00"/>
    <n v="2"/>
    <x v="7"/>
    <s v="2014"/>
    <n v="5"/>
  </r>
  <r>
    <x v="2"/>
    <x v="0"/>
    <x v="2"/>
    <s v="None"/>
    <n v="2518"/>
    <n v="10"/>
    <n v="12"/>
    <n v="30216"/>
    <n v="0"/>
    <n v="30216"/>
    <n v="7554"/>
    <n v="22662"/>
    <d v="2014-06-01T00:00:00"/>
    <n v="6"/>
    <x v="1"/>
    <s v="2014"/>
    <n v="9"/>
  </r>
  <r>
    <x v="0"/>
    <x v="1"/>
    <x v="2"/>
    <s v="None"/>
    <n v="1006"/>
    <n v="10"/>
    <n v="350"/>
    <n v="352100"/>
    <n v="0"/>
    <n v="352100"/>
    <n v="261560"/>
    <n v="90540"/>
    <d v="2014-06-01T00:00:00"/>
    <n v="6"/>
    <x v="1"/>
    <s v="2014"/>
    <n v="90"/>
  </r>
  <r>
    <x v="2"/>
    <x v="1"/>
    <x v="2"/>
    <s v="None"/>
    <n v="367"/>
    <n v="10"/>
    <n v="12"/>
    <n v="4404"/>
    <n v="0"/>
    <n v="4404"/>
    <n v="1101"/>
    <n v="3303"/>
    <d v="2014-07-01T00:00:00"/>
    <n v="7"/>
    <x v="4"/>
    <s v="2014"/>
    <n v="9"/>
  </r>
  <r>
    <x v="0"/>
    <x v="3"/>
    <x v="2"/>
    <s v="None"/>
    <n v="883"/>
    <n v="10"/>
    <n v="7"/>
    <n v="6181"/>
    <n v="0"/>
    <n v="6181"/>
    <n v="4415"/>
    <n v="1766"/>
    <d v="2014-08-01T00:00:00"/>
    <n v="8"/>
    <x v="5"/>
    <s v="2014"/>
    <n v="2"/>
  </r>
  <r>
    <x v="1"/>
    <x v="3"/>
    <x v="2"/>
    <s v="None"/>
    <n v="2472"/>
    <n v="10"/>
    <n v="15"/>
    <n v="37080"/>
    <n v="0"/>
    <n v="37080"/>
    <n v="24720"/>
    <n v="12360"/>
    <d v="2014-09-01T00:00:00"/>
    <n v="9"/>
    <x v="6"/>
    <s v="2014"/>
    <n v="5"/>
  </r>
  <r>
    <x v="0"/>
    <x v="4"/>
    <x v="2"/>
    <s v="None"/>
    <n v="1143"/>
    <n v="10"/>
    <n v="7"/>
    <n v="8001"/>
    <n v="0"/>
    <n v="8001"/>
    <n v="5715"/>
    <n v="2286"/>
    <d v="2014-10-01T00:00:00"/>
    <n v="10"/>
    <x v="8"/>
    <s v="2014"/>
    <n v="2"/>
  </r>
  <r>
    <x v="0"/>
    <x v="0"/>
    <x v="2"/>
    <s v="None"/>
    <n v="1817"/>
    <n v="10"/>
    <n v="20"/>
    <n v="36340"/>
    <n v="0"/>
    <n v="36340"/>
    <n v="18170"/>
    <n v="18170"/>
    <d v="2014-12-01T00:00:00"/>
    <n v="12"/>
    <x v="2"/>
    <s v="2014"/>
    <n v="10"/>
  </r>
  <r>
    <x v="0"/>
    <x v="1"/>
    <x v="2"/>
    <s v="None"/>
    <n v="1513"/>
    <n v="10"/>
    <n v="350"/>
    <n v="529550"/>
    <n v="0"/>
    <n v="529550"/>
    <n v="393380"/>
    <n v="136170"/>
    <d v="2014-12-01T00:00:00"/>
    <n v="12"/>
    <x v="2"/>
    <s v="2014"/>
    <n v="90"/>
  </r>
  <r>
    <x v="0"/>
    <x v="2"/>
    <x v="3"/>
    <s v="None"/>
    <n v="2750"/>
    <n v="260"/>
    <n v="350"/>
    <n v="962500"/>
    <n v="0"/>
    <n v="962500"/>
    <n v="715000"/>
    <n v="247500"/>
    <d v="2014-02-01T00:00:00"/>
    <n v="2"/>
    <x v="7"/>
    <s v="2014"/>
    <n v="90"/>
  </r>
  <r>
    <x v="2"/>
    <x v="4"/>
    <x v="3"/>
    <s v="None"/>
    <n v="1953"/>
    <n v="260"/>
    <n v="12"/>
    <n v="23436"/>
    <n v="0"/>
    <n v="23436"/>
    <n v="5859"/>
    <n v="17577"/>
    <d v="2014-04-01T00:00:00"/>
    <n v="4"/>
    <x v="9"/>
    <s v="2014"/>
    <n v="9"/>
  </r>
  <r>
    <x v="3"/>
    <x v="1"/>
    <x v="3"/>
    <s v="None"/>
    <n v="4219.5"/>
    <n v="260"/>
    <n v="125"/>
    <n v="527437.5"/>
    <n v="0"/>
    <n v="527437.5"/>
    <n v="506340"/>
    <n v="21097.5"/>
    <d v="2014-04-01T00:00:00"/>
    <n v="4"/>
    <x v="9"/>
    <s v="2014"/>
    <n v="5"/>
  </r>
  <r>
    <x v="0"/>
    <x v="2"/>
    <x v="3"/>
    <s v="None"/>
    <n v="1899"/>
    <n v="260"/>
    <n v="20"/>
    <n v="37980"/>
    <n v="0"/>
    <n v="37980"/>
    <n v="18990"/>
    <n v="18990"/>
    <d v="2014-06-01T00:00:00"/>
    <n v="6"/>
    <x v="1"/>
    <s v="2014"/>
    <n v="10"/>
  </r>
  <r>
    <x v="0"/>
    <x v="1"/>
    <x v="3"/>
    <s v="None"/>
    <n v="1686"/>
    <n v="260"/>
    <n v="7"/>
    <n v="11802"/>
    <n v="0"/>
    <n v="11802"/>
    <n v="8430"/>
    <n v="3372"/>
    <d v="2014-07-01T00:00:00"/>
    <n v="7"/>
    <x v="4"/>
    <s v="2014"/>
    <n v="2"/>
  </r>
  <r>
    <x v="2"/>
    <x v="4"/>
    <x v="3"/>
    <s v="None"/>
    <n v="2141"/>
    <n v="260"/>
    <n v="12"/>
    <n v="25692"/>
    <n v="0"/>
    <n v="25692"/>
    <n v="6423"/>
    <n v="19269"/>
    <d v="2014-08-01T00:00:00"/>
    <n v="8"/>
    <x v="5"/>
    <s v="2014"/>
    <n v="9"/>
  </r>
  <r>
    <x v="0"/>
    <x v="4"/>
    <x v="3"/>
    <s v="None"/>
    <n v="1143"/>
    <n v="260"/>
    <n v="7"/>
    <n v="8001"/>
    <n v="0"/>
    <n v="8001"/>
    <n v="5715"/>
    <n v="2286"/>
    <d v="2014-10-01T00:00:00"/>
    <n v="10"/>
    <x v="8"/>
    <s v="2014"/>
    <n v="2"/>
  </r>
  <r>
    <x v="1"/>
    <x v="4"/>
    <x v="3"/>
    <s v="None"/>
    <n v="615"/>
    <n v="260"/>
    <n v="15"/>
    <n v="9225"/>
    <n v="0"/>
    <n v="9225"/>
    <n v="6150"/>
    <n v="3075"/>
    <d v="2014-12-01T00:00:00"/>
    <n v="12"/>
    <x v="2"/>
    <s v="2014"/>
    <n v="5"/>
  </r>
  <r>
    <x v="0"/>
    <x v="2"/>
    <x v="2"/>
    <s v="Low"/>
    <n v="3945"/>
    <n v="10"/>
    <n v="7"/>
    <n v="27615"/>
    <n v="276.14999999999998"/>
    <n v="27338.850000000002"/>
    <n v="19725"/>
    <n v="7613.8500000000022"/>
    <d v="2014-01-01T00:00:00"/>
    <n v="1"/>
    <x v="0"/>
    <s v="2014"/>
    <n v="1.9300000000000006"/>
  </r>
  <r>
    <x v="1"/>
    <x v="2"/>
    <x v="2"/>
    <s v="Low"/>
    <n v="2296"/>
    <n v="10"/>
    <n v="15"/>
    <n v="34440"/>
    <n v="344.4"/>
    <n v="34095.599999999999"/>
    <n v="22960"/>
    <n v="11135.599999999999"/>
    <d v="2014-02-01T00:00:00"/>
    <n v="2"/>
    <x v="7"/>
    <s v="2014"/>
    <n v="4.8499999999999996"/>
  </r>
  <r>
    <x v="0"/>
    <x v="2"/>
    <x v="2"/>
    <s v="Low"/>
    <n v="1030"/>
    <n v="10"/>
    <n v="7"/>
    <n v="7210"/>
    <n v="72.099999999999994"/>
    <n v="7137.9"/>
    <n v="5150"/>
    <n v="1987.8999999999996"/>
    <d v="2014-05-01T00:00:00"/>
    <n v="5"/>
    <x v="10"/>
    <s v="2014"/>
    <n v="1.9299999999999997"/>
  </r>
  <r>
    <x v="2"/>
    <x v="4"/>
    <x v="0"/>
    <s v="Low"/>
    <n v="1858"/>
    <n v="3"/>
    <n v="12"/>
    <n v="22296"/>
    <n v="222.96"/>
    <n v="22073.040000000001"/>
    <n v="5574"/>
    <n v="16499.04"/>
    <d v="2014-02-01T00:00:00"/>
    <n v="2"/>
    <x v="7"/>
    <s v="2014"/>
    <n v="8.8800000000000008"/>
  </r>
  <r>
    <x v="0"/>
    <x v="3"/>
    <x v="0"/>
    <s v="Low"/>
    <n v="1210"/>
    <n v="3"/>
    <n v="350"/>
    <n v="423500"/>
    <n v="4235"/>
    <n v="419265"/>
    <n v="314600"/>
    <n v="104665"/>
    <d v="2014-03-01T00:00:00"/>
    <n v="3"/>
    <x v="3"/>
    <s v="2014"/>
    <n v="86.5"/>
  </r>
  <r>
    <x v="0"/>
    <x v="4"/>
    <x v="0"/>
    <s v="Low"/>
    <n v="2529"/>
    <n v="3"/>
    <n v="7"/>
    <n v="17703"/>
    <n v="177.03"/>
    <n v="17525.97"/>
    <n v="12645"/>
    <n v="4880.9699999999993"/>
    <d v="2014-07-01T00:00:00"/>
    <n v="7"/>
    <x v="4"/>
    <s v="2014"/>
    <n v="1.9299999999999997"/>
  </r>
  <r>
    <x v="2"/>
    <x v="0"/>
    <x v="0"/>
    <s v="Low"/>
    <n v="1445"/>
    <n v="3"/>
    <n v="12"/>
    <n v="17340"/>
    <n v="173.4"/>
    <n v="17166.599999999999"/>
    <n v="4335"/>
    <n v="12831.599999999999"/>
    <d v="2014-09-01T00:00:00"/>
    <n v="9"/>
    <x v="6"/>
    <s v="2014"/>
    <n v="8.879999999999999"/>
  </r>
  <r>
    <x v="2"/>
    <x v="2"/>
    <x v="0"/>
    <s v="Low"/>
    <n v="2671"/>
    <n v="3"/>
    <n v="12"/>
    <n v="32052"/>
    <n v="320.52"/>
    <n v="31731.48"/>
    <n v="8013"/>
    <n v="23718.48"/>
    <d v="2014-09-01T00:00:00"/>
    <n v="9"/>
    <x v="6"/>
    <s v="2014"/>
    <n v="8.879999999999999"/>
  </r>
  <r>
    <x v="0"/>
    <x v="3"/>
    <x v="0"/>
    <s v="Low"/>
    <n v="1397"/>
    <n v="3"/>
    <n v="350"/>
    <n v="488950"/>
    <n v="4889.5"/>
    <n v="484060.5"/>
    <n v="363220"/>
    <n v="120840.5"/>
    <d v="2014-10-01T00:00:00"/>
    <n v="10"/>
    <x v="8"/>
    <s v="2014"/>
    <n v="86.5"/>
  </r>
  <r>
    <x v="0"/>
    <x v="2"/>
    <x v="0"/>
    <s v="Low"/>
    <n v="2155"/>
    <n v="3"/>
    <n v="350"/>
    <n v="754250"/>
    <n v="7542.5"/>
    <n v="746707.5"/>
    <n v="560300"/>
    <n v="186407.5"/>
    <d v="2014-12-01T00:00:00"/>
    <n v="12"/>
    <x v="2"/>
    <s v="2014"/>
    <n v="86.5"/>
  </r>
  <r>
    <x v="1"/>
    <x v="3"/>
    <x v="1"/>
    <s v="Low"/>
    <n v="2214"/>
    <n v="5"/>
    <n v="15"/>
    <n v="33210"/>
    <n v="332.1"/>
    <n v="32877.9"/>
    <n v="22140"/>
    <n v="10737.900000000001"/>
    <d v="2014-03-01T00:00:00"/>
    <n v="3"/>
    <x v="3"/>
    <s v="2014"/>
    <n v="4.8500000000000005"/>
  </r>
  <r>
    <x v="4"/>
    <x v="4"/>
    <x v="1"/>
    <s v="Low"/>
    <n v="2301"/>
    <n v="5"/>
    <n v="300"/>
    <n v="690300"/>
    <n v="6903"/>
    <n v="683397"/>
    <n v="575250"/>
    <n v="108147"/>
    <d v="2014-04-01T00:00:00"/>
    <n v="4"/>
    <x v="9"/>
    <s v="2014"/>
    <n v="47"/>
  </r>
  <r>
    <x v="0"/>
    <x v="2"/>
    <x v="1"/>
    <s v="Low"/>
    <n v="1375.5"/>
    <n v="5"/>
    <n v="20"/>
    <n v="27510"/>
    <n v="275.10000000000002"/>
    <n v="27234.899999999998"/>
    <n v="13755"/>
    <n v="13479.899999999998"/>
    <d v="2014-07-01T00:00:00"/>
    <n v="7"/>
    <x v="4"/>
    <s v="2014"/>
    <n v="9.7999999999999989"/>
  </r>
  <r>
    <x v="0"/>
    <x v="0"/>
    <x v="1"/>
    <s v="Low"/>
    <n v="1830"/>
    <n v="5"/>
    <n v="7"/>
    <n v="12810"/>
    <n v="128.1"/>
    <n v="12681.9"/>
    <n v="9150"/>
    <n v="3531.8999999999996"/>
    <d v="2014-08-01T00:00:00"/>
    <n v="8"/>
    <x v="5"/>
    <s v="2014"/>
    <n v="1.9299999999999997"/>
  </r>
  <r>
    <x v="1"/>
    <x v="4"/>
    <x v="2"/>
    <s v="Low"/>
    <n v="1514"/>
    <n v="10"/>
    <n v="15"/>
    <n v="22710"/>
    <n v="227.1"/>
    <n v="22482.9"/>
    <n v="15140"/>
    <n v="7342.9000000000015"/>
    <d v="2014-02-01T00:00:00"/>
    <n v="2"/>
    <x v="7"/>
    <s v="2014"/>
    <n v="4.8500000000000005"/>
  </r>
  <r>
    <x v="0"/>
    <x v="4"/>
    <x v="2"/>
    <s v="Low"/>
    <n v="4492.5"/>
    <n v="10"/>
    <n v="7"/>
    <n v="31447.5"/>
    <n v="314.47500000000002"/>
    <n v="31133.024999999998"/>
    <n v="22462.5"/>
    <n v="8670.5249999999978"/>
    <d v="2014-04-01T00:00:00"/>
    <n v="4"/>
    <x v="9"/>
    <s v="2014"/>
    <n v="1.9299999999999995"/>
  </r>
  <r>
    <x v="3"/>
    <x v="4"/>
    <x v="2"/>
    <s v="Low"/>
    <n v="727"/>
    <n v="10"/>
    <n v="125"/>
    <n v="90875"/>
    <n v="908.75"/>
    <n v="89966.25"/>
    <n v="87240"/>
    <n v="2726.25"/>
    <d v="2014-06-01T00:00:00"/>
    <n v="6"/>
    <x v="1"/>
    <s v="2014"/>
    <n v="3.75"/>
  </r>
  <r>
    <x v="3"/>
    <x v="2"/>
    <x v="2"/>
    <s v="Low"/>
    <n v="787"/>
    <n v="10"/>
    <n v="125"/>
    <n v="98375"/>
    <n v="983.75"/>
    <n v="97391.25"/>
    <n v="94440"/>
    <n v="2951.25"/>
    <d v="2014-06-01T00:00:00"/>
    <n v="6"/>
    <x v="1"/>
    <s v="2014"/>
    <n v="3.75"/>
  </r>
  <r>
    <x v="3"/>
    <x v="3"/>
    <x v="2"/>
    <s v="Low"/>
    <n v="1823"/>
    <n v="10"/>
    <n v="125"/>
    <n v="227875"/>
    <n v="2278.75"/>
    <n v="225596.25"/>
    <n v="218760"/>
    <n v="6836.25"/>
    <d v="2014-07-01T00:00:00"/>
    <n v="7"/>
    <x v="4"/>
    <s v="2014"/>
    <n v="3.75"/>
  </r>
  <r>
    <x v="1"/>
    <x v="1"/>
    <x v="2"/>
    <s v="Low"/>
    <n v="747"/>
    <n v="10"/>
    <n v="15"/>
    <n v="11205"/>
    <n v="112.05"/>
    <n v="11092.95"/>
    <n v="7470"/>
    <n v="3622.9500000000007"/>
    <d v="2014-09-01T00:00:00"/>
    <n v="9"/>
    <x v="6"/>
    <s v="2014"/>
    <n v="4.8500000000000005"/>
  </r>
  <r>
    <x v="4"/>
    <x v="4"/>
    <x v="2"/>
    <s v="Low"/>
    <n v="2905"/>
    <n v="10"/>
    <n v="300"/>
    <n v="871500"/>
    <n v="8715"/>
    <n v="862785"/>
    <n v="726250"/>
    <n v="136535"/>
    <d v="2014-11-01T00:00:00"/>
    <n v="11"/>
    <x v="11"/>
    <s v="2014"/>
    <n v="47"/>
  </r>
  <r>
    <x v="0"/>
    <x v="2"/>
    <x v="2"/>
    <s v="Low"/>
    <n v="2155"/>
    <n v="10"/>
    <n v="350"/>
    <n v="754250"/>
    <n v="7542.5"/>
    <n v="746707.5"/>
    <n v="560300"/>
    <n v="186407.5"/>
    <d v="2014-12-01T00:00:00"/>
    <n v="12"/>
    <x v="2"/>
    <s v="2014"/>
    <n v="86.5"/>
  </r>
  <r>
    <x v="3"/>
    <x v="0"/>
    <x v="0"/>
    <s v="Low"/>
    <n v="742.5"/>
    <n v="3"/>
    <n v="125"/>
    <n v="92812.5"/>
    <n v="1856.25"/>
    <n v="90956.25"/>
    <n v="89100"/>
    <n v="1856.25"/>
    <d v="2014-04-01T00:00:00"/>
    <n v="4"/>
    <x v="9"/>
    <s v="2014"/>
    <n v="2.5"/>
  </r>
  <r>
    <x v="2"/>
    <x v="0"/>
    <x v="0"/>
    <s v="Low"/>
    <n v="1295"/>
    <n v="3"/>
    <n v="12"/>
    <n v="15540"/>
    <n v="310.8"/>
    <n v="15229.2"/>
    <n v="3885"/>
    <n v="11344.2"/>
    <d v="2014-10-01T00:00:00"/>
    <n v="10"/>
    <x v="8"/>
    <s v="2014"/>
    <n v="8.76"/>
  </r>
  <r>
    <x v="0"/>
    <x v="0"/>
    <x v="0"/>
    <s v="Low"/>
    <n v="2852"/>
    <n v="3"/>
    <n v="350"/>
    <n v="998200"/>
    <n v="19964"/>
    <n v="978236"/>
    <n v="741520"/>
    <n v="236716"/>
    <d v="2014-12-01T00:00:00"/>
    <n v="12"/>
    <x v="2"/>
    <s v="2014"/>
    <n v="83"/>
  </r>
  <r>
    <x v="2"/>
    <x v="4"/>
    <x v="1"/>
    <s v="Low"/>
    <n v="1142"/>
    <n v="5"/>
    <n v="12"/>
    <n v="13704"/>
    <n v="274.08"/>
    <n v="13429.92"/>
    <n v="3426"/>
    <n v="10003.92"/>
    <d v="2014-06-01T00:00:00"/>
    <n v="6"/>
    <x v="1"/>
    <s v="2014"/>
    <n v="8.76"/>
  </r>
  <r>
    <x v="0"/>
    <x v="4"/>
    <x v="1"/>
    <s v="Low"/>
    <n v="1566"/>
    <n v="5"/>
    <n v="20"/>
    <n v="31320"/>
    <n v="626.4"/>
    <n v="30693.599999999999"/>
    <n v="15660"/>
    <n v="15033.599999999999"/>
    <d v="2014-10-01T00:00:00"/>
    <n v="10"/>
    <x v="8"/>
    <s v="2014"/>
    <n v="9.6"/>
  </r>
  <r>
    <x v="2"/>
    <x v="3"/>
    <x v="1"/>
    <s v="Low"/>
    <n v="690"/>
    <n v="5"/>
    <n v="12"/>
    <n v="8280"/>
    <n v="165.6"/>
    <n v="8114.4"/>
    <n v="2070"/>
    <n v="6044.4"/>
    <d v="2014-11-01T00:00:00"/>
    <n v="11"/>
    <x v="11"/>
    <s v="2014"/>
    <n v="8.76"/>
  </r>
  <r>
    <x v="1"/>
    <x v="0"/>
    <x v="2"/>
    <s v="Low"/>
    <n v="2363"/>
    <n v="10"/>
    <n v="15"/>
    <n v="35445"/>
    <n v="708.9"/>
    <n v="34736.1"/>
    <n v="23630"/>
    <n v="11106.099999999999"/>
    <d v="2014-02-01T00:00:00"/>
    <n v="2"/>
    <x v="7"/>
    <s v="2014"/>
    <n v="4.6999999999999993"/>
  </r>
  <r>
    <x v="4"/>
    <x v="2"/>
    <x v="2"/>
    <s v="Low"/>
    <n v="918"/>
    <n v="10"/>
    <n v="300"/>
    <n v="275400"/>
    <n v="5508"/>
    <n v="269892"/>
    <n v="229500"/>
    <n v="40392"/>
    <d v="2014-05-01T00:00:00"/>
    <n v="5"/>
    <x v="10"/>
    <s v="2014"/>
    <n v="44"/>
  </r>
  <r>
    <x v="4"/>
    <x v="1"/>
    <x v="2"/>
    <s v="Low"/>
    <n v="1728"/>
    <n v="10"/>
    <n v="300"/>
    <n v="518400"/>
    <n v="10368"/>
    <n v="508032"/>
    <n v="432000"/>
    <n v="76032"/>
    <d v="2014-05-01T00:00:00"/>
    <n v="5"/>
    <x v="10"/>
    <s v="2014"/>
    <n v="44"/>
  </r>
  <r>
    <x v="2"/>
    <x v="4"/>
    <x v="2"/>
    <s v="Low"/>
    <n v="1142"/>
    <n v="10"/>
    <n v="12"/>
    <n v="13704"/>
    <n v="274.08"/>
    <n v="13429.92"/>
    <n v="3426"/>
    <n v="10003.92"/>
    <d v="2014-06-01T00:00:00"/>
    <n v="6"/>
    <x v="1"/>
    <s v="2014"/>
    <n v="8.76"/>
  </r>
  <r>
    <x v="3"/>
    <x v="3"/>
    <x v="2"/>
    <s v="Low"/>
    <n v="662"/>
    <n v="10"/>
    <n v="125"/>
    <n v="82750"/>
    <n v="1655"/>
    <n v="81095"/>
    <n v="79440"/>
    <n v="1655"/>
    <d v="2014-06-01T00:00:00"/>
    <n v="6"/>
    <x v="1"/>
    <s v="2014"/>
    <n v="2.5"/>
  </r>
  <r>
    <x v="2"/>
    <x v="0"/>
    <x v="2"/>
    <s v="Low"/>
    <n v="1295"/>
    <n v="10"/>
    <n v="12"/>
    <n v="15540"/>
    <n v="310.8"/>
    <n v="15229.2"/>
    <n v="3885"/>
    <n v="11344.2"/>
    <d v="2014-10-01T00:00:00"/>
    <n v="10"/>
    <x v="8"/>
    <s v="2014"/>
    <n v="8.76"/>
  </r>
  <r>
    <x v="4"/>
    <x v="0"/>
    <x v="2"/>
    <s v="Low"/>
    <n v="1916"/>
    <n v="10"/>
    <n v="300"/>
    <n v="574800"/>
    <n v="11496"/>
    <n v="563304"/>
    <n v="479000"/>
    <n v="84304"/>
    <d v="2014-12-01T00:00:00"/>
    <n v="12"/>
    <x v="2"/>
    <s v="2014"/>
    <n v="44"/>
  </r>
  <r>
    <x v="0"/>
    <x v="0"/>
    <x v="2"/>
    <s v="Low"/>
    <n v="2852"/>
    <n v="10"/>
    <n v="350"/>
    <n v="998200"/>
    <n v="19964"/>
    <n v="978236"/>
    <n v="741520"/>
    <n v="236716"/>
    <d v="2014-12-01T00:00:00"/>
    <n v="12"/>
    <x v="2"/>
    <s v="2014"/>
    <n v="83"/>
  </r>
  <r>
    <x v="3"/>
    <x v="0"/>
    <x v="2"/>
    <s v="Low"/>
    <n v="2729"/>
    <n v="10"/>
    <n v="125"/>
    <n v="341125"/>
    <n v="6822.5"/>
    <n v="334302.5"/>
    <n v="327480"/>
    <n v="6822.5"/>
    <d v="2014-12-01T00:00:00"/>
    <n v="12"/>
    <x v="2"/>
    <s v="2014"/>
    <n v="2.5"/>
  </r>
  <r>
    <x v="2"/>
    <x v="2"/>
    <x v="2"/>
    <s v="Low"/>
    <n v="1055"/>
    <n v="10"/>
    <n v="12"/>
    <n v="12660"/>
    <n v="253.2"/>
    <n v="12406.8"/>
    <n v="3165"/>
    <n v="9241.7999999999993"/>
    <d v="2014-12-01T00:00:00"/>
    <n v="12"/>
    <x v="2"/>
    <s v="2014"/>
    <n v="8.76"/>
  </r>
  <r>
    <x v="2"/>
    <x v="3"/>
    <x v="2"/>
    <s v="Low"/>
    <n v="1084"/>
    <n v="10"/>
    <n v="12"/>
    <n v="13008"/>
    <n v="260.16000000000003"/>
    <n v="12747.84"/>
    <n v="3252"/>
    <n v="9495.84"/>
    <d v="2014-12-01T00:00:00"/>
    <n v="12"/>
    <x v="2"/>
    <s v="2014"/>
    <n v="8.76"/>
  </r>
  <r>
    <x v="4"/>
    <x v="1"/>
    <x v="3"/>
    <s v="Low"/>
    <n v="259"/>
    <n v="260"/>
    <n v="300"/>
    <n v="77700"/>
    <n v="1554"/>
    <n v="76146"/>
    <n v="64750"/>
    <n v="11396"/>
    <d v="2014-03-01T00:00:00"/>
    <n v="3"/>
    <x v="3"/>
    <s v="2014"/>
    <n v="44"/>
  </r>
  <r>
    <x v="4"/>
    <x v="3"/>
    <x v="3"/>
    <s v="Low"/>
    <n v="1101"/>
    <n v="260"/>
    <n v="300"/>
    <n v="330300"/>
    <n v="6606"/>
    <n v="323694"/>
    <n v="275250"/>
    <n v="48444"/>
    <d v="2014-03-01T00:00:00"/>
    <n v="3"/>
    <x v="3"/>
    <s v="2014"/>
    <n v="44"/>
  </r>
  <r>
    <x v="3"/>
    <x v="1"/>
    <x v="3"/>
    <s v="Low"/>
    <n v="2276"/>
    <n v="260"/>
    <n v="125"/>
    <n v="284500"/>
    <n v="5690"/>
    <n v="278810"/>
    <n v="273120"/>
    <n v="5690"/>
    <d v="2014-05-01T00:00:00"/>
    <n v="5"/>
    <x v="10"/>
    <s v="2014"/>
    <n v="2.5"/>
  </r>
  <r>
    <x v="0"/>
    <x v="4"/>
    <x v="3"/>
    <s v="Low"/>
    <n v="1236"/>
    <n v="260"/>
    <n v="20"/>
    <n v="24720"/>
    <n v="494.4"/>
    <n v="24225.599999999999"/>
    <n v="12360"/>
    <n v="11865.599999999999"/>
    <d v="2014-11-01T00:00:00"/>
    <n v="11"/>
    <x v="11"/>
    <s v="2014"/>
    <n v="9.6"/>
  </r>
  <r>
    <x v="0"/>
    <x v="2"/>
    <x v="3"/>
    <s v="Low"/>
    <n v="941"/>
    <n v="260"/>
    <n v="20"/>
    <n v="18820"/>
    <n v="376.4"/>
    <n v="18443.599999999999"/>
    <n v="9410"/>
    <n v="9033.5999999999985"/>
    <d v="2014-11-01T00:00:00"/>
    <n v="11"/>
    <x v="11"/>
    <s v="2014"/>
    <n v="9.5999999999999979"/>
  </r>
  <r>
    <x v="4"/>
    <x v="0"/>
    <x v="3"/>
    <s v="Low"/>
    <n v="1916"/>
    <n v="260"/>
    <n v="300"/>
    <n v="574800"/>
    <n v="11496"/>
    <n v="563304"/>
    <n v="479000"/>
    <n v="84304"/>
    <d v="2014-12-01T00:00:00"/>
    <n v="12"/>
    <x v="2"/>
    <s v="2014"/>
    <n v="44"/>
  </r>
  <r>
    <x v="3"/>
    <x v="2"/>
    <x v="0"/>
    <s v="Low"/>
    <n v="4243.5"/>
    <n v="3"/>
    <n v="125"/>
    <n v="530437.5"/>
    <n v="15913.125"/>
    <n v="514524.375"/>
    <n v="509220"/>
    <n v="5304.375"/>
    <d v="2014-04-01T00:00:00"/>
    <n v="4"/>
    <x v="9"/>
    <s v="2014"/>
    <n v="1.25"/>
  </r>
  <r>
    <x v="0"/>
    <x v="1"/>
    <x v="0"/>
    <s v="Low"/>
    <n v="2580"/>
    <n v="3"/>
    <n v="20"/>
    <n v="51600"/>
    <n v="1548"/>
    <n v="50052"/>
    <n v="25800"/>
    <n v="24252"/>
    <d v="2014-04-01T00:00:00"/>
    <n v="4"/>
    <x v="9"/>
    <s v="2014"/>
    <n v="9.4"/>
  </r>
  <r>
    <x v="4"/>
    <x v="1"/>
    <x v="0"/>
    <s v="Low"/>
    <n v="689"/>
    <n v="3"/>
    <n v="300"/>
    <n v="206700"/>
    <n v="6201"/>
    <n v="200499"/>
    <n v="172250"/>
    <n v="28249"/>
    <d v="2014-06-01T00:00:00"/>
    <n v="6"/>
    <x v="1"/>
    <s v="2014"/>
    <n v="41"/>
  </r>
  <r>
    <x v="2"/>
    <x v="4"/>
    <x v="0"/>
    <s v="Low"/>
    <n v="1947"/>
    <n v="3"/>
    <n v="12"/>
    <n v="23364"/>
    <n v="700.92"/>
    <n v="22663.08"/>
    <n v="5841"/>
    <n v="16822.080000000002"/>
    <d v="2014-09-01T00:00:00"/>
    <n v="9"/>
    <x v="6"/>
    <s v="2014"/>
    <n v="8.64"/>
  </r>
  <r>
    <x v="0"/>
    <x v="1"/>
    <x v="1"/>
    <s v="Low"/>
    <n v="1958"/>
    <n v="5"/>
    <n v="7"/>
    <n v="13706"/>
    <n v="411.18"/>
    <n v="13294.82"/>
    <n v="9790"/>
    <n v="3504.8199999999997"/>
    <d v="2014-02-01T00:00:00"/>
    <n v="2"/>
    <x v="7"/>
    <s v="2014"/>
    <n v="1.7899999999999998"/>
  </r>
  <r>
    <x v="2"/>
    <x v="2"/>
    <x v="1"/>
    <s v="Low"/>
    <n v="1901"/>
    <n v="5"/>
    <n v="12"/>
    <n v="22812"/>
    <n v="684.36"/>
    <n v="22127.64"/>
    <n v="5703"/>
    <n v="16424.64"/>
    <d v="2014-06-01T00:00:00"/>
    <n v="6"/>
    <x v="1"/>
    <s v="2014"/>
    <n v="8.64"/>
  </r>
  <r>
    <x v="0"/>
    <x v="2"/>
    <x v="1"/>
    <s v="Low"/>
    <n v="544"/>
    <n v="5"/>
    <n v="7"/>
    <n v="3808"/>
    <n v="114.24"/>
    <n v="3693.76"/>
    <n v="2720"/>
    <n v="973.76000000000022"/>
    <d v="2014-09-01T00:00:00"/>
    <n v="9"/>
    <x v="6"/>
    <s v="2014"/>
    <n v="1.7900000000000005"/>
  </r>
  <r>
    <x v="3"/>
    <x v="2"/>
    <x v="1"/>
    <s v="Low"/>
    <n v="1287"/>
    <n v="5"/>
    <n v="125"/>
    <n v="160875"/>
    <n v="4826.25"/>
    <n v="156048.75"/>
    <n v="154440"/>
    <n v="1608.75"/>
    <d v="2014-12-01T00:00:00"/>
    <n v="12"/>
    <x v="2"/>
    <s v="2014"/>
    <n v="1.25"/>
  </r>
  <r>
    <x v="3"/>
    <x v="1"/>
    <x v="1"/>
    <s v="Low"/>
    <n v="1706"/>
    <n v="5"/>
    <n v="125"/>
    <n v="213250"/>
    <n v="6397.5"/>
    <n v="206852.5"/>
    <n v="204720"/>
    <n v="2132.5"/>
    <d v="2014-12-01T00:00:00"/>
    <n v="12"/>
    <x v="2"/>
    <s v="2014"/>
    <n v="1.25"/>
  </r>
  <r>
    <x v="4"/>
    <x v="2"/>
    <x v="2"/>
    <s v="Low"/>
    <n v="2434.5"/>
    <n v="10"/>
    <n v="300"/>
    <n v="730350"/>
    <n v="21910.5"/>
    <n v="708439.5"/>
    <n v="608625"/>
    <n v="99814.5"/>
    <d v="2014-01-01T00:00:00"/>
    <n v="1"/>
    <x v="0"/>
    <s v="2014"/>
    <n v="41"/>
  </r>
  <r>
    <x v="3"/>
    <x v="0"/>
    <x v="2"/>
    <s v="Low"/>
    <n v="1774"/>
    <n v="10"/>
    <n v="125"/>
    <n v="221750"/>
    <n v="6652.5"/>
    <n v="215097.5"/>
    <n v="212880"/>
    <n v="2217.5"/>
    <d v="2014-03-01T00:00:00"/>
    <n v="3"/>
    <x v="3"/>
    <s v="2014"/>
    <n v="1.25"/>
  </r>
  <r>
    <x v="2"/>
    <x v="2"/>
    <x v="2"/>
    <s v="Low"/>
    <n v="1901"/>
    <n v="10"/>
    <n v="12"/>
    <n v="22812"/>
    <n v="684.36"/>
    <n v="22127.64"/>
    <n v="5703"/>
    <n v="16424.64"/>
    <d v="2014-06-01T00:00:00"/>
    <n v="6"/>
    <x v="1"/>
    <s v="2014"/>
    <n v="8.64"/>
  </r>
  <r>
    <x v="4"/>
    <x v="1"/>
    <x v="2"/>
    <s v="Low"/>
    <n v="689"/>
    <n v="10"/>
    <n v="300"/>
    <n v="206700"/>
    <n v="6201"/>
    <n v="200499"/>
    <n v="172250"/>
    <n v="28249"/>
    <d v="2014-06-01T00:00:00"/>
    <n v="6"/>
    <x v="1"/>
    <s v="2014"/>
    <n v="41"/>
  </r>
  <r>
    <x v="3"/>
    <x v="1"/>
    <x v="2"/>
    <s v="Low"/>
    <n v="1570"/>
    <n v="10"/>
    <n v="125"/>
    <n v="196250"/>
    <n v="5887.5"/>
    <n v="190362.5"/>
    <n v="188400"/>
    <n v="1962.5"/>
    <d v="2014-06-01T00:00:00"/>
    <n v="6"/>
    <x v="1"/>
    <s v="2014"/>
    <n v="1.25"/>
  </r>
  <r>
    <x v="2"/>
    <x v="4"/>
    <x v="2"/>
    <s v="Low"/>
    <n v="1369.5"/>
    <n v="10"/>
    <n v="12"/>
    <n v="16434"/>
    <n v="493.02"/>
    <n v="15940.98"/>
    <n v="4108.5"/>
    <n v="11832.48"/>
    <d v="2014-07-01T00:00:00"/>
    <n v="7"/>
    <x v="4"/>
    <s v="2014"/>
    <n v="8.64"/>
  </r>
  <r>
    <x v="3"/>
    <x v="0"/>
    <x v="2"/>
    <s v="Low"/>
    <n v="2009"/>
    <n v="10"/>
    <n v="125"/>
    <n v="251125"/>
    <n v="7533.75"/>
    <n v="243591.25"/>
    <n v="241080"/>
    <n v="2511.25"/>
    <d v="2014-10-01T00:00:00"/>
    <n v="10"/>
    <x v="8"/>
    <s v="2014"/>
    <n v="1.25"/>
  </r>
  <r>
    <x v="3"/>
    <x v="2"/>
    <x v="2"/>
    <s v="Low"/>
    <n v="1287"/>
    <n v="10"/>
    <n v="125"/>
    <n v="160875"/>
    <n v="4826.25"/>
    <n v="156048.75"/>
    <n v="154440"/>
    <n v="1608.75"/>
    <d v="2014-12-01T00:00:00"/>
    <n v="12"/>
    <x v="2"/>
    <s v="2014"/>
    <n v="1.25"/>
  </r>
  <r>
    <x v="3"/>
    <x v="1"/>
    <x v="2"/>
    <s v="Low"/>
    <n v="1706"/>
    <n v="10"/>
    <n v="125"/>
    <n v="213250"/>
    <n v="6397.5"/>
    <n v="206852.5"/>
    <n v="204720"/>
    <n v="2132.5"/>
    <d v="2014-12-01T00:00:00"/>
    <n v="12"/>
    <x v="2"/>
    <s v="2014"/>
    <n v="1.25"/>
  </r>
  <r>
    <x v="0"/>
    <x v="0"/>
    <x v="0"/>
    <s v="Low"/>
    <n v="831"/>
    <n v="3"/>
    <n v="20"/>
    <n v="16620"/>
    <n v="498.6"/>
    <n v="16121.4"/>
    <n v="8310"/>
    <n v="7811.4"/>
    <d v="2014-05-01T00:00:00"/>
    <n v="5"/>
    <x v="10"/>
    <s v="2014"/>
    <n v="9.4"/>
  </r>
  <r>
    <x v="1"/>
    <x v="3"/>
    <x v="1"/>
    <s v="Low"/>
    <n v="2031"/>
    <n v="5"/>
    <n v="15"/>
    <n v="30465"/>
    <n v="1218.5999999999999"/>
    <n v="29246.400000000001"/>
    <n v="20310"/>
    <n v="8936.4000000000015"/>
    <d v="2014-10-01T00:00:00"/>
    <n v="10"/>
    <x v="8"/>
    <s v="2014"/>
    <n v="4.4000000000000004"/>
  </r>
  <r>
    <x v="1"/>
    <x v="3"/>
    <x v="2"/>
    <s v="Low"/>
    <n v="2031"/>
    <n v="10"/>
    <n v="15"/>
    <n v="30465"/>
    <n v="1218.5999999999999"/>
    <n v="29246.400000000001"/>
    <n v="20310"/>
    <n v="8936.4000000000015"/>
    <d v="2014-10-01T00:00:00"/>
    <n v="10"/>
    <x v="8"/>
    <s v="2014"/>
    <n v="4.4000000000000004"/>
  </r>
  <r>
    <x v="4"/>
    <x v="1"/>
    <x v="0"/>
    <s v="Low"/>
    <n v="2021"/>
    <n v="3"/>
    <n v="300"/>
    <n v="606300"/>
    <n v="24252"/>
    <n v="582048"/>
    <n v="505250"/>
    <n v="76798"/>
    <d v="2014-10-01T00:00:00"/>
    <n v="10"/>
    <x v="8"/>
    <s v="2014"/>
    <n v="38"/>
  </r>
  <r>
    <x v="0"/>
    <x v="4"/>
    <x v="0"/>
    <s v="Low"/>
    <n v="274"/>
    <n v="3"/>
    <n v="350"/>
    <n v="95900"/>
    <n v="3836"/>
    <n v="92064"/>
    <n v="71240"/>
    <n v="20824"/>
    <d v="2014-12-01T00:00:00"/>
    <n v="12"/>
    <x v="2"/>
    <s v="2014"/>
    <n v="76"/>
  </r>
  <r>
    <x v="1"/>
    <x v="0"/>
    <x v="1"/>
    <s v="Low"/>
    <n v="1967"/>
    <n v="5"/>
    <n v="15"/>
    <n v="29505"/>
    <n v="1180.2"/>
    <n v="28324.799999999999"/>
    <n v="19670"/>
    <n v="8654.7999999999993"/>
    <d v="2014-03-01T00:00:00"/>
    <n v="3"/>
    <x v="3"/>
    <s v="2014"/>
    <n v="4.3999999999999995"/>
  </r>
  <r>
    <x v="4"/>
    <x v="1"/>
    <x v="1"/>
    <s v="Low"/>
    <n v="1859"/>
    <n v="5"/>
    <n v="300"/>
    <n v="557700"/>
    <n v="22308"/>
    <n v="535392"/>
    <n v="464750"/>
    <n v="70642"/>
    <d v="2014-08-01T00:00:00"/>
    <n v="8"/>
    <x v="5"/>
    <s v="2014"/>
    <n v="38"/>
  </r>
  <r>
    <x v="4"/>
    <x v="1"/>
    <x v="1"/>
    <s v="Low"/>
    <n v="2021"/>
    <n v="5"/>
    <n v="300"/>
    <n v="606300"/>
    <n v="24252"/>
    <n v="582048"/>
    <n v="505250"/>
    <n v="76798"/>
    <d v="2014-10-01T00:00:00"/>
    <n v="10"/>
    <x v="8"/>
    <s v="2014"/>
    <n v="38"/>
  </r>
  <r>
    <x v="3"/>
    <x v="3"/>
    <x v="1"/>
    <s v="Low"/>
    <n v="1138"/>
    <n v="5"/>
    <n v="125"/>
    <n v="142250"/>
    <n v="5690"/>
    <n v="136560"/>
    <n v="136560"/>
    <n v="0"/>
    <d v="2014-12-01T00:00:00"/>
    <n v="12"/>
    <x v="2"/>
    <s v="2014"/>
    <n v="0"/>
  </r>
  <r>
    <x v="0"/>
    <x v="0"/>
    <x v="2"/>
    <s v="Low"/>
    <n v="4251"/>
    <n v="10"/>
    <n v="7"/>
    <n v="29757"/>
    <n v="1190.28"/>
    <n v="28566.720000000001"/>
    <n v="21255"/>
    <n v="7311.7199999999993"/>
    <d v="2014-01-01T00:00:00"/>
    <n v="1"/>
    <x v="0"/>
    <s v="2014"/>
    <n v="1.7199999999999998"/>
  </r>
  <r>
    <x v="3"/>
    <x v="1"/>
    <x v="2"/>
    <s v="Low"/>
    <n v="795"/>
    <n v="10"/>
    <n v="125"/>
    <n v="99375"/>
    <n v="3975"/>
    <n v="95400"/>
    <n v="95400"/>
    <n v="0"/>
    <d v="2014-03-01T00:00:00"/>
    <n v="3"/>
    <x v="3"/>
    <s v="2014"/>
    <n v="0"/>
  </r>
  <r>
    <x v="4"/>
    <x v="1"/>
    <x v="2"/>
    <s v="Low"/>
    <n v="1414.5"/>
    <n v="10"/>
    <n v="300"/>
    <n v="424350"/>
    <n v="16974"/>
    <n v="407376"/>
    <n v="353625"/>
    <n v="53751"/>
    <d v="2014-04-01T00:00:00"/>
    <n v="4"/>
    <x v="9"/>
    <s v="2014"/>
    <n v="38"/>
  </r>
  <r>
    <x v="4"/>
    <x v="4"/>
    <x v="2"/>
    <s v="Low"/>
    <n v="2918"/>
    <n v="10"/>
    <n v="300"/>
    <n v="875400"/>
    <n v="35016"/>
    <n v="840384"/>
    <n v="729500"/>
    <n v="110884"/>
    <d v="2014-05-01T00:00:00"/>
    <n v="5"/>
    <x v="10"/>
    <s v="2014"/>
    <n v="38"/>
  </r>
  <r>
    <x v="0"/>
    <x v="4"/>
    <x v="2"/>
    <s v="Low"/>
    <n v="3450"/>
    <n v="10"/>
    <n v="350"/>
    <n v="1207500"/>
    <n v="48300"/>
    <n v="1159200"/>
    <n v="897000"/>
    <n v="262200"/>
    <d v="2014-07-01T00:00:00"/>
    <n v="7"/>
    <x v="4"/>
    <s v="2014"/>
    <n v="76"/>
  </r>
  <r>
    <x v="3"/>
    <x v="2"/>
    <x v="2"/>
    <s v="Low"/>
    <n v="2988"/>
    <n v="10"/>
    <n v="125"/>
    <n v="373500"/>
    <n v="14940"/>
    <n v="358560"/>
    <n v="358560"/>
    <n v="0"/>
    <d v="2014-07-01T00:00:00"/>
    <n v="7"/>
    <x v="4"/>
    <s v="2014"/>
    <n v="0"/>
  </r>
  <r>
    <x v="1"/>
    <x v="0"/>
    <x v="2"/>
    <s v="Low"/>
    <n v="218"/>
    <n v="10"/>
    <n v="15"/>
    <n v="3270"/>
    <n v="130.80000000000001"/>
    <n v="3139.2"/>
    <n v="2180"/>
    <n v="959.19999999999982"/>
    <d v="2014-09-01T00:00:00"/>
    <n v="9"/>
    <x v="6"/>
    <s v="2014"/>
    <n v="4.3999999999999995"/>
  </r>
  <r>
    <x v="0"/>
    <x v="0"/>
    <x v="2"/>
    <s v="Low"/>
    <n v="2074"/>
    <n v="10"/>
    <n v="20"/>
    <n v="41480"/>
    <n v="1659.2"/>
    <n v="39820.800000000003"/>
    <n v="20740"/>
    <n v="19080.800000000003"/>
    <d v="2014-09-01T00:00:00"/>
    <n v="9"/>
    <x v="6"/>
    <s v="2014"/>
    <n v="9.2000000000000011"/>
  </r>
  <r>
    <x v="0"/>
    <x v="4"/>
    <x v="2"/>
    <s v="Low"/>
    <n v="1056"/>
    <n v="10"/>
    <n v="20"/>
    <n v="21120"/>
    <n v="844.8"/>
    <n v="20275.2"/>
    <n v="10560"/>
    <n v="9715.2000000000007"/>
    <d v="2014-09-01T00:00:00"/>
    <n v="9"/>
    <x v="6"/>
    <s v="2014"/>
    <n v="9.2000000000000011"/>
  </r>
  <r>
    <x v="0"/>
    <x v="4"/>
    <x v="2"/>
    <s v="Low"/>
    <n v="274"/>
    <n v="10"/>
    <n v="350"/>
    <n v="95900"/>
    <n v="3836"/>
    <n v="92064"/>
    <n v="71240"/>
    <n v="20824"/>
    <d v="2014-12-01T00:00:00"/>
    <n v="12"/>
    <x v="2"/>
    <s v="2014"/>
    <n v="76"/>
  </r>
  <r>
    <x v="3"/>
    <x v="3"/>
    <x v="2"/>
    <s v="Low"/>
    <n v="1138"/>
    <n v="10"/>
    <n v="125"/>
    <n v="142250"/>
    <n v="5690"/>
    <n v="136560"/>
    <n v="136560"/>
    <n v="0"/>
    <d v="2014-12-01T00:00:00"/>
    <n v="12"/>
    <x v="2"/>
    <s v="2014"/>
    <n v="0"/>
  </r>
  <r>
    <x v="0"/>
    <x v="3"/>
    <x v="3"/>
    <s v="Low"/>
    <n v="1865"/>
    <n v="260"/>
    <n v="350"/>
    <n v="652750"/>
    <n v="26110"/>
    <n v="626640"/>
    <n v="484900"/>
    <n v="141740"/>
    <d v="2014-02-01T00:00:00"/>
    <n v="2"/>
    <x v="7"/>
    <s v="2014"/>
    <n v="76"/>
  </r>
  <r>
    <x v="3"/>
    <x v="3"/>
    <x v="3"/>
    <s v="Low"/>
    <n v="1074"/>
    <n v="260"/>
    <n v="125"/>
    <n v="134250"/>
    <n v="5370"/>
    <n v="128880"/>
    <n v="128880"/>
    <n v="0"/>
    <d v="2014-04-01T00:00:00"/>
    <n v="4"/>
    <x v="9"/>
    <s v="2014"/>
    <n v="0"/>
  </r>
  <r>
    <x v="0"/>
    <x v="1"/>
    <x v="3"/>
    <s v="Low"/>
    <n v="1907"/>
    <n v="260"/>
    <n v="350"/>
    <n v="667450"/>
    <n v="26698"/>
    <n v="640752"/>
    <n v="495820"/>
    <n v="144932"/>
    <d v="2014-09-01T00:00:00"/>
    <n v="9"/>
    <x v="6"/>
    <s v="2014"/>
    <n v="76"/>
  </r>
  <r>
    <x v="0"/>
    <x v="1"/>
    <x v="2"/>
    <s v="Medium"/>
    <n v="1372"/>
    <n v="10"/>
    <n v="7"/>
    <n v="9604"/>
    <n v="480.2"/>
    <n v="9123.7999999999993"/>
    <n v="6860"/>
    <n v="2263.7999999999993"/>
    <d v="2014-01-01T00:00:00"/>
    <n v="1"/>
    <x v="0"/>
    <s v="2014"/>
    <n v="1.6499999999999995"/>
  </r>
  <r>
    <x v="0"/>
    <x v="3"/>
    <x v="2"/>
    <s v="Medium"/>
    <n v="2689"/>
    <n v="10"/>
    <n v="7"/>
    <n v="18823"/>
    <n v="941.15"/>
    <n v="17881.849999999999"/>
    <n v="13445"/>
    <n v="4436.8499999999985"/>
    <d v="2014-10-01T00:00:00"/>
    <n v="10"/>
    <x v="8"/>
    <s v="2014"/>
    <n v="1.6499999999999995"/>
  </r>
  <r>
    <x v="2"/>
    <x v="0"/>
    <x v="2"/>
    <s v="Medium"/>
    <n v="2431"/>
    <n v="10"/>
    <n v="12"/>
    <n v="29172"/>
    <n v="1458.6"/>
    <n v="27713.4"/>
    <n v="7293"/>
    <n v="20420.400000000001"/>
    <d v="2014-12-01T00:00:00"/>
    <n v="12"/>
    <x v="2"/>
    <s v="2014"/>
    <n v="8.4"/>
  </r>
  <r>
    <x v="0"/>
    <x v="3"/>
    <x v="3"/>
    <s v="Medium"/>
    <n v="1683"/>
    <n v="260"/>
    <n v="7"/>
    <n v="11781"/>
    <n v="589.04999999999995"/>
    <n v="11191.95"/>
    <n v="8415"/>
    <n v="2776.9500000000007"/>
    <d v="2014-07-01T00:00:00"/>
    <n v="7"/>
    <x v="4"/>
    <s v="2014"/>
    <n v="1.6500000000000004"/>
  </r>
  <r>
    <x v="2"/>
    <x v="3"/>
    <x v="3"/>
    <s v="Medium"/>
    <n v="1123"/>
    <n v="260"/>
    <n v="12"/>
    <n v="13476"/>
    <n v="673.8"/>
    <n v="12802.2"/>
    <n v="3369"/>
    <n v="9433.2000000000007"/>
    <d v="2014-08-01T00:00:00"/>
    <n v="8"/>
    <x v="5"/>
    <s v="2014"/>
    <n v="8.4"/>
  </r>
  <r>
    <x v="2"/>
    <x v="2"/>
    <x v="0"/>
    <s v="Medium"/>
    <n v="1865"/>
    <n v="3"/>
    <n v="12"/>
    <n v="22380"/>
    <n v="1119"/>
    <n v="21261"/>
    <n v="5595"/>
    <n v="15666"/>
    <d v="2014-02-01T00:00:00"/>
    <n v="2"/>
    <x v="7"/>
    <s v="2014"/>
    <n v="8.4"/>
  </r>
  <r>
    <x v="2"/>
    <x v="1"/>
    <x v="0"/>
    <s v="Medium"/>
    <n v="1116"/>
    <n v="3"/>
    <n v="12"/>
    <n v="13392"/>
    <n v="669.6"/>
    <n v="12722.4"/>
    <n v="3348"/>
    <n v="9374.4"/>
    <d v="2014-02-01T00:00:00"/>
    <n v="2"/>
    <x v="7"/>
    <s v="2014"/>
    <n v="8.4"/>
  </r>
  <r>
    <x v="0"/>
    <x v="2"/>
    <x v="0"/>
    <s v="Medium"/>
    <n v="1563"/>
    <n v="3"/>
    <n v="20"/>
    <n v="31260"/>
    <n v="1563"/>
    <n v="29697"/>
    <n v="15630"/>
    <n v="14067"/>
    <d v="2014-05-01T00:00:00"/>
    <n v="5"/>
    <x v="10"/>
    <s v="2014"/>
    <n v="9"/>
  </r>
  <r>
    <x v="4"/>
    <x v="4"/>
    <x v="0"/>
    <s v="Medium"/>
    <n v="991"/>
    <n v="3"/>
    <n v="300"/>
    <n v="297300"/>
    <n v="14865"/>
    <n v="282435"/>
    <n v="247750"/>
    <n v="34685"/>
    <d v="2014-06-01T00:00:00"/>
    <n v="6"/>
    <x v="1"/>
    <s v="2014"/>
    <n v="35"/>
  </r>
  <r>
    <x v="1"/>
    <x v="3"/>
    <x v="0"/>
    <s v="Medium"/>
    <n v="2791"/>
    <n v="3"/>
    <n v="15"/>
    <n v="41865"/>
    <n v="2093.25"/>
    <n v="39771.75"/>
    <n v="27910"/>
    <n v="11861.75"/>
    <d v="2014-11-01T00:00:00"/>
    <n v="11"/>
    <x v="11"/>
    <s v="2014"/>
    <n v="4.25"/>
  </r>
  <r>
    <x v="0"/>
    <x v="4"/>
    <x v="0"/>
    <s v="Medium"/>
    <n v="570"/>
    <n v="3"/>
    <n v="7"/>
    <n v="3990"/>
    <n v="199.5"/>
    <n v="3790.5"/>
    <n v="2850"/>
    <n v="940.5"/>
    <d v="2014-12-01T00:00:00"/>
    <n v="12"/>
    <x v="2"/>
    <s v="2014"/>
    <n v="1.65"/>
  </r>
  <r>
    <x v="0"/>
    <x v="2"/>
    <x v="0"/>
    <s v="Medium"/>
    <n v="2487"/>
    <n v="3"/>
    <n v="7"/>
    <n v="17409"/>
    <n v="870.45"/>
    <n v="16538.55"/>
    <n v="12435"/>
    <n v="4103.5499999999993"/>
    <d v="2014-12-01T00:00:00"/>
    <n v="12"/>
    <x v="2"/>
    <s v="2014"/>
    <n v="1.6499999999999997"/>
  </r>
  <r>
    <x v="0"/>
    <x v="2"/>
    <x v="1"/>
    <s v="Medium"/>
    <n v="1384.5"/>
    <n v="5"/>
    <n v="350"/>
    <n v="484575"/>
    <n v="24228.75"/>
    <n v="460346.25"/>
    <n v="359970"/>
    <n v="100376.25"/>
    <d v="2014-01-01T00:00:00"/>
    <n v="1"/>
    <x v="0"/>
    <s v="2014"/>
    <n v="72.5"/>
  </r>
  <r>
    <x v="2"/>
    <x v="1"/>
    <x v="1"/>
    <s v="Medium"/>
    <n v="2342"/>
    <n v="5"/>
    <n v="12"/>
    <n v="28104"/>
    <n v="1405.2"/>
    <n v="26698.799999999999"/>
    <n v="7026"/>
    <n v="19672.8"/>
    <d v="2014-11-01T00:00:00"/>
    <n v="11"/>
    <x v="11"/>
    <s v="2014"/>
    <n v="8.4"/>
  </r>
  <r>
    <x v="0"/>
    <x v="2"/>
    <x v="2"/>
    <s v="Medium"/>
    <n v="1303"/>
    <n v="10"/>
    <n v="20"/>
    <n v="26060"/>
    <n v="1303"/>
    <n v="24757"/>
    <n v="13030"/>
    <n v="11727"/>
    <d v="2014-02-01T00:00:00"/>
    <n v="2"/>
    <x v="7"/>
    <s v="2014"/>
    <n v="9"/>
  </r>
  <r>
    <x v="4"/>
    <x v="3"/>
    <x v="2"/>
    <s v="Medium"/>
    <n v="1607"/>
    <n v="10"/>
    <n v="300"/>
    <n v="482100"/>
    <n v="24105"/>
    <n v="457995"/>
    <n v="401750"/>
    <n v="56245"/>
    <d v="2014-04-01T00:00:00"/>
    <n v="4"/>
    <x v="9"/>
    <s v="2014"/>
    <n v="35"/>
  </r>
  <r>
    <x v="0"/>
    <x v="4"/>
    <x v="2"/>
    <s v="Medium"/>
    <n v="2327"/>
    <n v="10"/>
    <n v="7"/>
    <n v="16289"/>
    <n v="814.45"/>
    <n v="15474.55"/>
    <n v="11635"/>
    <n v="3839.5499999999993"/>
    <d v="2014-05-01T00:00:00"/>
    <n v="5"/>
    <x v="10"/>
    <s v="2014"/>
    <n v="1.6499999999999997"/>
  </r>
  <r>
    <x v="4"/>
    <x v="4"/>
    <x v="2"/>
    <s v="Medium"/>
    <n v="991"/>
    <n v="10"/>
    <n v="300"/>
    <n v="297300"/>
    <n v="14865"/>
    <n v="282435"/>
    <n v="247750"/>
    <n v="34685"/>
    <d v="2014-06-01T00:00:00"/>
    <n v="6"/>
    <x v="1"/>
    <s v="2014"/>
    <n v="35"/>
  </r>
  <r>
    <x v="0"/>
    <x v="4"/>
    <x v="2"/>
    <s v="Medium"/>
    <n v="602"/>
    <n v="10"/>
    <n v="350"/>
    <n v="210700"/>
    <n v="10535"/>
    <n v="200165"/>
    <n v="156520"/>
    <n v="43645"/>
    <d v="2014-06-01T00:00:00"/>
    <n v="6"/>
    <x v="1"/>
    <s v="2014"/>
    <n v="72.5"/>
  </r>
  <r>
    <x v="1"/>
    <x v="2"/>
    <x v="2"/>
    <s v="Medium"/>
    <n v="2620"/>
    <n v="10"/>
    <n v="15"/>
    <n v="39300"/>
    <n v="1965"/>
    <n v="37335"/>
    <n v="26200"/>
    <n v="11135"/>
    <d v="2014-09-01T00:00:00"/>
    <n v="9"/>
    <x v="6"/>
    <s v="2014"/>
    <n v="4.25"/>
  </r>
  <r>
    <x v="0"/>
    <x v="4"/>
    <x v="2"/>
    <s v="Medium"/>
    <n v="2663"/>
    <n v="10"/>
    <n v="20"/>
    <n v="53260"/>
    <n v="2663"/>
    <n v="50597"/>
    <n v="26630"/>
    <n v="23967"/>
    <d v="2014-12-01T00:00:00"/>
    <n v="12"/>
    <x v="2"/>
    <s v="2014"/>
    <n v="9"/>
  </r>
  <r>
    <x v="0"/>
    <x v="1"/>
    <x v="3"/>
    <s v="Medium"/>
    <n v="1350"/>
    <n v="260"/>
    <n v="350"/>
    <n v="472500"/>
    <n v="23625"/>
    <n v="448875"/>
    <n v="351000"/>
    <n v="97875"/>
    <d v="2014-02-01T00:00:00"/>
    <n v="2"/>
    <x v="7"/>
    <s v="2014"/>
    <n v="72.5"/>
  </r>
  <r>
    <x v="0"/>
    <x v="0"/>
    <x v="3"/>
    <s v="Medium"/>
    <n v="552"/>
    <n v="260"/>
    <n v="350"/>
    <n v="193200"/>
    <n v="9660"/>
    <n v="183540"/>
    <n v="143520"/>
    <n v="40020"/>
    <d v="2014-08-01T00:00:00"/>
    <n v="8"/>
    <x v="5"/>
    <s v="2014"/>
    <n v="72.5"/>
  </r>
  <r>
    <x v="4"/>
    <x v="1"/>
    <x v="3"/>
    <s v="Medium"/>
    <n v="1250"/>
    <n v="260"/>
    <n v="300"/>
    <n v="375000"/>
    <n v="18750"/>
    <n v="356250"/>
    <n v="312500"/>
    <n v="43750"/>
    <d v="2014-12-01T00:00:00"/>
    <n v="12"/>
    <x v="2"/>
    <s v="2014"/>
    <n v="35"/>
  </r>
  <r>
    <x v="1"/>
    <x v="2"/>
    <x v="2"/>
    <s v="Medium"/>
    <n v="3801"/>
    <n v="10"/>
    <n v="15"/>
    <n v="57015"/>
    <n v="3420.8999999999996"/>
    <n v="53594.100000000006"/>
    <n v="38010"/>
    <n v="15584.100000000002"/>
    <d v="2014-04-01T00:00:00"/>
    <n v="4"/>
    <x v="9"/>
    <s v="2014"/>
    <n v="4.1000000000000005"/>
  </r>
  <r>
    <x v="0"/>
    <x v="4"/>
    <x v="0"/>
    <s v="Medium"/>
    <n v="1117.5"/>
    <n v="3"/>
    <n v="20"/>
    <n v="22350"/>
    <n v="1341"/>
    <n v="21009"/>
    <n v="11175"/>
    <n v="9834"/>
    <d v="2014-01-01T00:00:00"/>
    <n v="1"/>
    <x v="0"/>
    <s v="2014"/>
    <n v="8.8000000000000007"/>
  </r>
  <r>
    <x v="1"/>
    <x v="0"/>
    <x v="0"/>
    <s v="Medium"/>
    <n v="2844"/>
    <n v="3"/>
    <n v="15"/>
    <n v="42660"/>
    <n v="2559.6"/>
    <n v="40100.400000000001"/>
    <n v="28440"/>
    <n v="11660.400000000001"/>
    <d v="2014-06-01T00:00:00"/>
    <n v="6"/>
    <x v="1"/>
    <s v="2014"/>
    <n v="4.1000000000000005"/>
  </r>
  <r>
    <x v="2"/>
    <x v="3"/>
    <x v="0"/>
    <s v="Medium"/>
    <n v="562"/>
    <n v="3"/>
    <n v="12"/>
    <n v="6744"/>
    <n v="404.64"/>
    <n v="6339.36"/>
    <n v="1686"/>
    <n v="4653.3599999999997"/>
    <d v="2014-09-01T00:00:00"/>
    <n v="9"/>
    <x v="6"/>
    <s v="2014"/>
    <n v="8.2799999999999994"/>
  </r>
  <r>
    <x v="1"/>
    <x v="4"/>
    <x v="0"/>
    <s v="Medium"/>
    <n v="2030"/>
    <n v="3"/>
    <n v="15"/>
    <n v="30450"/>
    <n v="1827"/>
    <n v="28623"/>
    <n v="20300"/>
    <n v="8323"/>
    <d v="2014-11-01T00:00:00"/>
    <n v="11"/>
    <x v="11"/>
    <s v="2014"/>
    <n v="4.0999999999999996"/>
  </r>
  <r>
    <x v="0"/>
    <x v="3"/>
    <x v="1"/>
    <s v="Medium"/>
    <n v="980"/>
    <n v="5"/>
    <n v="350"/>
    <n v="343000"/>
    <n v="20580"/>
    <n v="322420"/>
    <n v="254800"/>
    <n v="67620"/>
    <d v="2014-04-01T00:00:00"/>
    <n v="4"/>
    <x v="9"/>
    <s v="2014"/>
    <n v="69"/>
  </r>
  <r>
    <x v="0"/>
    <x v="1"/>
    <x v="1"/>
    <s v="Medium"/>
    <n v="1460"/>
    <n v="5"/>
    <n v="350"/>
    <n v="511000"/>
    <n v="30660"/>
    <n v="480340"/>
    <n v="379600"/>
    <n v="100740"/>
    <d v="2014-05-01T00:00:00"/>
    <n v="5"/>
    <x v="10"/>
    <s v="2014"/>
    <n v="69"/>
  </r>
  <r>
    <x v="2"/>
    <x v="4"/>
    <x v="1"/>
    <s v="Medium"/>
    <n v="2723"/>
    <n v="5"/>
    <n v="12"/>
    <n v="32676"/>
    <n v="1960.56"/>
    <n v="30715.439999999999"/>
    <n v="8169"/>
    <n v="22546.44"/>
    <d v="2014-11-01T00:00:00"/>
    <n v="11"/>
    <x v="11"/>
    <s v="2014"/>
    <n v="8.2799999999999994"/>
  </r>
  <r>
    <x v="0"/>
    <x v="2"/>
    <x v="2"/>
    <s v="Medium"/>
    <n v="1496"/>
    <n v="10"/>
    <n v="350"/>
    <n v="523600"/>
    <n v="31416"/>
    <n v="492184"/>
    <n v="388960"/>
    <n v="103224"/>
    <d v="2014-06-01T00:00:00"/>
    <n v="6"/>
    <x v="1"/>
    <s v="2014"/>
    <n v="69"/>
  </r>
  <r>
    <x v="0"/>
    <x v="3"/>
    <x v="3"/>
    <s v="Medium"/>
    <n v="1679"/>
    <n v="260"/>
    <n v="350"/>
    <n v="587650"/>
    <n v="35259"/>
    <n v="552391"/>
    <n v="436540"/>
    <n v="115851"/>
    <d v="2014-09-01T00:00:00"/>
    <n v="9"/>
    <x v="6"/>
    <s v="2014"/>
    <n v="69"/>
  </r>
  <r>
    <x v="1"/>
    <x v="4"/>
    <x v="2"/>
    <s v="Medium"/>
    <n v="2198"/>
    <n v="10"/>
    <n v="15"/>
    <n v="32970"/>
    <n v="1978.2"/>
    <n v="30991.8"/>
    <n v="21980"/>
    <n v="9011.7999999999993"/>
    <d v="2014-08-01T00:00:00"/>
    <n v="8"/>
    <x v="5"/>
    <s v="2014"/>
    <n v="4.0999999999999996"/>
  </r>
  <r>
    <x v="1"/>
    <x v="1"/>
    <x v="2"/>
    <s v="Medium"/>
    <n v="1743"/>
    <n v="10"/>
    <n v="15"/>
    <n v="26145"/>
    <n v="1568.7"/>
    <n v="24576.3"/>
    <n v="17430"/>
    <n v="7146.2999999999993"/>
    <d v="2014-08-01T00:00:00"/>
    <n v="8"/>
    <x v="5"/>
    <s v="2014"/>
    <n v="4.0999999999999996"/>
  </r>
  <r>
    <x v="1"/>
    <x v="4"/>
    <x v="2"/>
    <s v="Medium"/>
    <n v="1153"/>
    <n v="10"/>
    <n v="15"/>
    <n v="17295"/>
    <n v="1037.7"/>
    <n v="16257.3"/>
    <n v="11530"/>
    <n v="4727.2999999999993"/>
    <d v="2014-10-01T00:00:00"/>
    <n v="10"/>
    <x v="8"/>
    <s v="2014"/>
    <n v="4.0999999999999996"/>
  </r>
  <r>
    <x v="2"/>
    <x v="3"/>
    <x v="0"/>
    <s v="Medium"/>
    <n v="727"/>
    <n v="3"/>
    <n v="12"/>
    <n v="8724"/>
    <n v="610.67999999999995"/>
    <n v="8113.32"/>
    <n v="2181"/>
    <n v="5932.32"/>
    <d v="2014-02-01T00:00:00"/>
    <n v="2"/>
    <x v="7"/>
    <s v="2014"/>
    <n v="8.16"/>
  </r>
  <r>
    <x v="2"/>
    <x v="0"/>
    <x v="0"/>
    <s v="Medium"/>
    <n v="1884"/>
    <n v="3"/>
    <n v="12"/>
    <n v="22608"/>
    <n v="1582.56"/>
    <n v="21025.439999999999"/>
    <n v="5652"/>
    <n v="15373.439999999999"/>
    <d v="2014-08-01T00:00:00"/>
    <n v="8"/>
    <x v="5"/>
    <s v="2014"/>
    <n v="8.16"/>
  </r>
  <r>
    <x v="2"/>
    <x v="3"/>
    <x v="1"/>
    <s v="Medium"/>
    <n v="2340"/>
    <n v="5"/>
    <n v="12"/>
    <n v="28080"/>
    <n v="1965.6"/>
    <n v="26114.400000000001"/>
    <n v="7020"/>
    <n v="19094.400000000001"/>
    <d v="2014-01-01T00:00:00"/>
    <n v="1"/>
    <x v="0"/>
    <s v="2014"/>
    <n v="8.16"/>
  </r>
  <r>
    <x v="2"/>
    <x v="2"/>
    <x v="1"/>
    <s v="Medium"/>
    <n v="2342"/>
    <n v="5"/>
    <n v="12"/>
    <n v="28104"/>
    <n v="1967.28"/>
    <n v="26136.720000000001"/>
    <n v="7026"/>
    <n v="19110.72"/>
    <d v="2014-11-01T00:00:00"/>
    <n v="11"/>
    <x v="11"/>
    <s v="2014"/>
    <n v="8.16"/>
  </r>
  <r>
    <x v="0"/>
    <x v="0"/>
    <x v="3"/>
    <s v="Medium"/>
    <n v="1135"/>
    <n v="260"/>
    <n v="7"/>
    <n v="7945"/>
    <n v="556.15"/>
    <n v="7388.85"/>
    <n v="5675"/>
    <n v="1713.8500000000004"/>
    <d v="2014-06-01T00:00:00"/>
    <n v="6"/>
    <x v="1"/>
    <s v="2014"/>
    <n v="1.5100000000000002"/>
  </r>
  <r>
    <x v="0"/>
    <x v="4"/>
    <x v="0"/>
    <s v="Medium"/>
    <n v="1761"/>
    <n v="3"/>
    <n v="350"/>
    <n v="616350"/>
    <n v="43144.5"/>
    <n v="573205.5"/>
    <n v="457860"/>
    <n v="115345.5"/>
    <d v="2014-03-01T00:00:00"/>
    <n v="3"/>
    <x v="3"/>
    <s v="2014"/>
    <n v="65.5"/>
  </r>
  <r>
    <x v="4"/>
    <x v="2"/>
    <x v="0"/>
    <s v="Medium"/>
    <n v="448"/>
    <n v="3"/>
    <n v="300"/>
    <n v="134400"/>
    <n v="9408"/>
    <n v="124992"/>
    <n v="112000"/>
    <n v="12992"/>
    <d v="2014-06-01T00:00:00"/>
    <n v="6"/>
    <x v="1"/>
    <s v="2014"/>
    <n v="29"/>
  </r>
  <r>
    <x v="4"/>
    <x v="2"/>
    <x v="0"/>
    <s v="Medium"/>
    <n v="2181"/>
    <n v="3"/>
    <n v="300"/>
    <n v="654300"/>
    <n v="45801"/>
    <n v="608499"/>
    <n v="545250"/>
    <n v="63249"/>
    <d v="2014-10-01T00:00:00"/>
    <n v="10"/>
    <x v="8"/>
    <s v="2014"/>
    <n v="29"/>
  </r>
  <r>
    <x v="0"/>
    <x v="2"/>
    <x v="1"/>
    <s v="Medium"/>
    <n v="1976"/>
    <n v="5"/>
    <n v="20"/>
    <n v="39520"/>
    <n v="2766.4"/>
    <n v="36753.599999999999"/>
    <n v="19760"/>
    <n v="16993.599999999999"/>
    <d v="2014-10-01T00:00:00"/>
    <n v="10"/>
    <x v="8"/>
    <s v="2014"/>
    <n v="8.6"/>
  </r>
  <r>
    <x v="4"/>
    <x v="2"/>
    <x v="1"/>
    <s v="Medium"/>
    <n v="2181"/>
    <n v="5"/>
    <n v="300"/>
    <n v="654300"/>
    <n v="45801"/>
    <n v="608499"/>
    <n v="545250"/>
    <n v="63249"/>
    <d v="2014-10-01T00:00:00"/>
    <n v="10"/>
    <x v="8"/>
    <s v="2014"/>
    <n v="29"/>
  </r>
  <r>
    <x v="4"/>
    <x v="0"/>
    <x v="2"/>
    <s v="Medium"/>
    <n v="1702"/>
    <n v="10"/>
    <n v="300"/>
    <n v="510600"/>
    <n v="35742"/>
    <n v="474858"/>
    <n v="425500"/>
    <n v="49358"/>
    <d v="2014-05-01T00:00:00"/>
    <n v="5"/>
    <x v="10"/>
    <s v="2014"/>
    <n v="29"/>
  </r>
  <r>
    <x v="4"/>
    <x v="2"/>
    <x v="2"/>
    <s v="Medium"/>
    <n v="448"/>
    <n v="10"/>
    <n v="300"/>
    <n v="134400"/>
    <n v="9408"/>
    <n v="124992"/>
    <n v="112000"/>
    <n v="12992"/>
    <d v="2014-06-01T00:00:00"/>
    <n v="6"/>
    <x v="1"/>
    <s v="2014"/>
    <n v="29"/>
  </r>
  <r>
    <x v="1"/>
    <x v="2"/>
    <x v="2"/>
    <s v="Medium"/>
    <n v="2101"/>
    <n v="10"/>
    <n v="15"/>
    <n v="31515"/>
    <n v="2206.0500000000002"/>
    <n v="29308.95"/>
    <n v="21010"/>
    <n v="8298.9500000000007"/>
    <d v="2014-08-01T00:00:00"/>
    <n v="8"/>
    <x v="5"/>
    <s v="2014"/>
    <n v="3.95"/>
  </r>
  <r>
    <x v="0"/>
    <x v="2"/>
    <x v="2"/>
    <s v="Medium"/>
    <n v="1535"/>
    <n v="10"/>
    <n v="20"/>
    <n v="30700"/>
    <n v="2149"/>
    <n v="28551"/>
    <n v="15350"/>
    <n v="13201"/>
    <d v="2014-09-01T00:00:00"/>
    <n v="9"/>
    <x v="6"/>
    <s v="2014"/>
    <n v="8.6"/>
  </r>
  <r>
    <x v="0"/>
    <x v="2"/>
    <x v="3"/>
    <s v="Medium"/>
    <n v="2876"/>
    <n v="260"/>
    <n v="350"/>
    <n v="1006600"/>
    <n v="70462"/>
    <n v="936138"/>
    <n v="747760"/>
    <n v="188378"/>
    <d v="2014-09-01T00:00:00"/>
    <n v="9"/>
    <x v="6"/>
    <s v="2014"/>
    <n v="65.5"/>
  </r>
  <r>
    <x v="0"/>
    <x v="0"/>
    <x v="3"/>
    <s v="Medium"/>
    <n v="1118"/>
    <n v="260"/>
    <n v="20"/>
    <n v="22360"/>
    <n v="1565.2"/>
    <n v="20794.8"/>
    <n v="11180"/>
    <n v="9614.7999999999993"/>
    <d v="2014-11-01T00:00:00"/>
    <n v="11"/>
    <x v="11"/>
    <s v="2014"/>
    <n v="8.6"/>
  </r>
  <r>
    <x v="4"/>
    <x v="4"/>
    <x v="3"/>
    <s v="Medium"/>
    <n v="1372"/>
    <n v="260"/>
    <n v="300"/>
    <n v="411600"/>
    <n v="28812"/>
    <n v="382788"/>
    <n v="343000"/>
    <n v="39788"/>
    <d v="2014-12-01T00:00:00"/>
    <n v="12"/>
    <x v="2"/>
    <s v="2014"/>
    <n v="29"/>
  </r>
  <r>
    <x v="0"/>
    <x v="0"/>
    <x v="1"/>
    <s v="Medium"/>
    <n v="488"/>
    <n v="5"/>
    <n v="7"/>
    <n v="3416"/>
    <n v="273.27999999999997"/>
    <n v="3142.7200000000003"/>
    <n v="2440"/>
    <n v="702.72000000000025"/>
    <d v="2014-02-01T00:00:00"/>
    <n v="2"/>
    <x v="7"/>
    <s v="2014"/>
    <n v="1.4400000000000006"/>
  </r>
  <r>
    <x v="0"/>
    <x v="4"/>
    <x v="1"/>
    <s v="Medium"/>
    <n v="1282"/>
    <n v="5"/>
    <n v="20"/>
    <n v="25640"/>
    <n v="2051.1999999999998"/>
    <n v="23588.799999999999"/>
    <n v="12820"/>
    <n v="10768.8"/>
    <d v="2014-06-01T00:00:00"/>
    <n v="6"/>
    <x v="1"/>
    <s v="2014"/>
    <n v="8.3999999999999986"/>
  </r>
  <r>
    <x v="0"/>
    <x v="0"/>
    <x v="2"/>
    <s v="Medium"/>
    <n v="257"/>
    <n v="10"/>
    <n v="7"/>
    <n v="1799"/>
    <n v="143.91999999999999"/>
    <n v="1655.08"/>
    <n v="1285"/>
    <n v="370.07999999999993"/>
    <d v="2014-05-01T00:00:00"/>
    <n v="5"/>
    <x v="10"/>
    <s v="2014"/>
    <n v="1.4399999999999997"/>
  </r>
  <r>
    <x v="0"/>
    <x v="4"/>
    <x v="3"/>
    <s v="Medium"/>
    <n v="1282"/>
    <n v="260"/>
    <n v="20"/>
    <n v="25640"/>
    <n v="2051.1999999999998"/>
    <n v="23588.799999999999"/>
    <n v="12820"/>
    <n v="10768.8"/>
    <d v="2014-06-01T00:00:00"/>
    <n v="6"/>
    <x v="1"/>
    <s v="2014"/>
    <n v="8.3999999999999986"/>
  </r>
  <r>
    <x v="1"/>
    <x v="2"/>
    <x v="0"/>
    <s v="Medium"/>
    <n v="490"/>
    <n v="3"/>
    <n v="15"/>
    <n v="7350"/>
    <n v="588"/>
    <n v="6762"/>
    <n v="4900"/>
    <n v="1862"/>
    <d v="2014-11-01T00:00:00"/>
    <n v="11"/>
    <x v="11"/>
    <s v="2014"/>
    <n v="3.8"/>
  </r>
  <r>
    <x v="0"/>
    <x v="3"/>
    <x v="0"/>
    <s v="Medium"/>
    <n v="1362"/>
    <n v="3"/>
    <n v="350"/>
    <n v="476700"/>
    <n v="38136"/>
    <n v="438564"/>
    <n v="354120"/>
    <n v="84444"/>
    <d v="2014-12-01T00:00:00"/>
    <n v="12"/>
    <x v="2"/>
    <s v="2014"/>
    <n v="62"/>
  </r>
  <r>
    <x v="1"/>
    <x v="2"/>
    <x v="1"/>
    <s v="Medium"/>
    <n v="2501"/>
    <n v="5"/>
    <n v="15"/>
    <n v="37515"/>
    <n v="3001.2"/>
    <n v="34513.800000000003"/>
    <n v="25010"/>
    <n v="9503.8000000000029"/>
    <d v="2014-03-01T00:00:00"/>
    <n v="3"/>
    <x v="3"/>
    <s v="2014"/>
    <n v="3.8000000000000012"/>
  </r>
  <r>
    <x v="0"/>
    <x v="0"/>
    <x v="1"/>
    <s v="Medium"/>
    <n v="708"/>
    <n v="5"/>
    <n v="20"/>
    <n v="14160"/>
    <n v="1132.8"/>
    <n v="13027.2"/>
    <n v="7080"/>
    <n v="5947.2000000000007"/>
    <d v="2014-06-01T00:00:00"/>
    <n v="6"/>
    <x v="1"/>
    <s v="2014"/>
    <n v="8.4"/>
  </r>
  <r>
    <x v="0"/>
    <x v="1"/>
    <x v="1"/>
    <s v="Medium"/>
    <n v="645"/>
    <n v="5"/>
    <n v="20"/>
    <n v="12900"/>
    <n v="1032"/>
    <n v="11868"/>
    <n v="6450"/>
    <n v="5418"/>
    <d v="2014-07-01T00:00:00"/>
    <n v="7"/>
    <x v="4"/>
    <s v="2014"/>
    <n v="8.4"/>
  </r>
  <r>
    <x v="4"/>
    <x v="2"/>
    <x v="1"/>
    <s v="Medium"/>
    <n v="1562"/>
    <n v="5"/>
    <n v="300"/>
    <n v="468600"/>
    <n v="37488"/>
    <n v="431112"/>
    <n v="390500"/>
    <n v="40612"/>
    <d v="2014-08-01T00:00:00"/>
    <n v="8"/>
    <x v="5"/>
    <s v="2014"/>
    <n v="26"/>
  </r>
  <r>
    <x v="1"/>
    <x v="1"/>
    <x v="1"/>
    <s v="Medium"/>
    <n v="711"/>
    <n v="5"/>
    <n v="15"/>
    <n v="10665"/>
    <n v="853.2"/>
    <n v="9811.7999999999993"/>
    <n v="7110"/>
    <n v="2701.7999999999993"/>
    <d v="2014-12-01T00:00:00"/>
    <n v="12"/>
    <x v="2"/>
    <s v="2014"/>
    <n v="3.7999999999999989"/>
  </r>
  <r>
    <x v="0"/>
    <x v="1"/>
    <x v="2"/>
    <s v="Medium"/>
    <n v="1259"/>
    <n v="10"/>
    <n v="7"/>
    <n v="8813"/>
    <n v="705.04"/>
    <n v="8107.96"/>
    <n v="6295"/>
    <n v="1812.96"/>
    <d v="2014-04-01T00:00:00"/>
    <n v="4"/>
    <x v="9"/>
    <s v="2014"/>
    <n v="1.44"/>
  </r>
  <r>
    <x v="0"/>
    <x v="1"/>
    <x v="2"/>
    <s v="Medium"/>
    <n v="1095"/>
    <n v="10"/>
    <n v="7"/>
    <n v="7665"/>
    <n v="613.20000000000005"/>
    <n v="7051.8"/>
    <n v="5475"/>
    <n v="1576.8000000000002"/>
    <d v="2014-05-01T00:00:00"/>
    <n v="5"/>
    <x v="10"/>
    <s v="2014"/>
    <n v="1.4400000000000002"/>
  </r>
  <r>
    <x v="0"/>
    <x v="1"/>
    <x v="2"/>
    <s v="Medium"/>
    <n v="1366"/>
    <n v="10"/>
    <n v="20"/>
    <n v="27320"/>
    <n v="2185.6"/>
    <n v="25134.400000000001"/>
    <n v="13660"/>
    <n v="11474.400000000001"/>
    <d v="2014-06-01T00:00:00"/>
    <n v="6"/>
    <x v="1"/>
    <s v="2014"/>
    <n v="8.4"/>
  </r>
  <r>
    <x v="4"/>
    <x v="3"/>
    <x v="2"/>
    <s v="Medium"/>
    <n v="2460"/>
    <n v="10"/>
    <n v="300"/>
    <n v="738000"/>
    <n v="59040"/>
    <n v="678960"/>
    <n v="615000"/>
    <n v="63960"/>
    <d v="2014-06-01T00:00:00"/>
    <n v="6"/>
    <x v="1"/>
    <s v="2014"/>
    <n v="26"/>
  </r>
  <r>
    <x v="0"/>
    <x v="4"/>
    <x v="2"/>
    <s v="Medium"/>
    <n v="678"/>
    <n v="10"/>
    <n v="7"/>
    <n v="4746"/>
    <n v="379.68"/>
    <n v="4366.32"/>
    <n v="3390"/>
    <n v="976.31999999999971"/>
    <d v="2014-08-01T00:00:00"/>
    <n v="8"/>
    <x v="5"/>
    <s v="2014"/>
    <n v="1.4399999999999995"/>
  </r>
  <r>
    <x v="0"/>
    <x v="1"/>
    <x v="2"/>
    <s v="Medium"/>
    <n v="1598"/>
    <n v="10"/>
    <n v="7"/>
    <n v="11186"/>
    <n v="894.88"/>
    <n v="10291.120000000001"/>
    <n v="7990"/>
    <n v="2301.1200000000008"/>
    <d v="2014-08-01T00:00:00"/>
    <n v="8"/>
    <x v="5"/>
    <s v="2014"/>
    <n v="1.4400000000000004"/>
  </r>
  <r>
    <x v="0"/>
    <x v="1"/>
    <x v="2"/>
    <s v="Medium"/>
    <n v="1934"/>
    <n v="10"/>
    <n v="20"/>
    <n v="38680"/>
    <n v="3094.4"/>
    <n v="35585.599999999999"/>
    <n v="19340"/>
    <n v="16245.599999999999"/>
    <d v="2014-09-01T00:00:00"/>
    <n v="9"/>
    <x v="6"/>
    <s v="2014"/>
    <n v="8.3999999999999986"/>
  </r>
  <r>
    <x v="0"/>
    <x v="3"/>
    <x v="2"/>
    <s v="Medium"/>
    <n v="2993"/>
    <n v="10"/>
    <n v="20"/>
    <n v="59860"/>
    <n v="4788.8"/>
    <n v="55071.199999999997"/>
    <n v="29930"/>
    <n v="25141.199999999997"/>
    <d v="2014-09-01T00:00:00"/>
    <n v="9"/>
    <x v="6"/>
    <s v="2014"/>
    <n v="8.3999999999999986"/>
  </r>
  <r>
    <x v="0"/>
    <x v="3"/>
    <x v="2"/>
    <s v="Medium"/>
    <n v="1362"/>
    <n v="10"/>
    <n v="350"/>
    <n v="476700"/>
    <n v="38136"/>
    <n v="438564"/>
    <n v="354120"/>
    <n v="84444"/>
    <d v="2014-12-01T00:00:00"/>
    <n v="12"/>
    <x v="2"/>
    <s v="2014"/>
    <n v="62"/>
  </r>
  <r>
    <x v="0"/>
    <x v="0"/>
    <x v="3"/>
    <s v="Medium"/>
    <n v="708"/>
    <n v="260"/>
    <n v="20"/>
    <n v="14160"/>
    <n v="1132.8"/>
    <n v="13027.2"/>
    <n v="7080"/>
    <n v="5947.2000000000007"/>
    <d v="2014-06-01T00:00:00"/>
    <n v="6"/>
    <x v="1"/>
    <s v="2014"/>
    <n v="8.4"/>
  </r>
  <r>
    <x v="0"/>
    <x v="4"/>
    <x v="3"/>
    <s v="Medium"/>
    <n v="2907"/>
    <n v="260"/>
    <n v="7"/>
    <n v="20349"/>
    <n v="1627.92"/>
    <n v="18721.080000000002"/>
    <n v="14535"/>
    <n v="4186.0800000000017"/>
    <d v="2014-06-01T00:00:00"/>
    <n v="6"/>
    <x v="1"/>
    <s v="2014"/>
    <n v="1.4400000000000006"/>
  </r>
  <r>
    <x v="0"/>
    <x v="1"/>
    <x v="3"/>
    <s v="Medium"/>
    <n v="1366"/>
    <n v="260"/>
    <n v="20"/>
    <n v="27320"/>
    <n v="2185.6"/>
    <n v="25134.400000000001"/>
    <n v="13660"/>
    <n v="11474.400000000001"/>
    <d v="2014-06-01T00:00:00"/>
    <n v="6"/>
    <x v="1"/>
    <s v="2014"/>
    <n v="8.4"/>
  </r>
  <r>
    <x v="4"/>
    <x v="3"/>
    <x v="3"/>
    <s v="Medium"/>
    <n v="2460"/>
    <n v="260"/>
    <n v="300"/>
    <n v="738000"/>
    <n v="59040"/>
    <n v="678960"/>
    <n v="615000"/>
    <n v="63960"/>
    <d v="2014-06-01T00:00:00"/>
    <n v="6"/>
    <x v="1"/>
    <s v="2014"/>
    <n v="26"/>
  </r>
  <r>
    <x v="0"/>
    <x v="1"/>
    <x v="3"/>
    <s v="Medium"/>
    <n v="1520"/>
    <n v="260"/>
    <n v="20"/>
    <n v="30400"/>
    <n v="2432"/>
    <n v="27968"/>
    <n v="15200"/>
    <n v="12768"/>
    <d v="2014-11-01T00:00:00"/>
    <n v="11"/>
    <x v="11"/>
    <s v="2014"/>
    <n v="8.4"/>
  </r>
  <r>
    <x v="1"/>
    <x v="1"/>
    <x v="3"/>
    <s v="Medium"/>
    <n v="711"/>
    <n v="260"/>
    <n v="15"/>
    <n v="10665"/>
    <n v="853.2"/>
    <n v="9811.7999999999993"/>
    <n v="7110"/>
    <n v="2701.7999999999993"/>
    <d v="2014-12-01T00:00:00"/>
    <n v="12"/>
    <x v="2"/>
    <s v="2014"/>
    <n v="3.7999999999999989"/>
  </r>
  <r>
    <x v="4"/>
    <x v="3"/>
    <x v="3"/>
    <s v="Medium"/>
    <n v="635"/>
    <n v="260"/>
    <n v="300"/>
    <n v="190500"/>
    <n v="15240"/>
    <n v="175260"/>
    <n v="158750"/>
    <n v="16510"/>
    <d v="2014-12-01T00:00:00"/>
    <n v="12"/>
    <x v="2"/>
    <s v="2014"/>
    <n v="26"/>
  </r>
  <r>
    <x v="4"/>
    <x v="0"/>
    <x v="0"/>
    <s v="Medium"/>
    <n v="1094"/>
    <n v="3"/>
    <n v="300"/>
    <n v="328200"/>
    <n v="29538"/>
    <n v="298662"/>
    <n v="273500"/>
    <n v="25162"/>
    <d v="2014-06-01T00:00:00"/>
    <n v="6"/>
    <x v="1"/>
    <s v="2014"/>
    <n v="23"/>
  </r>
  <r>
    <x v="4"/>
    <x v="0"/>
    <x v="1"/>
    <s v="Medium"/>
    <n v="3802.5"/>
    <n v="5"/>
    <n v="300"/>
    <n v="1140750"/>
    <n v="102667.5"/>
    <n v="1038082.5"/>
    <n v="950625"/>
    <n v="87457.5"/>
    <d v="2014-04-01T00:00:00"/>
    <n v="4"/>
    <x v="9"/>
    <s v="2014"/>
    <n v="23"/>
  </r>
  <r>
    <x v="0"/>
    <x v="2"/>
    <x v="1"/>
    <s v="Medium"/>
    <n v="1666"/>
    <n v="5"/>
    <n v="350"/>
    <n v="583100"/>
    <n v="52479"/>
    <n v="530621"/>
    <n v="433160"/>
    <n v="97461"/>
    <d v="2014-05-01T00:00:00"/>
    <n v="5"/>
    <x v="10"/>
    <s v="2014"/>
    <n v="58.5"/>
  </r>
  <r>
    <x v="2"/>
    <x v="0"/>
    <x v="1"/>
    <s v="Medium"/>
    <n v="2321"/>
    <n v="5"/>
    <n v="12"/>
    <n v="27852"/>
    <n v="2506.6799999999998"/>
    <n v="25345.32"/>
    <n v="6963"/>
    <n v="18382.32"/>
    <d v="2014-11-01T00:00:00"/>
    <n v="11"/>
    <x v="11"/>
    <s v="2014"/>
    <n v="7.92"/>
  </r>
  <r>
    <x v="4"/>
    <x v="3"/>
    <x v="2"/>
    <s v="Medium"/>
    <n v="2565"/>
    <n v="10"/>
    <n v="300"/>
    <n v="769500"/>
    <n v="69255"/>
    <n v="700245"/>
    <n v="641250"/>
    <n v="58995"/>
    <d v="2014-01-01T00:00:00"/>
    <n v="1"/>
    <x v="0"/>
    <s v="2014"/>
    <n v="23"/>
  </r>
  <r>
    <x v="0"/>
    <x v="3"/>
    <x v="2"/>
    <s v="Medium"/>
    <n v="2417"/>
    <n v="10"/>
    <n v="350"/>
    <n v="845950"/>
    <n v="76135.5"/>
    <n v="769814.5"/>
    <n v="628420"/>
    <n v="141394.5"/>
    <d v="2014-01-01T00:00:00"/>
    <n v="1"/>
    <x v="0"/>
    <s v="2014"/>
    <n v="58.5"/>
  </r>
  <r>
    <x v="1"/>
    <x v="4"/>
    <x v="2"/>
    <s v="Medium"/>
    <n v="3675"/>
    <n v="10"/>
    <n v="15"/>
    <n v="55125"/>
    <n v="4961.25"/>
    <n v="50163.75"/>
    <n v="36750"/>
    <n v="13413.75"/>
    <d v="2014-04-01T00:00:00"/>
    <n v="4"/>
    <x v="9"/>
    <s v="2014"/>
    <n v="3.65"/>
  </r>
  <r>
    <x v="4"/>
    <x v="0"/>
    <x v="2"/>
    <s v="Medium"/>
    <n v="1094"/>
    <n v="10"/>
    <n v="300"/>
    <n v="328200"/>
    <n v="29538"/>
    <n v="298662"/>
    <n v="273500"/>
    <n v="25162"/>
    <d v="2014-06-01T00:00:00"/>
    <n v="6"/>
    <x v="1"/>
    <s v="2014"/>
    <n v="23"/>
  </r>
  <r>
    <x v="1"/>
    <x v="2"/>
    <x v="2"/>
    <s v="Medium"/>
    <n v="1227"/>
    <n v="10"/>
    <n v="15"/>
    <n v="18405"/>
    <n v="1656.45"/>
    <n v="16748.55"/>
    <n v="12270"/>
    <n v="4478.5499999999993"/>
    <d v="2014-10-01T00:00:00"/>
    <n v="10"/>
    <x v="8"/>
    <s v="2014"/>
    <n v="3.6499999999999995"/>
  </r>
  <r>
    <x v="4"/>
    <x v="2"/>
    <x v="2"/>
    <s v="Medium"/>
    <n v="1324"/>
    <n v="10"/>
    <n v="300"/>
    <n v="397200"/>
    <n v="35748"/>
    <n v="361452"/>
    <n v="331000"/>
    <n v="30452"/>
    <d v="2014-11-01T00:00:00"/>
    <n v="11"/>
    <x v="11"/>
    <s v="2014"/>
    <n v="23"/>
  </r>
  <r>
    <x v="0"/>
    <x v="4"/>
    <x v="3"/>
    <s v="Medium"/>
    <n v="2071"/>
    <n v="260"/>
    <n v="350"/>
    <n v="724850"/>
    <n v="65236.5"/>
    <n v="659613.5"/>
    <n v="538460"/>
    <n v="121153.5"/>
    <d v="2014-09-01T00:00:00"/>
    <n v="9"/>
    <x v="6"/>
    <s v="2014"/>
    <n v="58.5"/>
  </r>
  <r>
    <x v="0"/>
    <x v="0"/>
    <x v="3"/>
    <s v="Medium"/>
    <n v="1269"/>
    <n v="260"/>
    <n v="350"/>
    <n v="444150"/>
    <n v="39973.5"/>
    <n v="404176.5"/>
    <n v="329940"/>
    <n v="74236.5"/>
    <d v="2014-10-01T00:00:00"/>
    <n v="10"/>
    <x v="8"/>
    <s v="2014"/>
    <n v="58.5"/>
  </r>
  <r>
    <x v="0"/>
    <x v="3"/>
    <x v="3"/>
    <s v="Medium"/>
    <n v="1694"/>
    <n v="260"/>
    <n v="20"/>
    <n v="33880"/>
    <n v="3049.2"/>
    <n v="30830.799999999999"/>
    <n v="16940"/>
    <n v="13890.8"/>
    <d v="2014-11-01T00:00:00"/>
    <n v="11"/>
    <x v="11"/>
    <s v="2014"/>
    <n v="8.1999999999999993"/>
  </r>
  <r>
    <x v="0"/>
    <x v="1"/>
    <x v="0"/>
    <s v="Medium"/>
    <n v="663"/>
    <n v="3"/>
    <n v="20"/>
    <n v="13260"/>
    <n v="1193.4000000000001"/>
    <n v="12066.6"/>
    <n v="6630"/>
    <n v="5436.6"/>
    <d v="2014-05-01T00:00:00"/>
    <n v="5"/>
    <x v="10"/>
    <s v="2014"/>
    <n v="8.2000000000000011"/>
  </r>
  <r>
    <x v="0"/>
    <x v="0"/>
    <x v="0"/>
    <s v="Medium"/>
    <n v="819"/>
    <n v="3"/>
    <n v="7"/>
    <n v="5733"/>
    <n v="515.97"/>
    <n v="5217.03"/>
    <n v="4095"/>
    <n v="1122.03"/>
    <d v="2014-07-01T00:00:00"/>
    <n v="7"/>
    <x v="4"/>
    <s v="2014"/>
    <n v="1.3699999999999999"/>
  </r>
  <r>
    <x v="2"/>
    <x v="1"/>
    <x v="0"/>
    <s v="Medium"/>
    <n v="1580"/>
    <n v="3"/>
    <n v="12"/>
    <n v="18960"/>
    <n v="1706.4"/>
    <n v="17253.599999999999"/>
    <n v="4740"/>
    <n v="12513.599999999999"/>
    <d v="2014-09-01T00:00:00"/>
    <n v="9"/>
    <x v="6"/>
    <s v="2014"/>
    <n v="7.919999999999999"/>
  </r>
  <r>
    <x v="0"/>
    <x v="3"/>
    <x v="0"/>
    <s v="Medium"/>
    <n v="521"/>
    <n v="3"/>
    <n v="7"/>
    <n v="3647"/>
    <n v="328.23"/>
    <n v="3318.77"/>
    <n v="2605"/>
    <n v="713.77"/>
    <d v="2014-12-01T00:00:00"/>
    <n v="12"/>
    <x v="2"/>
    <s v="2014"/>
    <n v="1.3699999999999999"/>
  </r>
  <r>
    <x v="0"/>
    <x v="4"/>
    <x v="2"/>
    <s v="Medium"/>
    <n v="973"/>
    <n v="10"/>
    <n v="20"/>
    <n v="19460"/>
    <n v="1751.4"/>
    <n v="17708.599999999999"/>
    <n v="9730"/>
    <n v="7978.5999999999985"/>
    <d v="2014-03-01T00:00:00"/>
    <n v="3"/>
    <x v="3"/>
    <s v="2014"/>
    <n v="8.1999999999999993"/>
  </r>
  <r>
    <x v="0"/>
    <x v="3"/>
    <x v="2"/>
    <s v="Medium"/>
    <n v="1038"/>
    <n v="10"/>
    <n v="20"/>
    <n v="20760"/>
    <n v="1868.4"/>
    <n v="18891.599999999999"/>
    <n v="10380"/>
    <n v="8511.5999999999985"/>
    <d v="2014-06-01T00:00:00"/>
    <n v="6"/>
    <x v="1"/>
    <s v="2014"/>
    <n v="8.1999999999999993"/>
  </r>
  <r>
    <x v="0"/>
    <x v="1"/>
    <x v="2"/>
    <s v="Medium"/>
    <n v="360"/>
    <n v="10"/>
    <n v="7"/>
    <n v="2520"/>
    <n v="226.8"/>
    <n v="2293.1999999999998"/>
    <n v="1800"/>
    <n v="493.19999999999982"/>
    <d v="2014-10-01T00:00:00"/>
    <n v="10"/>
    <x v="8"/>
    <s v="2014"/>
    <n v="1.3699999999999994"/>
  </r>
  <r>
    <x v="0"/>
    <x v="3"/>
    <x v="3"/>
    <s v="Medium"/>
    <n v="1038"/>
    <n v="260"/>
    <n v="20"/>
    <n v="20760"/>
    <n v="1868.4"/>
    <n v="18891.599999999999"/>
    <n v="10380"/>
    <n v="8511.5999999999985"/>
    <d v="2014-06-01T00:00:00"/>
    <n v="6"/>
    <x v="1"/>
    <s v="2014"/>
    <n v="8.1999999999999993"/>
  </r>
  <r>
    <x v="1"/>
    <x v="0"/>
    <x v="3"/>
    <s v="Medium"/>
    <n v="1630.5"/>
    <n v="260"/>
    <n v="15"/>
    <n v="24457.5"/>
    <n v="2201.1750000000002"/>
    <n v="22256.324999999997"/>
    <n v="16305"/>
    <n v="5951.3249999999989"/>
    <d v="2014-07-01T00:00:00"/>
    <n v="7"/>
    <x v="4"/>
    <s v="2014"/>
    <n v="3.6499999999999995"/>
  </r>
  <r>
    <x v="0"/>
    <x v="4"/>
    <x v="1"/>
    <s v="High"/>
    <n v="2328"/>
    <n v="5"/>
    <n v="7"/>
    <n v="16296"/>
    <n v="1629.6"/>
    <n v="14666.4"/>
    <n v="11640"/>
    <n v="3026.3999999999996"/>
    <d v="2014-09-01T00:00:00"/>
    <n v="9"/>
    <x v="6"/>
    <s v="2014"/>
    <n v="1.2999999999999998"/>
  </r>
  <r>
    <x v="0"/>
    <x v="4"/>
    <x v="1"/>
    <s v="High"/>
    <n v="2313"/>
    <n v="5"/>
    <n v="350"/>
    <n v="809550"/>
    <n v="80955"/>
    <n v="728595"/>
    <n v="601380"/>
    <n v="127215"/>
    <d v="2014-05-01T00:00:00"/>
    <n v="5"/>
    <x v="10"/>
    <s v="2014"/>
    <n v="55"/>
  </r>
  <r>
    <x v="1"/>
    <x v="2"/>
    <x v="1"/>
    <s v="High"/>
    <n v="2072"/>
    <n v="5"/>
    <n v="15"/>
    <n v="31080"/>
    <n v="3108"/>
    <n v="27972"/>
    <n v="20720"/>
    <n v="7252"/>
    <d v="2014-12-01T00:00:00"/>
    <n v="12"/>
    <x v="2"/>
    <s v="2014"/>
    <n v="3.5"/>
  </r>
  <r>
    <x v="0"/>
    <x v="2"/>
    <x v="2"/>
    <s v="High"/>
    <n v="1954"/>
    <n v="10"/>
    <n v="20"/>
    <n v="39080"/>
    <n v="3908"/>
    <n v="35172"/>
    <n v="19540"/>
    <n v="15632"/>
    <d v="2014-03-01T00:00:00"/>
    <n v="3"/>
    <x v="3"/>
    <s v="2014"/>
    <n v="8"/>
  </r>
  <r>
    <x v="4"/>
    <x v="3"/>
    <x v="2"/>
    <s v="High"/>
    <n v="591"/>
    <n v="10"/>
    <n v="300"/>
    <n v="177300"/>
    <n v="17730"/>
    <n v="159570"/>
    <n v="147750"/>
    <n v="11820"/>
    <d v="2014-05-01T00:00:00"/>
    <n v="5"/>
    <x v="10"/>
    <s v="2014"/>
    <n v="20"/>
  </r>
  <r>
    <x v="0"/>
    <x v="1"/>
    <x v="2"/>
    <s v="High"/>
    <n v="241"/>
    <n v="10"/>
    <n v="20"/>
    <n v="4820"/>
    <n v="482"/>
    <n v="4338"/>
    <n v="2410"/>
    <n v="1928"/>
    <d v="2014-10-01T00:00:00"/>
    <n v="10"/>
    <x v="8"/>
    <s v="2014"/>
    <n v="8"/>
  </r>
  <r>
    <x v="0"/>
    <x v="0"/>
    <x v="3"/>
    <s v="High"/>
    <n v="2240"/>
    <n v="260"/>
    <n v="350"/>
    <n v="784000"/>
    <n v="78400"/>
    <n v="705600"/>
    <n v="582400"/>
    <n v="123200"/>
    <d v="2014-02-01T00:00:00"/>
    <n v="2"/>
    <x v="7"/>
    <s v="2014"/>
    <n v="55"/>
  </r>
  <r>
    <x v="4"/>
    <x v="4"/>
    <x v="3"/>
    <s v="High"/>
    <n v="2993"/>
    <n v="260"/>
    <n v="300"/>
    <n v="897900"/>
    <n v="89790"/>
    <n v="808110"/>
    <n v="748250"/>
    <n v="59860"/>
    <d v="2014-03-01T00:00:00"/>
    <n v="3"/>
    <x v="3"/>
    <s v="2014"/>
    <n v="20"/>
  </r>
  <r>
    <x v="2"/>
    <x v="0"/>
    <x v="3"/>
    <s v="High"/>
    <n v="3520.5"/>
    <n v="260"/>
    <n v="12"/>
    <n v="42246"/>
    <n v="4224.6000000000004"/>
    <n v="38021.399999999994"/>
    <n v="10561.5"/>
    <n v="27459.899999999998"/>
    <d v="2014-04-01T00:00:00"/>
    <n v="4"/>
    <x v="9"/>
    <s v="2014"/>
    <n v="7.8"/>
  </r>
  <r>
    <x v="0"/>
    <x v="3"/>
    <x v="3"/>
    <s v="High"/>
    <n v="2039"/>
    <n v="260"/>
    <n v="20"/>
    <n v="40780"/>
    <n v="4078"/>
    <n v="36702"/>
    <n v="20390"/>
    <n v="16312"/>
    <d v="2014-05-01T00:00:00"/>
    <n v="5"/>
    <x v="10"/>
    <s v="2014"/>
    <n v="8"/>
  </r>
  <r>
    <x v="2"/>
    <x v="1"/>
    <x v="3"/>
    <s v="High"/>
    <n v="2574"/>
    <n v="260"/>
    <n v="12"/>
    <n v="30888"/>
    <n v="3088.8"/>
    <n v="27799.200000000001"/>
    <n v="7722"/>
    <n v="20077.2"/>
    <d v="2014-08-01T00:00:00"/>
    <n v="8"/>
    <x v="5"/>
    <s v="2014"/>
    <n v="7.8000000000000007"/>
  </r>
  <r>
    <x v="0"/>
    <x v="0"/>
    <x v="3"/>
    <s v="High"/>
    <n v="707"/>
    <n v="260"/>
    <n v="350"/>
    <n v="247450"/>
    <n v="24745"/>
    <n v="222705"/>
    <n v="183820"/>
    <n v="38885"/>
    <d v="2014-09-01T00:00:00"/>
    <n v="9"/>
    <x v="6"/>
    <s v="2014"/>
    <n v="55"/>
  </r>
  <r>
    <x v="1"/>
    <x v="2"/>
    <x v="3"/>
    <s v="High"/>
    <n v="2072"/>
    <n v="260"/>
    <n v="15"/>
    <n v="31080"/>
    <n v="3108"/>
    <n v="27972"/>
    <n v="20720"/>
    <n v="7252"/>
    <d v="2014-12-01T00:00:00"/>
    <n v="12"/>
    <x v="2"/>
    <s v="2014"/>
    <n v="3.5"/>
  </r>
  <r>
    <x v="4"/>
    <x v="2"/>
    <x v="3"/>
    <s v="High"/>
    <n v="853"/>
    <n v="260"/>
    <n v="300"/>
    <n v="255900"/>
    <n v="25590"/>
    <n v="230310"/>
    <n v="213250"/>
    <n v="17060"/>
    <d v="2014-12-01T00:00:00"/>
    <n v="12"/>
    <x v="2"/>
    <s v="2014"/>
    <n v="20"/>
  </r>
  <r>
    <x v="0"/>
    <x v="2"/>
    <x v="2"/>
    <s v="High"/>
    <n v="2532"/>
    <n v="10"/>
    <n v="7"/>
    <n v="17724"/>
    <n v="1949.6399999999999"/>
    <n v="15774.36"/>
    <n v="12660"/>
    <n v="3114.3599999999997"/>
    <d v="2014-04-01T00:00:00"/>
    <n v="4"/>
    <x v="9"/>
    <s v="2014"/>
    <n v="1.2299999999999998"/>
  </r>
  <r>
    <x v="1"/>
    <x v="4"/>
    <x v="3"/>
    <s v="High"/>
    <n v="3199.5"/>
    <n v="260"/>
    <n v="15"/>
    <n v="47992.5"/>
    <n v="5279.1749999999993"/>
    <n v="42713.324999999997"/>
    <n v="31995"/>
    <n v="10718.324999999999"/>
    <d v="2014-07-01T00:00:00"/>
    <n v="7"/>
    <x v="4"/>
    <s v="2014"/>
    <n v="3.3499999999999996"/>
  </r>
  <r>
    <x v="2"/>
    <x v="1"/>
    <x v="3"/>
    <s v="High"/>
    <n v="472"/>
    <n v="260"/>
    <n v="12"/>
    <n v="5664"/>
    <n v="623.04"/>
    <n v="5040.96"/>
    <n v="1416"/>
    <n v="3624.96"/>
    <d v="2014-10-01T00:00:00"/>
    <n v="10"/>
    <x v="8"/>
    <s v="2014"/>
    <n v="7.68"/>
  </r>
  <r>
    <x v="2"/>
    <x v="0"/>
    <x v="0"/>
    <s v="High"/>
    <n v="1937"/>
    <n v="3"/>
    <n v="12"/>
    <n v="23244"/>
    <n v="2556.84"/>
    <n v="20687.16"/>
    <n v="5811"/>
    <n v="14876.16"/>
    <d v="2014-02-01T00:00:00"/>
    <n v="2"/>
    <x v="7"/>
    <s v="2014"/>
    <n v="7.68"/>
  </r>
  <r>
    <x v="0"/>
    <x v="1"/>
    <x v="0"/>
    <s v="High"/>
    <n v="792"/>
    <n v="3"/>
    <n v="350"/>
    <n v="277200"/>
    <n v="30492"/>
    <n v="246708"/>
    <n v="205920"/>
    <n v="40788"/>
    <d v="2014-03-01T00:00:00"/>
    <n v="3"/>
    <x v="3"/>
    <s v="2014"/>
    <n v="51.5"/>
  </r>
  <r>
    <x v="4"/>
    <x v="1"/>
    <x v="0"/>
    <s v="High"/>
    <n v="2811"/>
    <n v="3"/>
    <n v="300"/>
    <n v="843300"/>
    <n v="92763"/>
    <n v="750537"/>
    <n v="702750"/>
    <n v="47787"/>
    <d v="2014-07-01T00:00:00"/>
    <n v="7"/>
    <x v="4"/>
    <s v="2014"/>
    <n v="17"/>
  </r>
  <r>
    <x v="0"/>
    <x v="1"/>
    <x v="1"/>
    <s v="High"/>
    <n v="766"/>
    <n v="5"/>
    <n v="350"/>
    <n v="268100"/>
    <n v="29491"/>
    <n v="238609"/>
    <n v="199160"/>
    <n v="39449"/>
    <d v="2014-01-01T00:00:00"/>
    <n v="1"/>
    <x v="0"/>
    <s v="2014"/>
    <n v="51.5"/>
  </r>
  <r>
    <x v="1"/>
    <x v="3"/>
    <x v="1"/>
    <s v="High"/>
    <n v="2157"/>
    <n v="5"/>
    <n v="15"/>
    <n v="32355"/>
    <n v="3559.05"/>
    <n v="28795.95"/>
    <n v="21570"/>
    <n v="7225.9500000000007"/>
    <d v="2014-12-01T00:00:00"/>
    <n v="12"/>
    <x v="2"/>
    <s v="2014"/>
    <n v="3.3500000000000005"/>
  </r>
  <r>
    <x v="4"/>
    <x v="0"/>
    <x v="2"/>
    <s v="High"/>
    <n v="873"/>
    <n v="10"/>
    <n v="300"/>
    <n v="261900"/>
    <n v="28809"/>
    <n v="233091"/>
    <n v="218250"/>
    <n v="14841"/>
    <d v="2014-01-01T00:00:00"/>
    <n v="1"/>
    <x v="0"/>
    <s v="2014"/>
    <n v="17"/>
  </r>
  <r>
    <x v="0"/>
    <x v="3"/>
    <x v="2"/>
    <s v="High"/>
    <n v="1122"/>
    <n v="10"/>
    <n v="20"/>
    <n v="22440"/>
    <n v="2468.4"/>
    <n v="19971.599999999999"/>
    <n v="11220"/>
    <n v="8751.5999999999985"/>
    <d v="2014-03-01T00:00:00"/>
    <n v="3"/>
    <x v="3"/>
    <s v="2014"/>
    <n v="7.7999999999999989"/>
  </r>
  <r>
    <x v="0"/>
    <x v="0"/>
    <x v="2"/>
    <s v="High"/>
    <n v="2104.5"/>
    <n v="10"/>
    <n v="350"/>
    <n v="736575"/>
    <n v="81023.25"/>
    <n v="655551.75"/>
    <n v="547170"/>
    <n v="108381.75"/>
    <d v="2014-07-01T00:00:00"/>
    <n v="7"/>
    <x v="4"/>
    <s v="2014"/>
    <n v="51.5"/>
  </r>
  <r>
    <x v="2"/>
    <x v="0"/>
    <x v="2"/>
    <s v="High"/>
    <n v="4026"/>
    <n v="10"/>
    <n v="12"/>
    <n v="48312"/>
    <n v="5314.32"/>
    <n v="42997.68"/>
    <n v="12078"/>
    <n v="30919.68"/>
    <d v="2014-07-01T00:00:00"/>
    <n v="7"/>
    <x v="4"/>
    <s v="2014"/>
    <n v="7.68"/>
  </r>
  <r>
    <x v="2"/>
    <x v="2"/>
    <x v="2"/>
    <s v="High"/>
    <n v="2425.5"/>
    <n v="10"/>
    <n v="12"/>
    <n v="29106"/>
    <n v="3201.66"/>
    <n v="25904.340000000004"/>
    <n v="7276.5"/>
    <n v="18627.840000000004"/>
    <d v="2014-07-01T00:00:00"/>
    <n v="7"/>
    <x v="4"/>
    <s v="2014"/>
    <n v="7.6800000000000015"/>
  </r>
  <r>
    <x v="0"/>
    <x v="0"/>
    <x v="2"/>
    <s v="High"/>
    <n v="2394"/>
    <n v="10"/>
    <n v="20"/>
    <n v="47880"/>
    <n v="5266.8"/>
    <n v="42613.2"/>
    <n v="23940"/>
    <n v="18673.199999999997"/>
    <d v="2014-08-01T00:00:00"/>
    <n v="8"/>
    <x v="5"/>
    <s v="2014"/>
    <n v="7.7999999999999989"/>
  </r>
  <r>
    <x v="1"/>
    <x v="3"/>
    <x v="2"/>
    <s v="High"/>
    <n v="1984"/>
    <n v="10"/>
    <n v="15"/>
    <n v="29760"/>
    <n v="3273.6"/>
    <n v="26486.400000000001"/>
    <n v="19840"/>
    <n v="6646.4000000000015"/>
    <d v="2014-08-01T00:00:00"/>
    <n v="8"/>
    <x v="5"/>
    <s v="2014"/>
    <n v="3.3500000000000005"/>
  </r>
  <r>
    <x v="4"/>
    <x v="0"/>
    <x v="2"/>
    <s v="High"/>
    <n v="1366"/>
    <n v="10"/>
    <n v="300"/>
    <n v="409800"/>
    <n v="45078"/>
    <n v="364722"/>
    <n v="341500"/>
    <n v="23222"/>
    <d v="2014-11-01T00:00:00"/>
    <n v="11"/>
    <x v="11"/>
    <s v="2014"/>
    <n v="17"/>
  </r>
  <r>
    <x v="0"/>
    <x v="3"/>
    <x v="3"/>
    <s v="High"/>
    <n v="2629"/>
    <n v="260"/>
    <n v="20"/>
    <n v="52580"/>
    <n v="5783.8"/>
    <n v="46796.2"/>
    <n v="26290"/>
    <n v="20506.199999999997"/>
    <d v="2014-01-01T00:00:00"/>
    <n v="1"/>
    <x v="0"/>
    <s v="2014"/>
    <n v="7.7999999999999989"/>
  </r>
  <r>
    <x v="1"/>
    <x v="3"/>
    <x v="3"/>
    <s v="High"/>
    <n v="2157"/>
    <n v="260"/>
    <n v="15"/>
    <n v="32355"/>
    <n v="3559.05"/>
    <n v="28795.95"/>
    <n v="21570"/>
    <n v="7225.9500000000007"/>
    <d v="2014-12-01T00:00:00"/>
    <n v="12"/>
    <x v="2"/>
    <s v="2014"/>
    <n v="3.3500000000000005"/>
  </r>
  <r>
    <x v="0"/>
    <x v="3"/>
    <x v="0"/>
    <s v="High"/>
    <n v="886"/>
    <n v="3"/>
    <n v="350"/>
    <n v="310100"/>
    <n v="37212"/>
    <n v="272888"/>
    <n v="230360"/>
    <n v="42528"/>
    <d v="2014-06-01T00:00:00"/>
    <n v="6"/>
    <x v="1"/>
    <s v="2014"/>
    <n v="48"/>
  </r>
  <r>
    <x v="1"/>
    <x v="0"/>
    <x v="0"/>
    <s v="High"/>
    <n v="2689"/>
    <n v="3"/>
    <n v="15"/>
    <n v="40335"/>
    <n v="4840.2"/>
    <n v="35494.800000000003"/>
    <n v="26890"/>
    <n v="8604.8000000000029"/>
    <d v="2014-11-01T00:00:00"/>
    <n v="11"/>
    <x v="11"/>
    <s v="2014"/>
    <n v="3.2000000000000011"/>
  </r>
  <r>
    <x v="1"/>
    <x v="4"/>
    <x v="1"/>
    <s v="High"/>
    <n v="677"/>
    <n v="5"/>
    <n v="15"/>
    <n v="10155"/>
    <n v="1218.5999999999999"/>
    <n v="8936.4"/>
    <n v="6770"/>
    <n v="2166.3999999999996"/>
    <d v="2014-03-01T00:00:00"/>
    <n v="3"/>
    <x v="3"/>
    <s v="2014"/>
    <n v="3.1999999999999993"/>
  </r>
  <r>
    <x v="4"/>
    <x v="2"/>
    <x v="1"/>
    <s v="High"/>
    <n v="1773"/>
    <n v="5"/>
    <n v="300"/>
    <n v="531900"/>
    <n v="63828"/>
    <n v="468072"/>
    <n v="443250"/>
    <n v="24822"/>
    <d v="2014-04-01T00:00:00"/>
    <n v="4"/>
    <x v="9"/>
    <s v="2014"/>
    <n v="14"/>
  </r>
  <r>
    <x v="0"/>
    <x v="3"/>
    <x v="1"/>
    <s v="High"/>
    <n v="2420"/>
    <n v="5"/>
    <n v="7"/>
    <n v="16940"/>
    <n v="2032.8"/>
    <n v="14907.2"/>
    <n v="12100"/>
    <n v="2807.2000000000007"/>
    <d v="2014-09-01T00:00:00"/>
    <n v="9"/>
    <x v="6"/>
    <s v="2014"/>
    <n v="1.1600000000000004"/>
  </r>
  <r>
    <x v="0"/>
    <x v="0"/>
    <x v="1"/>
    <s v="High"/>
    <n v="2734"/>
    <n v="5"/>
    <n v="7"/>
    <n v="19138"/>
    <n v="2296.56"/>
    <n v="16841.439999999999"/>
    <n v="13670"/>
    <n v="3171.4399999999987"/>
    <d v="2014-10-01T00:00:00"/>
    <n v="10"/>
    <x v="8"/>
    <s v="2014"/>
    <n v="1.1599999999999995"/>
  </r>
  <r>
    <x v="4"/>
    <x v="4"/>
    <x v="2"/>
    <s v="High"/>
    <n v="3495"/>
    <n v="10"/>
    <n v="300"/>
    <n v="1048500"/>
    <n v="125820"/>
    <n v="922680"/>
    <n v="873750"/>
    <n v="48930"/>
    <d v="2014-01-01T00:00:00"/>
    <n v="1"/>
    <x v="0"/>
    <s v="2014"/>
    <n v="14"/>
  </r>
  <r>
    <x v="0"/>
    <x v="3"/>
    <x v="2"/>
    <s v="High"/>
    <n v="886"/>
    <n v="10"/>
    <n v="350"/>
    <n v="310100"/>
    <n v="37212"/>
    <n v="272888"/>
    <n v="230360"/>
    <n v="42528"/>
    <d v="2014-06-01T00:00:00"/>
    <n v="6"/>
    <x v="1"/>
    <s v="2014"/>
    <n v="48"/>
  </r>
  <r>
    <x v="0"/>
    <x v="3"/>
    <x v="2"/>
    <s v="High"/>
    <n v="905"/>
    <n v="10"/>
    <n v="20"/>
    <n v="18100"/>
    <n v="2172"/>
    <n v="15928"/>
    <n v="9050"/>
    <n v="6878"/>
    <d v="2014-10-01T00:00:00"/>
    <n v="10"/>
    <x v="8"/>
    <s v="2014"/>
    <n v="7.6"/>
  </r>
  <r>
    <x v="0"/>
    <x v="2"/>
    <x v="2"/>
    <s v="High"/>
    <n v="1594"/>
    <n v="10"/>
    <n v="350"/>
    <n v="557900"/>
    <n v="66948"/>
    <n v="490952"/>
    <n v="414440"/>
    <n v="76512"/>
    <d v="2014-11-01T00:00:00"/>
    <n v="11"/>
    <x v="11"/>
    <s v="2014"/>
    <n v="48"/>
  </r>
  <r>
    <x v="4"/>
    <x v="1"/>
    <x v="2"/>
    <s v="High"/>
    <n v="1359"/>
    <n v="10"/>
    <n v="300"/>
    <n v="407700"/>
    <n v="48924"/>
    <n v="358776"/>
    <n v="339750"/>
    <n v="19026"/>
    <d v="2014-11-01T00:00:00"/>
    <n v="11"/>
    <x v="11"/>
    <s v="2014"/>
    <n v="14"/>
  </r>
  <r>
    <x v="4"/>
    <x v="3"/>
    <x v="2"/>
    <s v="High"/>
    <n v="2150"/>
    <n v="10"/>
    <n v="300"/>
    <n v="645000"/>
    <n v="77400"/>
    <n v="567600"/>
    <n v="537500"/>
    <n v="30100"/>
    <d v="2014-11-01T00:00:00"/>
    <n v="11"/>
    <x v="11"/>
    <s v="2014"/>
    <n v="14"/>
  </r>
  <r>
    <x v="0"/>
    <x v="3"/>
    <x v="2"/>
    <s v="High"/>
    <n v="1197"/>
    <n v="10"/>
    <n v="350"/>
    <n v="418950"/>
    <n v="50274"/>
    <n v="368676"/>
    <n v="311220"/>
    <n v="57456"/>
    <d v="2014-11-01T00:00:00"/>
    <n v="11"/>
    <x v="11"/>
    <s v="2014"/>
    <n v="48"/>
  </r>
  <r>
    <x v="0"/>
    <x v="3"/>
    <x v="2"/>
    <s v="High"/>
    <n v="1233"/>
    <n v="10"/>
    <n v="20"/>
    <n v="24660"/>
    <n v="2959.2"/>
    <n v="21700.799999999999"/>
    <n v="12330"/>
    <n v="9370.7999999999993"/>
    <d v="2014-12-01T00:00:00"/>
    <n v="12"/>
    <x v="2"/>
    <s v="2014"/>
    <n v="7.6"/>
  </r>
  <r>
    <x v="0"/>
    <x v="4"/>
    <x v="3"/>
    <s v="High"/>
    <n v="270"/>
    <n v="260"/>
    <n v="350"/>
    <n v="94500"/>
    <n v="11340"/>
    <n v="83160"/>
    <n v="70200"/>
    <n v="12960"/>
    <d v="2014-02-01T00:00:00"/>
    <n v="2"/>
    <x v="7"/>
    <s v="2014"/>
    <n v="48"/>
  </r>
  <r>
    <x v="0"/>
    <x v="2"/>
    <x v="3"/>
    <s v="High"/>
    <n v="3421.5"/>
    <n v="260"/>
    <n v="7"/>
    <n v="23950.5"/>
    <n v="2874.06"/>
    <n v="21076.44"/>
    <n v="17107.5"/>
    <n v="3968.9399999999987"/>
    <d v="2014-07-01T00:00:00"/>
    <n v="7"/>
    <x v="4"/>
    <s v="2014"/>
    <n v="1.1599999999999997"/>
  </r>
  <r>
    <x v="0"/>
    <x v="0"/>
    <x v="3"/>
    <s v="High"/>
    <n v="2734"/>
    <n v="260"/>
    <n v="7"/>
    <n v="19138"/>
    <n v="2296.56"/>
    <n v="16841.439999999999"/>
    <n v="13670"/>
    <n v="3171.4399999999987"/>
    <d v="2014-10-01T00:00:00"/>
    <n v="10"/>
    <x v="8"/>
    <s v="2014"/>
    <n v="1.1599999999999995"/>
  </r>
  <r>
    <x v="0"/>
    <x v="2"/>
    <x v="0"/>
    <s v="High"/>
    <n v="2521.5"/>
    <n v="3"/>
    <n v="20"/>
    <n v="50430"/>
    <n v="6051.6"/>
    <n v="44378.399999999994"/>
    <n v="25215"/>
    <n v="19163.399999999998"/>
    <d v="2014-01-01T00:00:00"/>
    <n v="1"/>
    <x v="0"/>
    <s v="2014"/>
    <n v="7.5999999999999988"/>
  </r>
  <r>
    <x v="2"/>
    <x v="3"/>
    <x v="1"/>
    <s v="High"/>
    <n v="2661"/>
    <n v="5"/>
    <n v="12"/>
    <n v="31932"/>
    <n v="3831.84"/>
    <n v="28100.16"/>
    <n v="7983"/>
    <n v="20117.16"/>
    <d v="2014-05-01T00:00:00"/>
    <n v="5"/>
    <x v="10"/>
    <s v="2014"/>
    <n v="7.56"/>
  </r>
  <r>
    <x v="0"/>
    <x v="1"/>
    <x v="2"/>
    <s v="High"/>
    <n v="1531"/>
    <n v="10"/>
    <n v="20"/>
    <n v="30620"/>
    <n v="3674.4"/>
    <n v="26945.599999999999"/>
    <n v="15310"/>
    <n v="11635.599999999999"/>
    <d v="2014-12-01T00:00:00"/>
    <n v="12"/>
    <x v="2"/>
    <s v="2014"/>
    <n v="7.5999999999999988"/>
  </r>
  <r>
    <x v="1"/>
    <x v="4"/>
    <x v="0"/>
    <s v="High"/>
    <n v="2567"/>
    <n v="3"/>
    <n v="15"/>
    <n v="38505"/>
    <n v="5005.6499999999996"/>
    <n v="33499.35"/>
    <n v="25670"/>
    <n v="7829.3499999999985"/>
    <d v="2014-06-01T00:00:00"/>
    <n v="6"/>
    <x v="1"/>
    <s v="2014"/>
    <n v="3.0499999999999994"/>
  </r>
  <r>
    <x v="0"/>
    <x v="0"/>
    <x v="0"/>
    <s v="High"/>
    <n v="923"/>
    <n v="3"/>
    <n v="350"/>
    <n v="323050"/>
    <n v="41996.5"/>
    <n v="281053.5"/>
    <n v="239980"/>
    <n v="41073.5"/>
    <d v="2014-03-01T00:00:00"/>
    <n v="3"/>
    <x v="3"/>
    <s v="2014"/>
    <n v="44.5"/>
  </r>
  <r>
    <x v="0"/>
    <x v="2"/>
    <x v="0"/>
    <s v="High"/>
    <n v="1790"/>
    <n v="3"/>
    <n v="350"/>
    <n v="626500"/>
    <n v="81445"/>
    <n v="545055"/>
    <n v="465400"/>
    <n v="79655"/>
    <d v="2014-03-01T00:00:00"/>
    <n v="3"/>
    <x v="3"/>
    <s v="2014"/>
    <n v="44.5"/>
  </r>
  <r>
    <x v="0"/>
    <x v="4"/>
    <x v="1"/>
    <s v="High"/>
    <n v="982.5"/>
    <n v="5"/>
    <n v="350"/>
    <n v="343875"/>
    <n v="44703.75"/>
    <n v="299171.25"/>
    <n v="255450"/>
    <n v="43721.25"/>
    <d v="2014-01-01T00:00:00"/>
    <n v="1"/>
    <x v="0"/>
    <s v="2014"/>
    <n v="44.5"/>
  </r>
  <r>
    <x v="0"/>
    <x v="4"/>
    <x v="1"/>
    <s v="High"/>
    <n v="1298"/>
    <n v="5"/>
    <n v="7"/>
    <n v="9086"/>
    <n v="1181.18"/>
    <n v="7904.82"/>
    <n v="6490"/>
    <n v="1414.8199999999997"/>
    <d v="2014-02-01T00:00:00"/>
    <n v="2"/>
    <x v="7"/>
    <s v="2014"/>
    <n v="1.0899999999999999"/>
  </r>
  <r>
    <x v="2"/>
    <x v="3"/>
    <x v="1"/>
    <s v="High"/>
    <n v="604"/>
    <n v="5"/>
    <n v="12"/>
    <n v="7248"/>
    <n v="942.24"/>
    <n v="6305.76"/>
    <n v="1812"/>
    <n v="4493.76"/>
    <d v="2014-06-01T00:00:00"/>
    <n v="6"/>
    <x v="1"/>
    <s v="2014"/>
    <n v="7.44"/>
  </r>
  <r>
    <x v="0"/>
    <x v="3"/>
    <x v="1"/>
    <s v="High"/>
    <n v="2255"/>
    <n v="5"/>
    <n v="20"/>
    <n v="45100"/>
    <n v="5863"/>
    <n v="39237"/>
    <n v="22550"/>
    <n v="16687"/>
    <d v="2014-07-01T00:00:00"/>
    <n v="7"/>
    <x v="4"/>
    <s v="2014"/>
    <n v="7.4"/>
  </r>
  <r>
    <x v="0"/>
    <x v="0"/>
    <x v="1"/>
    <s v="High"/>
    <n v="1249"/>
    <n v="5"/>
    <n v="20"/>
    <n v="24980"/>
    <n v="3247.4"/>
    <n v="21732.6"/>
    <n v="12490"/>
    <n v="9242.5999999999985"/>
    <d v="2014-10-01T00:00:00"/>
    <n v="10"/>
    <x v="8"/>
    <s v="2014"/>
    <n v="7.3999999999999986"/>
  </r>
  <r>
    <x v="0"/>
    <x v="4"/>
    <x v="2"/>
    <s v="High"/>
    <n v="1438.5"/>
    <n v="10"/>
    <n v="7"/>
    <n v="10069.5"/>
    <n v="1309.0350000000001"/>
    <n v="8760.4650000000001"/>
    <n v="7192.5"/>
    <n v="1567.9649999999992"/>
    <d v="2014-01-01T00:00:00"/>
    <n v="1"/>
    <x v="0"/>
    <s v="2014"/>
    <n v="1.0899999999999994"/>
  </r>
  <r>
    <x v="4"/>
    <x v="1"/>
    <x v="2"/>
    <s v="High"/>
    <n v="807"/>
    <n v="10"/>
    <n v="300"/>
    <n v="242100"/>
    <n v="31473"/>
    <n v="210627"/>
    <n v="201750"/>
    <n v="8877"/>
    <d v="2014-01-01T00:00:00"/>
    <n v="1"/>
    <x v="0"/>
    <s v="2014"/>
    <n v="11"/>
  </r>
  <r>
    <x v="0"/>
    <x v="4"/>
    <x v="2"/>
    <s v="High"/>
    <n v="2641"/>
    <n v="10"/>
    <n v="20"/>
    <n v="52820"/>
    <n v="6866.6"/>
    <n v="45953.4"/>
    <n v="26410"/>
    <n v="19543.400000000001"/>
    <d v="2014-02-01T00:00:00"/>
    <n v="2"/>
    <x v="7"/>
    <s v="2014"/>
    <n v="7.4"/>
  </r>
  <r>
    <x v="0"/>
    <x v="1"/>
    <x v="2"/>
    <s v="High"/>
    <n v="2708"/>
    <n v="10"/>
    <n v="20"/>
    <n v="54160"/>
    <n v="7040.8"/>
    <n v="47119.199999999997"/>
    <n v="27080"/>
    <n v="20039.199999999997"/>
    <d v="2014-02-01T00:00:00"/>
    <n v="2"/>
    <x v="7"/>
    <s v="2014"/>
    <n v="7.3999999999999986"/>
  </r>
  <r>
    <x v="0"/>
    <x v="0"/>
    <x v="2"/>
    <s v="High"/>
    <n v="2632"/>
    <n v="10"/>
    <n v="350"/>
    <n v="921200"/>
    <n v="119756"/>
    <n v="801444"/>
    <n v="684320"/>
    <n v="117124"/>
    <d v="2014-06-01T00:00:00"/>
    <n v="6"/>
    <x v="1"/>
    <s v="2014"/>
    <n v="44.5"/>
  </r>
  <r>
    <x v="2"/>
    <x v="3"/>
    <x v="2"/>
    <s v="High"/>
    <n v="571"/>
    <n v="10"/>
    <n v="12"/>
    <n v="6852"/>
    <n v="890.76"/>
    <n v="5961.24"/>
    <n v="1713"/>
    <n v="4248.24"/>
    <d v="2014-07-01T00:00:00"/>
    <n v="7"/>
    <x v="4"/>
    <s v="2014"/>
    <n v="7.4399999999999995"/>
  </r>
  <r>
    <x v="0"/>
    <x v="2"/>
    <x v="2"/>
    <s v="High"/>
    <n v="2696"/>
    <n v="10"/>
    <n v="7"/>
    <n v="18872"/>
    <n v="2453.36"/>
    <n v="16418.64"/>
    <n v="13480"/>
    <n v="2938.6399999999994"/>
    <d v="2014-08-01T00:00:00"/>
    <n v="8"/>
    <x v="5"/>
    <s v="2014"/>
    <n v="1.0899999999999999"/>
  </r>
  <r>
    <x v="1"/>
    <x v="0"/>
    <x v="2"/>
    <s v="High"/>
    <n v="1565"/>
    <n v="10"/>
    <n v="15"/>
    <n v="23475"/>
    <n v="3051.75"/>
    <n v="20423.25"/>
    <n v="15650"/>
    <n v="4773.25"/>
    <d v="2014-10-01T00:00:00"/>
    <n v="10"/>
    <x v="8"/>
    <s v="2014"/>
    <n v="3.05"/>
  </r>
  <r>
    <x v="0"/>
    <x v="0"/>
    <x v="2"/>
    <s v="High"/>
    <n v="1249"/>
    <n v="10"/>
    <n v="20"/>
    <n v="24980"/>
    <n v="3247.4"/>
    <n v="21732.6"/>
    <n v="12490"/>
    <n v="9242.5999999999985"/>
    <d v="2014-10-01T00:00:00"/>
    <n v="10"/>
    <x v="8"/>
    <s v="2014"/>
    <n v="7.3999999999999986"/>
  </r>
  <r>
    <x v="0"/>
    <x v="1"/>
    <x v="2"/>
    <s v="High"/>
    <n v="357"/>
    <n v="10"/>
    <n v="350"/>
    <n v="124950"/>
    <n v="16243.5"/>
    <n v="108706.5"/>
    <n v="92820"/>
    <n v="15886.5"/>
    <d v="2014-11-01T00:00:00"/>
    <n v="11"/>
    <x v="11"/>
    <s v="2014"/>
    <n v="44.5"/>
  </r>
  <r>
    <x v="2"/>
    <x v="1"/>
    <x v="2"/>
    <s v="High"/>
    <n v="1013"/>
    <n v="10"/>
    <n v="12"/>
    <n v="12156"/>
    <n v="1580.28"/>
    <n v="10575.72"/>
    <n v="3039"/>
    <n v="7536.7199999999993"/>
    <d v="2014-12-01T00:00:00"/>
    <n v="12"/>
    <x v="2"/>
    <s v="2014"/>
    <n v="7.4399999999999995"/>
  </r>
  <r>
    <x v="0"/>
    <x v="2"/>
    <x v="3"/>
    <s v="High"/>
    <n v="1190"/>
    <n v="260"/>
    <n v="7"/>
    <n v="8330"/>
    <n v="1082.9000000000001"/>
    <n v="7247.1"/>
    <n v="5950"/>
    <n v="1297.1000000000004"/>
    <d v="2014-06-01T00:00:00"/>
    <n v="6"/>
    <x v="1"/>
    <s v="2014"/>
    <n v="1.0900000000000003"/>
  </r>
  <r>
    <x v="2"/>
    <x v="3"/>
    <x v="3"/>
    <s v="High"/>
    <n v="410"/>
    <n v="260"/>
    <n v="12"/>
    <n v="4920"/>
    <n v="639.6"/>
    <n v="4280.3999999999996"/>
    <n v="1230"/>
    <n v="3050.3999999999996"/>
    <d v="2014-10-01T00:00:00"/>
    <n v="10"/>
    <x v="8"/>
    <s v="2014"/>
    <n v="7.4399999999999995"/>
  </r>
  <r>
    <x v="0"/>
    <x v="3"/>
    <x v="0"/>
    <s v="High"/>
    <n v="2579"/>
    <n v="3"/>
    <n v="20"/>
    <n v="51580"/>
    <n v="7221.2"/>
    <n v="44358.8"/>
    <n v="25790"/>
    <n v="18568.800000000003"/>
    <d v="2014-04-01T00:00:00"/>
    <n v="4"/>
    <x v="9"/>
    <s v="2014"/>
    <n v="7.2000000000000011"/>
  </r>
  <r>
    <x v="0"/>
    <x v="4"/>
    <x v="0"/>
    <s v="High"/>
    <n v="1743"/>
    <n v="3"/>
    <n v="20"/>
    <n v="34860"/>
    <n v="4880.3999999999996"/>
    <n v="29979.599999999999"/>
    <n v="17430"/>
    <n v="12549.599999999999"/>
    <d v="2014-05-01T00:00:00"/>
    <n v="5"/>
    <x v="10"/>
    <s v="2014"/>
    <n v="7.1999999999999993"/>
  </r>
  <r>
    <x v="0"/>
    <x v="1"/>
    <x v="0"/>
    <s v="High"/>
    <n v="280"/>
    <n v="3"/>
    <n v="7"/>
    <n v="1960"/>
    <n v="274.39999999999998"/>
    <n v="1685.6"/>
    <n v="1400"/>
    <n v="285.59999999999991"/>
    <d v="2014-12-01T00:00:00"/>
    <n v="12"/>
    <x v="2"/>
    <s v="2014"/>
    <n v="1.0199999999999996"/>
  </r>
  <r>
    <x v="0"/>
    <x v="2"/>
    <x v="1"/>
    <s v="High"/>
    <n v="293"/>
    <n v="5"/>
    <n v="7"/>
    <n v="2051"/>
    <n v="287.14"/>
    <n v="1763.8600000000001"/>
    <n v="1465"/>
    <n v="298.86000000000013"/>
    <d v="2014-02-01T00:00:00"/>
    <n v="2"/>
    <x v="7"/>
    <s v="2014"/>
    <n v="1.0200000000000005"/>
  </r>
  <r>
    <x v="1"/>
    <x v="1"/>
    <x v="2"/>
    <s v="High"/>
    <n v="278"/>
    <n v="10"/>
    <n v="15"/>
    <n v="4170"/>
    <n v="583.79999999999995"/>
    <n v="3586.2"/>
    <n v="2780"/>
    <n v="806.19999999999982"/>
    <d v="2014-02-01T00:00:00"/>
    <n v="2"/>
    <x v="7"/>
    <s v="2014"/>
    <n v="2.8999999999999995"/>
  </r>
  <r>
    <x v="0"/>
    <x v="0"/>
    <x v="2"/>
    <s v="High"/>
    <n v="2428"/>
    <n v="10"/>
    <n v="20"/>
    <n v="48560"/>
    <n v="6798.4"/>
    <n v="41761.599999999999"/>
    <n v="24280"/>
    <n v="17481.599999999999"/>
    <d v="2014-03-01T00:00:00"/>
    <n v="3"/>
    <x v="3"/>
    <s v="2014"/>
    <n v="7.1999999999999993"/>
  </r>
  <r>
    <x v="1"/>
    <x v="4"/>
    <x v="2"/>
    <s v="High"/>
    <n v="1767"/>
    <n v="10"/>
    <n v="15"/>
    <n v="26505"/>
    <n v="3710.7"/>
    <n v="22794.3"/>
    <n v="17670"/>
    <n v="5124.2999999999993"/>
    <d v="2014-09-01T00:00:00"/>
    <n v="9"/>
    <x v="6"/>
    <s v="2014"/>
    <n v="2.8999999999999995"/>
  </r>
  <r>
    <x v="2"/>
    <x v="2"/>
    <x v="2"/>
    <s v="High"/>
    <n v="1393"/>
    <n v="10"/>
    <n v="12"/>
    <n v="16716"/>
    <n v="2340.2399999999998"/>
    <n v="14375.76"/>
    <n v="4179"/>
    <n v="10196.76"/>
    <d v="2014-10-01T00:00:00"/>
    <n v="10"/>
    <x v="8"/>
    <s v="2014"/>
    <n v="7.32"/>
  </r>
  <r>
    <x v="2"/>
    <x v="2"/>
    <x v="3"/>
    <s v="High"/>
    <n v="1393"/>
    <n v="260"/>
    <n v="12"/>
    <n v="16716"/>
    <n v="2340.2399999999998"/>
    <n v="14375.76"/>
    <n v="4179"/>
    <n v="10196.76"/>
    <d v="2014-10-01T00:00:00"/>
    <n v="10"/>
    <x v="8"/>
    <s v="2014"/>
    <n v="7.32"/>
  </r>
  <r>
    <x v="4"/>
    <x v="3"/>
    <x v="0"/>
    <s v="High"/>
    <n v="801"/>
    <n v="3"/>
    <n v="300"/>
    <n v="240300"/>
    <n v="33642"/>
    <n v="206658"/>
    <n v="200250"/>
    <n v="6408"/>
    <d v="2014-07-01T00:00:00"/>
    <n v="7"/>
    <x v="4"/>
    <s v="2014"/>
    <n v="8"/>
  </r>
  <r>
    <x v="4"/>
    <x v="0"/>
    <x v="0"/>
    <s v="High"/>
    <n v="1496"/>
    <n v="3"/>
    <n v="300"/>
    <n v="448800"/>
    <n v="62832"/>
    <n v="385968"/>
    <n v="374000"/>
    <n v="11968"/>
    <d v="2014-10-01T00:00:00"/>
    <n v="10"/>
    <x v="8"/>
    <s v="2014"/>
    <n v="8"/>
  </r>
  <r>
    <x v="4"/>
    <x v="4"/>
    <x v="0"/>
    <s v="High"/>
    <n v="1010"/>
    <n v="3"/>
    <n v="300"/>
    <n v="303000"/>
    <n v="42420"/>
    <n v="260580"/>
    <n v="252500"/>
    <n v="8080"/>
    <d v="2014-10-01T00:00:00"/>
    <n v="10"/>
    <x v="8"/>
    <s v="2014"/>
    <n v="8"/>
  </r>
  <r>
    <x v="1"/>
    <x v="1"/>
    <x v="0"/>
    <s v="High"/>
    <n v="1513"/>
    <n v="3"/>
    <n v="15"/>
    <n v="22695"/>
    <n v="3177.3"/>
    <n v="19517.7"/>
    <n v="15130"/>
    <n v="4387.7000000000007"/>
    <d v="2014-11-01T00:00:00"/>
    <n v="11"/>
    <x v="11"/>
    <s v="2014"/>
    <n v="2.9000000000000004"/>
  </r>
  <r>
    <x v="1"/>
    <x v="0"/>
    <x v="0"/>
    <s v="High"/>
    <n v="2300"/>
    <n v="3"/>
    <n v="15"/>
    <n v="34500"/>
    <n v="4830"/>
    <n v="29670"/>
    <n v="23000"/>
    <n v="6670"/>
    <d v="2014-12-01T00:00:00"/>
    <n v="12"/>
    <x v="2"/>
    <s v="2014"/>
    <n v="2.9"/>
  </r>
  <r>
    <x v="0"/>
    <x v="0"/>
    <x v="1"/>
    <s v="High"/>
    <n v="2227.5"/>
    <n v="5"/>
    <n v="350"/>
    <n v="779625"/>
    <n v="109147.5"/>
    <n v="670477.5"/>
    <n v="579150"/>
    <n v="91327.5"/>
    <d v="2014-01-01T00:00:00"/>
    <n v="1"/>
    <x v="0"/>
    <s v="2014"/>
    <n v="41"/>
  </r>
  <r>
    <x v="0"/>
    <x v="1"/>
    <x v="1"/>
    <s v="High"/>
    <n v="1199"/>
    <n v="5"/>
    <n v="350"/>
    <n v="419650"/>
    <n v="58751"/>
    <n v="360899"/>
    <n v="311740"/>
    <n v="49159"/>
    <d v="2014-04-01T00:00:00"/>
    <n v="4"/>
    <x v="9"/>
    <s v="2014"/>
    <n v="41"/>
  </r>
  <r>
    <x v="0"/>
    <x v="0"/>
    <x v="1"/>
    <s v="High"/>
    <n v="200"/>
    <n v="5"/>
    <n v="350"/>
    <n v="70000"/>
    <n v="9800"/>
    <n v="60200"/>
    <n v="52000"/>
    <n v="8200"/>
    <d v="2014-05-01T00:00:00"/>
    <n v="5"/>
    <x v="10"/>
    <s v="2014"/>
    <n v="41"/>
  </r>
  <r>
    <x v="0"/>
    <x v="0"/>
    <x v="1"/>
    <s v="High"/>
    <n v="388"/>
    <n v="5"/>
    <n v="7"/>
    <n v="2716"/>
    <n v="380.24"/>
    <n v="2335.7600000000002"/>
    <n v="1940"/>
    <n v="395.76000000000022"/>
    <d v="2014-09-01T00:00:00"/>
    <n v="9"/>
    <x v="6"/>
    <s v="2014"/>
    <n v="1.0200000000000005"/>
  </r>
  <r>
    <x v="1"/>
    <x v="0"/>
    <x v="1"/>
    <s v="High"/>
    <n v="2300"/>
    <n v="5"/>
    <n v="15"/>
    <n v="34500"/>
    <n v="4830"/>
    <n v="29670"/>
    <n v="23000"/>
    <n v="6670"/>
    <d v="2014-12-01T00:00:00"/>
    <n v="12"/>
    <x v="2"/>
    <s v="2014"/>
    <n v="2.9"/>
  </r>
  <r>
    <x v="0"/>
    <x v="3"/>
    <x v="2"/>
    <s v="High"/>
    <n v="260"/>
    <n v="10"/>
    <n v="20"/>
    <n v="5200"/>
    <n v="728"/>
    <n v="4472"/>
    <n v="2600"/>
    <n v="1872"/>
    <d v="2014-02-01T00:00:00"/>
    <n v="2"/>
    <x v="7"/>
    <s v="2014"/>
    <n v="7.2"/>
  </r>
  <r>
    <x v="2"/>
    <x v="4"/>
    <x v="2"/>
    <s v="High"/>
    <n v="2914"/>
    <n v="10"/>
    <n v="12"/>
    <n v="34968"/>
    <n v="4895.5200000000004"/>
    <n v="30072.48"/>
    <n v="8742"/>
    <n v="21330.48"/>
    <d v="2014-10-01T00:00:00"/>
    <n v="10"/>
    <x v="8"/>
    <s v="2014"/>
    <n v="7.32"/>
  </r>
  <r>
    <x v="0"/>
    <x v="2"/>
    <x v="2"/>
    <s v="High"/>
    <n v="1731"/>
    <n v="10"/>
    <n v="7"/>
    <n v="12117"/>
    <n v="1696.38"/>
    <n v="10420.619999999999"/>
    <n v="8655"/>
    <n v="1765.619999999999"/>
    <d v="2014-10-01T00:00:00"/>
    <n v="10"/>
    <x v="8"/>
    <s v="2014"/>
    <n v="1.0199999999999994"/>
  </r>
  <r>
    <x v="0"/>
    <x v="0"/>
    <x v="2"/>
    <s v="High"/>
    <n v="700"/>
    <n v="10"/>
    <n v="350"/>
    <n v="245000"/>
    <n v="34300"/>
    <n v="210700"/>
    <n v="182000"/>
    <n v="28700"/>
    <d v="2014-11-01T00:00:00"/>
    <n v="11"/>
    <x v="11"/>
    <s v="2014"/>
    <n v="41"/>
  </r>
  <r>
    <x v="0"/>
    <x v="4"/>
    <x v="2"/>
    <s v="High"/>
    <n v="1177"/>
    <n v="10"/>
    <n v="350"/>
    <n v="411950"/>
    <n v="57673"/>
    <n v="354277"/>
    <n v="306020"/>
    <n v="48257"/>
    <d v="2014-11-01T00:00:00"/>
    <n v="11"/>
    <x v="11"/>
    <s v="2014"/>
    <n v="41"/>
  </r>
  <r>
    <x v="4"/>
    <x v="0"/>
    <x v="3"/>
    <s v="High"/>
    <n v="888"/>
    <n v="260"/>
    <n v="300"/>
    <n v="266400"/>
    <n v="37296"/>
    <n v="229104"/>
    <n v="222000"/>
    <n v="7104"/>
    <d v="2014-03-01T00:00:00"/>
    <n v="3"/>
    <x v="3"/>
    <s v="2014"/>
    <n v="8"/>
  </r>
  <r>
    <x v="2"/>
    <x v="2"/>
    <x v="3"/>
    <s v="High"/>
    <n v="2475"/>
    <n v="260"/>
    <n v="12"/>
    <n v="29700"/>
    <n v="4158"/>
    <n v="25542"/>
    <n v="7425"/>
    <n v="18117"/>
    <d v="2014-08-01T00:00:00"/>
    <n v="8"/>
    <x v="5"/>
    <s v="2014"/>
    <n v="7.32"/>
  </r>
  <r>
    <x v="2"/>
    <x v="4"/>
    <x v="3"/>
    <s v="High"/>
    <n v="2914"/>
    <n v="260"/>
    <n v="12"/>
    <n v="34968"/>
    <n v="4895.5200000000004"/>
    <n v="30072.48"/>
    <n v="8742"/>
    <n v="21330.48"/>
    <d v="2014-10-01T00:00:00"/>
    <n v="10"/>
    <x v="8"/>
    <s v="2014"/>
    <n v="7.32"/>
  </r>
  <r>
    <x v="0"/>
    <x v="2"/>
    <x v="3"/>
    <s v="High"/>
    <n v="1731"/>
    <n v="260"/>
    <n v="7"/>
    <n v="12117"/>
    <n v="1696.38"/>
    <n v="10420.619999999999"/>
    <n v="8655"/>
    <n v="1765.619999999999"/>
    <d v="2014-10-01T00:00:00"/>
    <n v="10"/>
    <x v="8"/>
    <s v="2014"/>
    <n v="1.0199999999999994"/>
  </r>
  <r>
    <x v="4"/>
    <x v="3"/>
    <x v="1"/>
    <s v="High"/>
    <n v="546"/>
    <n v="5"/>
    <n v="300"/>
    <n v="163800"/>
    <n v="24570"/>
    <n v="139230"/>
    <n v="136500"/>
    <n v="2730"/>
    <d v="2014-10-01T00:00:00"/>
    <n v="10"/>
    <x v="8"/>
    <s v="2014"/>
    <n v="5"/>
  </r>
  <r>
    <x v="0"/>
    <x v="1"/>
    <x v="2"/>
    <s v="High"/>
    <n v="1158"/>
    <n v="10"/>
    <n v="20"/>
    <n v="23160"/>
    <n v="3474"/>
    <n v="19686"/>
    <n v="11580"/>
    <n v="8106"/>
    <d v="2014-03-01T00:00:00"/>
    <n v="3"/>
    <x v="3"/>
    <s v="2014"/>
    <n v="7"/>
  </r>
  <r>
    <x v="1"/>
    <x v="0"/>
    <x v="2"/>
    <s v="High"/>
    <n v="2559"/>
    <n v="10"/>
    <n v="15"/>
    <n v="38385"/>
    <n v="5757.75"/>
    <n v="32627.25"/>
    <n v="25590"/>
    <n v="7037.25"/>
    <d v="2014-04-01T00:00:00"/>
    <n v="4"/>
    <x v="9"/>
    <s v="2014"/>
    <n v="2.75"/>
  </r>
  <r>
    <x v="0"/>
    <x v="3"/>
    <x v="2"/>
    <s v="High"/>
    <n v="2535"/>
    <n v="10"/>
    <n v="7"/>
    <n v="17745"/>
    <n v="2661.75"/>
    <n v="15083.25"/>
    <n v="12675"/>
    <n v="2408.25"/>
    <d v="2014-04-01T00:00:00"/>
    <n v="4"/>
    <x v="9"/>
    <s v="2014"/>
    <n v="0.95"/>
  </r>
  <r>
    <x v="0"/>
    <x v="3"/>
    <x v="2"/>
    <s v="High"/>
    <n v="2851"/>
    <n v="10"/>
    <n v="350"/>
    <n v="997850"/>
    <n v="149677.5"/>
    <n v="848172.5"/>
    <n v="741260"/>
    <n v="106912.5"/>
    <d v="2014-05-01T00:00:00"/>
    <n v="5"/>
    <x v="10"/>
    <s v="2014"/>
    <n v="37.5"/>
  </r>
  <r>
    <x v="1"/>
    <x v="0"/>
    <x v="2"/>
    <s v="High"/>
    <n v="2559"/>
    <n v="10"/>
    <n v="15"/>
    <n v="38385"/>
    <n v="5757.75"/>
    <n v="32627.25"/>
    <n v="25590"/>
    <n v="7037.25"/>
    <d v="2014-08-01T00:00:00"/>
    <n v="8"/>
    <x v="5"/>
    <s v="2014"/>
    <n v="2.75"/>
  </r>
  <r>
    <x v="1"/>
    <x v="1"/>
    <x v="2"/>
    <s v="High"/>
    <n v="1175"/>
    <n v="10"/>
    <n v="15"/>
    <n v="17625"/>
    <n v="2643.75"/>
    <n v="14981.25"/>
    <n v="11750"/>
    <n v="3231.25"/>
    <d v="2014-10-01T00:00:00"/>
    <n v="10"/>
    <x v="8"/>
    <s v="2014"/>
    <n v="2.75"/>
  </r>
  <r>
    <x v="2"/>
    <x v="4"/>
    <x v="2"/>
    <s v="High"/>
    <n v="914"/>
    <n v="10"/>
    <n v="12"/>
    <n v="10968"/>
    <n v="1645.2"/>
    <n v="9322.7999999999993"/>
    <n v="2742"/>
    <n v="6580.7999999999993"/>
    <d v="2014-12-01T00:00:00"/>
    <n v="12"/>
    <x v="2"/>
    <s v="2014"/>
    <n v="7.1999999999999993"/>
  </r>
  <r>
    <x v="0"/>
    <x v="2"/>
    <x v="2"/>
    <s v="High"/>
    <n v="293"/>
    <n v="10"/>
    <n v="20"/>
    <n v="5860"/>
    <n v="879"/>
    <n v="4981"/>
    <n v="2930"/>
    <n v="2051"/>
    <d v="2014-12-01T00:00:00"/>
    <n v="12"/>
    <x v="2"/>
    <s v="2014"/>
    <n v="7"/>
  </r>
  <r>
    <x v="4"/>
    <x v="2"/>
    <x v="3"/>
    <s v="High"/>
    <n v="2475"/>
    <n v="260"/>
    <n v="300"/>
    <n v="742500"/>
    <n v="111375"/>
    <n v="631125"/>
    <n v="618750"/>
    <n v="12375"/>
    <d v="2014-03-01T00:00:00"/>
    <n v="3"/>
    <x v="3"/>
    <s v="2014"/>
    <n v="5"/>
  </r>
  <r>
    <x v="4"/>
    <x v="3"/>
    <x v="3"/>
    <s v="High"/>
    <n v="546"/>
    <n v="260"/>
    <n v="300"/>
    <n v="163800"/>
    <n v="24570"/>
    <n v="139230"/>
    <n v="136500"/>
    <n v="2730"/>
    <d v="2014-10-01T00:00:00"/>
    <n v="10"/>
    <x v="8"/>
    <s v="2014"/>
    <n v="5"/>
  </r>
  <r>
    <x v="0"/>
    <x v="3"/>
    <x v="1"/>
    <s v="High"/>
    <n v="1368"/>
    <n v="5"/>
    <n v="7"/>
    <n v="9576"/>
    <n v="1436.4"/>
    <n v="8139.6"/>
    <n v="6840"/>
    <n v="1299.6000000000004"/>
    <d v="2014-02-01T00:00:00"/>
    <n v="2"/>
    <x v="7"/>
    <s v="2014"/>
    <n v="0.95000000000000029"/>
  </r>
  <r>
    <x v="0"/>
    <x v="0"/>
    <x v="2"/>
    <s v="High"/>
    <n v="723"/>
    <n v="10"/>
    <n v="7"/>
    <n v="5061"/>
    <n v="759.15000000000009"/>
    <n v="4301.8500000000004"/>
    <n v="3615"/>
    <n v="686.85000000000014"/>
    <d v="2014-04-01T00:00:00"/>
    <n v="4"/>
    <x v="9"/>
    <s v="2014"/>
    <n v="0.950000000000000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390C58-0355-4740-8DE8-06E907C94A9F}"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9" firstHeaderRow="0" firstDataRow="1" firstDataCol="1"/>
  <pivotFields count="18">
    <pivotField showAll="0"/>
    <pivotField axis="axisRow" showAll="0">
      <items count="6">
        <item x="3"/>
        <item x="4"/>
        <item x="2"/>
        <item x="0"/>
        <item x="1"/>
        <item t="default"/>
      </items>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showAll="0"/>
    <pivotField showAll="0"/>
    <pivotField numFmtId="164" showAl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Sales" fld="9" baseField="0" baseItem="0"/>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6F7FED-964E-443C-988D-5E261F2770E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9:C92" firstHeaderRow="0" firstDataRow="1" firstDataCol="1" rowPageCount="1" colPageCount="1"/>
  <pivotFields count="18">
    <pivotField showAll="0"/>
    <pivotField axis="axisPage" showAll="0">
      <items count="6">
        <item x="3"/>
        <item x="4"/>
        <item x="2"/>
        <item x="0"/>
        <item x="1"/>
        <item t="default"/>
      </items>
    </pivotField>
    <pivotField showAll="0"/>
    <pivotField showAll="0"/>
    <pivotField showAll="0"/>
    <pivotField numFmtId="164" showAll="0"/>
    <pivotField dataField="1" numFmtId="164" showAll="0"/>
    <pivotField numFmtId="164" showAll="0"/>
    <pivotField numFmtId="164" showAll="0"/>
    <pivotField dataField="1" numFmtId="164" showAll="0"/>
    <pivotField numFmtId="164" showAll="0"/>
    <pivotField numFmtId="164" showAll="0"/>
    <pivotField numFmtId="14" showAll="0"/>
    <pivotField numFmtId="1" showAll="0"/>
    <pivotField axis="axisRow" showAll="0">
      <items count="13">
        <item x="0"/>
        <item x="7"/>
        <item x="3"/>
        <item x="9"/>
        <item x="10"/>
        <item x="1"/>
        <item x="4"/>
        <item x="5"/>
        <item x="6"/>
        <item x="8"/>
        <item x="11"/>
        <item x="2"/>
        <item t="default"/>
      </items>
    </pivotField>
    <pivotField showAll="0"/>
    <pivotField numFmtId="164" showAll="0"/>
    <pivotField dragToRow="0" dragToCol="0" dragToPage="0" showAll="0" defaultSubtotal="0"/>
  </pivotFields>
  <rowFields count="1">
    <field x="14"/>
  </rowFields>
  <rowItems count="13">
    <i>
      <x/>
    </i>
    <i>
      <x v="1"/>
    </i>
    <i>
      <x v="2"/>
    </i>
    <i>
      <x v="3"/>
    </i>
    <i>
      <x v="4"/>
    </i>
    <i>
      <x v="5"/>
    </i>
    <i>
      <x v="6"/>
    </i>
    <i>
      <x v="7"/>
    </i>
    <i>
      <x v="8"/>
    </i>
    <i>
      <x v="9"/>
    </i>
    <i>
      <x v="10"/>
    </i>
    <i>
      <x v="11"/>
    </i>
    <i t="grand">
      <x/>
    </i>
  </rowItems>
  <colFields count="1">
    <field x="-2"/>
  </colFields>
  <colItems count="2">
    <i>
      <x/>
    </i>
    <i i="1">
      <x v="1"/>
    </i>
  </colItems>
  <pageFields count="1">
    <pageField fld="1" item="0" hier="-1"/>
  </pageFields>
  <dataFields count="2">
    <dataField name="Average of Sale Price" fld="6" subtotal="average" baseField="14" baseItem="0"/>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7AFF3D-CC6D-4C69-8E4E-CE113261E00F}" name="PivotTable6" cacheId="6"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location ref="L6:R325" firstHeaderRow="0" firstDataRow="1" firstDataCol="4"/>
  <pivotFields count="18">
    <pivotField axis="axisRow" compact="0" outline="0" showAll="0" defaultSubtotal="0">
      <items count="5">
        <item x="2"/>
        <item x="3"/>
        <item x="0"/>
        <item x="1"/>
        <item x="4"/>
      </items>
      <extLst>
        <ext xmlns:x14="http://schemas.microsoft.com/office/spreadsheetml/2009/9/main" uri="{2946ED86-A175-432a-8AC1-64E0C546D7DE}">
          <x14:pivotField fillDownLabels="1"/>
        </ext>
      </extLst>
    </pivotField>
    <pivotField axis="axisRow" compact="0" outline="0" showAll="0" defaultSubtotal="0">
      <items count="5">
        <item x="3"/>
        <item x="4"/>
        <item x="2"/>
        <item x="0"/>
        <item x="1"/>
      </items>
      <extLst>
        <ext xmlns:x14="http://schemas.microsoft.com/office/spreadsheetml/2009/9/main" uri="{2946ED86-A175-432a-8AC1-64E0C546D7DE}">
          <x14:pivotField fillDownLabels="1"/>
        </ext>
      </extLst>
    </pivotField>
    <pivotField axis="axisRow" compact="0" outline="0" showAll="0" defaultSubtotal="0">
      <items count="4">
        <item x="0"/>
        <item x="3"/>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0"/>
        <item x="7"/>
        <item x="3"/>
        <item x="9"/>
        <item x="10"/>
        <item x="1"/>
        <item x="4"/>
        <item x="5"/>
        <item x="6"/>
        <item x="8"/>
        <item x="1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4">
    <field x="1"/>
    <field x="2"/>
    <field x="0"/>
    <field x="14"/>
  </rowFields>
  <rowItems count="319">
    <i>
      <x/>
      <x/>
      <x/>
      <x v="1"/>
    </i>
    <i r="3">
      <x v="8"/>
    </i>
    <i r="2">
      <x v="2"/>
      <x v="2"/>
    </i>
    <i r="3">
      <x v="3"/>
    </i>
    <i r="3">
      <x v="5"/>
    </i>
    <i r="3">
      <x v="9"/>
    </i>
    <i r="3">
      <x v="11"/>
    </i>
    <i r="2">
      <x v="3"/>
      <x v="5"/>
    </i>
    <i r="3">
      <x v="10"/>
    </i>
    <i r="2">
      <x v="4"/>
      <x v="6"/>
    </i>
    <i r="1">
      <x v="1"/>
      <x/>
      <x v="7"/>
    </i>
    <i r="3">
      <x v="9"/>
    </i>
    <i r="2">
      <x v="1"/>
      <x v="3"/>
    </i>
    <i r="2">
      <x v="2"/>
      <x/>
    </i>
    <i r="3">
      <x v="1"/>
    </i>
    <i r="3">
      <x v="4"/>
    </i>
    <i r="3">
      <x v="5"/>
    </i>
    <i r="3">
      <x v="6"/>
    </i>
    <i r="3">
      <x v="8"/>
    </i>
    <i r="3">
      <x v="10"/>
    </i>
    <i r="2">
      <x v="3"/>
      <x v="11"/>
    </i>
    <i r="2">
      <x v="4"/>
      <x v="2"/>
    </i>
    <i r="3">
      <x v="5"/>
    </i>
    <i r="3">
      <x v="9"/>
    </i>
    <i r="3">
      <x v="11"/>
    </i>
    <i r="1">
      <x v="2"/>
      <x/>
      <x/>
    </i>
    <i r="3">
      <x v="4"/>
    </i>
    <i r="3">
      <x v="5"/>
    </i>
    <i r="3">
      <x v="10"/>
    </i>
    <i r="2">
      <x v="1"/>
      <x v="11"/>
    </i>
    <i r="2">
      <x v="2"/>
      <x v="1"/>
    </i>
    <i r="3">
      <x v="3"/>
    </i>
    <i r="3">
      <x v="6"/>
    </i>
    <i r="3">
      <x v="8"/>
    </i>
    <i r="2">
      <x v="3"/>
      <x v="2"/>
    </i>
    <i r="3">
      <x v="5"/>
    </i>
    <i r="3">
      <x v="9"/>
    </i>
    <i r="3">
      <x v="11"/>
    </i>
    <i r="2">
      <x v="4"/>
      <x v="7"/>
    </i>
    <i r="3">
      <x v="9"/>
    </i>
    <i r="1">
      <x v="3"/>
      <x/>
      <x v="6"/>
    </i>
    <i r="3">
      <x v="11"/>
    </i>
    <i r="2">
      <x v="1"/>
      <x v="5"/>
    </i>
    <i r="3">
      <x v="6"/>
    </i>
    <i r="3">
      <x v="11"/>
    </i>
    <i r="2">
      <x v="2"/>
      <x/>
    </i>
    <i r="3">
      <x v="1"/>
    </i>
    <i r="3">
      <x v="2"/>
    </i>
    <i r="3">
      <x v="3"/>
    </i>
    <i r="3">
      <x v="4"/>
    </i>
    <i r="3">
      <x v="5"/>
    </i>
    <i r="3">
      <x v="7"/>
    </i>
    <i r="3">
      <x v="8"/>
    </i>
    <i r="3">
      <x v="9"/>
    </i>
    <i r="3">
      <x v="10"/>
    </i>
    <i r="3">
      <x v="11"/>
    </i>
    <i r="2">
      <x v="3"/>
      <x v="1"/>
    </i>
    <i r="3">
      <x v="7"/>
    </i>
    <i r="3">
      <x v="8"/>
    </i>
    <i r="3">
      <x v="9"/>
    </i>
    <i r="2">
      <x v="4"/>
      <x/>
    </i>
    <i r="3">
      <x v="3"/>
    </i>
    <i r="3">
      <x v="4"/>
    </i>
    <i r="3">
      <x v="5"/>
    </i>
    <i r="3">
      <x v="10"/>
    </i>
    <i>
      <x v="1"/>
      <x/>
      <x/>
      <x v="1"/>
    </i>
    <i r="3">
      <x v="8"/>
    </i>
    <i r="2">
      <x v="2"/>
      <x/>
    </i>
    <i r="3">
      <x v="2"/>
    </i>
    <i r="3">
      <x v="4"/>
    </i>
    <i r="3">
      <x v="6"/>
    </i>
    <i r="3">
      <x v="11"/>
    </i>
    <i r="2">
      <x v="3"/>
      <x v="5"/>
    </i>
    <i r="3">
      <x v="10"/>
    </i>
    <i r="2">
      <x v="4"/>
      <x v="5"/>
    </i>
    <i r="3">
      <x v="9"/>
    </i>
    <i r="1">
      <x v="1"/>
      <x/>
      <x v="3"/>
    </i>
    <i r="3">
      <x v="7"/>
    </i>
    <i r="3">
      <x v="9"/>
    </i>
    <i r="2">
      <x v="2"/>
      <x v="1"/>
    </i>
    <i r="3">
      <x v="5"/>
    </i>
    <i r="3">
      <x v="8"/>
    </i>
    <i r="3">
      <x v="9"/>
    </i>
    <i r="3">
      <x v="10"/>
    </i>
    <i r="2">
      <x v="3"/>
      <x v="6"/>
    </i>
    <i r="3">
      <x v="11"/>
    </i>
    <i r="2">
      <x v="4"/>
      <x v="2"/>
    </i>
    <i r="3">
      <x v="11"/>
    </i>
    <i r="1">
      <x v="2"/>
      <x/>
      <x v="5"/>
    </i>
    <i r="3">
      <x v="10"/>
    </i>
    <i r="2">
      <x v="2"/>
      <x/>
    </i>
    <i r="3">
      <x v="1"/>
    </i>
    <i r="3">
      <x v="4"/>
    </i>
    <i r="3">
      <x v="5"/>
    </i>
    <i r="3">
      <x v="8"/>
    </i>
    <i r="3">
      <x v="9"/>
    </i>
    <i r="2">
      <x v="3"/>
      <x v="2"/>
    </i>
    <i r="3">
      <x v="11"/>
    </i>
    <i r="2">
      <x v="4"/>
      <x v="3"/>
    </i>
    <i r="1">
      <x v="3"/>
      <x/>
      <x v="5"/>
    </i>
    <i r="3">
      <x v="6"/>
    </i>
    <i r="3">
      <x v="9"/>
    </i>
    <i r="3">
      <x v="11"/>
    </i>
    <i r="2">
      <x v="1"/>
      <x v="5"/>
    </i>
    <i r="2">
      <x v="2"/>
      <x/>
    </i>
    <i r="3">
      <x v="1"/>
    </i>
    <i r="3">
      <x v="2"/>
    </i>
    <i r="3">
      <x v="3"/>
    </i>
    <i r="3">
      <x v="4"/>
    </i>
    <i r="3">
      <x v="5"/>
    </i>
    <i r="3">
      <x v="6"/>
    </i>
    <i r="3">
      <x v="7"/>
    </i>
    <i r="3">
      <x v="8"/>
    </i>
    <i r="3">
      <x v="9"/>
    </i>
    <i r="3">
      <x v="10"/>
    </i>
    <i r="3">
      <x v="11"/>
    </i>
    <i r="2">
      <x v="3"/>
      <x v="1"/>
    </i>
    <i r="3">
      <x v="3"/>
    </i>
    <i r="3">
      <x v="7"/>
    </i>
    <i r="3">
      <x v="8"/>
    </i>
    <i r="3">
      <x v="9"/>
    </i>
    <i r="2">
      <x v="4"/>
      <x/>
    </i>
    <i r="3">
      <x v="4"/>
    </i>
    <i r="3">
      <x v="5"/>
    </i>
    <i r="3">
      <x v="10"/>
    </i>
    <i>
      <x v="2"/>
      <x/>
      <x/>
      <x v="1"/>
    </i>
    <i r="3">
      <x v="8"/>
    </i>
    <i r="2">
      <x v="1"/>
      <x v="3"/>
    </i>
    <i r="2">
      <x v="2"/>
      <x/>
    </i>
    <i r="3">
      <x v="2"/>
    </i>
    <i r="3">
      <x v="4"/>
    </i>
    <i r="3">
      <x v="11"/>
    </i>
    <i r="2">
      <x v="3"/>
      <x v="5"/>
    </i>
    <i r="3">
      <x v="10"/>
    </i>
    <i r="2">
      <x v="4"/>
      <x v="5"/>
    </i>
    <i r="3">
      <x v="9"/>
    </i>
    <i r="1">
      <x v="1"/>
      <x/>
      <x v="7"/>
    </i>
    <i r="3">
      <x v="9"/>
    </i>
    <i r="2">
      <x v="2"/>
      <x v="1"/>
    </i>
    <i r="3">
      <x v="5"/>
    </i>
    <i r="3">
      <x v="6"/>
    </i>
    <i r="3">
      <x v="8"/>
    </i>
    <i r="3">
      <x v="9"/>
    </i>
    <i r="3">
      <x v="10"/>
    </i>
    <i r="2">
      <x v="3"/>
      <x v="11"/>
    </i>
    <i r="2">
      <x v="4"/>
      <x v="2"/>
    </i>
    <i r="3">
      <x v="11"/>
    </i>
    <i r="1">
      <x v="2"/>
      <x/>
      <x v="5"/>
    </i>
    <i r="3">
      <x v="10"/>
    </i>
    <i r="2">
      <x v="1"/>
      <x v="11"/>
    </i>
    <i r="2">
      <x v="2"/>
      <x/>
    </i>
    <i r="3">
      <x v="1"/>
    </i>
    <i r="3">
      <x v="4"/>
    </i>
    <i r="3">
      <x v="5"/>
    </i>
    <i r="3">
      <x v="6"/>
    </i>
    <i r="3">
      <x v="8"/>
    </i>
    <i r="3">
      <x v="9"/>
    </i>
    <i r="2">
      <x v="3"/>
      <x v="2"/>
    </i>
    <i r="3">
      <x v="11"/>
    </i>
    <i r="2">
      <x v="4"/>
      <x v="3"/>
    </i>
    <i r="3">
      <x v="7"/>
    </i>
    <i r="3">
      <x v="9"/>
    </i>
    <i r="1">
      <x v="3"/>
      <x/>
      <x v="5"/>
    </i>
    <i r="3">
      <x v="6"/>
    </i>
    <i r="3">
      <x v="9"/>
    </i>
    <i r="3">
      <x v="11"/>
    </i>
    <i r="2">
      <x v="1"/>
      <x v="5"/>
    </i>
    <i r="3">
      <x v="6"/>
    </i>
    <i r="3">
      <x v="11"/>
    </i>
    <i r="2">
      <x v="2"/>
      <x/>
    </i>
    <i r="3">
      <x v="1"/>
    </i>
    <i r="3">
      <x v="2"/>
    </i>
    <i r="3">
      <x v="3"/>
    </i>
    <i r="3">
      <x v="4"/>
    </i>
    <i r="3">
      <x v="5"/>
    </i>
    <i r="3">
      <x v="7"/>
    </i>
    <i r="3">
      <x v="8"/>
    </i>
    <i r="3">
      <x v="9"/>
    </i>
    <i r="3">
      <x v="10"/>
    </i>
    <i r="3">
      <x v="11"/>
    </i>
    <i r="2">
      <x v="3"/>
      <x v="1"/>
    </i>
    <i r="3">
      <x v="3"/>
    </i>
    <i r="3">
      <x v="7"/>
    </i>
    <i r="3">
      <x v="8"/>
    </i>
    <i r="3">
      <x v="9"/>
    </i>
    <i r="2">
      <x v="4"/>
      <x/>
    </i>
    <i r="3">
      <x v="4"/>
    </i>
    <i r="3">
      <x v="5"/>
    </i>
    <i r="3">
      <x v="10"/>
    </i>
    <i>
      <x v="3"/>
      <x/>
      <x/>
      <x v="1"/>
    </i>
    <i r="3">
      <x v="7"/>
    </i>
    <i r="3">
      <x v="8"/>
    </i>
    <i r="3">
      <x v="9"/>
    </i>
    <i r="2">
      <x v="1"/>
      <x v="3"/>
    </i>
    <i r="2">
      <x v="2"/>
      <x/>
    </i>
    <i r="3">
      <x v="2"/>
    </i>
    <i r="3">
      <x v="4"/>
    </i>
    <i r="3">
      <x v="6"/>
    </i>
    <i r="3">
      <x v="11"/>
    </i>
    <i r="2">
      <x v="3"/>
      <x v="5"/>
    </i>
    <i r="3">
      <x v="10"/>
    </i>
    <i r="3">
      <x v="11"/>
    </i>
    <i r="2">
      <x v="4"/>
      <x v="5"/>
    </i>
    <i r="3">
      <x v="9"/>
    </i>
    <i r="1">
      <x v="1"/>
      <x/>
      <x v="3"/>
    </i>
    <i r="2">
      <x v="2"/>
      <x v="1"/>
    </i>
    <i r="3">
      <x v="5"/>
    </i>
    <i r="3">
      <x v="7"/>
    </i>
    <i r="3">
      <x v="8"/>
    </i>
    <i r="3">
      <x v="9"/>
    </i>
    <i r="3">
      <x v="10"/>
    </i>
    <i r="2">
      <x v="3"/>
      <x v="6"/>
    </i>
    <i r="2">
      <x v="4"/>
      <x v="2"/>
    </i>
    <i r="3">
      <x v="11"/>
    </i>
    <i r="1">
      <x v="2"/>
      <x/>
      <x v="5"/>
    </i>
    <i r="3">
      <x v="10"/>
    </i>
    <i r="2">
      <x v="1"/>
      <x v="6"/>
    </i>
    <i r="2">
      <x v="2"/>
      <x/>
    </i>
    <i r="3">
      <x v="1"/>
    </i>
    <i r="3">
      <x v="4"/>
    </i>
    <i r="3">
      <x v="5"/>
    </i>
    <i r="3">
      <x v="7"/>
    </i>
    <i r="3">
      <x v="8"/>
    </i>
    <i r="3">
      <x v="9"/>
    </i>
    <i r="2">
      <x v="3"/>
      <x v="2"/>
    </i>
    <i r="3">
      <x v="11"/>
    </i>
    <i r="2">
      <x v="4"/>
      <x v="3"/>
    </i>
    <i r="1">
      <x v="3"/>
      <x/>
      <x v="5"/>
    </i>
    <i r="3">
      <x v="6"/>
    </i>
    <i r="3">
      <x v="9"/>
    </i>
    <i r="3">
      <x v="11"/>
    </i>
    <i r="2">
      <x v="1"/>
      <x v="2"/>
    </i>
    <i r="3">
      <x v="9"/>
    </i>
    <i r="3">
      <x v="11"/>
    </i>
    <i r="2">
      <x v="2"/>
      <x/>
    </i>
    <i r="3">
      <x v="1"/>
    </i>
    <i r="3">
      <x v="2"/>
    </i>
    <i r="3">
      <x v="3"/>
    </i>
    <i r="3">
      <x v="4"/>
    </i>
    <i r="3">
      <x v="5"/>
    </i>
    <i r="3">
      <x v="6"/>
    </i>
    <i r="3">
      <x v="7"/>
    </i>
    <i r="3">
      <x v="8"/>
    </i>
    <i r="3">
      <x v="9"/>
    </i>
    <i r="3">
      <x v="10"/>
    </i>
    <i r="3">
      <x v="11"/>
    </i>
    <i r="2">
      <x v="3"/>
      <x v="1"/>
    </i>
    <i r="3">
      <x v="3"/>
    </i>
    <i r="3">
      <x v="7"/>
    </i>
    <i r="3">
      <x v="8"/>
    </i>
    <i r="3">
      <x v="9"/>
    </i>
    <i r="2">
      <x v="4"/>
      <x/>
    </i>
    <i r="3">
      <x v="4"/>
    </i>
    <i r="3">
      <x v="5"/>
    </i>
    <i r="3">
      <x v="10"/>
    </i>
    <i r="3">
      <x v="11"/>
    </i>
    <i>
      <x v="4"/>
      <x/>
      <x/>
      <x v="1"/>
    </i>
    <i r="3">
      <x v="8"/>
    </i>
    <i r="2">
      <x v="2"/>
      <x/>
    </i>
    <i r="3">
      <x v="2"/>
    </i>
    <i r="3">
      <x v="3"/>
    </i>
    <i r="3">
      <x v="4"/>
    </i>
    <i r="3">
      <x v="11"/>
    </i>
    <i r="2">
      <x v="3"/>
      <x v="5"/>
    </i>
    <i r="3">
      <x v="10"/>
    </i>
    <i r="2">
      <x v="4"/>
      <x v="5"/>
    </i>
    <i r="3">
      <x v="6"/>
    </i>
    <i r="3">
      <x v="9"/>
    </i>
    <i r="1">
      <x v="1"/>
      <x/>
      <x v="7"/>
    </i>
    <i r="3">
      <x v="9"/>
    </i>
    <i r="2">
      <x v="1"/>
      <x v="3"/>
    </i>
    <i r="3">
      <x v="4"/>
    </i>
    <i r="2">
      <x v="2"/>
      <x v="1"/>
    </i>
    <i r="3">
      <x v="5"/>
    </i>
    <i r="3">
      <x v="6"/>
    </i>
    <i r="3">
      <x v="8"/>
    </i>
    <i r="3">
      <x v="10"/>
    </i>
    <i r="2">
      <x v="3"/>
      <x v="11"/>
    </i>
    <i r="2">
      <x v="4"/>
      <x v="2"/>
    </i>
    <i r="3">
      <x v="11"/>
    </i>
    <i r="1">
      <x v="2"/>
      <x/>
      <x v="5"/>
    </i>
    <i r="3">
      <x v="10"/>
    </i>
    <i r="2">
      <x v="1"/>
      <x v="11"/>
    </i>
    <i r="2">
      <x v="2"/>
      <x/>
    </i>
    <i r="3">
      <x v="1"/>
    </i>
    <i r="3">
      <x v="3"/>
    </i>
    <i r="3">
      <x v="4"/>
    </i>
    <i r="3">
      <x v="6"/>
    </i>
    <i r="3">
      <x v="8"/>
    </i>
    <i r="2">
      <x v="3"/>
      <x v="2"/>
    </i>
    <i r="3">
      <x v="11"/>
    </i>
    <i r="2">
      <x v="4"/>
      <x v="7"/>
    </i>
    <i r="3">
      <x v="9"/>
    </i>
    <i r="1">
      <x v="3"/>
      <x/>
      <x v="6"/>
    </i>
    <i r="3">
      <x v="11"/>
    </i>
    <i r="2">
      <x v="1"/>
      <x v="2"/>
    </i>
    <i r="3">
      <x v="5"/>
    </i>
    <i r="3">
      <x v="11"/>
    </i>
    <i r="2">
      <x v="2"/>
      <x/>
    </i>
    <i r="3">
      <x v="1"/>
    </i>
    <i r="3">
      <x v="2"/>
    </i>
    <i r="3">
      <x v="3"/>
    </i>
    <i r="3">
      <x v="4"/>
    </i>
    <i r="3">
      <x v="5"/>
    </i>
    <i r="3">
      <x v="7"/>
    </i>
    <i r="3">
      <x v="8"/>
    </i>
    <i r="3">
      <x v="9"/>
    </i>
    <i r="3">
      <x v="10"/>
    </i>
    <i r="3">
      <x v="11"/>
    </i>
    <i r="2">
      <x v="3"/>
      <x v="1"/>
    </i>
    <i r="3">
      <x v="7"/>
    </i>
    <i r="3">
      <x v="8"/>
    </i>
    <i r="3">
      <x v="9"/>
    </i>
    <i r="2">
      <x v="4"/>
      <x/>
    </i>
    <i r="3">
      <x v="3"/>
    </i>
    <i r="3">
      <x v="4"/>
    </i>
    <i r="3">
      <x v="5"/>
    </i>
    <i r="3">
      <x v="10"/>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9B2465-5359-44CF-9FF1-54080587EF21}"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E67" firstHeaderRow="0" firstDataRow="1" firstDataCol="1"/>
  <pivotFields count="18">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3"/>
        <item x="4"/>
        <item x="2"/>
        <item x="0"/>
        <item x="1"/>
        <item t="default"/>
      </items>
    </pivotField>
    <pivotField showAll="0"/>
    <pivotField showAll="0"/>
    <pivotField dataField="1"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showAll="0"/>
    <pivotField showAll="0"/>
    <pivotField numFmtId="164" showAll="0"/>
    <pivotField dataField="1" dragToRow="0" dragToCol="0" dragToPage="0" showAll="0" defaultSubtotal="0"/>
  </pivotFields>
  <rowFields count="1">
    <field x="0"/>
  </rowFields>
  <rowItems count="6">
    <i>
      <x v="2"/>
    </i>
    <i>
      <x v="4"/>
    </i>
    <i>
      <x v="1"/>
    </i>
    <i>
      <x v="3"/>
    </i>
    <i>
      <x/>
    </i>
    <i t="grand">
      <x/>
    </i>
  </rowItems>
  <colFields count="1">
    <field x="-2"/>
  </colFields>
  <colItems count="4">
    <i>
      <x/>
    </i>
    <i i="1">
      <x v="1"/>
    </i>
    <i i="2">
      <x v="2"/>
    </i>
    <i i="3">
      <x v="3"/>
    </i>
  </colItems>
  <dataFields count="4">
    <dataField name="Sum of  Sales" fld="9" baseField="0" baseItem="0"/>
    <dataField name="Sum of Profit" fld="11" baseField="0" baseItem="0"/>
    <dataField name="Sum of Margin" fld="17" baseField="0" baseItem="0" numFmtId="9"/>
    <dataField name="Sum of Units Sold" fld="4" baseField="0" baseItem="0"/>
  </dataFields>
  <formats count="1">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E4DF5C-F922-4624-A6D5-C692DEF56842}" name="PivotTable7"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X13:Z74" firstHeaderRow="1" firstDataRow="1" firstDataCol="2"/>
  <pivotFields count="18">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3"/>
        <item x="4"/>
        <item x="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numFmtId="1"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0"/>
        <item x="7"/>
        <item x="3"/>
        <item x="9"/>
        <item x="10"/>
        <item x="1"/>
        <item x="4"/>
        <item x="5"/>
        <item x="6"/>
        <item x="8"/>
        <item x="1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64" outlin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2">
    <field x="1"/>
    <field x="14"/>
  </rowFields>
  <rowItems count="61">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r="1">
      <x v="5"/>
    </i>
    <i r="1">
      <x v="6"/>
    </i>
    <i r="1">
      <x v="7"/>
    </i>
    <i r="1">
      <x v="8"/>
    </i>
    <i r="1">
      <x v="9"/>
    </i>
    <i r="1">
      <x v="10"/>
    </i>
    <i r="1">
      <x v="11"/>
    </i>
    <i>
      <x v="3"/>
      <x/>
    </i>
    <i r="1">
      <x v="1"/>
    </i>
    <i r="1">
      <x v="2"/>
    </i>
    <i r="1">
      <x v="3"/>
    </i>
    <i r="1">
      <x v="4"/>
    </i>
    <i r="1">
      <x v="5"/>
    </i>
    <i r="1">
      <x v="6"/>
    </i>
    <i r="1">
      <x v="7"/>
    </i>
    <i r="1">
      <x v="8"/>
    </i>
    <i r="1">
      <x v="9"/>
    </i>
    <i r="1">
      <x v="10"/>
    </i>
    <i r="1">
      <x v="11"/>
    </i>
    <i>
      <x v="4"/>
      <x/>
    </i>
    <i r="1">
      <x v="1"/>
    </i>
    <i r="1">
      <x v="2"/>
    </i>
    <i r="1">
      <x v="3"/>
    </i>
    <i r="1">
      <x v="4"/>
    </i>
    <i r="1">
      <x v="5"/>
    </i>
    <i r="1">
      <x v="6"/>
    </i>
    <i r="1">
      <x v="7"/>
    </i>
    <i r="1">
      <x v="8"/>
    </i>
    <i r="1">
      <x v="9"/>
    </i>
    <i r="1">
      <x v="10"/>
    </i>
    <i r="1">
      <x v="11"/>
    </i>
    <i t="grand">
      <x/>
    </i>
  </rowItems>
  <colItems count="1">
    <i/>
  </colItems>
  <dataFields count="1">
    <dataField name="Average of Sale Price" fld="6"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F494DC-2C87-4FB6-9EE2-FAAD6DC4EB8E}"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D38" firstHeaderRow="0" firstDataRow="1" firstDataCol="1"/>
  <pivotFields count="18">
    <pivotField showAll="0"/>
    <pivotField axis="axisRow" showAll="0" sortType="descending">
      <items count="6">
        <item x="3"/>
        <item x="4"/>
        <item x="2"/>
        <item x="0"/>
        <item x="1"/>
        <item t="default"/>
      </items>
      <autoSortScope>
        <pivotArea dataOnly="0" outline="0" fieldPosition="0">
          <references count="1">
            <reference field="4294967294" count="1" selected="0">
              <x v="0"/>
            </reference>
          </references>
        </pivotArea>
      </autoSortScope>
    </pivotField>
    <pivotField axis="axisRow"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showAll="0"/>
    <pivotField dataField="1"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showAll="0"/>
    <pivotField showAll="0"/>
    <pivotField numFmtId="164" showAll="0"/>
    <pivotField dragToRow="0" dragToCol="0" dragToPage="0" showAll="0" defaultSubtotal="0"/>
  </pivotFields>
  <rowFields count="2">
    <field x="1"/>
    <field x="2"/>
  </rowFields>
  <rowItems count="26">
    <i>
      <x v="3"/>
    </i>
    <i r="1">
      <x v="3"/>
    </i>
    <i r="1">
      <x v="1"/>
    </i>
    <i r="1">
      <x v="2"/>
    </i>
    <i r="1">
      <x/>
    </i>
    <i>
      <x v="2"/>
    </i>
    <i r="1">
      <x v="3"/>
    </i>
    <i r="1">
      <x v="1"/>
    </i>
    <i r="1">
      <x v="2"/>
    </i>
    <i r="1">
      <x/>
    </i>
    <i>
      <x/>
    </i>
    <i r="1">
      <x v="3"/>
    </i>
    <i r="1">
      <x v="1"/>
    </i>
    <i r="1">
      <x/>
    </i>
    <i r="1">
      <x v="2"/>
    </i>
    <i>
      <x v="4"/>
    </i>
    <i r="1">
      <x v="3"/>
    </i>
    <i r="1">
      <x v="2"/>
    </i>
    <i r="1">
      <x/>
    </i>
    <i r="1">
      <x v="1"/>
    </i>
    <i>
      <x v="1"/>
    </i>
    <i r="1">
      <x v="3"/>
    </i>
    <i r="1">
      <x v="1"/>
    </i>
    <i r="1">
      <x v="2"/>
    </i>
    <i r="1">
      <x/>
    </i>
    <i t="grand">
      <x/>
    </i>
  </rowItems>
  <colFields count="1">
    <field x="-2"/>
  </colFields>
  <colItems count="3">
    <i>
      <x/>
    </i>
    <i i="1">
      <x v="1"/>
    </i>
    <i i="2">
      <x v="2"/>
    </i>
  </colItems>
  <dataFields count="3">
    <dataField name="Sum of  Sales" fld="9" baseField="0" baseItem="0"/>
    <dataField name="Sum of Profit" fld="11" baseField="0" baseItem="0"/>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AE0403-5430-4B4D-A2C5-BE445F6CECA8}"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D55" firstHeaderRow="0" firstDataRow="1" firstDataCol="1"/>
  <pivotFields count="18">
    <pivotField showAll="0"/>
    <pivotField showAll="0"/>
    <pivotField showAll="0"/>
    <pivotField showAll="0"/>
    <pivotField dataField="1" showAll="0"/>
    <pivotField numFmtId="164" showAll="0"/>
    <pivotField numFmtId="164" showAll="0"/>
    <pivotField numFmtId="164" showAll="0"/>
    <pivotField numFmtId="164" showAll="0"/>
    <pivotField dataField="1" numFmtId="164" showAll="0"/>
    <pivotField numFmtId="164" showAll="0"/>
    <pivotField dataField="1" numFmtId="164" showAll="0"/>
    <pivotField numFmtId="14" showAll="0"/>
    <pivotField numFmtId="1" showAll="0"/>
    <pivotField axis="axisRow" showAll="0">
      <items count="13">
        <item x="0"/>
        <item x="7"/>
        <item x="3"/>
        <item x="9"/>
        <item x="10"/>
        <item x="1"/>
        <item x="4"/>
        <item x="5"/>
        <item x="6"/>
        <item x="8"/>
        <item x="11"/>
        <item x="2"/>
        <item t="default"/>
      </items>
    </pivotField>
    <pivotField showAll="0"/>
    <pivotField numFmtId="164" showAll="0"/>
    <pivotField dragToRow="0" dragToCol="0" dragToPage="0" showAll="0" defaultSubtotal="0"/>
  </pivotFields>
  <rowFields count="1">
    <field x="14"/>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Net Sales" fld="9" baseField="14" baseItem="0"/>
    <dataField name="Net Profit" fld="11" baseField="14" baseItem="0"/>
    <dataField name="No. of Units Sold" fld="4" baseField="14" baseItem="0"/>
  </dataFields>
  <formats count="2">
    <format dxfId="3">
      <pivotArea field="14" grandRow="1" outline="0" collapsedLevelsAreSubtotals="1" axis="axisRow" fieldPosition="0">
        <references count="1">
          <reference field="4294967294" count="1" selected="0">
            <x v="0"/>
          </reference>
        </references>
      </pivotArea>
    </format>
    <format dxfId="2">
      <pivotArea field="14"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A3056D-502F-4067-8D74-EAE40DAF9EC8}" name="PivotTable8"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C9" firstHeaderRow="1" firstDataRow="1" firstDataCol="1"/>
  <pivotFields count="18">
    <pivotField showAll="0"/>
    <pivotField axis="axisRow" showAll="0" sortType="descending">
      <items count="6">
        <item x="1"/>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pivotField showAll="0"/>
    <pivotField dataField="1" numFmtId="164" showAll="0"/>
    <pivotField dragToRow="0" dragToCol="0" dragToPage="0" showAll="0" defaultSubtotal="0"/>
  </pivotFields>
  <rowFields count="1">
    <field x="1"/>
  </rowFields>
  <rowItems count="5">
    <i>
      <x/>
    </i>
    <i>
      <x v="4"/>
    </i>
    <i>
      <x v="3"/>
    </i>
    <i>
      <x v="2"/>
    </i>
    <i>
      <x v="1"/>
    </i>
  </rowItems>
  <colItems count="1">
    <i/>
  </colItems>
  <dataFields count="1">
    <dataField name="Average of Profit per Unit" fld="16" subtotal="average" baseField="1" baseItem="0"/>
  </dataFields>
  <formats count="1">
    <format dxfId="0">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DC01E718-8911-492B-B532-FB45EDC6E3F3}" sourceName="Employee">
  <pivotTables>
    <pivotTable tabId="2" name="PivotTable5"/>
  </pivotTables>
  <data>
    <tabular pivotCacheId="368691061">
      <items count="5">
        <i x="3" s="1"/>
        <i x="4"/>
        <i x="2"/>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E6209046-0C3D-40E7-B0CC-C86B8291E5A0}" cache="Slicer_Employee" caption="Employe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152F46-CE42-4C83-86C7-D1EA9438F0AA}" name="sales" displayName="sales" ref="A1:Q337" totalsRowShown="0" headerRowDxfId="19" dataDxfId="18">
  <tableColumns count="17">
    <tableColumn id="1" xr3:uid="{D73DA75C-D276-4D1D-9A5D-DE2BA6D7FB80}" name="Segment"/>
    <tableColumn id="2" xr3:uid="{88F8E770-85FC-4B58-9CCB-37A206E02677}" name="Employee"/>
    <tableColumn id="16" xr3:uid="{CE677A2D-E715-42E2-A9FA-4A337BC7EE38}" name="Product" dataDxfId="17"/>
    <tableColumn id="19" xr3:uid="{8C0CFD16-3185-4585-88C6-0473A143506B}" name="Discount Band" dataDxfId="16"/>
    <tableColumn id="6" xr3:uid="{5E4D3F7F-4B2C-4A95-81B2-8D854B2A9031}" name="Units Sold"/>
    <tableColumn id="7" xr3:uid="{39F12FA4-8B7F-4CC3-B466-BD5162B86652}" name="Manufacturing Price" dataDxfId="15"/>
    <tableColumn id="8" xr3:uid="{3FC3CD87-9A8D-4422-AEBA-FE509B2A7692}" name="Sale Price" dataDxfId="14"/>
    <tableColumn id="9" xr3:uid="{BF8C864B-C0F3-4B0C-B7E2-9CD59151F375}" name="Gross Sales" dataDxfId="13"/>
    <tableColumn id="10" xr3:uid="{BEEE3CA8-18CB-4139-BC61-A9774A3D07CE}" name="Discounts" dataDxfId="12"/>
    <tableColumn id="11" xr3:uid="{75308BF7-D9B8-46C8-87B9-9BE415C20120}" name=" Sales" dataDxfId="11"/>
    <tableColumn id="12" xr3:uid="{46D8946C-A579-4B6C-87AA-E9C7EF7CADEC}" name="COGS" dataDxfId="10"/>
    <tableColumn id="13" xr3:uid="{868472A6-ADAD-44B6-BDCD-538D026FFE7B}" name="Profit" dataDxfId="9"/>
    <tableColumn id="4" xr3:uid="{EF838D93-F0A5-4783-8766-3CE58E22BCD5}" name="Date" dataDxfId="8"/>
    <tableColumn id="17" xr3:uid="{AFE29AC1-BFE0-46E4-BF09-E956D4EDA483}" name="Month Number" dataDxfId="7"/>
    <tableColumn id="18" xr3:uid="{5DCD9EAC-BC31-4B17-8F4A-06AB2C3395CF}" name="Month Name" dataDxfId="6"/>
    <tableColumn id="20" xr3:uid="{063F9167-5B55-4B93-96AF-813672A111B0}" name="Year" dataDxfId="5"/>
    <tableColumn id="3" xr3:uid="{CB5A95F0-A36A-4257-94A5-9385596FFD63}" name="Profit per Unit" dataDxfId="4">
      <calculatedColumnFormula>sales[[#This Row],[Profit]]/sales[[#This Row],[Units Sold]]</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mailto:pjones@companyx.com"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4D2F8-7434-4548-B55E-BECDC983A6CB}">
  <sheetPr codeName="Sheet1">
    <tabColor rgb="FFFFFF00"/>
  </sheetPr>
  <dimension ref="A1:Q337"/>
  <sheetViews>
    <sheetView workbookViewId="0">
      <selection activeCell="C2" sqref="C2"/>
    </sheetView>
  </sheetViews>
  <sheetFormatPr defaultRowHeight="15" x14ac:dyDescent="0.25"/>
  <cols>
    <col min="2" max="2" width="14.42578125" bestFit="1" customWidth="1"/>
    <col min="6" max="6" width="20.5703125" bestFit="1" customWidth="1"/>
    <col min="8" max="8" width="14.28515625" bestFit="1" customWidth="1"/>
    <col min="9" max="9" width="13.28515625" bestFit="1" customWidth="1"/>
    <col min="10" max="10" width="14.28515625" bestFit="1" customWidth="1"/>
    <col min="11" max="12" width="13.28515625" bestFit="1" customWidth="1"/>
    <col min="13" max="13" width="10.42578125" bestFit="1" customWidth="1"/>
    <col min="14" max="14" width="14.85546875" bestFit="1" customWidth="1"/>
    <col min="15" max="15" width="14.28515625" bestFit="1" customWidth="1"/>
    <col min="16" max="16" width="5" bestFit="1" customWidth="1"/>
    <col min="17" max="17" width="15.28515625" bestFit="1" customWidth="1"/>
  </cols>
  <sheetData>
    <row r="1" spans="1:17" x14ac:dyDescent="0.25">
      <c r="A1" s="4" t="s">
        <v>0</v>
      </c>
      <c r="B1" s="4" t="s">
        <v>1</v>
      </c>
      <c r="C1" s="10" t="s">
        <v>2</v>
      </c>
      <c r="D1" s="10" t="s">
        <v>3</v>
      </c>
      <c r="E1" s="4" t="s">
        <v>4</v>
      </c>
      <c r="F1" s="11" t="s">
        <v>5</v>
      </c>
      <c r="G1" s="11" t="s">
        <v>6</v>
      </c>
      <c r="H1" s="11" t="s">
        <v>7</v>
      </c>
      <c r="I1" s="11" t="s">
        <v>8</v>
      </c>
      <c r="J1" s="11" t="s">
        <v>9</v>
      </c>
      <c r="K1" s="11" t="s">
        <v>10</v>
      </c>
      <c r="L1" s="11" t="s">
        <v>11</v>
      </c>
      <c r="M1" s="12" t="s">
        <v>12</v>
      </c>
      <c r="N1" s="13" t="s">
        <v>13</v>
      </c>
      <c r="O1" s="10" t="s">
        <v>14</v>
      </c>
      <c r="P1" s="14" t="s">
        <v>15</v>
      </c>
      <c r="Q1" s="11" t="s">
        <v>16</v>
      </c>
    </row>
    <row r="2" spans="1:17" x14ac:dyDescent="0.25">
      <c r="A2" s="4" t="s">
        <v>17</v>
      </c>
      <c r="B2" s="4" t="s">
        <v>18</v>
      </c>
      <c r="C2" s="10" t="s">
        <v>19</v>
      </c>
      <c r="D2" s="10" t="s">
        <v>20</v>
      </c>
      <c r="E2" s="4">
        <v>1618.5</v>
      </c>
      <c r="F2" s="11">
        <v>3</v>
      </c>
      <c r="G2" s="11">
        <v>20</v>
      </c>
      <c r="H2" s="11">
        <v>32370</v>
      </c>
      <c r="I2" s="11">
        <v>0</v>
      </c>
      <c r="J2" s="11">
        <v>32370</v>
      </c>
      <c r="K2" s="11">
        <v>16185</v>
      </c>
      <c r="L2" s="11">
        <v>16185</v>
      </c>
      <c r="M2" s="12">
        <v>41640</v>
      </c>
      <c r="N2" s="13">
        <v>1</v>
      </c>
      <c r="O2" s="10" t="s">
        <v>21</v>
      </c>
      <c r="P2" s="14" t="s">
        <v>22</v>
      </c>
      <c r="Q2" s="11">
        <f>sales[[#This Row],[Profit]]/sales[[#This Row],[Units Sold]]</f>
        <v>10</v>
      </c>
    </row>
    <row r="3" spans="1:17" x14ac:dyDescent="0.25">
      <c r="A3" s="4" t="s">
        <v>17</v>
      </c>
      <c r="B3" s="4" t="s">
        <v>23</v>
      </c>
      <c r="C3" s="10" t="s">
        <v>19</v>
      </c>
      <c r="D3" s="10" t="s">
        <v>20</v>
      </c>
      <c r="E3" s="4">
        <v>1321</v>
      </c>
      <c r="F3" s="11">
        <v>3</v>
      </c>
      <c r="G3" s="11">
        <v>20</v>
      </c>
      <c r="H3" s="11">
        <v>26420</v>
      </c>
      <c r="I3" s="11">
        <v>0</v>
      </c>
      <c r="J3" s="11">
        <v>26420</v>
      </c>
      <c r="K3" s="11">
        <v>13210</v>
      </c>
      <c r="L3" s="11">
        <v>13210</v>
      </c>
      <c r="M3" s="12">
        <v>41640</v>
      </c>
      <c r="N3" s="13">
        <v>1</v>
      </c>
      <c r="O3" s="10" t="s">
        <v>21</v>
      </c>
      <c r="P3" s="14" t="s">
        <v>22</v>
      </c>
      <c r="Q3" s="11">
        <f>sales[[#This Row],[Profit]]/sales[[#This Row],[Units Sold]]</f>
        <v>10</v>
      </c>
    </row>
    <row r="4" spans="1:17" x14ac:dyDescent="0.25">
      <c r="A4" s="4" t="s">
        <v>24</v>
      </c>
      <c r="B4" s="4" t="s">
        <v>25</v>
      </c>
      <c r="C4" s="10" t="s">
        <v>19</v>
      </c>
      <c r="D4" s="10" t="s">
        <v>20</v>
      </c>
      <c r="E4" s="4">
        <v>2178</v>
      </c>
      <c r="F4" s="11">
        <v>3</v>
      </c>
      <c r="G4" s="11">
        <v>15</v>
      </c>
      <c r="H4" s="11">
        <v>32670</v>
      </c>
      <c r="I4" s="11">
        <v>0</v>
      </c>
      <c r="J4" s="11">
        <v>32670</v>
      </c>
      <c r="K4" s="11">
        <v>21780</v>
      </c>
      <c r="L4" s="11">
        <v>10890</v>
      </c>
      <c r="M4" s="12">
        <v>41791</v>
      </c>
      <c r="N4" s="13">
        <v>6</v>
      </c>
      <c r="O4" s="10" t="s">
        <v>26</v>
      </c>
      <c r="P4" s="14" t="s">
        <v>22</v>
      </c>
      <c r="Q4" s="11">
        <f>sales[[#This Row],[Profit]]/sales[[#This Row],[Units Sold]]</f>
        <v>5</v>
      </c>
    </row>
    <row r="5" spans="1:17" x14ac:dyDescent="0.25">
      <c r="A5" s="4" t="s">
        <v>24</v>
      </c>
      <c r="B5" s="4" t="s">
        <v>23</v>
      </c>
      <c r="C5" s="10" t="s">
        <v>19</v>
      </c>
      <c r="D5" s="10" t="s">
        <v>20</v>
      </c>
      <c r="E5" s="4">
        <v>888</v>
      </c>
      <c r="F5" s="11">
        <v>3</v>
      </c>
      <c r="G5" s="11">
        <v>15</v>
      </c>
      <c r="H5" s="11">
        <v>13320</v>
      </c>
      <c r="I5" s="11">
        <v>0</v>
      </c>
      <c r="J5" s="11">
        <v>13320</v>
      </c>
      <c r="K5" s="11">
        <v>8880</v>
      </c>
      <c r="L5" s="11">
        <v>4440</v>
      </c>
      <c r="M5" s="12">
        <v>41791</v>
      </c>
      <c r="N5" s="13">
        <v>6</v>
      </c>
      <c r="O5" s="10" t="s">
        <v>26</v>
      </c>
      <c r="P5" s="14" t="s">
        <v>22</v>
      </c>
      <c r="Q5" s="11">
        <f>sales[[#This Row],[Profit]]/sales[[#This Row],[Units Sold]]</f>
        <v>5</v>
      </c>
    </row>
    <row r="6" spans="1:17" x14ac:dyDescent="0.25">
      <c r="A6" s="4" t="s">
        <v>24</v>
      </c>
      <c r="B6" s="4" t="s">
        <v>27</v>
      </c>
      <c r="C6" s="10" t="s">
        <v>19</v>
      </c>
      <c r="D6" s="10" t="s">
        <v>20</v>
      </c>
      <c r="E6" s="4">
        <v>2470</v>
      </c>
      <c r="F6" s="11">
        <v>3</v>
      </c>
      <c r="G6" s="11">
        <v>15</v>
      </c>
      <c r="H6" s="11">
        <v>37050</v>
      </c>
      <c r="I6" s="11">
        <v>0</v>
      </c>
      <c r="J6" s="11">
        <v>37050</v>
      </c>
      <c r="K6" s="11">
        <v>24700</v>
      </c>
      <c r="L6" s="11">
        <v>12350</v>
      </c>
      <c r="M6" s="12">
        <v>41791</v>
      </c>
      <c r="N6" s="13">
        <v>6</v>
      </c>
      <c r="O6" s="10" t="s">
        <v>26</v>
      </c>
      <c r="P6" s="14" t="s">
        <v>22</v>
      </c>
      <c r="Q6" s="11">
        <f>sales[[#This Row],[Profit]]/sales[[#This Row],[Units Sold]]</f>
        <v>5</v>
      </c>
    </row>
    <row r="7" spans="1:17" x14ac:dyDescent="0.25">
      <c r="A7" s="4" t="s">
        <v>17</v>
      </c>
      <c r="B7" s="4" t="s">
        <v>23</v>
      </c>
      <c r="C7" s="10" t="s">
        <v>19</v>
      </c>
      <c r="D7" s="10" t="s">
        <v>20</v>
      </c>
      <c r="E7" s="4">
        <v>1513</v>
      </c>
      <c r="F7" s="11">
        <v>3</v>
      </c>
      <c r="G7" s="11">
        <v>350</v>
      </c>
      <c r="H7" s="11">
        <v>529550</v>
      </c>
      <c r="I7" s="11">
        <v>0</v>
      </c>
      <c r="J7" s="11">
        <v>529550</v>
      </c>
      <c r="K7" s="11">
        <v>393380</v>
      </c>
      <c r="L7" s="11">
        <v>136170</v>
      </c>
      <c r="M7" s="12">
        <v>41974</v>
      </c>
      <c r="N7" s="13">
        <v>12</v>
      </c>
      <c r="O7" s="10" t="s">
        <v>28</v>
      </c>
      <c r="P7" s="14" t="s">
        <v>22</v>
      </c>
      <c r="Q7" s="11">
        <f>sales[[#This Row],[Profit]]/sales[[#This Row],[Units Sold]]</f>
        <v>90</v>
      </c>
    </row>
    <row r="8" spans="1:17" x14ac:dyDescent="0.25">
      <c r="A8" s="4" t="s">
        <v>24</v>
      </c>
      <c r="B8" s="4" t="s">
        <v>23</v>
      </c>
      <c r="C8" s="10" t="s">
        <v>29</v>
      </c>
      <c r="D8" s="10" t="s">
        <v>20</v>
      </c>
      <c r="E8" s="4">
        <v>921</v>
      </c>
      <c r="F8" s="11">
        <v>5</v>
      </c>
      <c r="G8" s="11">
        <v>15</v>
      </c>
      <c r="H8" s="11">
        <v>13815</v>
      </c>
      <c r="I8" s="11">
        <v>0</v>
      </c>
      <c r="J8" s="11">
        <v>13815</v>
      </c>
      <c r="K8" s="11">
        <v>9210</v>
      </c>
      <c r="L8" s="11">
        <v>4605</v>
      </c>
      <c r="M8" s="12">
        <v>41699</v>
      </c>
      <c r="N8" s="13">
        <v>3</v>
      </c>
      <c r="O8" s="10" t="s">
        <v>30</v>
      </c>
      <c r="P8" s="14" t="s">
        <v>22</v>
      </c>
      <c r="Q8" s="11">
        <f>sales[[#This Row],[Profit]]/sales[[#This Row],[Units Sold]]</f>
        <v>5</v>
      </c>
    </row>
    <row r="9" spans="1:17" x14ac:dyDescent="0.25">
      <c r="A9" s="4" t="s">
        <v>31</v>
      </c>
      <c r="B9" s="4" t="s">
        <v>18</v>
      </c>
      <c r="C9" s="10" t="s">
        <v>29</v>
      </c>
      <c r="D9" s="10" t="s">
        <v>20</v>
      </c>
      <c r="E9" s="4">
        <v>2518</v>
      </c>
      <c r="F9" s="11">
        <v>5</v>
      </c>
      <c r="G9" s="11">
        <v>12</v>
      </c>
      <c r="H9" s="11">
        <v>30216</v>
      </c>
      <c r="I9" s="11">
        <v>0</v>
      </c>
      <c r="J9" s="11">
        <v>30216</v>
      </c>
      <c r="K9" s="11">
        <v>7554</v>
      </c>
      <c r="L9" s="11">
        <v>22662</v>
      </c>
      <c r="M9" s="12">
        <v>41791</v>
      </c>
      <c r="N9" s="13">
        <v>6</v>
      </c>
      <c r="O9" s="10" t="s">
        <v>26</v>
      </c>
      <c r="P9" s="14" t="s">
        <v>22</v>
      </c>
      <c r="Q9" s="11">
        <f>sales[[#This Row],[Profit]]/sales[[#This Row],[Units Sold]]</f>
        <v>9</v>
      </c>
    </row>
    <row r="10" spans="1:17" x14ac:dyDescent="0.25">
      <c r="A10" s="4" t="s">
        <v>17</v>
      </c>
      <c r="B10" s="4" t="s">
        <v>25</v>
      </c>
      <c r="C10" s="10" t="s">
        <v>29</v>
      </c>
      <c r="D10" s="10" t="s">
        <v>20</v>
      </c>
      <c r="E10" s="4">
        <v>1899</v>
      </c>
      <c r="F10" s="11">
        <v>5</v>
      </c>
      <c r="G10" s="11">
        <v>20</v>
      </c>
      <c r="H10" s="11">
        <v>37980</v>
      </c>
      <c r="I10" s="11">
        <v>0</v>
      </c>
      <c r="J10" s="11">
        <v>37980</v>
      </c>
      <c r="K10" s="11">
        <v>18990</v>
      </c>
      <c r="L10" s="11">
        <v>18990</v>
      </c>
      <c r="M10" s="12">
        <v>41791</v>
      </c>
      <c r="N10" s="13">
        <v>6</v>
      </c>
      <c r="O10" s="10" t="s">
        <v>26</v>
      </c>
      <c r="P10" s="14" t="s">
        <v>22</v>
      </c>
      <c r="Q10" s="11">
        <f>sales[[#This Row],[Profit]]/sales[[#This Row],[Units Sold]]</f>
        <v>10</v>
      </c>
    </row>
    <row r="11" spans="1:17" x14ac:dyDescent="0.25">
      <c r="A11" s="4" t="s">
        <v>31</v>
      </c>
      <c r="B11" s="4" t="s">
        <v>23</v>
      </c>
      <c r="C11" s="10" t="s">
        <v>29</v>
      </c>
      <c r="D11" s="10" t="s">
        <v>20</v>
      </c>
      <c r="E11" s="4">
        <v>1545</v>
      </c>
      <c r="F11" s="11">
        <v>5</v>
      </c>
      <c r="G11" s="11">
        <v>12</v>
      </c>
      <c r="H11" s="11">
        <v>18540</v>
      </c>
      <c r="I11" s="11">
        <v>0</v>
      </c>
      <c r="J11" s="11">
        <v>18540</v>
      </c>
      <c r="K11" s="11">
        <v>4635</v>
      </c>
      <c r="L11" s="11">
        <v>13905</v>
      </c>
      <c r="M11" s="12">
        <v>41791</v>
      </c>
      <c r="N11" s="13">
        <v>6</v>
      </c>
      <c r="O11" s="10" t="s">
        <v>26</v>
      </c>
      <c r="P11" s="14" t="s">
        <v>22</v>
      </c>
      <c r="Q11" s="11">
        <f>sales[[#This Row],[Profit]]/sales[[#This Row],[Units Sold]]</f>
        <v>9</v>
      </c>
    </row>
    <row r="12" spans="1:17" x14ac:dyDescent="0.25">
      <c r="A12" s="4" t="s">
        <v>24</v>
      </c>
      <c r="B12" s="4" t="s">
        <v>27</v>
      </c>
      <c r="C12" s="10" t="s">
        <v>29</v>
      </c>
      <c r="D12" s="10" t="s">
        <v>20</v>
      </c>
      <c r="E12" s="4">
        <v>2470</v>
      </c>
      <c r="F12" s="11">
        <v>5</v>
      </c>
      <c r="G12" s="11">
        <v>15</v>
      </c>
      <c r="H12" s="11">
        <v>37050</v>
      </c>
      <c r="I12" s="11">
        <v>0</v>
      </c>
      <c r="J12" s="11">
        <v>37050</v>
      </c>
      <c r="K12" s="11">
        <v>24700</v>
      </c>
      <c r="L12" s="11">
        <v>12350</v>
      </c>
      <c r="M12" s="12">
        <v>41791</v>
      </c>
      <c r="N12" s="13">
        <v>6</v>
      </c>
      <c r="O12" s="10" t="s">
        <v>26</v>
      </c>
      <c r="P12" s="14" t="s">
        <v>22</v>
      </c>
      <c r="Q12" s="11">
        <f>sales[[#This Row],[Profit]]/sales[[#This Row],[Units Sold]]</f>
        <v>5</v>
      </c>
    </row>
    <row r="13" spans="1:17" x14ac:dyDescent="0.25">
      <c r="A13" s="4" t="s">
        <v>32</v>
      </c>
      <c r="B13" s="4" t="s">
        <v>18</v>
      </c>
      <c r="C13" s="10" t="s">
        <v>29</v>
      </c>
      <c r="D13" s="10" t="s">
        <v>20</v>
      </c>
      <c r="E13" s="4">
        <v>2665.5</v>
      </c>
      <c r="F13" s="11">
        <v>5</v>
      </c>
      <c r="G13" s="11">
        <v>125</v>
      </c>
      <c r="H13" s="11">
        <v>333187.5</v>
      </c>
      <c r="I13" s="11">
        <v>0</v>
      </c>
      <c r="J13" s="11">
        <v>333187.5</v>
      </c>
      <c r="K13" s="11">
        <v>319860</v>
      </c>
      <c r="L13" s="11">
        <v>13327.5</v>
      </c>
      <c r="M13" s="12">
        <v>41821</v>
      </c>
      <c r="N13" s="13">
        <v>7</v>
      </c>
      <c r="O13" s="10" t="s">
        <v>33</v>
      </c>
      <c r="P13" s="14" t="s">
        <v>22</v>
      </c>
      <c r="Q13" s="11">
        <f>sales[[#This Row],[Profit]]/sales[[#This Row],[Units Sold]]</f>
        <v>5</v>
      </c>
    </row>
    <row r="14" spans="1:17" x14ac:dyDescent="0.25">
      <c r="A14" s="4" t="s">
        <v>34</v>
      </c>
      <c r="B14" s="4" t="s">
        <v>27</v>
      </c>
      <c r="C14" s="10" t="s">
        <v>29</v>
      </c>
      <c r="D14" s="10" t="s">
        <v>20</v>
      </c>
      <c r="E14" s="4">
        <v>958</v>
      </c>
      <c r="F14" s="11">
        <v>5</v>
      </c>
      <c r="G14" s="11">
        <v>300</v>
      </c>
      <c r="H14" s="11">
        <v>287400</v>
      </c>
      <c r="I14" s="11">
        <v>0</v>
      </c>
      <c r="J14" s="11">
        <v>287400</v>
      </c>
      <c r="K14" s="11">
        <v>239500</v>
      </c>
      <c r="L14" s="11">
        <v>47900</v>
      </c>
      <c r="M14" s="12">
        <v>41852</v>
      </c>
      <c r="N14" s="13">
        <v>8</v>
      </c>
      <c r="O14" s="10" t="s">
        <v>35</v>
      </c>
      <c r="P14" s="14" t="s">
        <v>22</v>
      </c>
      <c r="Q14" s="11">
        <f>sales[[#This Row],[Profit]]/sales[[#This Row],[Units Sold]]</f>
        <v>50</v>
      </c>
    </row>
    <row r="15" spans="1:17" x14ac:dyDescent="0.25">
      <c r="A15" s="4" t="s">
        <v>17</v>
      </c>
      <c r="B15" s="4" t="s">
        <v>23</v>
      </c>
      <c r="C15" s="10" t="s">
        <v>29</v>
      </c>
      <c r="D15" s="10" t="s">
        <v>20</v>
      </c>
      <c r="E15" s="4">
        <v>2146</v>
      </c>
      <c r="F15" s="11">
        <v>5</v>
      </c>
      <c r="G15" s="11">
        <v>7</v>
      </c>
      <c r="H15" s="11">
        <v>15022</v>
      </c>
      <c r="I15" s="11">
        <v>0</v>
      </c>
      <c r="J15" s="11">
        <v>15022</v>
      </c>
      <c r="K15" s="11">
        <v>10730</v>
      </c>
      <c r="L15" s="11">
        <v>4292</v>
      </c>
      <c r="M15" s="12">
        <v>41883</v>
      </c>
      <c r="N15" s="13">
        <v>9</v>
      </c>
      <c r="O15" s="10" t="s">
        <v>36</v>
      </c>
      <c r="P15" s="14" t="s">
        <v>22</v>
      </c>
      <c r="Q15" s="11">
        <f>sales[[#This Row],[Profit]]/sales[[#This Row],[Units Sold]]</f>
        <v>2</v>
      </c>
    </row>
    <row r="16" spans="1:17" x14ac:dyDescent="0.25">
      <c r="A16" s="4" t="s">
        <v>24</v>
      </c>
      <c r="B16" s="4" t="s">
        <v>37</v>
      </c>
      <c r="C16" s="10" t="s">
        <v>29</v>
      </c>
      <c r="D16" s="10" t="s">
        <v>20</v>
      </c>
      <c r="E16" s="4">
        <v>615</v>
      </c>
      <c r="F16" s="11">
        <v>5</v>
      </c>
      <c r="G16" s="11">
        <v>15</v>
      </c>
      <c r="H16" s="11">
        <v>9225</v>
      </c>
      <c r="I16" s="11">
        <v>0</v>
      </c>
      <c r="J16" s="11">
        <v>9225</v>
      </c>
      <c r="K16" s="11">
        <v>6150</v>
      </c>
      <c r="L16" s="11">
        <v>3075</v>
      </c>
      <c r="M16" s="12">
        <v>41974</v>
      </c>
      <c r="N16" s="13">
        <v>12</v>
      </c>
      <c r="O16" s="10" t="s">
        <v>28</v>
      </c>
      <c r="P16" s="14" t="s">
        <v>22</v>
      </c>
      <c r="Q16" s="11">
        <f>sales[[#This Row],[Profit]]/sales[[#This Row],[Units Sold]]</f>
        <v>5</v>
      </c>
    </row>
    <row r="17" spans="1:17" x14ac:dyDescent="0.25">
      <c r="A17" s="4" t="s">
        <v>17</v>
      </c>
      <c r="B17" s="4" t="s">
        <v>18</v>
      </c>
      <c r="C17" s="10" t="s">
        <v>38</v>
      </c>
      <c r="D17" s="10" t="s">
        <v>20</v>
      </c>
      <c r="E17" s="4">
        <v>292</v>
      </c>
      <c r="F17" s="11">
        <v>10</v>
      </c>
      <c r="G17" s="11">
        <v>20</v>
      </c>
      <c r="H17" s="11">
        <v>5840</v>
      </c>
      <c r="I17" s="11">
        <v>0</v>
      </c>
      <c r="J17" s="11">
        <v>5840</v>
      </c>
      <c r="K17" s="11">
        <v>2920</v>
      </c>
      <c r="L17" s="11">
        <v>2920</v>
      </c>
      <c r="M17" s="12">
        <v>41671</v>
      </c>
      <c r="N17" s="13">
        <v>2</v>
      </c>
      <c r="O17" s="10" t="s">
        <v>39</v>
      </c>
      <c r="P17" s="14" t="s">
        <v>22</v>
      </c>
      <c r="Q17" s="11">
        <f>sales[[#This Row],[Profit]]/sales[[#This Row],[Units Sold]]</f>
        <v>10</v>
      </c>
    </row>
    <row r="18" spans="1:17" x14ac:dyDescent="0.25">
      <c r="A18" s="4" t="s">
        <v>24</v>
      </c>
      <c r="B18" s="4" t="s">
        <v>27</v>
      </c>
      <c r="C18" s="10" t="s">
        <v>38</v>
      </c>
      <c r="D18" s="10" t="s">
        <v>20</v>
      </c>
      <c r="E18" s="4">
        <v>974</v>
      </c>
      <c r="F18" s="11">
        <v>10</v>
      </c>
      <c r="G18" s="11">
        <v>15</v>
      </c>
      <c r="H18" s="11">
        <v>14610</v>
      </c>
      <c r="I18" s="11">
        <v>0</v>
      </c>
      <c r="J18" s="11">
        <v>14610</v>
      </c>
      <c r="K18" s="11">
        <v>9740</v>
      </c>
      <c r="L18" s="11">
        <v>4870</v>
      </c>
      <c r="M18" s="12">
        <v>41671</v>
      </c>
      <c r="N18" s="13">
        <v>2</v>
      </c>
      <c r="O18" s="10" t="s">
        <v>39</v>
      </c>
      <c r="P18" s="14" t="s">
        <v>22</v>
      </c>
      <c r="Q18" s="11">
        <f>sales[[#This Row],[Profit]]/sales[[#This Row],[Units Sold]]</f>
        <v>5</v>
      </c>
    </row>
    <row r="19" spans="1:17" x14ac:dyDescent="0.25">
      <c r="A19" s="4" t="s">
        <v>31</v>
      </c>
      <c r="B19" s="4" t="s">
        <v>18</v>
      </c>
      <c r="C19" s="10" t="s">
        <v>38</v>
      </c>
      <c r="D19" s="10" t="s">
        <v>20</v>
      </c>
      <c r="E19" s="4">
        <v>2518</v>
      </c>
      <c r="F19" s="11">
        <v>10</v>
      </c>
      <c r="G19" s="11">
        <v>12</v>
      </c>
      <c r="H19" s="11">
        <v>30216</v>
      </c>
      <c r="I19" s="11">
        <v>0</v>
      </c>
      <c r="J19" s="11">
        <v>30216</v>
      </c>
      <c r="K19" s="11">
        <v>7554</v>
      </c>
      <c r="L19" s="11">
        <v>22662</v>
      </c>
      <c r="M19" s="12">
        <v>41791</v>
      </c>
      <c r="N19" s="13">
        <v>6</v>
      </c>
      <c r="O19" s="10" t="s">
        <v>26</v>
      </c>
      <c r="P19" s="14" t="s">
        <v>22</v>
      </c>
      <c r="Q19" s="11">
        <f>sales[[#This Row],[Profit]]/sales[[#This Row],[Units Sold]]</f>
        <v>9</v>
      </c>
    </row>
    <row r="20" spans="1:17" x14ac:dyDescent="0.25">
      <c r="A20" s="4" t="s">
        <v>17</v>
      </c>
      <c r="B20" s="4" t="s">
        <v>23</v>
      </c>
      <c r="C20" s="10" t="s">
        <v>38</v>
      </c>
      <c r="D20" s="10" t="s">
        <v>20</v>
      </c>
      <c r="E20" s="4">
        <v>1006</v>
      </c>
      <c r="F20" s="11">
        <v>10</v>
      </c>
      <c r="G20" s="11">
        <v>350</v>
      </c>
      <c r="H20" s="11">
        <v>352100</v>
      </c>
      <c r="I20" s="11">
        <v>0</v>
      </c>
      <c r="J20" s="11">
        <v>352100</v>
      </c>
      <c r="K20" s="11">
        <v>261560</v>
      </c>
      <c r="L20" s="11">
        <v>90540</v>
      </c>
      <c r="M20" s="12">
        <v>41791</v>
      </c>
      <c r="N20" s="13">
        <v>6</v>
      </c>
      <c r="O20" s="10" t="s">
        <v>26</v>
      </c>
      <c r="P20" s="14" t="s">
        <v>22</v>
      </c>
      <c r="Q20" s="11">
        <f>sales[[#This Row],[Profit]]/sales[[#This Row],[Units Sold]]</f>
        <v>90</v>
      </c>
    </row>
    <row r="21" spans="1:17" x14ac:dyDescent="0.25">
      <c r="A21" s="4" t="s">
        <v>31</v>
      </c>
      <c r="B21" s="4" t="s">
        <v>23</v>
      </c>
      <c r="C21" s="10" t="s">
        <v>38</v>
      </c>
      <c r="D21" s="10" t="s">
        <v>20</v>
      </c>
      <c r="E21" s="4">
        <v>367</v>
      </c>
      <c r="F21" s="11">
        <v>10</v>
      </c>
      <c r="G21" s="11">
        <v>12</v>
      </c>
      <c r="H21" s="11">
        <v>4404</v>
      </c>
      <c r="I21" s="11">
        <v>0</v>
      </c>
      <c r="J21" s="11">
        <v>4404</v>
      </c>
      <c r="K21" s="11">
        <v>1101</v>
      </c>
      <c r="L21" s="11">
        <v>3303</v>
      </c>
      <c r="M21" s="12">
        <v>41821</v>
      </c>
      <c r="N21" s="13">
        <v>7</v>
      </c>
      <c r="O21" s="10" t="s">
        <v>33</v>
      </c>
      <c r="P21" s="14" t="s">
        <v>22</v>
      </c>
      <c r="Q21" s="11">
        <f>sales[[#This Row],[Profit]]/sales[[#This Row],[Units Sold]]</f>
        <v>9</v>
      </c>
    </row>
    <row r="22" spans="1:17" x14ac:dyDescent="0.25">
      <c r="A22" s="4" t="s">
        <v>17</v>
      </c>
      <c r="B22" s="4" t="s">
        <v>27</v>
      </c>
      <c r="C22" s="10" t="s">
        <v>38</v>
      </c>
      <c r="D22" s="10" t="s">
        <v>20</v>
      </c>
      <c r="E22" s="4">
        <v>883</v>
      </c>
      <c r="F22" s="11">
        <v>10</v>
      </c>
      <c r="G22" s="11">
        <v>7</v>
      </c>
      <c r="H22" s="11">
        <v>6181</v>
      </c>
      <c r="I22" s="11">
        <v>0</v>
      </c>
      <c r="J22" s="11">
        <v>6181</v>
      </c>
      <c r="K22" s="11">
        <v>4415</v>
      </c>
      <c r="L22" s="11">
        <v>1766</v>
      </c>
      <c r="M22" s="12">
        <v>41852</v>
      </c>
      <c r="N22" s="13">
        <v>8</v>
      </c>
      <c r="O22" s="10" t="s">
        <v>35</v>
      </c>
      <c r="P22" s="14" t="s">
        <v>22</v>
      </c>
      <c r="Q22" s="11">
        <f>sales[[#This Row],[Profit]]/sales[[#This Row],[Units Sold]]</f>
        <v>2</v>
      </c>
    </row>
    <row r="23" spans="1:17" x14ac:dyDescent="0.25">
      <c r="A23" s="4" t="s">
        <v>24</v>
      </c>
      <c r="B23" s="4" t="s">
        <v>27</v>
      </c>
      <c r="C23" s="10" t="s">
        <v>38</v>
      </c>
      <c r="D23" s="10" t="s">
        <v>20</v>
      </c>
      <c r="E23" s="4">
        <v>2472</v>
      </c>
      <c r="F23" s="11">
        <v>10</v>
      </c>
      <c r="G23" s="11">
        <v>15</v>
      </c>
      <c r="H23" s="11">
        <v>37080</v>
      </c>
      <c r="I23" s="11">
        <v>0</v>
      </c>
      <c r="J23" s="11">
        <v>37080</v>
      </c>
      <c r="K23" s="11">
        <v>24720</v>
      </c>
      <c r="L23" s="11">
        <v>12360</v>
      </c>
      <c r="M23" s="12">
        <v>41883</v>
      </c>
      <c r="N23" s="13">
        <v>9</v>
      </c>
      <c r="O23" s="10" t="s">
        <v>36</v>
      </c>
      <c r="P23" s="14" t="s">
        <v>22</v>
      </c>
      <c r="Q23" s="11">
        <f>sales[[#This Row],[Profit]]/sales[[#This Row],[Units Sold]]</f>
        <v>5</v>
      </c>
    </row>
    <row r="24" spans="1:17" x14ac:dyDescent="0.25">
      <c r="A24" s="4" t="s">
        <v>17</v>
      </c>
      <c r="B24" s="4" t="s">
        <v>37</v>
      </c>
      <c r="C24" s="10" t="s">
        <v>38</v>
      </c>
      <c r="D24" s="10" t="s">
        <v>20</v>
      </c>
      <c r="E24" s="4">
        <v>1143</v>
      </c>
      <c r="F24" s="11">
        <v>10</v>
      </c>
      <c r="G24" s="11">
        <v>7</v>
      </c>
      <c r="H24" s="11">
        <v>8001</v>
      </c>
      <c r="I24" s="11">
        <v>0</v>
      </c>
      <c r="J24" s="11">
        <v>8001</v>
      </c>
      <c r="K24" s="11">
        <v>5715</v>
      </c>
      <c r="L24" s="11">
        <v>2286</v>
      </c>
      <c r="M24" s="12">
        <v>41913</v>
      </c>
      <c r="N24" s="13">
        <v>10</v>
      </c>
      <c r="O24" s="10" t="s">
        <v>40</v>
      </c>
      <c r="P24" s="14" t="s">
        <v>22</v>
      </c>
      <c r="Q24" s="11">
        <f>sales[[#This Row],[Profit]]/sales[[#This Row],[Units Sold]]</f>
        <v>2</v>
      </c>
    </row>
    <row r="25" spans="1:17" x14ac:dyDescent="0.25">
      <c r="A25" s="4" t="s">
        <v>17</v>
      </c>
      <c r="B25" s="4" t="s">
        <v>18</v>
      </c>
      <c r="C25" s="10" t="s">
        <v>38</v>
      </c>
      <c r="D25" s="10" t="s">
        <v>20</v>
      </c>
      <c r="E25" s="4">
        <v>1817</v>
      </c>
      <c r="F25" s="11">
        <v>10</v>
      </c>
      <c r="G25" s="11">
        <v>20</v>
      </c>
      <c r="H25" s="11">
        <v>36340</v>
      </c>
      <c r="I25" s="11">
        <v>0</v>
      </c>
      <c r="J25" s="11">
        <v>36340</v>
      </c>
      <c r="K25" s="11">
        <v>18170</v>
      </c>
      <c r="L25" s="11">
        <v>18170</v>
      </c>
      <c r="M25" s="12">
        <v>41974</v>
      </c>
      <c r="N25" s="13">
        <v>12</v>
      </c>
      <c r="O25" s="10" t="s">
        <v>28</v>
      </c>
      <c r="P25" s="14" t="s">
        <v>22</v>
      </c>
      <c r="Q25" s="11">
        <f>sales[[#This Row],[Profit]]/sales[[#This Row],[Units Sold]]</f>
        <v>10</v>
      </c>
    </row>
    <row r="26" spans="1:17" x14ac:dyDescent="0.25">
      <c r="A26" s="4" t="s">
        <v>17</v>
      </c>
      <c r="B26" s="4" t="s">
        <v>23</v>
      </c>
      <c r="C26" s="10" t="s">
        <v>38</v>
      </c>
      <c r="D26" s="10" t="s">
        <v>20</v>
      </c>
      <c r="E26" s="4">
        <v>1513</v>
      </c>
      <c r="F26" s="11">
        <v>10</v>
      </c>
      <c r="G26" s="11">
        <v>350</v>
      </c>
      <c r="H26" s="11">
        <v>529550</v>
      </c>
      <c r="I26" s="11">
        <v>0</v>
      </c>
      <c r="J26" s="11">
        <v>529550</v>
      </c>
      <c r="K26" s="11">
        <v>393380</v>
      </c>
      <c r="L26" s="11">
        <v>136170</v>
      </c>
      <c r="M26" s="12">
        <v>41974</v>
      </c>
      <c r="N26" s="13">
        <v>12</v>
      </c>
      <c r="O26" s="10" t="s">
        <v>28</v>
      </c>
      <c r="P26" s="14" t="s">
        <v>22</v>
      </c>
      <c r="Q26" s="11">
        <f>sales[[#This Row],[Profit]]/sales[[#This Row],[Units Sold]]</f>
        <v>90</v>
      </c>
    </row>
    <row r="27" spans="1:17" x14ac:dyDescent="0.25">
      <c r="A27" s="4" t="s">
        <v>17</v>
      </c>
      <c r="B27" s="4" t="s">
        <v>25</v>
      </c>
      <c r="C27" s="10" t="s">
        <v>41</v>
      </c>
      <c r="D27" s="10" t="s">
        <v>20</v>
      </c>
      <c r="E27" s="4">
        <v>2750</v>
      </c>
      <c r="F27" s="11">
        <v>260</v>
      </c>
      <c r="G27" s="11">
        <v>350</v>
      </c>
      <c r="H27" s="11">
        <v>962500</v>
      </c>
      <c r="I27" s="11">
        <v>0</v>
      </c>
      <c r="J27" s="11">
        <v>962500</v>
      </c>
      <c r="K27" s="11">
        <v>715000</v>
      </c>
      <c r="L27" s="11">
        <v>247500</v>
      </c>
      <c r="M27" s="12">
        <v>41671</v>
      </c>
      <c r="N27" s="13">
        <v>2</v>
      </c>
      <c r="O27" s="10" t="s">
        <v>39</v>
      </c>
      <c r="P27" s="14" t="s">
        <v>22</v>
      </c>
      <c r="Q27" s="11">
        <f>sales[[#This Row],[Profit]]/sales[[#This Row],[Units Sold]]</f>
        <v>90</v>
      </c>
    </row>
    <row r="28" spans="1:17" x14ac:dyDescent="0.25">
      <c r="A28" s="4" t="s">
        <v>31</v>
      </c>
      <c r="B28" s="4" t="s">
        <v>37</v>
      </c>
      <c r="C28" s="10" t="s">
        <v>41</v>
      </c>
      <c r="D28" s="10" t="s">
        <v>20</v>
      </c>
      <c r="E28" s="4">
        <v>1953</v>
      </c>
      <c r="F28" s="11">
        <v>260</v>
      </c>
      <c r="G28" s="11">
        <v>12</v>
      </c>
      <c r="H28" s="11">
        <v>23436</v>
      </c>
      <c r="I28" s="11">
        <v>0</v>
      </c>
      <c r="J28" s="11">
        <v>23436</v>
      </c>
      <c r="K28" s="11">
        <v>5859</v>
      </c>
      <c r="L28" s="11">
        <v>17577</v>
      </c>
      <c r="M28" s="12">
        <v>41730</v>
      </c>
      <c r="N28" s="13">
        <v>4</v>
      </c>
      <c r="O28" s="10" t="s">
        <v>42</v>
      </c>
      <c r="P28" s="14" t="s">
        <v>22</v>
      </c>
      <c r="Q28" s="11">
        <f>sales[[#This Row],[Profit]]/sales[[#This Row],[Units Sold]]</f>
        <v>9</v>
      </c>
    </row>
    <row r="29" spans="1:17" x14ac:dyDescent="0.25">
      <c r="A29" s="4" t="s">
        <v>32</v>
      </c>
      <c r="B29" s="4" t="s">
        <v>23</v>
      </c>
      <c r="C29" s="10" t="s">
        <v>41</v>
      </c>
      <c r="D29" s="10" t="s">
        <v>20</v>
      </c>
      <c r="E29" s="4">
        <v>4219.5</v>
      </c>
      <c r="F29" s="11">
        <v>260</v>
      </c>
      <c r="G29" s="11">
        <v>125</v>
      </c>
      <c r="H29" s="11">
        <v>527437.5</v>
      </c>
      <c r="I29" s="11">
        <v>0</v>
      </c>
      <c r="J29" s="11">
        <v>527437.5</v>
      </c>
      <c r="K29" s="11">
        <v>506340</v>
      </c>
      <c r="L29" s="11">
        <v>21097.5</v>
      </c>
      <c r="M29" s="12">
        <v>41730</v>
      </c>
      <c r="N29" s="13">
        <v>4</v>
      </c>
      <c r="O29" s="10" t="s">
        <v>42</v>
      </c>
      <c r="P29" s="14" t="s">
        <v>22</v>
      </c>
      <c r="Q29" s="11">
        <f>sales[[#This Row],[Profit]]/sales[[#This Row],[Units Sold]]</f>
        <v>5</v>
      </c>
    </row>
    <row r="30" spans="1:17" x14ac:dyDescent="0.25">
      <c r="A30" s="4" t="s">
        <v>17</v>
      </c>
      <c r="B30" s="4" t="s">
        <v>25</v>
      </c>
      <c r="C30" s="10" t="s">
        <v>41</v>
      </c>
      <c r="D30" s="10" t="s">
        <v>20</v>
      </c>
      <c r="E30" s="4">
        <v>1899</v>
      </c>
      <c r="F30" s="11">
        <v>260</v>
      </c>
      <c r="G30" s="11">
        <v>20</v>
      </c>
      <c r="H30" s="11">
        <v>37980</v>
      </c>
      <c r="I30" s="11">
        <v>0</v>
      </c>
      <c r="J30" s="11">
        <v>37980</v>
      </c>
      <c r="K30" s="11">
        <v>18990</v>
      </c>
      <c r="L30" s="11">
        <v>18990</v>
      </c>
      <c r="M30" s="12">
        <v>41791</v>
      </c>
      <c r="N30" s="13">
        <v>6</v>
      </c>
      <c r="O30" s="10" t="s">
        <v>26</v>
      </c>
      <c r="P30" s="14" t="s">
        <v>22</v>
      </c>
      <c r="Q30" s="11">
        <f>sales[[#This Row],[Profit]]/sales[[#This Row],[Units Sold]]</f>
        <v>10</v>
      </c>
    </row>
    <row r="31" spans="1:17" x14ac:dyDescent="0.25">
      <c r="A31" s="4" t="s">
        <v>17</v>
      </c>
      <c r="B31" s="4" t="s">
        <v>23</v>
      </c>
      <c r="C31" s="10" t="s">
        <v>41</v>
      </c>
      <c r="D31" s="10" t="s">
        <v>20</v>
      </c>
      <c r="E31" s="4">
        <v>1686</v>
      </c>
      <c r="F31" s="11">
        <v>260</v>
      </c>
      <c r="G31" s="11">
        <v>7</v>
      </c>
      <c r="H31" s="11">
        <v>11802</v>
      </c>
      <c r="I31" s="11">
        <v>0</v>
      </c>
      <c r="J31" s="11">
        <v>11802</v>
      </c>
      <c r="K31" s="11">
        <v>8430</v>
      </c>
      <c r="L31" s="11">
        <v>3372</v>
      </c>
      <c r="M31" s="12">
        <v>41821</v>
      </c>
      <c r="N31" s="13">
        <v>7</v>
      </c>
      <c r="O31" s="10" t="s">
        <v>33</v>
      </c>
      <c r="P31" s="14" t="s">
        <v>22</v>
      </c>
      <c r="Q31" s="11">
        <f>sales[[#This Row],[Profit]]/sales[[#This Row],[Units Sold]]</f>
        <v>2</v>
      </c>
    </row>
    <row r="32" spans="1:17" x14ac:dyDescent="0.25">
      <c r="A32" s="4" t="s">
        <v>31</v>
      </c>
      <c r="B32" s="4" t="s">
        <v>37</v>
      </c>
      <c r="C32" s="10" t="s">
        <v>41</v>
      </c>
      <c r="D32" s="10" t="s">
        <v>20</v>
      </c>
      <c r="E32" s="4">
        <v>2141</v>
      </c>
      <c r="F32" s="11">
        <v>260</v>
      </c>
      <c r="G32" s="11">
        <v>12</v>
      </c>
      <c r="H32" s="11">
        <v>25692</v>
      </c>
      <c r="I32" s="11">
        <v>0</v>
      </c>
      <c r="J32" s="11">
        <v>25692</v>
      </c>
      <c r="K32" s="11">
        <v>6423</v>
      </c>
      <c r="L32" s="11">
        <v>19269</v>
      </c>
      <c r="M32" s="12">
        <v>41852</v>
      </c>
      <c r="N32" s="13">
        <v>8</v>
      </c>
      <c r="O32" s="10" t="s">
        <v>35</v>
      </c>
      <c r="P32" s="14" t="s">
        <v>22</v>
      </c>
      <c r="Q32" s="11">
        <f>sales[[#This Row],[Profit]]/sales[[#This Row],[Units Sold]]</f>
        <v>9</v>
      </c>
    </row>
    <row r="33" spans="1:17" x14ac:dyDescent="0.25">
      <c r="A33" s="4" t="s">
        <v>17</v>
      </c>
      <c r="B33" s="4" t="s">
        <v>37</v>
      </c>
      <c r="C33" s="10" t="s">
        <v>41</v>
      </c>
      <c r="D33" s="10" t="s">
        <v>20</v>
      </c>
      <c r="E33" s="4">
        <v>1143</v>
      </c>
      <c r="F33" s="11">
        <v>260</v>
      </c>
      <c r="G33" s="11">
        <v>7</v>
      </c>
      <c r="H33" s="11">
        <v>8001</v>
      </c>
      <c r="I33" s="11">
        <v>0</v>
      </c>
      <c r="J33" s="11">
        <v>8001</v>
      </c>
      <c r="K33" s="11">
        <v>5715</v>
      </c>
      <c r="L33" s="11">
        <v>2286</v>
      </c>
      <c r="M33" s="12">
        <v>41913</v>
      </c>
      <c r="N33" s="13">
        <v>10</v>
      </c>
      <c r="O33" s="10" t="s">
        <v>40</v>
      </c>
      <c r="P33" s="14" t="s">
        <v>22</v>
      </c>
      <c r="Q33" s="11">
        <f>sales[[#This Row],[Profit]]/sales[[#This Row],[Units Sold]]</f>
        <v>2</v>
      </c>
    </row>
    <row r="34" spans="1:17" x14ac:dyDescent="0.25">
      <c r="A34" s="4" t="s">
        <v>24</v>
      </c>
      <c r="B34" s="4" t="s">
        <v>37</v>
      </c>
      <c r="C34" s="10" t="s">
        <v>41</v>
      </c>
      <c r="D34" s="10" t="s">
        <v>20</v>
      </c>
      <c r="E34" s="4">
        <v>615</v>
      </c>
      <c r="F34" s="11">
        <v>260</v>
      </c>
      <c r="G34" s="11">
        <v>15</v>
      </c>
      <c r="H34" s="11">
        <v>9225</v>
      </c>
      <c r="I34" s="11">
        <v>0</v>
      </c>
      <c r="J34" s="11">
        <v>9225</v>
      </c>
      <c r="K34" s="11">
        <v>6150</v>
      </c>
      <c r="L34" s="11">
        <v>3075</v>
      </c>
      <c r="M34" s="12">
        <v>41974</v>
      </c>
      <c r="N34" s="13">
        <v>12</v>
      </c>
      <c r="O34" s="10" t="s">
        <v>28</v>
      </c>
      <c r="P34" s="14" t="s">
        <v>22</v>
      </c>
      <c r="Q34" s="11">
        <f>sales[[#This Row],[Profit]]/sales[[#This Row],[Units Sold]]</f>
        <v>5</v>
      </c>
    </row>
    <row r="35" spans="1:17" x14ac:dyDescent="0.25">
      <c r="A35" s="4" t="s">
        <v>17</v>
      </c>
      <c r="B35" s="4" t="s">
        <v>25</v>
      </c>
      <c r="C35" s="10" t="s">
        <v>38</v>
      </c>
      <c r="D35" s="10" t="s">
        <v>43</v>
      </c>
      <c r="E35" s="4">
        <v>3945</v>
      </c>
      <c r="F35" s="11">
        <v>10</v>
      </c>
      <c r="G35" s="11">
        <v>7</v>
      </c>
      <c r="H35" s="11">
        <v>27615</v>
      </c>
      <c r="I35" s="11">
        <v>276.14999999999998</v>
      </c>
      <c r="J35" s="11">
        <v>27338.850000000002</v>
      </c>
      <c r="K35" s="11">
        <v>19725</v>
      </c>
      <c r="L35" s="11">
        <v>7613.8500000000022</v>
      </c>
      <c r="M35" s="12">
        <v>41640</v>
      </c>
      <c r="N35" s="13">
        <v>1</v>
      </c>
      <c r="O35" s="10" t="s">
        <v>21</v>
      </c>
      <c r="P35" s="14" t="s">
        <v>22</v>
      </c>
      <c r="Q35" s="11">
        <f>sales[[#This Row],[Profit]]/sales[[#This Row],[Units Sold]]</f>
        <v>1.9300000000000006</v>
      </c>
    </row>
    <row r="36" spans="1:17" x14ac:dyDescent="0.25">
      <c r="A36" s="4" t="s">
        <v>24</v>
      </c>
      <c r="B36" s="4" t="s">
        <v>25</v>
      </c>
      <c r="C36" s="10" t="s">
        <v>38</v>
      </c>
      <c r="D36" s="10" t="s">
        <v>43</v>
      </c>
      <c r="E36" s="4">
        <v>2296</v>
      </c>
      <c r="F36" s="11">
        <v>10</v>
      </c>
      <c r="G36" s="11">
        <v>15</v>
      </c>
      <c r="H36" s="11">
        <v>34440</v>
      </c>
      <c r="I36" s="11">
        <v>344.4</v>
      </c>
      <c r="J36" s="11">
        <v>34095.599999999999</v>
      </c>
      <c r="K36" s="11">
        <v>22960</v>
      </c>
      <c r="L36" s="11">
        <v>11135.599999999999</v>
      </c>
      <c r="M36" s="12">
        <v>41671</v>
      </c>
      <c r="N36" s="13">
        <v>2</v>
      </c>
      <c r="O36" s="10" t="s">
        <v>39</v>
      </c>
      <c r="P36" s="14" t="s">
        <v>22</v>
      </c>
      <c r="Q36" s="11">
        <f>sales[[#This Row],[Profit]]/sales[[#This Row],[Units Sold]]</f>
        <v>4.8499999999999996</v>
      </c>
    </row>
    <row r="37" spans="1:17" x14ac:dyDescent="0.25">
      <c r="A37" s="4" t="s">
        <v>17</v>
      </c>
      <c r="B37" s="4" t="s">
        <v>25</v>
      </c>
      <c r="C37" s="10" t="s">
        <v>38</v>
      </c>
      <c r="D37" s="10" t="s">
        <v>43</v>
      </c>
      <c r="E37" s="4">
        <v>1030</v>
      </c>
      <c r="F37" s="11">
        <v>10</v>
      </c>
      <c r="G37" s="11">
        <v>7</v>
      </c>
      <c r="H37" s="11">
        <v>7210</v>
      </c>
      <c r="I37" s="11">
        <v>72.099999999999994</v>
      </c>
      <c r="J37" s="11">
        <v>7137.9</v>
      </c>
      <c r="K37" s="11">
        <v>5150</v>
      </c>
      <c r="L37" s="11">
        <v>1987.8999999999996</v>
      </c>
      <c r="M37" s="12">
        <v>41760</v>
      </c>
      <c r="N37" s="13">
        <v>5</v>
      </c>
      <c r="O37" s="10" t="s">
        <v>44</v>
      </c>
      <c r="P37" s="14" t="s">
        <v>22</v>
      </c>
      <c r="Q37" s="11">
        <f>sales[[#This Row],[Profit]]/sales[[#This Row],[Units Sold]]</f>
        <v>1.9299999999999997</v>
      </c>
    </row>
    <row r="38" spans="1:17" x14ac:dyDescent="0.25">
      <c r="A38" s="4" t="s">
        <v>31</v>
      </c>
      <c r="B38" s="4" t="s">
        <v>37</v>
      </c>
      <c r="C38" s="10" t="s">
        <v>19</v>
      </c>
      <c r="D38" s="10" t="s">
        <v>43</v>
      </c>
      <c r="E38" s="4">
        <v>1858</v>
      </c>
      <c r="F38" s="11">
        <v>3</v>
      </c>
      <c r="G38" s="11">
        <v>12</v>
      </c>
      <c r="H38" s="11">
        <v>22296</v>
      </c>
      <c r="I38" s="11">
        <v>222.96</v>
      </c>
      <c r="J38" s="11">
        <v>22073.040000000001</v>
      </c>
      <c r="K38" s="11">
        <v>5574</v>
      </c>
      <c r="L38" s="11">
        <v>16499.04</v>
      </c>
      <c r="M38" s="12">
        <v>41671</v>
      </c>
      <c r="N38" s="13">
        <v>2</v>
      </c>
      <c r="O38" s="10" t="s">
        <v>39</v>
      </c>
      <c r="P38" s="14" t="s">
        <v>22</v>
      </c>
      <c r="Q38" s="11">
        <f>sales[[#This Row],[Profit]]/sales[[#This Row],[Units Sold]]</f>
        <v>8.8800000000000008</v>
      </c>
    </row>
    <row r="39" spans="1:17" x14ac:dyDescent="0.25">
      <c r="A39" s="4" t="s">
        <v>17</v>
      </c>
      <c r="B39" s="4" t="s">
        <v>27</v>
      </c>
      <c r="C39" s="10" t="s">
        <v>19</v>
      </c>
      <c r="D39" s="10" t="s">
        <v>43</v>
      </c>
      <c r="E39" s="4">
        <v>1210</v>
      </c>
      <c r="F39" s="11">
        <v>3</v>
      </c>
      <c r="G39" s="11">
        <v>350</v>
      </c>
      <c r="H39" s="11">
        <v>423500</v>
      </c>
      <c r="I39" s="11">
        <v>4235</v>
      </c>
      <c r="J39" s="11">
        <v>419265</v>
      </c>
      <c r="K39" s="11">
        <v>314600</v>
      </c>
      <c r="L39" s="11">
        <v>104665</v>
      </c>
      <c r="M39" s="12">
        <v>41699</v>
      </c>
      <c r="N39" s="13">
        <v>3</v>
      </c>
      <c r="O39" s="10" t="s">
        <v>30</v>
      </c>
      <c r="P39" s="14" t="s">
        <v>22</v>
      </c>
      <c r="Q39" s="11">
        <f>sales[[#This Row],[Profit]]/sales[[#This Row],[Units Sold]]</f>
        <v>86.5</v>
      </c>
    </row>
    <row r="40" spans="1:17" x14ac:dyDescent="0.25">
      <c r="A40" s="4" t="s">
        <v>17</v>
      </c>
      <c r="B40" s="4" t="s">
        <v>37</v>
      </c>
      <c r="C40" s="10" t="s">
        <v>19</v>
      </c>
      <c r="D40" s="10" t="s">
        <v>43</v>
      </c>
      <c r="E40" s="4">
        <v>2529</v>
      </c>
      <c r="F40" s="11">
        <v>3</v>
      </c>
      <c r="G40" s="11">
        <v>7</v>
      </c>
      <c r="H40" s="11">
        <v>17703</v>
      </c>
      <c r="I40" s="11">
        <v>177.03</v>
      </c>
      <c r="J40" s="11">
        <v>17525.97</v>
      </c>
      <c r="K40" s="11">
        <v>12645</v>
      </c>
      <c r="L40" s="11">
        <v>4880.9699999999993</v>
      </c>
      <c r="M40" s="12">
        <v>41821</v>
      </c>
      <c r="N40" s="13">
        <v>7</v>
      </c>
      <c r="O40" s="10" t="s">
        <v>33</v>
      </c>
      <c r="P40" s="14" t="s">
        <v>22</v>
      </c>
      <c r="Q40" s="11">
        <f>sales[[#This Row],[Profit]]/sales[[#This Row],[Units Sold]]</f>
        <v>1.9299999999999997</v>
      </c>
    </row>
    <row r="41" spans="1:17" x14ac:dyDescent="0.25">
      <c r="A41" s="4" t="s">
        <v>31</v>
      </c>
      <c r="B41" s="4" t="s">
        <v>18</v>
      </c>
      <c r="C41" s="10" t="s">
        <v>19</v>
      </c>
      <c r="D41" s="10" t="s">
        <v>43</v>
      </c>
      <c r="E41" s="4">
        <v>1445</v>
      </c>
      <c r="F41" s="11">
        <v>3</v>
      </c>
      <c r="G41" s="11">
        <v>12</v>
      </c>
      <c r="H41" s="11">
        <v>17340</v>
      </c>
      <c r="I41" s="11">
        <v>173.4</v>
      </c>
      <c r="J41" s="11">
        <v>17166.599999999999</v>
      </c>
      <c r="K41" s="11">
        <v>4335</v>
      </c>
      <c r="L41" s="11">
        <v>12831.599999999999</v>
      </c>
      <c r="M41" s="12">
        <v>41883</v>
      </c>
      <c r="N41" s="13">
        <v>9</v>
      </c>
      <c r="O41" s="10" t="s">
        <v>36</v>
      </c>
      <c r="P41" s="14" t="s">
        <v>22</v>
      </c>
      <c r="Q41" s="11">
        <f>sales[[#This Row],[Profit]]/sales[[#This Row],[Units Sold]]</f>
        <v>8.879999999999999</v>
      </c>
    </row>
    <row r="42" spans="1:17" x14ac:dyDescent="0.25">
      <c r="A42" s="4" t="s">
        <v>31</v>
      </c>
      <c r="B42" s="4" t="s">
        <v>25</v>
      </c>
      <c r="C42" s="10" t="s">
        <v>19</v>
      </c>
      <c r="D42" s="10" t="s">
        <v>43</v>
      </c>
      <c r="E42" s="4">
        <v>2671</v>
      </c>
      <c r="F42" s="11">
        <v>3</v>
      </c>
      <c r="G42" s="11">
        <v>12</v>
      </c>
      <c r="H42" s="11">
        <v>32052</v>
      </c>
      <c r="I42" s="11">
        <v>320.52</v>
      </c>
      <c r="J42" s="11">
        <v>31731.48</v>
      </c>
      <c r="K42" s="11">
        <v>8013</v>
      </c>
      <c r="L42" s="11">
        <v>23718.48</v>
      </c>
      <c r="M42" s="12">
        <v>41883</v>
      </c>
      <c r="N42" s="13">
        <v>9</v>
      </c>
      <c r="O42" s="10" t="s">
        <v>36</v>
      </c>
      <c r="P42" s="14" t="s">
        <v>22</v>
      </c>
      <c r="Q42" s="11">
        <f>sales[[#This Row],[Profit]]/sales[[#This Row],[Units Sold]]</f>
        <v>8.879999999999999</v>
      </c>
    </row>
    <row r="43" spans="1:17" x14ac:dyDescent="0.25">
      <c r="A43" s="4" t="s">
        <v>17</v>
      </c>
      <c r="B43" s="4" t="s">
        <v>27</v>
      </c>
      <c r="C43" s="10" t="s">
        <v>19</v>
      </c>
      <c r="D43" s="10" t="s">
        <v>43</v>
      </c>
      <c r="E43" s="4">
        <v>1397</v>
      </c>
      <c r="F43" s="11">
        <v>3</v>
      </c>
      <c r="G43" s="11">
        <v>350</v>
      </c>
      <c r="H43" s="11">
        <v>488950</v>
      </c>
      <c r="I43" s="11">
        <v>4889.5</v>
      </c>
      <c r="J43" s="11">
        <v>484060.5</v>
      </c>
      <c r="K43" s="11">
        <v>363220</v>
      </c>
      <c r="L43" s="11">
        <v>120840.5</v>
      </c>
      <c r="M43" s="12">
        <v>41913</v>
      </c>
      <c r="N43" s="13">
        <v>10</v>
      </c>
      <c r="O43" s="10" t="s">
        <v>40</v>
      </c>
      <c r="P43" s="14" t="s">
        <v>22</v>
      </c>
      <c r="Q43" s="11">
        <f>sales[[#This Row],[Profit]]/sales[[#This Row],[Units Sold]]</f>
        <v>86.5</v>
      </c>
    </row>
    <row r="44" spans="1:17" x14ac:dyDescent="0.25">
      <c r="A44" s="4" t="s">
        <v>17</v>
      </c>
      <c r="B44" s="4" t="s">
        <v>25</v>
      </c>
      <c r="C44" s="10" t="s">
        <v>19</v>
      </c>
      <c r="D44" s="10" t="s">
        <v>43</v>
      </c>
      <c r="E44" s="4">
        <v>2155</v>
      </c>
      <c r="F44" s="11">
        <v>3</v>
      </c>
      <c r="G44" s="11">
        <v>350</v>
      </c>
      <c r="H44" s="11">
        <v>754250</v>
      </c>
      <c r="I44" s="11">
        <v>7542.5</v>
      </c>
      <c r="J44" s="11">
        <v>746707.5</v>
      </c>
      <c r="K44" s="11">
        <v>560300</v>
      </c>
      <c r="L44" s="11">
        <v>186407.5</v>
      </c>
      <c r="M44" s="12">
        <v>41974</v>
      </c>
      <c r="N44" s="13">
        <v>12</v>
      </c>
      <c r="O44" s="10" t="s">
        <v>28</v>
      </c>
      <c r="P44" s="14" t="s">
        <v>22</v>
      </c>
      <c r="Q44" s="11">
        <f>sales[[#This Row],[Profit]]/sales[[#This Row],[Units Sold]]</f>
        <v>86.5</v>
      </c>
    </row>
    <row r="45" spans="1:17" x14ac:dyDescent="0.25">
      <c r="A45" s="4" t="s">
        <v>24</v>
      </c>
      <c r="B45" s="4" t="s">
        <v>27</v>
      </c>
      <c r="C45" s="10" t="s">
        <v>29</v>
      </c>
      <c r="D45" s="10" t="s">
        <v>43</v>
      </c>
      <c r="E45" s="4">
        <v>2214</v>
      </c>
      <c r="F45" s="11">
        <v>5</v>
      </c>
      <c r="G45" s="11">
        <v>15</v>
      </c>
      <c r="H45" s="11">
        <v>33210</v>
      </c>
      <c r="I45" s="11">
        <v>332.1</v>
      </c>
      <c r="J45" s="11">
        <v>32877.9</v>
      </c>
      <c r="K45" s="11">
        <v>22140</v>
      </c>
      <c r="L45" s="11">
        <v>10737.900000000001</v>
      </c>
      <c r="M45" s="12">
        <v>41699</v>
      </c>
      <c r="N45" s="13">
        <v>3</v>
      </c>
      <c r="O45" s="10" t="s">
        <v>30</v>
      </c>
      <c r="P45" s="14" t="s">
        <v>22</v>
      </c>
      <c r="Q45" s="11">
        <f>sales[[#This Row],[Profit]]/sales[[#This Row],[Units Sold]]</f>
        <v>4.8500000000000005</v>
      </c>
    </row>
    <row r="46" spans="1:17" x14ac:dyDescent="0.25">
      <c r="A46" s="4" t="s">
        <v>34</v>
      </c>
      <c r="B46" s="4" t="s">
        <v>37</v>
      </c>
      <c r="C46" s="10" t="s">
        <v>29</v>
      </c>
      <c r="D46" s="10" t="s">
        <v>43</v>
      </c>
      <c r="E46" s="4">
        <v>2301</v>
      </c>
      <c r="F46" s="11">
        <v>5</v>
      </c>
      <c r="G46" s="11">
        <v>300</v>
      </c>
      <c r="H46" s="11">
        <v>690300</v>
      </c>
      <c r="I46" s="11">
        <v>6903</v>
      </c>
      <c r="J46" s="11">
        <v>683397</v>
      </c>
      <c r="K46" s="11">
        <v>575250</v>
      </c>
      <c r="L46" s="11">
        <v>108147</v>
      </c>
      <c r="M46" s="12">
        <v>41730</v>
      </c>
      <c r="N46" s="13">
        <v>4</v>
      </c>
      <c r="O46" s="10" t="s">
        <v>42</v>
      </c>
      <c r="P46" s="14" t="s">
        <v>22</v>
      </c>
      <c r="Q46" s="11">
        <f>sales[[#This Row],[Profit]]/sales[[#This Row],[Units Sold]]</f>
        <v>47</v>
      </c>
    </row>
    <row r="47" spans="1:17" x14ac:dyDescent="0.25">
      <c r="A47" s="4" t="s">
        <v>17</v>
      </c>
      <c r="B47" s="4" t="s">
        <v>25</v>
      </c>
      <c r="C47" s="10" t="s">
        <v>29</v>
      </c>
      <c r="D47" s="10" t="s">
        <v>43</v>
      </c>
      <c r="E47" s="4">
        <v>1375.5</v>
      </c>
      <c r="F47" s="11">
        <v>5</v>
      </c>
      <c r="G47" s="11">
        <v>20</v>
      </c>
      <c r="H47" s="11">
        <v>27510</v>
      </c>
      <c r="I47" s="11">
        <v>275.10000000000002</v>
      </c>
      <c r="J47" s="11">
        <v>27234.899999999998</v>
      </c>
      <c r="K47" s="11">
        <v>13755</v>
      </c>
      <c r="L47" s="11">
        <v>13479.899999999998</v>
      </c>
      <c r="M47" s="12">
        <v>41821</v>
      </c>
      <c r="N47" s="13">
        <v>7</v>
      </c>
      <c r="O47" s="10" t="s">
        <v>33</v>
      </c>
      <c r="P47" s="14" t="s">
        <v>22</v>
      </c>
      <c r="Q47" s="11">
        <f>sales[[#This Row],[Profit]]/sales[[#This Row],[Units Sold]]</f>
        <v>9.7999999999999989</v>
      </c>
    </row>
    <row r="48" spans="1:17" x14ac:dyDescent="0.25">
      <c r="A48" s="4" t="s">
        <v>17</v>
      </c>
      <c r="B48" s="4" t="s">
        <v>18</v>
      </c>
      <c r="C48" s="10" t="s">
        <v>29</v>
      </c>
      <c r="D48" s="10" t="s">
        <v>43</v>
      </c>
      <c r="E48" s="4">
        <v>1830</v>
      </c>
      <c r="F48" s="11">
        <v>5</v>
      </c>
      <c r="G48" s="11">
        <v>7</v>
      </c>
      <c r="H48" s="11">
        <v>12810</v>
      </c>
      <c r="I48" s="11">
        <v>128.1</v>
      </c>
      <c r="J48" s="11">
        <v>12681.9</v>
      </c>
      <c r="K48" s="11">
        <v>9150</v>
      </c>
      <c r="L48" s="11">
        <v>3531.8999999999996</v>
      </c>
      <c r="M48" s="12">
        <v>41852</v>
      </c>
      <c r="N48" s="13">
        <v>8</v>
      </c>
      <c r="O48" s="10" t="s">
        <v>35</v>
      </c>
      <c r="P48" s="14" t="s">
        <v>22</v>
      </c>
      <c r="Q48" s="11">
        <f>sales[[#This Row],[Profit]]/sales[[#This Row],[Units Sold]]</f>
        <v>1.9299999999999997</v>
      </c>
    </row>
    <row r="49" spans="1:17" x14ac:dyDescent="0.25">
      <c r="A49" s="4" t="s">
        <v>24</v>
      </c>
      <c r="B49" s="4" t="s">
        <v>37</v>
      </c>
      <c r="C49" s="10" t="s">
        <v>38</v>
      </c>
      <c r="D49" s="10" t="s">
        <v>43</v>
      </c>
      <c r="E49" s="4">
        <v>1514</v>
      </c>
      <c r="F49" s="11">
        <v>10</v>
      </c>
      <c r="G49" s="11">
        <v>15</v>
      </c>
      <c r="H49" s="11">
        <v>22710</v>
      </c>
      <c r="I49" s="11">
        <v>227.1</v>
      </c>
      <c r="J49" s="11">
        <v>22482.9</v>
      </c>
      <c r="K49" s="11">
        <v>15140</v>
      </c>
      <c r="L49" s="11">
        <v>7342.9000000000015</v>
      </c>
      <c r="M49" s="12">
        <v>41671</v>
      </c>
      <c r="N49" s="13">
        <v>2</v>
      </c>
      <c r="O49" s="10" t="s">
        <v>39</v>
      </c>
      <c r="P49" s="14" t="s">
        <v>22</v>
      </c>
      <c r="Q49" s="11">
        <f>sales[[#This Row],[Profit]]/sales[[#This Row],[Units Sold]]</f>
        <v>4.8500000000000005</v>
      </c>
    </row>
    <row r="50" spans="1:17" x14ac:dyDescent="0.25">
      <c r="A50" s="4" t="s">
        <v>17</v>
      </c>
      <c r="B50" s="4" t="s">
        <v>37</v>
      </c>
      <c r="C50" s="10" t="s">
        <v>38</v>
      </c>
      <c r="D50" s="10" t="s">
        <v>43</v>
      </c>
      <c r="E50" s="4">
        <v>4492.5</v>
      </c>
      <c r="F50" s="11">
        <v>10</v>
      </c>
      <c r="G50" s="11">
        <v>7</v>
      </c>
      <c r="H50" s="11">
        <v>31447.5</v>
      </c>
      <c r="I50" s="11">
        <v>314.47500000000002</v>
      </c>
      <c r="J50" s="11">
        <v>31133.024999999998</v>
      </c>
      <c r="K50" s="11">
        <v>22462.5</v>
      </c>
      <c r="L50" s="11">
        <v>8670.5249999999978</v>
      </c>
      <c r="M50" s="12">
        <v>41730</v>
      </c>
      <c r="N50" s="13">
        <v>4</v>
      </c>
      <c r="O50" s="10" t="s">
        <v>42</v>
      </c>
      <c r="P50" s="14" t="s">
        <v>22</v>
      </c>
      <c r="Q50" s="11">
        <f>sales[[#This Row],[Profit]]/sales[[#This Row],[Units Sold]]</f>
        <v>1.9299999999999995</v>
      </c>
    </row>
    <row r="51" spans="1:17" x14ac:dyDescent="0.25">
      <c r="A51" s="4" t="s">
        <v>32</v>
      </c>
      <c r="B51" s="4" t="s">
        <v>37</v>
      </c>
      <c r="C51" s="10" t="s">
        <v>38</v>
      </c>
      <c r="D51" s="10" t="s">
        <v>43</v>
      </c>
      <c r="E51" s="4">
        <v>727</v>
      </c>
      <c r="F51" s="11">
        <v>10</v>
      </c>
      <c r="G51" s="11">
        <v>125</v>
      </c>
      <c r="H51" s="11">
        <v>90875</v>
      </c>
      <c r="I51" s="11">
        <v>908.75</v>
      </c>
      <c r="J51" s="11">
        <v>89966.25</v>
      </c>
      <c r="K51" s="11">
        <v>87240</v>
      </c>
      <c r="L51" s="11">
        <v>2726.25</v>
      </c>
      <c r="M51" s="12">
        <v>41791</v>
      </c>
      <c r="N51" s="13">
        <v>6</v>
      </c>
      <c r="O51" s="10" t="s">
        <v>26</v>
      </c>
      <c r="P51" s="14" t="s">
        <v>22</v>
      </c>
      <c r="Q51" s="11">
        <f>sales[[#This Row],[Profit]]/sales[[#This Row],[Units Sold]]</f>
        <v>3.75</v>
      </c>
    </row>
    <row r="52" spans="1:17" x14ac:dyDescent="0.25">
      <c r="A52" s="4" t="s">
        <v>32</v>
      </c>
      <c r="B52" s="4" t="s">
        <v>25</v>
      </c>
      <c r="C52" s="10" t="s">
        <v>38</v>
      </c>
      <c r="D52" s="10" t="s">
        <v>43</v>
      </c>
      <c r="E52" s="4">
        <v>787</v>
      </c>
      <c r="F52" s="11">
        <v>10</v>
      </c>
      <c r="G52" s="11">
        <v>125</v>
      </c>
      <c r="H52" s="11">
        <v>98375</v>
      </c>
      <c r="I52" s="11">
        <v>983.75</v>
      </c>
      <c r="J52" s="11">
        <v>97391.25</v>
      </c>
      <c r="K52" s="11">
        <v>94440</v>
      </c>
      <c r="L52" s="11">
        <v>2951.25</v>
      </c>
      <c r="M52" s="12">
        <v>41791</v>
      </c>
      <c r="N52" s="13">
        <v>6</v>
      </c>
      <c r="O52" s="10" t="s">
        <v>26</v>
      </c>
      <c r="P52" s="14" t="s">
        <v>22</v>
      </c>
      <c r="Q52" s="11">
        <f>sales[[#This Row],[Profit]]/sales[[#This Row],[Units Sold]]</f>
        <v>3.75</v>
      </c>
    </row>
    <row r="53" spans="1:17" x14ac:dyDescent="0.25">
      <c r="A53" s="4" t="s">
        <v>32</v>
      </c>
      <c r="B53" s="4" t="s">
        <v>27</v>
      </c>
      <c r="C53" s="10" t="s">
        <v>38</v>
      </c>
      <c r="D53" s="10" t="s">
        <v>43</v>
      </c>
      <c r="E53" s="4">
        <v>1823</v>
      </c>
      <c r="F53" s="11">
        <v>10</v>
      </c>
      <c r="G53" s="11">
        <v>125</v>
      </c>
      <c r="H53" s="11">
        <v>227875</v>
      </c>
      <c r="I53" s="11">
        <v>2278.75</v>
      </c>
      <c r="J53" s="11">
        <v>225596.25</v>
      </c>
      <c r="K53" s="11">
        <v>218760</v>
      </c>
      <c r="L53" s="11">
        <v>6836.25</v>
      </c>
      <c r="M53" s="12">
        <v>41821</v>
      </c>
      <c r="N53" s="13">
        <v>7</v>
      </c>
      <c r="O53" s="10" t="s">
        <v>33</v>
      </c>
      <c r="P53" s="14" t="s">
        <v>22</v>
      </c>
      <c r="Q53" s="11">
        <f>sales[[#This Row],[Profit]]/sales[[#This Row],[Units Sold]]</f>
        <v>3.75</v>
      </c>
    </row>
    <row r="54" spans="1:17" x14ac:dyDescent="0.25">
      <c r="A54" s="4" t="s">
        <v>24</v>
      </c>
      <c r="B54" s="4" t="s">
        <v>23</v>
      </c>
      <c r="C54" s="10" t="s">
        <v>38</v>
      </c>
      <c r="D54" s="10" t="s">
        <v>43</v>
      </c>
      <c r="E54" s="4">
        <v>747</v>
      </c>
      <c r="F54" s="11">
        <v>10</v>
      </c>
      <c r="G54" s="11">
        <v>15</v>
      </c>
      <c r="H54" s="11">
        <v>11205</v>
      </c>
      <c r="I54" s="11">
        <v>112.05</v>
      </c>
      <c r="J54" s="11">
        <v>11092.95</v>
      </c>
      <c r="K54" s="11">
        <v>7470</v>
      </c>
      <c r="L54" s="11">
        <v>3622.9500000000007</v>
      </c>
      <c r="M54" s="12">
        <v>41883</v>
      </c>
      <c r="N54" s="13">
        <v>9</v>
      </c>
      <c r="O54" s="10" t="s">
        <v>36</v>
      </c>
      <c r="P54" s="14" t="s">
        <v>22</v>
      </c>
      <c r="Q54" s="11">
        <f>sales[[#This Row],[Profit]]/sales[[#This Row],[Units Sold]]</f>
        <v>4.8500000000000005</v>
      </c>
    </row>
    <row r="55" spans="1:17" x14ac:dyDescent="0.25">
      <c r="A55" s="4" t="s">
        <v>34</v>
      </c>
      <c r="B55" s="4" t="s">
        <v>37</v>
      </c>
      <c r="C55" s="10" t="s">
        <v>38</v>
      </c>
      <c r="D55" s="10" t="s">
        <v>43</v>
      </c>
      <c r="E55" s="4">
        <v>2905</v>
      </c>
      <c r="F55" s="11">
        <v>10</v>
      </c>
      <c r="G55" s="11">
        <v>300</v>
      </c>
      <c r="H55" s="11">
        <v>871500</v>
      </c>
      <c r="I55" s="11">
        <v>8715</v>
      </c>
      <c r="J55" s="11">
        <v>862785</v>
      </c>
      <c r="K55" s="11">
        <v>726250</v>
      </c>
      <c r="L55" s="11">
        <v>136535</v>
      </c>
      <c r="M55" s="12">
        <v>41944</v>
      </c>
      <c r="N55" s="13">
        <v>11</v>
      </c>
      <c r="O55" s="10" t="s">
        <v>45</v>
      </c>
      <c r="P55" s="14" t="s">
        <v>22</v>
      </c>
      <c r="Q55" s="11">
        <f>sales[[#This Row],[Profit]]/sales[[#This Row],[Units Sold]]</f>
        <v>47</v>
      </c>
    </row>
    <row r="56" spans="1:17" x14ac:dyDescent="0.25">
      <c r="A56" s="4" t="s">
        <v>17</v>
      </c>
      <c r="B56" s="4" t="s">
        <v>25</v>
      </c>
      <c r="C56" s="10" t="s">
        <v>38</v>
      </c>
      <c r="D56" s="10" t="s">
        <v>43</v>
      </c>
      <c r="E56" s="4">
        <v>2155</v>
      </c>
      <c r="F56" s="11">
        <v>10</v>
      </c>
      <c r="G56" s="11">
        <v>350</v>
      </c>
      <c r="H56" s="11">
        <v>754250</v>
      </c>
      <c r="I56" s="11">
        <v>7542.5</v>
      </c>
      <c r="J56" s="11">
        <v>746707.5</v>
      </c>
      <c r="K56" s="11">
        <v>560300</v>
      </c>
      <c r="L56" s="11">
        <v>186407.5</v>
      </c>
      <c r="M56" s="12">
        <v>41974</v>
      </c>
      <c r="N56" s="13">
        <v>12</v>
      </c>
      <c r="O56" s="10" t="s">
        <v>28</v>
      </c>
      <c r="P56" s="14" t="s">
        <v>22</v>
      </c>
      <c r="Q56" s="11">
        <f>sales[[#This Row],[Profit]]/sales[[#This Row],[Units Sold]]</f>
        <v>86.5</v>
      </c>
    </row>
    <row r="57" spans="1:17" x14ac:dyDescent="0.25">
      <c r="A57" s="4" t="s">
        <v>32</v>
      </c>
      <c r="B57" s="4" t="s">
        <v>18</v>
      </c>
      <c r="C57" s="10" t="s">
        <v>19</v>
      </c>
      <c r="D57" s="10" t="s">
        <v>43</v>
      </c>
      <c r="E57" s="4">
        <v>742.5</v>
      </c>
      <c r="F57" s="11">
        <v>3</v>
      </c>
      <c r="G57" s="11">
        <v>125</v>
      </c>
      <c r="H57" s="11">
        <v>92812.5</v>
      </c>
      <c r="I57" s="11">
        <v>1856.25</v>
      </c>
      <c r="J57" s="11">
        <v>90956.25</v>
      </c>
      <c r="K57" s="11">
        <v>89100</v>
      </c>
      <c r="L57" s="11">
        <v>1856.25</v>
      </c>
      <c r="M57" s="12">
        <v>41730</v>
      </c>
      <c r="N57" s="13">
        <v>4</v>
      </c>
      <c r="O57" s="10" t="s">
        <v>42</v>
      </c>
      <c r="P57" s="14" t="s">
        <v>22</v>
      </c>
      <c r="Q57" s="11">
        <f>sales[[#This Row],[Profit]]/sales[[#This Row],[Units Sold]]</f>
        <v>2.5</v>
      </c>
    </row>
    <row r="58" spans="1:17" x14ac:dyDescent="0.25">
      <c r="A58" s="4" t="s">
        <v>31</v>
      </c>
      <c r="B58" s="4" t="s">
        <v>18</v>
      </c>
      <c r="C58" s="10" t="s">
        <v>19</v>
      </c>
      <c r="D58" s="10" t="s">
        <v>43</v>
      </c>
      <c r="E58" s="4">
        <v>1295</v>
      </c>
      <c r="F58" s="11">
        <v>3</v>
      </c>
      <c r="G58" s="11">
        <v>12</v>
      </c>
      <c r="H58" s="11">
        <v>15540</v>
      </c>
      <c r="I58" s="11">
        <v>310.8</v>
      </c>
      <c r="J58" s="11">
        <v>15229.2</v>
      </c>
      <c r="K58" s="11">
        <v>3885</v>
      </c>
      <c r="L58" s="11">
        <v>11344.2</v>
      </c>
      <c r="M58" s="12">
        <v>41913</v>
      </c>
      <c r="N58" s="13">
        <v>10</v>
      </c>
      <c r="O58" s="10" t="s">
        <v>40</v>
      </c>
      <c r="P58" s="14" t="s">
        <v>22</v>
      </c>
      <c r="Q58" s="11">
        <f>sales[[#This Row],[Profit]]/sales[[#This Row],[Units Sold]]</f>
        <v>8.76</v>
      </c>
    </row>
    <row r="59" spans="1:17" x14ac:dyDescent="0.25">
      <c r="A59" s="4" t="s">
        <v>17</v>
      </c>
      <c r="B59" s="4" t="s">
        <v>18</v>
      </c>
      <c r="C59" s="10" t="s">
        <v>19</v>
      </c>
      <c r="D59" s="10" t="s">
        <v>43</v>
      </c>
      <c r="E59" s="4">
        <v>2852</v>
      </c>
      <c r="F59" s="11">
        <v>3</v>
      </c>
      <c r="G59" s="11">
        <v>350</v>
      </c>
      <c r="H59" s="11">
        <v>998200</v>
      </c>
      <c r="I59" s="11">
        <v>19964</v>
      </c>
      <c r="J59" s="11">
        <v>978236</v>
      </c>
      <c r="K59" s="11">
        <v>741520</v>
      </c>
      <c r="L59" s="11">
        <v>236716</v>
      </c>
      <c r="M59" s="12">
        <v>41974</v>
      </c>
      <c r="N59" s="13">
        <v>12</v>
      </c>
      <c r="O59" s="10" t="s">
        <v>28</v>
      </c>
      <c r="P59" s="14" t="s">
        <v>22</v>
      </c>
      <c r="Q59" s="11">
        <f>sales[[#This Row],[Profit]]/sales[[#This Row],[Units Sold]]</f>
        <v>83</v>
      </c>
    </row>
    <row r="60" spans="1:17" x14ac:dyDescent="0.25">
      <c r="A60" s="4" t="s">
        <v>31</v>
      </c>
      <c r="B60" s="4" t="s">
        <v>37</v>
      </c>
      <c r="C60" s="10" t="s">
        <v>29</v>
      </c>
      <c r="D60" s="10" t="s">
        <v>43</v>
      </c>
      <c r="E60" s="4">
        <v>1142</v>
      </c>
      <c r="F60" s="11">
        <v>5</v>
      </c>
      <c r="G60" s="11">
        <v>12</v>
      </c>
      <c r="H60" s="11">
        <v>13704</v>
      </c>
      <c r="I60" s="11">
        <v>274.08</v>
      </c>
      <c r="J60" s="11">
        <v>13429.92</v>
      </c>
      <c r="K60" s="11">
        <v>3426</v>
      </c>
      <c r="L60" s="11">
        <v>10003.92</v>
      </c>
      <c r="M60" s="12">
        <v>41791</v>
      </c>
      <c r="N60" s="13">
        <v>6</v>
      </c>
      <c r="O60" s="10" t="s">
        <v>26</v>
      </c>
      <c r="P60" s="14" t="s">
        <v>22</v>
      </c>
      <c r="Q60" s="11">
        <f>sales[[#This Row],[Profit]]/sales[[#This Row],[Units Sold]]</f>
        <v>8.76</v>
      </c>
    </row>
    <row r="61" spans="1:17" x14ac:dyDescent="0.25">
      <c r="A61" s="4" t="s">
        <v>17</v>
      </c>
      <c r="B61" s="4" t="s">
        <v>37</v>
      </c>
      <c r="C61" s="10" t="s">
        <v>29</v>
      </c>
      <c r="D61" s="10" t="s">
        <v>43</v>
      </c>
      <c r="E61" s="4">
        <v>1566</v>
      </c>
      <c r="F61" s="11">
        <v>5</v>
      </c>
      <c r="G61" s="11">
        <v>20</v>
      </c>
      <c r="H61" s="11">
        <v>31320</v>
      </c>
      <c r="I61" s="11">
        <v>626.4</v>
      </c>
      <c r="J61" s="11">
        <v>30693.599999999999</v>
      </c>
      <c r="K61" s="11">
        <v>15660</v>
      </c>
      <c r="L61" s="11">
        <v>15033.599999999999</v>
      </c>
      <c r="M61" s="12">
        <v>41913</v>
      </c>
      <c r="N61" s="13">
        <v>10</v>
      </c>
      <c r="O61" s="10" t="s">
        <v>40</v>
      </c>
      <c r="P61" s="14" t="s">
        <v>22</v>
      </c>
      <c r="Q61" s="11">
        <f>sales[[#This Row],[Profit]]/sales[[#This Row],[Units Sold]]</f>
        <v>9.6</v>
      </c>
    </row>
    <row r="62" spans="1:17" x14ac:dyDescent="0.25">
      <c r="A62" s="4" t="s">
        <v>31</v>
      </c>
      <c r="B62" s="4" t="s">
        <v>27</v>
      </c>
      <c r="C62" s="10" t="s">
        <v>29</v>
      </c>
      <c r="D62" s="10" t="s">
        <v>43</v>
      </c>
      <c r="E62" s="4">
        <v>690</v>
      </c>
      <c r="F62" s="11">
        <v>5</v>
      </c>
      <c r="G62" s="11">
        <v>12</v>
      </c>
      <c r="H62" s="11">
        <v>8280</v>
      </c>
      <c r="I62" s="11">
        <v>165.6</v>
      </c>
      <c r="J62" s="11">
        <v>8114.4</v>
      </c>
      <c r="K62" s="11">
        <v>2070</v>
      </c>
      <c r="L62" s="11">
        <v>6044.4</v>
      </c>
      <c r="M62" s="12">
        <v>41944</v>
      </c>
      <c r="N62" s="13">
        <v>11</v>
      </c>
      <c r="O62" s="10" t="s">
        <v>45</v>
      </c>
      <c r="P62" s="14" t="s">
        <v>22</v>
      </c>
      <c r="Q62" s="11">
        <f>sales[[#This Row],[Profit]]/sales[[#This Row],[Units Sold]]</f>
        <v>8.76</v>
      </c>
    </row>
    <row r="63" spans="1:17" x14ac:dyDescent="0.25">
      <c r="A63" s="4" t="s">
        <v>24</v>
      </c>
      <c r="B63" s="4" t="s">
        <v>18</v>
      </c>
      <c r="C63" s="10" t="s">
        <v>38</v>
      </c>
      <c r="D63" s="10" t="s">
        <v>43</v>
      </c>
      <c r="E63" s="4">
        <v>2363</v>
      </c>
      <c r="F63" s="11">
        <v>10</v>
      </c>
      <c r="G63" s="11">
        <v>15</v>
      </c>
      <c r="H63" s="11">
        <v>35445</v>
      </c>
      <c r="I63" s="11">
        <v>708.9</v>
      </c>
      <c r="J63" s="11">
        <v>34736.1</v>
      </c>
      <c r="K63" s="11">
        <v>23630</v>
      </c>
      <c r="L63" s="11">
        <v>11106.099999999999</v>
      </c>
      <c r="M63" s="12">
        <v>41671</v>
      </c>
      <c r="N63" s="13">
        <v>2</v>
      </c>
      <c r="O63" s="10" t="s">
        <v>39</v>
      </c>
      <c r="P63" s="14" t="s">
        <v>22</v>
      </c>
      <c r="Q63" s="11">
        <f>sales[[#This Row],[Profit]]/sales[[#This Row],[Units Sold]]</f>
        <v>4.6999999999999993</v>
      </c>
    </row>
    <row r="64" spans="1:17" x14ac:dyDescent="0.25">
      <c r="A64" s="4" t="s">
        <v>34</v>
      </c>
      <c r="B64" s="4" t="s">
        <v>25</v>
      </c>
      <c r="C64" s="10" t="s">
        <v>38</v>
      </c>
      <c r="D64" s="10" t="s">
        <v>43</v>
      </c>
      <c r="E64" s="4">
        <v>918</v>
      </c>
      <c r="F64" s="11">
        <v>10</v>
      </c>
      <c r="G64" s="11">
        <v>300</v>
      </c>
      <c r="H64" s="11">
        <v>275400</v>
      </c>
      <c r="I64" s="11">
        <v>5508</v>
      </c>
      <c r="J64" s="11">
        <v>269892</v>
      </c>
      <c r="K64" s="11">
        <v>229500</v>
      </c>
      <c r="L64" s="11">
        <v>40392</v>
      </c>
      <c r="M64" s="12">
        <v>41760</v>
      </c>
      <c r="N64" s="13">
        <v>5</v>
      </c>
      <c r="O64" s="10" t="s">
        <v>44</v>
      </c>
      <c r="P64" s="14" t="s">
        <v>22</v>
      </c>
      <c r="Q64" s="11">
        <f>sales[[#This Row],[Profit]]/sales[[#This Row],[Units Sold]]</f>
        <v>44</v>
      </c>
    </row>
    <row r="65" spans="1:17" x14ac:dyDescent="0.25">
      <c r="A65" s="4" t="s">
        <v>34</v>
      </c>
      <c r="B65" s="4" t="s">
        <v>23</v>
      </c>
      <c r="C65" s="10" t="s">
        <v>38</v>
      </c>
      <c r="D65" s="10" t="s">
        <v>43</v>
      </c>
      <c r="E65" s="4">
        <v>1728</v>
      </c>
      <c r="F65" s="11">
        <v>10</v>
      </c>
      <c r="G65" s="11">
        <v>300</v>
      </c>
      <c r="H65" s="11">
        <v>518400</v>
      </c>
      <c r="I65" s="11">
        <v>10368</v>
      </c>
      <c r="J65" s="11">
        <v>508032</v>
      </c>
      <c r="K65" s="11">
        <v>432000</v>
      </c>
      <c r="L65" s="11">
        <v>76032</v>
      </c>
      <c r="M65" s="12">
        <v>41760</v>
      </c>
      <c r="N65" s="13">
        <v>5</v>
      </c>
      <c r="O65" s="10" t="s">
        <v>44</v>
      </c>
      <c r="P65" s="14" t="s">
        <v>22</v>
      </c>
      <c r="Q65" s="11">
        <f>sales[[#This Row],[Profit]]/sales[[#This Row],[Units Sold]]</f>
        <v>44</v>
      </c>
    </row>
    <row r="66" spans="1:17" x14ac:dyDescent="0.25">
      <c r="A66" s="4" t="s">
        <v>31</v>
      </c>
      <c r="B66" s="4" t="s">
        <v>37</v>
      </c>
      <c r="C66" s="10" t="s">
        <v>38</v>
      </c>
      <c r="D66" s="10" t="s">
        <v>43</v>
      </c>
      <c r="E66" s="4">
        <v>1142</v>
      </c>
      <c r="F66" s="11">
        <v>10</v>
      </c>
      <c r="G66" s="11">
        <v>12</v>
      </c>
      <c r="H66" s="11">
        <v>13704</v>
      </c>
      <c r="I66" s="11">
        <v>274.08</v>
      </c>
      <c r="J66" s="11">
        <v>13429.92</v>
      </c>
      <c r="K66" s="11">
        <v>3426</v>
      </c>
      <c r="L66" s="11">
        <v>10003.92</v>
      </c>
      <c r="M66" s="12">
        <v>41791</v>
      </c>
      <c r="N66" s="13">
        <v>6</v>
      </c>
      <c r="O66" s="10" t="s">
        <v>26</v>
      </c>
      <c r="P66" s="14" t="s">
        <v>22</v>
      </c>
      <c r="Q66" s="11">
        <f>sales[[#This Row],[Profit]]/sales[[#This Row],[Units Sold]]</f>
        <v>8.76</v>
      </c>
    </row>
    <row r="67" spans="1:17" x14ac:dyDescent="0.25">
      <c r="A67" s="4" t="s">
        <v>32</v>
      </c>
      <c r="B67" s="4" t="s">
        <v>27</v>
      </c>
      <c r="C67" s="10" t="s">
        <v>38</v>
      </c>
      <c r="D67" s="10" t="s">
        <v>43</v>
      </c>
      <c r="E67" s="4">
        <v>662</v>
      </c>
      <c r="F67" s="11">
        <v>10</v>
      </c>
      <c r="G67" s="11">
        <v>125</v>
      </c>
      <c r="H67" s="11">
        <v>82750</v>
      </c>
      <c r="I67" s="11">
        <v>1655</v>
      </c>
      <c r="J67" s="11">
        <v>81095</v>
      </c>
      <c r="K67" s="11">
        <v>79440</v>
      </c>
      <c r="L67" s="11">
        <v>1655</v>
      </c>
      <c r="M67" s="12">
        <v>41791</v>
      </c>
      <c r="N67" s="13">
        <v>6</v>
      </c>
      <c r="O67" s="10" t="s">
        <v>26</v>
      </c>
      <c r="P67" s="14" t="s">
        <v>22</v>
      </c>
      <c r="Q67" s="11">
        <f>sales[[#This Row],[Profit]]/sales[[#This Row],[Units Sold]]</f>
        <v>2.5</v>
      </c>
    </row>
    <row r="68" spans="1:17" x14ac:dyDescent="0.25">
      <c r="A68" s="4" t="s">
        <v>31</v>
      </c>
      <c r="B68" s="4" t="s">
        <v>18</v>
      </c>
      <c r="C68" s="10" t="s">
        <v>38</v>
      </c>
      <c r="D68" s="10" t="s">
        <v>43</v>
      </c>
      <c r="E68" s="4">
        <v>1295</v>
      </c>
      <c r="F68" s="11">
        <v>10</v>
      </c>
      <c r="G68" s="11">
        <v>12</v>
      </c>
      <c r="H68" s="11">
        <v>15540</v>
      </c>
      <c r="I68" s="11">
        <v>310.8</v>
      </c>
      <c r="J68" s="11">
        <v>15229.2</v>
      </c>
      <c r="K68" s="11">
        <v>3885</v>
      </c>
      <c r="L68" s="11">
        <v>11344.2</v>
      </c>
      <c r="M68" s="12">
        <v>41913</v>
      </c>
      <c r="N68" s="13">
        <v>10</v>
      </c>
      <c r="O68" s="10" t="s">
        <v>40</v>
      </c>
      <c r="P68" s="14" t="s">
        <v>22</v>
      </c>
      <c r="Q68" s="11">
        <f>sales[[#This Row],[Profit]]/sales[[#This Row],[Units Sold]]</f>
        <v>8.76</v>
      </c>
    </row>
    <row r="69" spans="1:17" x14ac:dyDescent="0.25">
      <c r="A69" s="4" t="s">
        <v>34</v>
      </c>
      <c r="B69" s="4" t="s">
        <v>18</v>
      </c>
      <c r="C69" s="10" t="s">
        <v>38</v>
      </c>
      <c r="D69" s="10" t="s">
        <v>43</v>
      </c>
      <c r="E69" s="4">
        <v>1916</v>
      </c>
      <c r="F69" s="11">
        <v>10</v>
      </c>
      <c r="G69" s="11">
        <v>300</v>
      </c>
      <c r="H69" s="11">
        <v>574800</v>
      </c>
      <c r="I69" s="11">
        <v>11496</v>
      </c>
      <c r="J69" s="11">
        <v>563304</v>
      </c>
      <c r="K69" s="11">
        <v>479000</v>
      </c>
      <c r="L69" s="11">
        <v>84304</v>
      </c>
      <c r="M69" s="12">
        <v>41974</v>
      </c>
      <c r="N69" s="13">
        <v>12</v>
      </c>
      <c r="O69" s="10" t="s">
        <v>28</v>
      </c>
      <c r="P69" s="14" t="s">
        <v>22</v>
      </c>
      <c r="Q69" s="11">
        <f>sales[[#This Row],[Profit]]/sales[[#This Row],[Units Sold]]</f>
        <v>44</v>
      </c>
    </row>
    <row r="70" spans="1:17" x14ac:dyDescent="0.25">
      <c r="A70" s="4" t="s">
        <v>17</v>
      </c>
      <c r="B70" s="4" t="s">
        <v>18</v>
      </c>
      <c r="C70" s="10" t="s">
        <v>38</v>
      </c>
      <c r="D70" s="10" t="s">
        <v>43</v>
      </c>
      <c r="E70" s="4">
        <v>2852</v>
      </c>
      <c r="F70" s="11">
        <v>10</v>
      </c>
      <c r="G70" s="11">
        <v>350</v>
      </c>
      <c r="H70" s="11">
        <v>998200</v>
      </c>
      <c r="I70" s="11">
        <v>19964</v>
      </c>
      <c r="J70" s="11">
        <v>978236</v>
      </c>
      <c r="K70" s="11">
        <v>741520</v>
      </c>
      <c r="L70" s="11">
        <v>236716</v>
      </c>
      <c r="M70" s="12">
        <v>41974</v>
      </c>
      <c r="N70" s="13">
        <v>12</v>
      </c>
      <c r="O70" s="10" t="s">
        <v>28</v>
      </c>
      <c r="P70" s="14" t="s">
        <v>22</v>
      </c>
      <c r="Q70" s="11">
        <f>sales[[#This Row],[Profit]]/sales[[#This Row],[Units Sold]]</f>
        <v>83</v>
      </c>
    </row>
    <row r="71" spans="1:17" x14ac:dyDescent="0.25">
      <c r="A71" s="4" t="s">
        <v>32</v>
      </c>
      <c r="B71" s="4" t="s">
        <v>18</v>
      </c>
      <c r="C71" s="10" t="s">
        <v>38</v>
      </c>
      <c r="D71" s="10" t="s">
        <v>43</v>
      </c>
      <c r="E71" s="4">
        <v>2729</v>
      </c>
      <c r="F71" s="11">
        <v>10</v>
      </c>
      <c r="G71" s="11">
        <v>125</v>
      </c>
      <c r="H71" s="11">
        <v>341125</v>
      </c>
      <c r="I71" s="11">
        <v>6822.5</v>
      </c>
      <c r="J71" s="11">
        <v>334302.5</v>
      </c>
      <c r="K71" s="11">
        <v>327480</v>
      </c>
      <c r="L71" s="11">
        <v>6822.5</v>
      </c>
      <c r="M71" s="12">
        <v>41974</v>
      </c>
      <c r="N71" s="13">
        <v>12</v>
      </c>
      <c r="O71" s="10" t="s">
        <v>28</v>
      </c>
      <c r="P71" s="14" t="s">
        <v>22</v>
      </c>
      <c r="Q71" s="11">
        <f>sales[[#This Row],[Profit]]/sales[[#This Row],[Units Sold]]</f>
        <v>2.5</v>
      </c>
    </row>
    <row r="72" spans="1:17" x14ac:dyDescent="0.25">
      <c r="A72" s="4" t="s">
        <v>31</v>
      </c>
      <c r="B72" s="4" t="s">
        <v>25</v>
      </c>
      <c r="C72" s="10" t="s">
        <v>38</v>
      </c>
      <c r="D72" s="10" t="s">
        <v>43</v>
      </c>
      <c r="E72" s="4">
        <v>1055</v>
      </c>
      <c r="F72" s="11">
        <v>10</v>
      </c>
      <c r="G72" s="11">
        <v>12</v>
      </c>
      <c r="H72" s="11">
        <v>12660</v>
      </c>
      <c r="I72" s="11">
        <v>253.2</v>
      </c>
      <c r="J72" s="11">
        <v>12406.8</v>
      </c>
      <c r="K72" s="11">
        <v>3165</v>
      </c>
      <c r="L72" s="11">
        <v>9241.7999999999993</v>
      </c>
      <c r="M72" s="12">
        <v>41974</v>
      </c>
      <c r="N72" s="13">
        <v>12</v>
      </c>
      <c r="O72" s="10" t="s">
        <v>28</v>
      </c>
      <c r="P72" s="14" t="s">
        <v>22</v>
      </c>
      <c r="Q72" s="11">
        <f>sales[[#This Row],[Profit]]/sales[[#This Row],[Units Sold]]</f>
        <v>8.76</v>
      </c>
    </row>
    <row r="73" spans="1:17" x14ac:dyDescent="0.25">
      <c r="A73" s="4" t="s">
        <v>31</v>
      </c>
      <c r="B73" s="4" t="s">
        <v>27</v>
      </c>
      <c r="C73" s="10" t="s">
        <v>38</v>
      </c>
      <c r="D73" s="10" t="s">
        <v>43</v>
      </c>
      <c r="E73" s="4">
        <v>1084</v>
      </c>
      <c r="F73" s="11">
        <v>10</v>
      </c>
      <c r="G73" s="11">
        <v>12</v>
      </c>
      <c r="H73" s="11">
        <v>13008</v>
      </c>
      <c r="I73" s="11">
        <v>260.16000000000003</v>
      </c>
      <c r="J73" s="11">
        <v>12747.84</v>
      </c>
      <c r="K73" s="11">
        <v>3252</v>
      </c>
      <c r="L73" s="11">
        <v>9495.84</v>
      </c>
      <c r="M73" s="12">
        <v>41974</v>
      </c>
      <c r="N73" s="13">
        <v>12</v>
      </c>
      <c r="O73" s="10" t="s">
        <v>28</v>
      </c>
      <c r="P73" s="14" t="s">
        <v>22</v>
      </c>
      <c r="Q73" s="11">
        <f>sales[[#This Row],[Profit]]/sales[[#This Row],[Units Sold]]</f>
        <v>8.76</v>
      </c>
    </row>
    <row r="74" spans="1:17" x14ac:dyDescent="0.25">
      <c r="A74" s="4" t="s">
        <v>34</v>
      </c>
      <c r="B74" s="4" t="s">
        <v>23</v>
      </c>
      <c r="C74" s="10" t="s">
        <v>41</v>
      </c>
      <c r="D74" s="10" t="s">
        <v>43</v>
      </c>
      <c r="E74" s="4">
        <v>259</v>
      </c>
      <c r="F74" s="11">
        <v>260</v>
      </c>
      <c r="G74" s="11">
        <v>300</v>
      </c>
      <c r="H74" s="11">
        <v>77700</v>
      </c>
      <c r="I74" s="11">
        <v>1554</v>
      </c>
      <c r="J74" s="11">
        <v>76146</v>
      </c>
      <c r="K74" s="11">
        <v>64750</v>
      </c>
      <c r="L74" s="11">
        <v>11396</v>
      </c>
      <c r="M74" s="12">
        <v>41699</v>
      </c>
      <c r="N74" s="13">
        <v>3</v>
      </c>
      <c r="O74" s="10" t="s">
        <v>30</v>
      </c>
      <c r="P74" s="14" t="s">
        <v>22</v>
      </c>
      <c r="Q74" s="11">
        <f>sales[[#This Row],[Profit]]/sales[[#This Row],[Units Sold]]</f>
        <v>44</v>
      </c>
    </row>
    <row r="75" spans="1:17" x14ac:dyDescent="0.25">
      <c r="A75" s="4" t="s">
        <v>34</v>
      </c>
      <c r="B75" s="4" t="s">
        <v>27</v>
      </c>
      <c r="C75" s="10" t="s">
        <v>41</v>
      </c>
      <c r="D75" s="10" t="s">
        <v>43</v>
      </c>
      <c r="E75" s="4">
        <v>1101</v>
      </c>
      <c r="F75" s="11">
        <v>260</v>
      </c>
      <c r="G75" s="11">
        <v>300</v>
      </c>
      <c r="H75" s="11">
        <v>330300</v>
      </c>
      <c r="I75" s="11">
        <v>6606</v>
      </c>
      <c r="J75" s="11">
        <v>323694</v>
      </c>
      <c r="K75" s="11">
        <v>275250</v>
      </c>
      <c r="L75" s="11">
        <v>48444</v>
      </c>
      <c r="M75" s="12">
        <v>41699</v>
      </c>
      <c r="N75" s="13">
        <v>3</v>
      </c>
      <c r="O75" s="10" t="s">
        <v>30</v>
      </c>
      <c r="P75" s="14" t="s">
        <v>22</v>
      </c>
      <c r="Q75" s="11">
        <f>sales[[#This Row],[Profit]]/sales[[#This Row],[Units Sold]]</f>
        <v>44</v>
      </c>
    </row>
    <row r="76" spans="1:17" x14ac:dyDescent="0.25">
      <c r="A76" s="4" t="s">
        <v>32</v>
      </c>
      <c r="B76" s="4" t="s">
        <v>23</v>
      </c>
      <c r="C76" s="10" t="s">
        <v>41</v>
      </c>
      <c r="D76" s="10" t="s">
        <v>43</v>
      </c>
      <c r="E76" s="4">
        <v>2276</v>
      </c>
      <c r="F76" s="11">
        <v>260</v>
      </c>
      <c r="G76" s="11">
        <v>125</v>
      </c>
      <c r="H76" s="11">
        <v>284500</v>
      </c>
      <c r="I76" s="11">
        <v>5690</v>
      </c>
      <c r="J76" s="11">
        <v>278810</v>
      </c>
      <c r="K76" s="11">
        <v>273120</v>
      </c>
      <c r="L76" s="11">
        <v>5690</v>
      </c>
      <c r="M76" s="12">
        <v>41760</v>
      </c>
      <c r="N76" s="13">
        <v>5</v>
      </c>
      <c r="O76" s="10" t="s">
        <v>44</v>
      </c>
      <c r="P76" s="14" t="s">
        <v>22</v>
      </c>
      <c r="Q76" s="11">
        <f>sales[[#This Row],[Profit]]/sales[[#This Row],[Units Sold]]</f>
        <v>2.5</v>
      </c>
    </row>
    <row r="77" spans="1:17" x14ac:dyDescent="0.25">
      <c r="A77" s="4" t="s">
        <v>17</v>
      </c>
      <c r="B77" s="4" t="s">
        <v>37</v>
      </c>
      <c r="C77" s="10" t="s">
        <v>41</v>
      </c>
      <c r="D77" s="10" t="s">
        <v>43</v>
      </c>
      <c r="E77" s="4">
        <v>1236</v>
      </c>
      <c r="F77" s="11">
        <v>260</v>
      </c>
      <c r="G77" s="11">
        <v>20</v>
      </c>
      <c r="H77" s="11">
        <v>24720</v>
      </c>
      <c r="I77" s="11">
        <v>494.4</v>
      </c>
      <c r="J77" s="11">
        <v>24225.599999999999</v>
      </c>
      <c r="K77" s="11">
        <v>12360</v>
      </c>
      <c r="L77" s="11">
        <v>11865.599999999999</v>
      </c>
      <c r="M77" s="12">
        <v>41944</v>
      </c>
      <c r="N77" s="13">
        <v>11</v>
      </c>
      <c r="O77" s="10" t="s">
        <v>45</v>
      </c>
      <c r="P77" s="14" t="s">
        <v>22</v>
      </c>
      <c r="Q77" s="11">
        <f>sales[[#This Row],[Profit]]/sales[[#This Row],[Units Sold]]</f>
        <v>9.6</v>
      </c>
    </row>
    <row r="78" spans="1:17" x14ac:dyDescent="0.25">
      <c r="A78" s="4" t="s">
        <v>17</v>
      </c>
      <c r="B78" s="4" t="s">
        <v>25</v>
      </c>
      <c r="C78" s="10" t="s">
        <v>41</v>
      </c>
      <c r="D78" s="10" t="s">
        <v>43</v>
      </c>
      <c r="E78" s="4">
        <v>941</v>
      </c>
      <c r="F78" s="11">
        <v>260</v>
      </c>
      <c r="G78" s="11">
        <v>20</v>
      </c>
      <c r="H78" s="11">
        <v>18820</v>
      </c>
      <c r="I78" s="11">
        <v>376.4</v>
      </c>
      <c r="J78" s="11">
        <v>18443.599999999999</v>
      </c>
      <c r="K78" s="11">
        <v>9410</v>
      </c>
      <c r="L78" s="11">
        <v>9033.5999999999985</v>
      </c>
      <c r="M78" s="12">
        <v>41944</v>
      </c>
      <c r="N78" s="13">
        <v>11</v>
      </c>
      <c r="O78" s="10" t="s">
        <v>45</v>
      </c>
      <c r="P78" s="14" t="s">
        <v>22</v>
      </c>
      <c r="Q78" s="11">
        <f>sales[[#This Row],[Profit]]/sales[[#This Row],[Units Sold]]</f>
        <v>9.5999999999999979</v>
      </c>
    </row>
    <row r="79" spans="1:17" x14ac:dyDescent="0.25">
      <c r="A79" s="4" t="s">
        <v>34</v>
      </c>
      <c r="B79" s="4" t="s">
        <v>18</v>
      </c>
      <c r="C79" s="10" t="s">
        <v>41</v>
      </c>
      <c r="D79" s="10" t="s">
        <v>43</v>
      </c>
      <c r="E79" s="4">
        <v>1916</v>
      </c>
      <c r="F79" s="11">
        <v>260</v>
      </c>
      <c r="G79" s="11">
        <v>300</v>
      </c>
      <c r="H79" s="11">
        <v>574800</v>
      </c>
      <c r="I79" s="11">
        <v>11496</v>
      </c>
      <c r="J79" s="11">
        <v>563304</v>
      </c>
      <c r="K79" s="11">
        <v>479000</v>
      </c>
      <c r="L79" s="11">
        <v>84304</v>
      </c>
      <c r="M79" s="12">
        <v>41974</v>
      </c>
      <c r="N79" s="13">
        <v>12</v>
      </c>
      <c r="O79" s="10" t="s">
        <v>28</v>
      </c>
      <c r="P79" s="14" t="s">
        <v>22</v>
      </c>
      <c r="Q79" s="11">
        <f>sales[[#This Row],[Profit]]/sales[[#This Row],[Units Sold]]</f>
        <v>44</v>
      </c>
    </row>
    <row r="80" spans="1:17" x14ac:dyDescent="0.25">
      <c r="A80" s="4" t="s">
        <v>32</v>
      </c>
      <c r="B80" s="4" t="s">
        <v>25</v>
      </c>
      <c r="C80" s="10" t="s">
        <v>19</v>
      </c>
      <c r="D80" s="10" t="s">
        <v>43</v>
      </c>
      <c r="E80" s="4">
        <v>4243.5</v>
      </c>
      <c r="F80" s="11">
        <v>3</v>
      </c>
      <c r="G80" s="11">
        <v>125</v>
      </c>
      <c r="H80" s="11">
        <v>530437.5</v>
      </c>
      <c r="I80" s="11">
        <v>15913.125</v>
      </c>
      <c r="J80" s="11">
        <v>514524.375</v>
      </c>
      <c r="K80" s="11">
        <v>509220</v>
      </c>
      <c r="L80" s="11">
        <v>5304.375</v>
      </c>
      <c r="M80" s="12">
        <v>41730</v>
      </c>
      <c r="N80" s="13">
        <v>4</v>
      </c>
      <c r="O80" s="10" t="s">
        <v>42</v>
      </c>
      <c r="P80" s="14" t="s">
        <v>22</v>
      </c>
      <c r="Q80" s="11">
        <f>sales[[#This Row],[Profit]]/sales[[#This Row],[Units Sold]]</f>
        <v>1.25</v>
      </c>
    </row>
    <row r="81" spans="1:17" x14ac:dyDescent="0.25">
      <c r="A81" s="4" t="s">
        <v>17</v>
      </c>
      <c r="B81" s="4" t="s">
        <v>23</v>
      </c>
      <c r="C81" s="10" t="s">
        <v>19</v>
      </c>
      <c r="D81" s="10" t="s">
        <v>43</v>
      </c>
      <c r="E81" s="4">
        <v>2580</v>
      </c>
      <c r="F81" s="11">
        <v>3</v>
      </c>
      <c r="G81" s="11">
        <v>20</v>
      </c>
      <c r="H81" s="11">
        <v>51600</v>
      </c>
      <c r="I81" s="11">
        <v>1548</v>
      </c>
      <c r="J81" s="11">
        <v>50052</v>
      </c>
      <c r="K81" s="11">
        <v>25800</v>
      </c>
      <c r="L81" s="11">
        <v>24252</v>
      </c>
      <c r="M81" s="12">
        <v>41730</v>
      </c>
      <c r="N81" s="13">
        <v>4</v>
      </c>
      <c r="O81" s="10" t="s">
        <v>42</v>
      </c>
      <c r="P81" s="14" t="s">
        <v>22</v>
      </c>
      <c r="Q81" s="11">
        <f>sales[[#This Row],[Profit]]/sales[[#This Row],[Units Sold]]</f>
        <v>9.4</v>
      </c>
    </row>
    <row r="82" spans="1:17" x14ac:dyDescent="0.25">
      <c r="A82" s="4" t="s">
        <v>34</v>
      </c>
      <c r="B82" s="4" t="s">
        <v>23</v>
      </c>
      <c r="C82" s="10" t="s">
        <v>19</v>
      </c>
      <c r="D82" s="10" t="s">
        <v>43</v>
      </c>
      <c r="E82" s="4">
        <v>689</v>
      </c>
      <c r="F82" s="11">
        <v>3</v>
      </c>
      <c r="G82" s="11">
        <v>300</v>
      </c>
      <c r="H82" s="11">
        <v>206700</v>
      </c>
      <c r="I82" s="11">
        <v>6201</v>
      </c>
      <c r="J82" s="11">
        <v>200499</v>
      </c>
      <c r="K82" s="11">
        <v>172250</v>
      </c>
      <c r="L82" s="11">
        <v>28249</v>
      </c>
      <c r="M82" s="12">
        <v>41791</v>
      </c>
      <c r="N82" s="13">
        <v>6</v>
      </c>
      <c r="O82" s="10" t="s">
        <v>26</v>
      </c>
      <c r="P82" s="14" t="s">
        <v>22</v>
      </c>
      <c r="Q82" s="11">
        <f>sales[[#This Row],[Profit]]/sales[[#This Row],[Units Sold]]</f>
        <v>41</v>
      </c>
    </row>
    <row r="83" spans="1:17" x14ac:dyDescent="0.25">
      <c r="A83" s="4" t="s">
        <v>31</v>
      </c>
      <c r="B83" s="4" t="s">
        <v>37</v>
      </c>
      <c r="C83" s="10" t="s">
        <v>19</v>
      </c>
      <c r="D83" s="10" t="s">
        <v>43</v>
      </c>
      <c r="E83" s="4">
        <v>1947</v>
      </c>
      <c r="F83" s="11">
        <v>3</v>
      </c>
      <c r="G83" s="11">
        <v>12</v>
      </c>
      <c r="H83" s="11">
        <v>23364</v>
      </c>
      <c r="I83" s="11">
        <v>700.92</v>
      </c>
      <c r="J83" s="11">
        <v>22663.08</v>
      </c>
      <c r="K83" s="11">
        <v>5841</v>
      </c>
      <c r="L83" s="11">
        <v>16822.080000000002</v>
      </c>
      <c r="M83" s="12">
        <v>41883</v>
      </c>
      <c r="N83" s="13">
        <v>9</v>
      </c>
      <c r="O83" s="10" t="s">
        <v>36</v>
      </c>
      <c r="P83" s="14" t="s">
        <v>22</v>
      </c>
      <c r="Q83" s="11">
        <f>sales[[#This Row],[Profit]]/sales[[#This Row],[Units Sold]]</f>
        <v>8.64</v>
      </c>
    </row>
    <row r="84" spans="1:17" x14ac:dyDescent="0.25">
      <c r="A84" s="4" t="s">
        <v>17</v>
      </c>
      <c r="B84" s="4" t="s">
        <v>23</v>
      </c>
      <c r="C84" s="10" t="s">
        <v>29</v>
      </c>
      <c r="D84" s="10" t="s">
        <v>43</v>
      </c>
      <c r="E84" s="4">
        <v>1958</v>
      </c>
      <c r="F84" s="11">
        <v>5</v>
      </c>
      <c r="G84" s="11">
        <v>7</v>
      </c>
      <c r="H84" s="11">
        <v>13706</v>
      </c>
      <c r="I84" s="11">
        <v>411.18</v>
      </c>
      <c r="J84" s="11">
        <v>13294.82</v>
      </c>
      <c r="K84" s="11">
        <v>9790</v>
      </c>
      <c r="L84" s="11">
        <v>3504.8199999999997</v>
      </c>
      <c r="M84" s="12">
        <v>41671</v>
      </c>
      <c r="N84" s="13">
        <v>2</v>
      </c>
      <c r="O84" s="10" t="s">
        <v>39</v>
      </c>
      <c r="P84" s="14" t="s">
        <v>22</v>
      </c>
      <c r="Q84" s="11">
        <f>sales[[#This Row],[Profit]]/sales[[#This Row],[Units Sold]]</f>
        <v>1.7899999999999998</v>
      </c>
    </row>
    <row r="85" spans="1:17" x14ac:dyDescent="0.25">
      <c r="A85" s="4" t="s">
        <v>31</v>
      </c>
      <c r="B85" s="4" t="s">
        <v>25</v>
      </c>
      <c r="C85" s="10" t="s">
        <v>29</v>
      </c>
      <c r="D85" s="10" t="s">
        <v>43</v>
      </c>
      <c r="E85" s="4">
        <v>1901</v>
      </c>
      <c r="F85" s="11">
        <v>5</v>
      </c>
      <c r="G85" s="11">
        <v>12</v>
      </c>
      <c r="H85" s="11">
        <v>22812</v>
      </c>
      <c r="I85" s="11">
        <v>684.36</v>
      </c>
      <c r="J85" s="11">
        <v>22127.64</v>
      </c>
      <c r="K85" s="11">
        <v>5703</v>
      </c>
      <c r="L85" s="11">
        <v>16424.64</v>
      </c>
      <c r="M85" s="12">
        <v>41791</v>
      </c>
      <c r="N85" s="13">
        <v>6</v>
      </c>
      <c r="O85" s="10" t="s">
        <v>26</v>
      </c>
      <c r="P85" s="14" t="s">
        <v>22</v>
      </c>
      <c r="Q85" s="11">
        <f>sales[[#This Row],[Profit]]/sales[[#This Row],[Units Sold]]</f>
        <v>8.64</v>
      </c>
    </row>
    <row r="86" spans="1:17" x14ac:dyDescent="0.25">
      <c r="A86" s="4" t="s">
        <v>17</v>
      </c>
      <c r="B86" s="4" t="s">
        <v>25</v>
      </c>
      <c r="C86" s="10" t="s">
        <v>29</v>
      </c>
      <c r="D86" s="10" t="s">
        <v>43</v>
      </c>
      <c r="E86" s="4">
        <v>544</v>
      </c>
      <c r="F86" s="11">
        <v>5</v>
      </c>
      <c r="G86" s="11">
        <v>7</v>
      </c>
      <c r="H86" s="11">
        <v>3808</v>
      </c>
      <c r="I86" s="11">
        <v>114.24</v>
      </c>
      <c r="J86" s="11">
        <v>3693.76</v>
      </c>
      <c r="K86" s="11">
        <v>2720</v>
      </c>
      <c r="L86" s="11">
        <v>973.76000000000022</v>
      </c>
      <c r="M86" s="12">
        <v>41883</v>
      </c>
      <c r="N86" s="13">
        <v>9</v>
      </c>
      <c r="O86" s="10" t="s">
        <v>36</v>
      </c>
      <c r="P86" s="14" t="s">
        <v>22</v>
      </c>
      <c r="Q86" s="11">
        <f>sales[[#This Row],[Profit]]/sales[[#This Row],[Units Sold]]</f>
        <v>1.7900000000000005</v>
      </c>
    </row>
    <row r="87" spans="1:17" x14ac:dyDescent="0.25">
      <c r="A87" s="4" t="s">
        <v>32</v>
      </c>
      <c r="B87" s="4" t="s">
        <v>25</v>
      </c>
      <c r="C87" s="10" t="s">
        <v>29</v>
      </c>
      <c r="D87" s="10" t="s">
        <v>43</v>
      </c>
      <c r="E87" s="4">
        <v>1287</v>
      </c>
      <c r="F87" s="11">
        <v>5</v>
      </c>
      <c r="G87" s="11">
        <v>125</v>
      </c>
      <c r="H87" s="11">
        <v>160875</v>
      </c>
      <c r="I87" s="11">
        <v>4826.25</v>
      </c>
      <c r="J87" s="11">
        <v>156048.75</v>
      </c>
      <c r="K87" s="11">
        <v>154440</v>
      </c>
      <c r="L87" s="11">
        <v>1608.75</v>
      </c>
      <c r="M87" s="12">
        <v>41974</v>
      </c>
      <c r="N87" s="13">
        <v>12</v>
      </c>
      <c r="O87" s="10" t="s">
        <v>28</v>
      </c>
      <c r="P87" s="14" t="s">
        <v>22</v>
      </c>
      <c r="Q87" s="11">
        <f>sales[[#This Row],[Profit]]/sales[[#This Row],[Units Sold]]</f>
        <v>1.25</v>
      </c>
    </row>
    <row r="88" spans="1:17" x14ac:dyDescent="0.25">
      <c r="A88" s="4" t="s">
        <v>32</v>
      </c>
      <c r="B88" s="4" t="s">
        <v>23</v>
      </c>
      <c r="C88" s="10" t="s">
        <v>29</v>
      </c>
      <c r="D88" s="10" t="s">
        <v>43</v>
      </c>
      <c r="E88" s="4">
        <v>1706</v>
      </c>
      <c r="F88" s="11">
        <v>5</v>
      </c>
      <c r="G88" s="11">
        <v>125</v>
      </c>
      <c r="H88" s="11">
        <v>213250</v>
      </c>
      <c r="I88" s="11">
        <v>6397.5</v>
      </c>
      <c r="J88" s="11">
        <v>206852.5</v>
      </c>
      <c r="K88" s="11">
        <v>204720</v>
      </c>
      <c r="L88" s="11">
        <v>2132.5</v>
      </c>
      <c r="M88" s="12">
        <v>41974</v>
      </c>
      <c r="N88" s="13">
        <v>12</v>
      </c>
      <c r="O88" s="10" t="s">
        <v>28</v>
      </c>
      <c r="P88" s="14" t="s">
        <v>22</v>
      </c>
      <c r="Q88" s="11">
        <f>sales[[#This Row],[Profit]]/sales[[#This Row],[Units Sold]]</f>
        <v>1.25</v>
      </c>
    </row>
    <row r="89" spans="1:17" x14ac:dyDescent="0.25">
      <c r="A89" s="4" t="s">
        <v>34</v>
      </c>
      <c r="B89" s="4" t="s">
        <v>25</v>
      </c>
      <c r="C89" s="10" t="s">
        <v>38</v>
      </c>
      <c r="D89" s="10" t="s">
        <v>43</v>
      </c>
      <c r="E89" s="4">
        <v>2434.5</v>
      </c>
      <c r="F89" s="11">
        <v>10</v>
      </c>
      <c r="G89" s="11">
        <v>300</v>
      </c>
      <c r="H89" s="11">
        <v>730350</v>
      </c>
      <c r="I89" s="11">
        <v>21910.5</v>
      </c>
      <c r="J89" s="11">
        <v>708439.5</v>
      </c>
      <c r="K89" s="11">
        <v>608625</v>
      </c>
      <c r="L89" s="11">
        <v>99814.5</v>
      </c>
      <c r="M89" s="12">
        <v>41640</v>
      </c>
      <c r="N89" s="13">
        <v>1</v>
      </c>
      <c r="O89" s="10" t="s">
        <v>21</v>
      </c>
      <c r="P89" s="14" t="s">
        <v>22</v>
      </c>
      <c r="Q89" s="11">
        <f>sales[[#This Row],[Profit]]/sales[[#This Row],[Units Sold]]</f>
        <v>41</v>
      </c>
    </row>
    <row r="90" spans="1:17" x14ac:dyDescent="0.25">
      <c r="A90" s="4" t="s">
        <v>32</v>
      </c>
      <c r="B90" s="4" t="s">
        <v>18</v>
      </c>
      <c r="C90" s="10" t="s">
        <v>38</v>
      </c>
      <c r="D90" s="10" t="s">
        <v>43</v>
      </c>
      <c r="E90" s="4">
        <v>1774</v>
      </c>
      <c r="F90" s="11">
        <v>10</v>
      </c>
      <c r="G90" s="11">
        <v>125</v>
      </c>
      <c r="H90" s="11">
        <v>221750</v>
      </c>
      <c r="I90" s="11">
        <v>6652.5</v>
      </c>
      <c r="J90" s="11">
        <v>215097.5</v>
      </c>
      <c r="K90" s="11">
        <v>212880</v>
      </c>
      <c r="L90" s="11">
        <v>2217.5</v>
      </c>
      <c r="M90" s="12">
        <v>41699</v>
      </c>
      <c r="N90" s="13">
        <v>3</v>
      </c>
      <c r="O90" s="10" t="s">
        <v>30</v>
      </c>
      <c r="P90" s="14" t="s">
        <v>22</v>
      </c>
      <c r="Q90" s="11">
        <f>sales[[#This Row],[Profit]]/sales[[#This Row],[Units Sold]]</f>
        <v>1.25</v>
      </c>
    </row>
    <row r="91" spans="1:17" x14ac:dyDescent="0.25">
      <c r="A91" s="4" t="s">
        <v>31</v>
      </c>
      <c r="B91" s="4" t="s">
        <v>25</v>
      </c>
      <c r="C91" s="10" t="s">
        <v>38</v>
      </c>
      <c r="D91" s="10" t="s">
        <v>43</v>
      </c>
      <c r="E91" s="4">
        <v>1901</v>
      </c>
      <c r="F91" s="11">
        <v>10</v>
      </c>
      <c r="G91" s="11">
        <v>12</v>
      </c>
      <c r="H91" s="11">
        <v>22812</v>
      </c>
      <c r="I91" s="11">
        <v>684.36</v>
      </c>
      <c r="J91" s="11">
        <v>22127.64</v>
      </c>
      <c r="K91" s="11">
        <v>5703</v>
      </c>
      <c r="L91" s="11">
        <v>16424.64</v>
      </c>
      <c r="M91" s="12">
        <v>41791</v>
      </c>
      <c r="N91" s="13">
        <v>6</v>
      </c>
      <c r="O91" s="10" t="s">
        <v>26</v>
      </c>
      <c r="P91" s="14" t="s">
        <v>22</v>
      </c>
      <c r="Q91" s="11">
        <f>sales[[#This Row],[Profit]]/sales[[#This Row],[Units Sold]]</f>
        <v>8.64</v>
      </c>
    </row>
    <row r="92" spans="1:17" x14ac:dyDescent="0.25">
      <c r="A92" s="4" t="s">
        <v>34</v>
      </c>
      <c r="B92" s="4" t="s">
        <v>23</v>
      </c>
      <c r="C92" s="10" t="s">
        <v>38</v>
      </c>
      <c r="D92" s="10" t="s">
        <v>43</v>
      </c>
      <c r="E92" s="4">
        <v>689</v>
      </c>
      <c r="F92" s="11">
        <v>10</v>
      </c>
      <c r="G92" s="11">
        <v>300</v>
      </c>
      <c r="H92" s="11">
        <v>206700</v>
      </c>
      <c r="I92" s="11">
        <v>6201</v>
      </c>
      <c r="J92" s="11">
        <v>200499</v>
      </c>
      <c r="K92" s="11">
        <v>172250</v>
      </c>
      <c r="L92" s="11">
        <v>28249</v>
      </c>
      <c r="M92" s="12">
        <v>41791</v>
      </c>
      <c r="N92" s="13">
        <v>6</v>
      </c>
      <c r="O92" s="10" t="s">
        <v>26</v>
      </c>
      <c r="P92" s="14" t="s">
        <v>22</v>
      </c>
      <c r="Q92" s="11">
        <f>sales[[#This Row],[Profit]]/sales[[#This Row],[Units Sold]]</f>
        <v>41</v>
      </c>
    </row>
    <row r="93" spans="1:17" x14ac:dyDescent="0.25">
      <c r="A93" s="4" t="s">
        <v>32</v>
      </c>
      <c r="B93" s="4" t="s">
        <v>23</v>
      </c>
      <c r="C93" s="10" t="s">
        <v>38</v>
      </c>
      <c r="D93" s="10" t="s">
        <v>43</v>
      </c>
      <c r="E93" s="4">
        <v>1570</v>
      </c>
      <c r="F93" s="11">
        <v>10</v>
      </c>
      <c r="G93" s="11">
        <v>125</v>
      </c>
      <c r="H93" s="11">
        <v>196250</v>
      </c>
      <c r="I93" s="11">
        <v>5887.5</v>
      </c>
      <c r="J93" s="11">
        <v>190362.5</v>
      </c>
      <c r="K93" s="11">
        <v>188400</v>
      </c>
      <c r="L93" s="11">
        <v>1962.5</v>
      </c>
      <c r="M93" s="12">
        <v>41791</v>
      </c>
      <c r="N93" s="13">
        <v>6</v>
      </c>
      <c r="O93" s="10" t="s">
        <v>26</v>
      </c>
      <c r="P93" s="14" t="s">
        <v>22</v>
      </c>
      <c r="Q93" s="11">
        <f>sales[[#This Row],[Profit]]/sales[[#This Row],[Units Sold]]</f>
        <v>1.25</v>
      </c>
    </row>
    <row r="94" spans="1:17" x14ac:dyDescent="0.25">
      <c r="A94" s="4" t="s">
        <v>31</v>
      </c>
      <c r="B94" s="4" t="s">
        <v>37</v>
      </c>
      <c r="C94" s="10" t="s">
        <v>38</v>
      </c>
      <c r="D94" s="10" t="s">
        <v>43</v>
      </c>
      <c r="E94" s="4">
        <v>1369.5</v>
      </c>
      <c r="F94" s="11">
        <v>10</v>
      </c>
      <c r="G94" s="11">
        <v>12</v>
      </c>
      <c r="H94" s="11">
        <v>16434</v>
      </c>
      <c r="I94" s="11">
        <v>493.02</v>
      </c>
      <c r="J94" s="11">
        <v>15940.98</v>
      </c>
      <c r="K94" s="11">
        <v>4108.5</v>
      </c>
      <c r="L94" s="11">
        <v>11832.48</v>
      </c>
      <c r="M94" s="12">
        <v>41821</v>
      </c>
      <c r="N94" s="13">
        <v>7</v>
      </c>
      <c r="O94" s="10" t="s">
        <v>33</v>
      </c>
      <c r="P94" s="14" t="s">
        <v>22</v>
      </c>
      <c r="Q94" s="11">
        <f>sales[[#This Row],[Profit]]/sales[[#This Row],[Units Sold]]</f>
        <v>8.64</v>
      </c>
    </row>
    <row r="95" spans="1:17" x14ac:dyDescent="0.25">
      <c r="A95" s="4" t="s">
        <v>32</v>
      </c>
      <c r="B95" s="4" t="s">
        <v>18</v>
      </c>
      <c r="C95" s="10" t="s">
        <v>38</v>
      </c>
      <c r="D95" s="10" t="s">
        <v>43</v>
      </c>
      <c r="E95" s="4">
        <v>2009</v>
      </c>
      <c r="F95" s="11">
        <v>10</v>
      </c>
      <c r="G95" s="11">
        <v>125</v>
      </c>
      <c r="H95" s="11">
        <v>251125</v>
      </c>
      <c r="I95" s="11">
        <v>7533.75</v>
      </c>
      <c r="J95" s="11">
        <v>243591.25</v>
      </c>
      <c r="K95" s="11">
        <v>241080</v>
      </c>
      <c r="L95" s="11">
        <v>2511.25</v>
      </c>
      <c r="M95" s="12">
        <v>41913</v>
      </c>
      <c r="N95" s="13">
        <v>10</v>
      </c>
      <c r="O95" s="10" t="s">
        <v>40</v>
      </c>
      <c r="P95" s="14" t="s">
        <v>22</v>
      </c>
      <c r="Q95" s="11">
        <f>sales[[#This Row],[Profit]]/sales[[#This Row],[Units Sold]]</f>
        <v>1.25</v>
      </c>
    </row>
    <row r="96" spans="1:17" x14ac:dyDescent="0.25">
      <c r="A96" s="4" t="s">
        <v>32</v>
      </c>
      <c r="B96" s="4" t="s">
        <v>25</v>
      </c>
      <c r="C96" s="10" t="s">
        <v>38</v>
      </c>
      <c r="D96" s="10" t="s">
        <v>43</v>
      </c>
      <c r="E96" s="4">
        <v>1287</v>
      </c>
      <c r="F96" s="11">
        <v>10</v>
      </c>
      <c r="G96" s="11">
        <v>125</v>
      </c>
      <c r="H96" s="11">
        <v>160875</v>
      </c>
      <c r="I96" s="11">
        <v>4826.25</v>
      </c>
      <c r="J96" s="11">
        <v>156048.75</v>
      </c>
      <c r="K96" s="11">
        <v>154440</v>
      </c>
      <c r="L96" s="11">
        <v>1608.75</v>
      </c>
      <c r="M96" s="12">
        <v>41974</v>
      </c>
      <c r="N96" s="13">
        <v>12</v>
      </c>
      <c r="O96" s="10" t="s">
        <v>28</v>
      </c>
      <c r="P96" s="14" t="s">
        <v>22</v>
      </c>
      <c r="Q96" s="11">
        <f>sales[[#This Row],[Profit]]/sales[[#This Row],[Units Sold]]</f>
        <v>1.25</v>
      </c>
    </row>
    <row r="97" spans="1:17" x14ac:dyDescent="0.25">
      <c r="A97" s="4" t="s">
        <v>32</v>
      </c>
      <c r="B97" s="4" t="s">
        <v>23</v>
      </c>
      <c r="C97" s="10" t="s">
        <v>38</v>
      </c>
      <c r="D97" s="10" t="s">
        <v>43</v>
      </c>
      <c r="E97" s="4">
        <v>1706</v>
      </c>
      <c r="F97" s="11">
        <v>10</v>
      </c>
      <c r="G97" s="11">
        <v>125</v>
      </c>
      <c r="H97" s="11">
        <v>213250</v>
      </c>
      <c r="I97" s="11">
        <v>6397.5</v>
      </c>
      <c r="J97" s="11">
        <v>206852.5</v>
      </c>
      <c r="K97" s="11">
        <v>204720</v>
      </c>
      <c r="L97" s="11">
        <v>2132.5</v>
      </c>
      <c r="M97" s="12">
        <v>41974</v>
      </c>
      <c r="N97" s="13">
        <v>12</v>
      </c>
      <c r="O97" s="10" t="s">
        <v>28</v>
      </c>
      <c r="P97" s="14" t="s">
        <v>22</v>
      </c>
      <c r="Q97" s="11">
        <f>sales[[#This Row],[Profit]]/sales[[#This Row],[Units Sold]]</f>
        <v>1.25</v>
      </c>
    </row>
    <row r="98" spans="1:17" x14ac:dyDescent="0.25">
      <c r="A98" s="4" t="s">
        <v>17</v>
      </c>
      <c r="B98" s="4" t="s">
        <v>18</v>
      </c>
      <c r="C98" s="10" t="s">
        <v>19</v>
      </c>
      <c r="D98" s="10" t="s">
        <v>43</v>
      </c>
      <c r="E98" s="4">
        <v>831</v>
      </c>
      <c r="F98" s="11">
        <v>3</v>
      </c>
      <c r="G98" s="11">
        <v>20</v>
      </c>
      <c r="H98" s="11">
        <v>16620</v>
      </c>
      <c r="I98" s="11">
        <v>498.6</v>
      </c>
      <c r="J98" s="11">
        <v>16121.4</v>
      </c>
      <c r="K98" s="11">
        <v>8310</v>
      </c>
      <c r="L98" s="11">
        <v>7811.4</v>
      </c>
      <c r="M98" s="12">
        <v>41760</v>
      </c>
      <c r="N98" s="13">
        <v>5</v>
      </c>
      <c r="O98" s="10" t="s">
        <v>44</v>
      </c>
      <c r="P98" s="14" t="s">
        <v>22</v>
      </c>
      <c r="Q98" s="11">
        <f>sales[[#This Row],[Profit]]/sales[[#This Row],[Units Sold]]</f>
        <v>9.4</v>
      </c>
    </row>
    <row r="99" spans="1:17" x14ac:dyDescent="0.25">
      <c r="A99" s="4" t="s">
        <v>24</v>
      </c>
      <c r="B99" s="4" t="s">
        <v>27</v>
      </c>
      <c r="C99" s="10" t="s">
        <v>29</v>
      </c>
      <c r="D99" s="10" t="s">
        <v>43</v>
      </c>
      <c r="E99" s="4">
        <v>2031</v>
      </c>
      <c r="F99" s="11">
        <v>5</v>
      </c>
      <c r="G99" s="11">
        <v>15</v>
      </c>
      <c r="H99" s="11">
        <v>30465</v>
      </c>
      <c r="I99" s="11">
        <v>1218.5999999999999</v>
      </c>
      <c r="J99" s="11">
        <v>29246.400000000001</v>
      </c>
      <c r="K99" s="11">
        <v>20310</v>
      </c>
      <c r="L99" s="11">
        <v>8936.4000000000015</v>
      </c>
      <c r="M99" s="12">
        <v>41913</v>
      </c>
      <c r="N99" s="13">
        <v>10</v>
      </c>
      <c r="O99" s="10" t="s">
        <v>40</v>
      </c>
      <c r="P99" s="14" t="s">
        <v>22</v>
      </c>
      <c r="Q99" s="11">
        <f>sales[[#This Row],[Profit]]/sales[[#This Row],[Units Sold]]</f>
        <v>4.4000000000000004</v>
      </c>
    </row>
    <row r="100" spans="1:17" x14ac:dyDescent="0.25">
      <c r="A100" s="4" t="s">
        <v>24</v>
      </c>
      <c r="B100" s="4" t="s">
        <v>27</v>
      </c>
      <c r="C100" s="10" t="s">
        <v>38</v>
      </c>
      <c r="D100" s="10" t="s">
        <v>43</v>
      </c>
      <c r="E100" s="4">
        <v>2031</v>
      </c>
      <c r="F100" s="11">
        <v>10</v>
      </c>
      <c r="G100" s="11">
        <v>15</v>
      </c>
      <c r="H100" s="11">
        <v>30465</v>
      </c>
      <c r="I100" s="11">
        <v>1218.5999999999999</v>
      </c>
      <c r="J100" s="11">
        <v>29246.400000000001</v>
      </c>
      <c r="K100" s="11">
        <v>20310</v>
      </c>
      <c r="L100" s="11">
        <v>8936.4000000000015</v>
      </c>
      <c r="M100" s="12">
        <v>41913</v>
      </c>
      <c r="N100" s="13">
        <v>10</v>
      </c>
      <c r="O100" s="10" t="s">
        <v>40</v>
      </c>
      <c r="P100" s="14" t="s">
        <v>22</v>
      </c>
      <c r="Q100" s="11">
        <f>sales[[#This Row],[Profit]]/sales[[#This Row],[Units Sold]]</f>
        <v>4.4000000000000004</v>
      </c>
    </row>
    <row r="101" spans="1:17" x14ac:dyDescent="0.25">
      <c r="A101" s="4" t="s">
        <v>34</v>
      </c>
      <c r="B101" s="4" t="s">
        <v>23</v>
      </c>
      <c r="C101" s="10" t="s">
        <v>19</v>
      </c>
      <c r="D101" s="10" t="s">
        <v>43</v>
      </c>
      <c r="E101" s="4">
        <v>2021</v>
      </c>
      <c r="F101" s="11">
        <v>3</v>
      </c>
      <c r="G101" s="11">
        <v>300</v>
      </c>
      <c r="H101" s="11">
        <v>606300</v>
      </c>
      <c r="I101" s="11">
        <v>24252</v>
      </c>
      <c r="J101" s="11">
        <v>582048</v>
      </c>
      <c r="K101" s="11">
        <v>505250</v>
      </c>
      <c r="L101" s="11">
        <v>76798</v>
      </c>
      <c r="M101" s="12">
        <v>41913</v>
      </c>
      <c r="N101" s="13">
        <v>10</v>
      </c>
      <c r="O101" s="10" t="s">
        <v>40</v>
      </c>
      <c r="P101" s="14" t="s">
        <v>22</v>
      </c>
      <c r="Q101" s="11">
        <f>sales[[#This Row],[Profit]]/sales[[#This Row],[Units Sold]]</f>
        <v>38</v>
      </c>
    </row>
    <row r="102" spans="1:17" x14ac:dyDescent="0.25">
      <c r="A102" s="4" t="s">
        <v>17</v>
      </c>
      <c r="B102" s="4" t="s">
        <v>37</v>
      </c>
      <c r="C102" s="10" t="s">
        <v>19</v>
      </c>
      <c r="D102" s="10" t="s">
        <v>43</v>
      </c>
      <c r="E102" s="4">
        <v>274</v>
      </c>
      <c r="F102" s="11">
        <v>3</v>
      </c>
      <c r="G102" s="11">
        <v>350</v>
      </c>
      <c r="H102" s="11">
        <v>95900</v>
      </c>
      <c r="I102" s="11">
        <v>3836</v>
      </c>
      <c r="J102" s="11">
        <v>92064</v>
      </c>
      <c r="K102" s="11">
        <v>71240</v>
      </c>
      <c r="L102" s="11">
        <v>20824</v>
      </c>
      <c r="M102" s="12">
        <v>41974</v>
      </c>
      <c r="N102" s="13">
        <v>12</v>
      </c>
      <c r="O102" s="10" t="s">
        <v>28</v>
      </c>
      <c r="P102" s="14" t="s">
        <v>22</v>
      </c>
      <c r="Q102" s="11">
        <f>sales[[#This Row],[Profit]]/sales[[#This Row],[Units Sold]]</f>
        <v>76</v>
      </c>
    </row>
    <row r="103" spans="1:17" x14ac:dyDescent="0.25">
      <c r="A103" s="4" t="s">
        <v>24</v>
      </c>
      <c r="B103" s="4" t="s">
        <v>18</v>
      </c>
      <c r="C103" s="10" t="s">
        <v>29</v>
      </c>
      <c r="D103" s="10" t="s">
        <v>43</v>
      </c>
      <c r="E103" s="4">
        <v>1967</v>
      </c>
      <c r="F103" s="11">
        <v>5</v>
      </c>
      <c r="G103" s="11">
        <v>15</v>
      </c>
      <c r="H103" s="11">
        <v>29505</v>
      </c>
      <c r="I103" s="11">
        <v>1180.2</v>
      </c>
      <c r="J103" s="11">
        <v>28324.799999999999</v>
      </c>
      <c r="K103" s="11">
        <v>19670</v>
      </c>
      <c r="L103" s="11">
        <v>8654.7999999999993</v>
      </c>
      <c r="M103" s="12">
        <v>41699</v>
      </c>
      <c r="N103" s="13">
        <v>3</v>
      </c>
      <c r="O103" s="10" t="s">
        <v>30</v>
      </c>
      <c r="P103" s="14" t="s">
        <v>22</v>
      </c>
      <c r="Q103" s="11">
        <f>sales[[#This Row],[Profit]]/sales[[#This Row],[Units Sold]]</f>
        <v>4.3999999999999995</v>
      </c>
    </row>
    <row r="104" spans="1:17" x14ac:dyDescent="0.25">
      <c r="A104" s="4" t="s">
        <v>34</v>
      </c>
      <c r="B104" s="4" t="s">
        <v>23</v>
      </c>
      <c r="C104" s="10" t="s">
        <v>29</v>
      </c>
      <c r="D104" s="10" t="s">
        <v>43</v>
      </c>
      <c r="E104" s="4">
        <v>1859</v>
      </c>
      <c r="F104" s="11">
        <v>5</v>
      </c>
      <c r="G104" s="11">
        <v>300</v>
      </c>
      <c r="H104" s="11">
        <v>557700</v>
      </c>
      <c r="I104" s="11">
        <v>22308</v>
      </c>
      <c r="J104" s="11">
        <v>535392</v>
      </c>
      <c r="K104" s="11">
        <v>464750</v>
      </c>
      <c r="L104" s="11">
        <v>70642</v>
      </c>
      <c r="M104" s="12">
        <v>41852</v>
      </c>
      <c r="N104" s="13">
        <v>8</v>
      </c>
      <c r="O104" s="10" t="s">
        <v>35</v>
      </c>
      <c r="P104" s="14" t="s">
        <v>22</v>
      </c>
      <c r="Q104" s="11">
        <f>sales[[#This Row],[Profit]]/sales[[#This Row],[Units Sold]]</f>
        <v>38</v>
      </c>
    </row>
    <row r="105" spans="1:17" x14ac:dyDescent="0.25">
      <c r="A105" s="4" t="s">
        <v>34</v>
      </c>
      <c r="B105" s="4" t="s">
        <v>23</v>
      </c>
      <c r="C105" s="10" t="s">
        <v>29</v>
      </c>
      <c r="D105" s="10" t="s">
        <v>43</v>
      </c>
      <c r="E105" s="4">
        <v>2021</v>
      </c>
      <c r="F105" s="11">
        <v>5</v>
      </c>
      <c r="G105" s="11">
        <v>300</v>
      </c>
      <c r="H105" s="11">
        <v>606300</v>
      </c>
      <c r="I105" s="11">
        <v>24252</v>
      </c>
      <c r="J105" s="11">
        <v>582048</v>
      </c>
      <c r="K105" s="11">
        <v>505250</v>
      </c>
      <c r="L105" s="11">
        <v>76798</v>
      </c>
      <c r="M105" s="12">
        <v>41913</v>
      </c>
      <c r="N105" s="13">
        <v>10</v>
      </c>
      <c r="O105" s="10" t="s">
        <v>40</v>
      </c>
      <c r="P105" s="14" t="s">
        <v>22</v>
      </c>
      <c r="Q105" s="11">
        <f>sales[[#This Row],[Profit]]/sales[[#This Row],[Units Sold]]</f>
        <v>38</v>
      </c>
    </row>
    <row r="106" spans="1:17" x14ac:dyDescent="0.25">
      <c r="A106" s="4" t="s">
        <v>32</v>
      </c>
      <c r="B106" s="4" t="s">
        <v>27</v>
      </c>
      <c r="C106" s="10" t="s">
        <v>29</v>
      </c>
      <c r="D106" s="10" t="s">
        <v>43</v>
      </c>
      <c r="E106" s="4">
        <v>1138</v>
      </c>
      <c r="F106" s="11">
        <v>5</v>
      </c>
      <c r="G106" s="11">
        <v>125</v>
      </c>
      <c r="H106" s="11">
        <v>142250</v>
      </c>
      <c r="I106" s="11">
        <v>5690</v>
      </c>
      <c r="J106" s="11">
        <v>136560</v>
      </c>
      <c r="K106" s="11">
        <v>136560</v>
      </c>
      <c r="L106" s="11">
        <v>0</v>
      </c>
      <c r="M106" s="12">
        <v>41974</v>
      </c>
      <c r="N106" s="13">
        <v>12</v>
      </c>
      <c r="O106" s="10" t="s">
        <v>28</v>
      </c>
      <c r="P106" s="14" t="s">
        <v>22</v>
      </c>
      <c r="Q106" s="11">
        <f>sales[[#This Row],[Profit]]/sales[[#This Row],[Units Sold]]</f>
        <v>0</v>
      </c>
    </row>
    <row r="107" spans="1:17" x14ac:dyDescent="0.25">
      <c r="A107" s="4" t="s">
        <v>17</v>
      </c>
      <c r="B107" s="4" t="s">
        <v>18</v>
      </c>
      <c r="C107" s="10" t="s">
        <v>38</v>
      </c>
      <c r="D107" s="10" t="s">
        <v>43</v>
      </c>
      <c r="E107" s="4">
        <v>4251</v>
      </c>
      <c r="F107" s="11">
        <v>10</v>
      </c>
      <c r="G107" s="11">
        <v>7</v>
      </c>
      <c r="H107" s="11">
        <v>29757</v>
      </c>
      <c r="I107" s="11">
        <v>1190.28</v>
      </c>
      <c r="J107" s="11">
        <v>28566.720000000001</v>
      </c>
      <c r="K107" s="11">
        <v>21255</v>
      </c>
      <c r="L107" s="11">
        <v>7311.7199999999993</v>
      </c>
      <c r="M107" s="12">
        <v>41640</v>
      </c>
      <c r="N107" s="13">
        <v>1</v>
      </c>
      <c r="O107" s="10" t="s">
        <v>21</v>
      </c>
      <c r="P107" s="14" t="s">
        <v>22</v>
      </c>
      <c r="Q107" s="11">
        <f>sales[[#This Row],[Profit]]/sales[[#This Row],[Units Sold]]</f>
        <v>1.7199999999999998</v>
      </c>
    </row>
    <row r="108" spans="1:17" x14ac:dyDescent="0.25">
      <c r="A108" s="4" t="s">
        <v>32</v>
      </c>
      <c r="B108" s="4" t="s">
        <v>23</v>
      </c>
      <c r="C108" s="10" t="s">
        <v>38</v>
      </c>
      <c r="D108" s="10" t="s">
        <v>43</v>
      </c>
      <c r="E108" s="4">
        <v>795</v>
      </c>
      <c r="F108" s="11">
        <v>10</v>
      </c>
      <c r="G108" s="11">
        <v>125</v>
      </c>
      <c r="H108" s="11">
        <v>99375</v>
      </c>
      <c r="I108" s="11">
        <v>3975</v>
      </c>
      <c r="J108" s="11">
        <v>95400</v>
      </c>
      <c r="K108" s="11">
        <v>95400</v>
      </c>
      <c r="L108" s="11">
        <v>0</v>
      </c>
      <c r="M108" s="12">
        <v>41699</v>
      </c>
      <c r="N108" s="13">
        <v>3</v>
      </c>
      <c r="O108" s="10" t="s">
        <v>30</v>
      </c>
      <c r="P108" s="14" t="s">
        <v>22</v>
      </c>
      <c r="Q108" s="11">
        <f>sales[[#This Row],[Profit]]/sales[[#This Row],[Units Sold]]</f>
        <v>0</v>
      </c>
    </row>
    <row r="109" spans="1:17" x14ac:dyDescent="0.25">
      <c r="A109" s="4" t="s">
        <v>34</v>
      </c>
      <c r="B109" s="4" t="s">
        <v>23</v>
      </c>
      <c r="C109" s="10" t="s">
        <v>38</v>
      </c>
      <c r="D109" s="10" t="s">
        <v>43</v>
      </c>
      <c r="E109" s="4">
        <v>1414.5</v>
      </c>
      <c r="F109" s="11">
        <v>10</v>
      </c>
      <c r="G109" s="11">
        <v>300</v>
      </c>
      <c r="H109" s="11">
        <v>424350</v>
      </c>
      <c r="I109" s="11">
        <v>16974</v>
      </c>
      <c r="J109" s="11">
        <v>407376</v>
      </c>
      <c r="K109" s="11">
        <v>353625</v>
      </c>
      <c r="L109" s="11">
        <v>53751</v>
      </c>
      <c r="M109" s="12">
        <v>41730</v>
      </c>
      <c r="N109" s="13">
        <v>4</v>
      </c>
      <c r="O109" s="10" t="s">
        <v>42</v>
      </c>
      <c r="P109" s="14" t="s">
        <v>22</v>
      </c>
      <c r="Q109" s="11">
        <f>sales[[#This Row],[Profit]]/sales[[#This Row],[Units Sold]]</f>
        <v>38</v>
      </c>
    </row>
    <row r="110" spans="1:17" x14ac:dyDescent="0.25">
      <c r="A110" s="4" t="s">
        <v>34</v>
      </c>
      <c r="B110" s="4" t="s">
        <v>37</v>
      </c>
      <c r="C110" s="10" t="s">
        <v>38</v>
      </c>
      <c r="D110" s="10" t="s">
        <v>43</v>
      </c>
      <c r="E110" s="4">
        <v>2918</v>
      </c>
      <c r="F110" s="11">
        <v>10</v>
      </c>
      <c r="G110" s="11">
        <v>300</v>
      </c>
      <c r="H110" s="11">
        <v>875400</v>
      </c>
      <c r="I110" s="11">
        <v>35016</v>
      </c>
      <c r="J110" s="11">
        <v>840384</v>
      </c>
      <c r="K110" s="11">
        <v>729500</v>
      </c>
      <c r="L110" s="11">
        <v>110884</v>
      </c>
      <c r="M110" s="12">
        <v>41760</v>
      </c>
      <c r="N110" s="13">
        <v>5</v>
      </c>
      <c r="O110" s="10" t="s">
        <v>44</v>
      </c>
      <c r="P110" s="14" t="s">
        <v>22</v>
      </c>
      <c r="Q110" s="11">
        <f>sales[[#This Row],[Profit]]/sales[[#This Row],[Units Sold]]</f>
        <v>38</v>
      </c>
    </row>
    <row r="111" spans="1:17" x14ac:dyDescent="0.25">
      <c r="A111" s="4" t="s">
        <v>17</v>
      </c>
      <c r="B111" s="4" t="s">
        <v>37</v>
      </c>
      <c r="C111" s="10" t="s">
        <v>38</v>
      </c>
      <c r="D111" s="10" t="s">
        <v>43</v>
      </c>
      <c r="E111" s="4">
        <v>3450</v>
      </c>
      <c r="F111" s="11">
        <v>10</v>
      </c>
      <c r="G111" s="11">
        <v>350</v>
      </c>
      <c r="H111" s="11">
        <v>1207500</v>
      </c>
      <c r="I111" s="11">
        <v>48300</v>
      </c>
      <c r="J111" s="11">
        <v>1159200</v>
      </c>
      <c r="K111" s="11">
        <v>897000</v>
      </c>
      <c r="L111" s="11">
        <v>262200</v>
      </c>
      <c r="M111" s="12">
        <v>41821</v>
      </c>
      <c r="N111" s="13">
        <v>7</v>
      </c>
      <c r="O111" s="10" t="s">
        <v>33</v>
      </c>
      <c r="P111" s="14" t="s">
        <v>22</v>
      </c>
      <c r="Q111" s="11">
        <f>sales[[#This Row],[Profit]]/sales[[#This Row],[Units Sold]]</f>
        <v>76</v>
      </c>
    </row>
    <row r="112" spans="1:17" x14ac:dyDescent="0.25">
      <c r="A112" s="4" t="s">
        <v>32</v>
      </c>
      <c r="B112" s="4" t="s">
        <v>25</v>
      </c>
      <c r="C112" s="10" t="s">
        <v>38</v>
      </c>
      <c r="D112" s="10" t="s">
        <v>43</v>
      </c>
      <c r="E112" s="4">
        <v>2988</v>
      </c>
      <c r="F112" s="11">
        <v>10</v>
      </c>
      <c r="G112" s="11">
        <v>125</v>
      </c>
      <c r="H112" s="11">
        <v>373500</v>
      </c>
      <c r="I112" s="11">
        <v>14940</v>
      </c>
      <c r="J112" s="11">
        <v>358560</v>
      </c>
      <c r="K112" s="11">
        <v>358560</v>
      </c>
      <c r="L112" s="11">
        <v>0</v>
      </c>
      <c r="M112" s="12">
        <v>41821</v>
      </c>
      <c r="N112" s="13">
        <v>7</v>
      </c>
      <c r="O112" s="10" t="s">
        <v>33</v>
      </c>
      <c r="P112" s="14" t="s">
        <v>22</v>
      </c>
      <c r="Q112" s="11">
        <f>sales[[#This Row],[Profit]]/sales[[#This Row],[Units Sold]]</f>
        <v>0</v>
      </c>
    </row>
    <row r="113" spans="1:17" x14ac:dyDescent="0.25">
      <c r="A113" s="4" t="s">
        <v>24</v>
      </c>
      <c r="B113" s="4" t="s">
        <v>18</v>
      </c>
      <c r="C113" s="10" t="s">
        <v>38</v>
      </c>
      <c r="D113" s="10" t="s">
        <v>43</v>
      </c>
      <c r="E113" s="4">
        <v>218</v>
      </c>
      <c r="F113" s="11">
        <v>10</v>
      </c>
      <c r="G113" s="11">
        <v>15</v>
      </c>
      <c r="H113" s="11">
        <v>3270</v>
      </c>
      <c r="I113" s="11">
        <v>130.80000000000001</v>
      </c>
      <c r="J113" s="11">
        <v>3139.2</v>
      </c>
      <c r="K113" s="11">
        <v>2180</v>
      </c>
      <c r="L113" s="11">
        <v>959.19999999999982</v>
      </c>
      <c r="M113" s="12">
        <v>41883</v>
      </c>
      <c r="N113" s="13">
        <v>9</v>
      </c>
      <c r="O113" s="10" t="s">
        <v>36</v>
      </c>
      <c r="P113" s="14" t="s">
        <v>22</v>
      </c>
      <c r="Q113" s="11">
        <f>sales[[#This Row],[Profit]]/sales[[#This Row],[Units Sold]]</f>
        <v>4.3999999999999995</v>
      </c>
    </row>
    <row r="114" spans="1:17" x14ac:dyDescent="0.25">
      <c r="A114" s="4" t="s">
        <v>17</v>
      </c>
      <c r="B114" s="4" t="s">
        <v>18</v>
      </c>
      <c r="C114" s="10" t="s">
        <v>38</v>
      </c>
      <c r="D114" s="10" t="s">
        <v>43</v>
      </c>
      <c r="E114" s="4">
        <v>2074</v>
      </c>
      <c r="F114" s="11">
        <v>10</v>
      </c>
      <c r="G114" s="11">
        <v>20</v>
      </c>
      <c r="H114" s="11">
        <v>41480</v>
      </c>
      <c r="I114" s="11">
        <v>1659.2</v>
      </c>
      <c r="J114" s="11">
        <v>39820.800000000003</v>
      </c>
      <c r="K114" s="11">
        <v>20740</v>
      </c>
      <c r="L114" s="11">
        <v>19080.800000000003</v>
      </c>
      <c r="M114" s="12">
        <v>41883</v>
      </c>
      <c r="N114" s="13">
        <v>9</v>
      </c>
      <c r="O114" s="10" t="s">
        <v>36</v>
      </c>
      <c r="P114" s="14" t="s">
        <v>22</v>
      </c>
      <c r="Q114" s="11">
        <f>sales[[#This Row],[Profit]]/sales[[#This Row],[Units Sold]]</f>
        <v>9.2000000000000011</v>
      </c>
    </row>
    <row r="115" spans="1:17" x14ac:dyDescent="0.25">
      <c r="A115" s="4" t="s">
        <v>17</v>
      </c>
      <c r="B115" s="4" t="s">
        <v>37</v>
      </c>
      <c r="C115" s="10" t="s">
        <v>38</v>
      </c>
      <c r="D115" s="10" t="s">
        <v>43</v>
      </c>
      <c r="E115" s="4">
        <v>1056</v>
      </c>
      <c r="F115" s="11">
        <v>10</v>
      </c>
      <c r="G115" s="11">
        <v>20</v>
      </c>
      <c r="H115" s="11">
        <v>21120</v>
      </c>
      <c r="I115" s="11">
        <v>844.8</v>
      </c>
      <c r="J115" s="11">
        <v>20275.2</v>
      </c>
      <c r="K115" s="11">
        <v>10560</v>
      </c>
      <c r="L115" s="11">
        <v>9715.2000000000007</v>
      </c>
      <c r="M115" s="12">
        <v>41883</v>
      </c>
      <c r="N115" s="13">
        <v>9</v>
      </c>
      <c r="O115" s="10" t="s">
        <v>36</v>
      </c>
      <c r="P115" s="14" t="s">
        <v>22</v>
      </c>
      <c r="Q115" s="11">
        <f>sales[[#This Row],[Profit]]/sales[[#This Row],[Units Sold]]</f>
        <v>9.2000000000000011</v>
      </c>
    </row>
    <row r="116" spans="1:17" x14ac:dyDescent="0.25">
      <c r="A116" s="4" t="s">
        <v>17</v>
      </c>
      <c r="B116" s="4" t="s">
        <v>37</v>
      </c>
      <c r="C116" s="10" t="s">
        <v>38</v>
      </c>
      <c r="D116" s="10" t="s">
        <v>43</v>
      </c>
      <c r="E116" s="4">
        <v>274</v>
      </c>
      <c r="F116" s="11">
        <v>10</v>
      </c>
      <c r="G116" s="11">
        <v>350</v>
      </c>
      <c r="H116" s="11">
        <v>95900</v>
      </c>
      <c r="I116" s="11">
        <v>3836</v>
      </c>
      <c r="J116" s="11">
        <v>92064</v>
      </c>
      <c r="K116" s="11">
        <v>71240</v>
      </c>
      <c r="L116" s="11">
        <v>20824</v>
      </c>
      <c r="M116" s="12">
        <v>41974</v>
      </c>
      <c r="N116" s="13">
        <v>12</v>
      </c>
      <c r="O116" s="10" t="s">
        <v>28</v>
      </c>
      <c r="P116" s="14" t="s">
        <v>22</v>
      </c>
      <c r="Q116" s="11">
        <f>sales[[#This Row],[Profit]]/sales[[#This Row],[Units Sold]]</f>
        <v>76</v>
      </c>
    </row>
    <row r="117" spans="1:17" x14ac:dyDescent="0.25">
      <c r="A117" s="4" t="s">
        <v>32</v>
      </c>
      <c r="B117" s="4" t="s">
        <v>27</v>
      </c>
      <c r="C117" s="10" t="s">
        <v>38</v>
      </c>
      <c r="D117" s="10" t="s">
        <v>43</v>
      </c>
      <c r="E117" s="4">
        <v>1138</v>
      </c>
      <c r="F117" s="11">
        <v>10</v>
      </c>
      <c r="G117" s="11">
        <v>125</v>
      </c>
      <c r="H117" s="11">
        <v>142250</v>
      </c>
      <c r="I117" s="11">
        <v>5690</v>
      </c>
      <c r="J117" s="11">
        <v>136560</v>
      </c>
      <c r="K117" s="11">
        <v>136560</v>
      </c>
      <c r="L117" s="11">
        <v>0</v>
      </c>
      <c r="M117" s="12">
        <v>41974</v>
      </c>
      <c r="N117" s="13">
        <v>12</v>
      </c>
      <c r="O117" s="10" t="s">
        <v>28</v>
      </c>
      <c r="P117" s="14" t="s">
        <v>22</v>
      </c>
      <c r="Q117" s="11">
        <f>sales[[#This Row],[Profit]]/sales[[#This Row],[Units Sold]]</f>
        <v>0</v>
      </c>
    </row>
    <row r="118" spans="1:17" x14ac:dyDescent="0.25">
      <c r="A118" s="4" t="s">
        <v>17</v>
      </c>
      <c r="B118" s="4" t="s">
        <v>27</v>
      </c>
      <c r="C118" s="10" t="s">
        <v>41</v>
      </c>
      <c r="D118" s="10" t="s">
        <v>43</v>
      </c>
      <c r="E118" s="4">
        <v>1865</v>
      </c>
      <c r="F118" s="11">
        <v>260</v>
      </c>
      <c r="G118" s="11">
        <v>350</v>
      </c>
      <c r="H118" s="11">
        <v>652750</v>
      </c>
      <c r="I118" s="11">
        <v>26110</v>
      </c>
      <c r="J118" s="11">
        <v>626640</v>
      </c>
      <c r="K118" s="11">
        <v>484900</v>
      </c>
      <c r="L118" s="11">
        <v>141740</v>
      </c>
      <c r="M118" s="12">
        <v>41671</v>
      </c>
      <c r="N118" s="13">
        <v>2</v>
      </c>
      <c r="O118" s="10" t="s">
        <v>39</v>
      </c>
      <c r="P118" s="14" t="s">
        <v>22</v>
      </c>
      <c r="Q118" s="11">
        <f>sales[[#This Row],[Profit]]/sales[[#This Row],[Units Sold]]</f>
        <v>76</v>
      </c>
    </row>
    <row r="119" spans="1:17" x14ac:dyDescent="0.25">
      <c r="A119" s="4" t="s">
        <v>32</v>
      </c>
      <c r="B119" s="4" t="s">
        <v>27</v>
      </c>
      <c r="C119" s="10" t="s">
        <v>41</v>
      </c>
      <c r="D119" s="10" t="s">
        <v>43</v>
      </c>
      <c r="E119" s="4">
        <v>1074</v>
      </c>
      <c r="F119" s="11">
        <v>260</v>
      </c>
      <c r="G119" s="11">
        <v>125</v>
      </c>
      <c r="H119" s="11">
        <v>134250</v>
      </c>
      <c r="I119" s="11">
        <v>5370</v>
      </c>
      <c r="J119" s="11">
        <v>128880</v>
      </c>
      <c r="K119" s="11">
        <v>128880</v>
      </c>
      <c r="L119" s="11">
        <v>0</v>
      </c>
      <c r="M119" s="12">
        <v>41730</v>
      </c>
      <c r="N119" s="13">
        <v>4</v>
      </c>
      <c r="O119" s="10" t="s">
        <v>42</v>
      </c>
      <c r="P119" s="14" t="s">
        <v>22</v>
      </c>
      <c r="Q119" s="11">
        <f>sales[[#This Row],[Profit]]/sales[[#This Row],[Units Sold]]</f>
        <v>0</v>
      </c>
    </row>
    <row r="120" spans="1:17" x14ac:dyDescent="0.25">
      <c r="A120" s="4" t="s">
        <v>17</v>
      </c>
      <c r="B120" s="4" t="s">
        <v>23</v>
      </c>
      <c r="C120" s="10" t="s">
        <v>41</v>
      </c>
      <c r="D120" s="10" t="s">
        <v>43</v>
      </c>
      <c r="E120" s="4">
        <v>1907</v>
      </c>
      <c r="F120" s="11">
        <v>260</v>
      </c>
      <c r="G120" s="11">
        <v>350</v>
      </c>
      <c r="H120" s="11">
        <v>667450</v>
      </c>
      <c r="I120" s="11">
        <v>26698</v>
      </c>
      <c r="J120" s="11">
        <v>640752</v>
      </c>
      <c r="K120" s="11">
        <v>495820</v>
      </c>
      <c r="L120" s="11">
        <v>144932</v>
      </c>
      <c r="M120" s="12">
        <v>41883</v>
      </c>
      <c r="N120" s="13">
        <v>9</v>
      </c>
      <c r="O120" s="10" t="s">
        <v>36</v>
      </c>
      <c r="P120" s="14" t="s">
        <v>22</v>
      </c>
      <c r="Q120" s="11">
        <f>sales[[#This Row],[Profit]]/sales[[#This Row],[Units Sold]]</f>
        <v>76</v>
      </c>
    </row>
    <row r="121" spans="1:17" x14ac:dyDescent="0.25">
      <c r="A121" s="4" t="s">
        <v>17</v>
      </c>
      <c r="B121" s="4" t="s">
        <v>23</v>
      </c>
      <c r="C121" s="10" t="s">
        <v>38</v>
      </c>
      <c r="D121" s="10" t="s">
        <v>46</v>
      </c>
      <c r="E121" s="4">
        <v>1372</v>
      </c>
      <c r="F121" s="11">
        <v>10</v>
      </c>
      <c r="G121" s="11">
        <v>7</v>
      </c>
      <c r="H121" s="11">
        <v>9604</v>
      </c>
      <c r="I121" s="11">
        <v>480.2</v>
      </c>
      <c r="J121" s="11">
        <v>9123.7999999999993</v>
      </c>
      <c r="K121" s="11">
        <v>6860</v>
      </c>
      <c r="L121" s="11">
        <v>2263.7999999999993</v>
      </c>
      <c r="M121" s="12">
        <v>41640</v>
      </c>
      <c r="N121" s="13">
        <v>1</v>
      </c>
      <c r="O121" s="10" t="s">
        <v>21</v>
      </c>
      <c r="P121" s="14" t="s">
        <v>22</v>
      </c>
      <c r="Q121" s="11">
        <f>sales[[#This Row],[Profit]]/sales[[#This Row],[Units Sold]]</f>
        <v>1.6499999999999995</v>
      </c>
    </row>
    <row r="122" spans="1:17" x14ac:dyDescent="0.25">
      <c r="A122" s="4" t="s">
        <v>17</v>
      </c>
      <c r="B122" s="4" t="s">
        <v>27</v>
      </c>
      <c r="C122" s="10" t="s">
        <v>38</v>
      </c>
      <c r="D122" s="10" t="s">
        <v>46</v>
      </c>
      <c r="E122" s="4">
        <v>2689</v>
      </c>
      <c r="F122" s="11">
        <v>10</v>
      </c>
      <c r="G122" s="11">
        <v>7</v>
      </c>
      <c r="H122" s="11">
        <v>18823</v>
      </c>
      <c r="I122" s="11">
        <v>941.15</v>
      </c>
      <c r="J122" s="11">
        <v>17881.849999999999</v>
      </c>
      <c r="K122" s="11">
        <v>13445</v>
      </c>
      <c r="L122" s="11">
        <v>4436.8499999999985</v>
      </c>
      <c r="M122" s="12">
        <v>41913</v>
      </c>
      <c r="N122" s="13">
        <v>10</v>
      </c>
      <c r="O122" s="10" t="s">
        <v>40</v>
      </c>
      <c r="P122" s="14" t="s">
        <v>22</v>
      </c>
      <c r="Q122" s="11">
        <f>sales[[#This Row],[Profit]]/sales[[#This Row],[Units Sold]]</f>
        <v>1.6499999999999995</v>
      </c>
    </row>
    <row r="123" spans="1:17" x14ac:dyDescent="0.25">
      <c r="A123" s="4" t="s">
        <v>31</v>
      </c>
      <c r="B123" s="4" t="s">
        <v>18</v>
      </c>
      <c r="C123" s="10" t="s">
        <v>38</v>
      </c>
      <c r="D123" s="10" t="s">
        <v>46</v>
      </c>
      <c r="E123" s="4">
        <v>2431</v>
      </c>
      <c r="F123" s="11">
        <v>10</v>
      </c>
      <c r="G123" s="11">
        <v>12</v>
      </c>
      <c r="H123" s="11">
        <v>29172</v>
      </c>
      <c r="I123" s="11">
        <v>1458.6</v>
      </c>
      <c r="J123" s="11">
        <v>27713.4</v>
      </c>
      <c r="K123" s="11">
        <v>7293</v>
      </c>
      <c r="L123" s="11">
        <v>20420.400000000001</v>
      </c>
      <c r="M123" s="12">
        <v>41974</v>
      </c>
      <c r="N123" s="13">
        <v>12</v>
      </c>
      <c r="O123" s="10" t="s">
        <v>28</v>
      </c>
      <c r="P123" s="14" t="s">
        <v>22</v>
      </c>
      <c r="Q123" s="11">
        <f>sales[[#This Row],[Profit]]/sales[[#This Row],[Units Sold]]</f>
        <v>8.4</v>
      </c>
    </row>
    <row r="124" spans="1:17" x14ac:dyDescent="0.25">
      <c r="A124" s="4" t="s">
        <v>17</v>
      </c>
      <c r="B124" s="4" t="s">
        <v>27</v>
      </c>
      <c r="C124" s="10" t="s">
        <v>41</v>
      </c>
      <c r="D124" s="10" t="s">
        <v>46</v>
      </c>
      <c r="E124" s="4">
        <v>1683</v>
      </c>
      <c r="F124" s="11">
        <v>260</v>
      </c>
      <c r="G124" s="11">
        <v>7</v>
      </c>
      <c r="H124" s="11">
        <v>11781</v>
      </c>
      <c r="I124" s="11">
        <v>589.04999999999995</v>
      </c>
      <c r="J124" s="11">
        <v>11191.95</v>
      </c>
      <c r="K124" s="11">
        <v>8415</v>
      </c>
      <c r="L124" s="11">
        <v>2776.9500000000007</v>
      </c>
      <c r="M124" s="12">
        <v>41821</v>
      </c>
      <c r="N124" s="13">
        <v>7</v>
      </c>
      <c r="O124" s="10" t="s">
        <v>33</v>
      </c>
      <c r="P124" s="14" t="s">
        <v>22</v>
      </c>
      <c r="Q124" s="11">
        <f>sales[[#This Row],[Profit]]/sales[[#This Row],[Units Sold]]</f>
        <v>1.6500000000000004</v>
      </c>
    </row>
    <row r="125" spans="1:17" x14ac:dyDescent="0.25">
      <c r="A125" s="4" t="s">
        <v>31</v>
      </c>
      <c r="B125" s="4" t="s">
        <v>27</v>
      </c>
      <c r="C125" s="10" t="s">
        <v>41</v>
      </c>
      <c r="D125" s="10" t="s">
        <v>46</v>
      </c>
      <c r="E125" s="4">
        <v>1123</v>
      </c>
      <c r="F125" s="11">
        <v>260</v>
      </c>
      <c r="G125" s="11">
        <v>12</v>
      </c>
      <c r="H125" s="11">
        <v>13476</v>
      </c>
      <c r="I125" s="11">
        <v>673.8</v>
      </c>
      <c r="J125" s="11">
        <v>12802.2</v>
      </c>
      <c r="K125" s="11">
        <v>3369</v>
      </c>
      <c r="L125" s="11">
        <v>9433.2000000000007</v>
      </c>
      <c r="M125" s="12">
        <v>41852</v>
      </c>
      <c r="N125" s="13">
        <v>8</v>
      </c>
      <c r="O125" s="10" t="s">
        <v>35</v>
      </c>
      <c r="P125" s="14" t="s">
        <v>22</v>
      </c>
      <c r="Q125" s="11">
        <f>sales[[#This Row],[Profit]]/sales[[#This Row],[Units Sold]]</f>
        <v>8.4</v>
      </c>
    </row>
    <row r="126" spans="1:17" x14ac:dyDescent="0.25">
      <c r="A126" s="4" t="s">
        <v>31</v>
      </c>
      <c r="B126" s="4" t="s">
        <v>25</v>
      </c>
      <c r="C126" s="10" t="s">
        <v>19</v>
      </c>
      <c r="D126" s="10" t="s">
        <v>46</v>
      </c>
      <c r="E126" s="4">
        <v>1865</v>
      </c>
      <c r="F126" s="11">
        <v>3</v>
      </c>
      <c r="G126" s="11">
        <v>12</v>
      </c>
      <c r="H126" s="11">
        <v>22380</v>
      </c>
      <c r="I126" s="11">
        <v>1119</v>
      </c>
      <c r="J126" s="11">
        <v>21261</v>
      </c>
      <c r="K126" s="11">
        <v>5595</v>
      </c>
      <c r="L126" s="11">
        <v>15666</v>
      </c>
      <c r="M126" s="12">
        <v>41671</v>
      </c>
      <c r="N126" s="13">
        <v>2</v>
      </c>
      <c r="O126" s="10" t="s">
        <v>39</v>
      </c>
      <c r="P126" s="14" t="s">
        <v>22</v>
      </c>
      <c r="Q126" s="11">
        <f>sales[[#This Row],[Profit]]/sales[[#This Row],[Units Sold]]</f>
        <v>8.4</v>
      </c>
    </row>
    <row r="127" spans="1:17" x14ac:dyDescent="0.25">
      <c r="A127" s="4" t="s">
        <v>31</v>
      </c>
      <c r="B127" s="4" t="s">
        <v>23</v>
      </c>
      <c r="C127" s="10" t="s">
        <v>19</v>
      </c>
      <c r="D127" s="10" t="s">
        <v>46</v>
      </c>
      <c r="E127" s="4">
        <v>1116</v>
      </c>
      <c r="F127" s="11">
        <v>3</v>
      </c>
      <c r="G127" s="11">
        <v>12</v>
      </c>
      <c r="H127" s="11">
        <v>13392</v>
      </c>
      <c r="I127" s="11">
        <v>669.6</v>
      </c>
      <c r="J127" s="11">
        <v>12722.4</v>
      </c>
      <c r="K127" s="11">
        <v>3348</v>
      </c>
      <c r="L127" s="11">
        <v>9374.4</v>
      </c>
      <c r="M127" s="12">
        <v>41671</v>
      </c>
      <c r="N127" s="13">
        <v>2</v>
      </c>
      <c r="O127" s="10" t="s">
        <v>39</v>
      </c>
      <c r="P127" s="14" t="s">
        <v>22</v>
      </c>
      <c r="Q127" s="11">
        <f>sales[[#This Row],[Profit]]/sales[[#This Row],[Units Sold]]</f>
        <v>8.4</v>
      </c>
    </row>
    <row r="128" spans="1:17" x14ac:dyDescent="0.25">
      <c r="A128" s="4" t="s">
        <v>17</v>
      </c>
      <c r="B128" s="4" t="s">
        <v>25</v>
      </c>
      <c r="C128" s="10" t="s">
        <v>19</v>
      </c>
      <c r="D128" s="10" t="s">
        <v>46</v>
      </c>
      <c r="E128" s="4">
        <v>1563</v>
      </c>
      <c r="F128" s="11">
        <v>3</v>
      </c>
      <c r="G128" s="11">
        <v>20</v>
      </c>
      <c r="H128" s="11">
        <v>31260</v>
      </c>
      <c r="I128" s="11">
        <v>1563</v>
      </c>
      <c r="J128" s="11">
        <v>29697</v>
      </c>
      <c r="K128" s="11">
        <v>15630</v>
      </c>
      <c r="L128" s="11">
        <v>14067</v>
      </c>
      <c r="M128" s="12">
        <v>41760</v>
      </c>
      <c r="N128" s="13">
        <v>5</v>
      </c>
      <c r="O128" s="10" t="s">
        <v>44</v>
      </c>
      <c r="P128" s="14" t="s">
        <v>22</v>
      </c>
      <c r="Q128" s="11">
        <f>sales[[#This Row],[Profit]]/sales[[#This Row],[Units Sold]]</f>
        <v>9</v>
      </c>
    </row>
    <row r="129" spans="1:17" x14ac:dyDescent="0.25">
      <c r="A129" s="4" t="s">
        <v>34</v>
      </c>
      <c r="B129" s="4" t="s">
        <v>37</v>
      </c>
      <c r="C129" s="10" t="s">
        <v>19</v>
      </c>
      <c r="D129" s="10" t="s">
        <v>46</v>
      </c>
      <c r="E129" s="4">
        <v>991</v>
      </c>
      <c r="F129" s="11">
        <v>3</v>
      </c>
      <c r="G129" s="11">
        <v>300</v>
      </c>
      <c r="H129" s="11">
        <v>297300</v>
      </c>
      <c r="I129" s="11">
        <v>14865</v>
      </c>
      <c r="J129" s="11">
        <v>282435</v>
      </c>
      <c r="K129" s="11">
        <v>247750</v>
      </c>
      <c r="L129" s="11">
        <v>34685</v>
      </c>
      <c r="M129" s="12">
        <v>41791</v>
      </c>
      <c r="N129" s="13">
        <v>6</v>
      </c>
      <c r="O129" s="10" t="s">
        <v>26</v>
      </c>
      <c r="P129" s="14" t="s">
        <v>22</v>
      </c>
      <c r="Q129" s="11">
        <f>sales[[#This Row],[Profit]]/sales[[#This Row],[Units Sold]]</f>
        <v>35</v>
      </c>
    </row>
    <row r="130" spans="1:17" x14ac:dyDescent="0.25">
      <c r="A130" s="4" t="s">
        <v>24</v>
      </c>
      <c r="B130" s="4" t="s">
        <v>27</v>
      </c>
      <c r="C130" s="10" t="s">
        <v>19</v>
      </c>
      <c r="D130" s="10" t="s">
        <v>46</v>
      </c>
      <c r="E130" s="4">
        <v>2791</v>
      </c>
      <c r="F130" s="11">
        <v>3</v>
      </c>
      <c r="G130" s="11">
        <v>15</v>
      </c>
      <c r="H130" s="11">
        <v>41865</v>
      </c>
      <c r="I130" s="11">
        <v>2093.25</v>
      </c>
      <c r="J130" s="11">
        <v>39771.75</v>
      </c>
      <c r="K130" s="11">
        <v>27910</v>
      </c>
      <c r="L130" s="11">
        <v>11861.75</v>
      </c>
      <c r="M130" s="12">
        <v>41944</v>
      </c>
      <c r="N130" s="13">
        <v>11</v>
      </c>
      <c r="O130" s="10" t="s">
        <v>45</v>
      </c>
      <c r="P130" s="14" t="s">
        <v>22</v>
      </c>
      <c r="Q130" s="11">
        <f>sales[[#This Row],[Profit]]/sales[[#This Row],[Units Sold]]</f>
        <v>4.25</v>
      </c>
    </row>
    <row r="131" spans="1:17" x14ac:dyDescent="0.25">
      <c r="A131" s="4" t="s">
        <v>17</v>
      </c>
      <c r="B131" s="4" t="s">
        <v>37</v>
      </c>
      <c r="C131" s="10" t="s">
        <v>19</v>
      </c>
      <c r="D131" s="10" t="s">
        <v>46</v>
      </c>
      <c r="E131" s="4">
        <v>570</v>
      </c>
      <c r="F131" s="11">
        <v>3</v>
      </c>
      <c r="G131" s="11">
        <v>7</v>
      </c>
      <c r="H131" s="11">
        <v>3990</v>
      </c>
      <c r="I131" s="11">
        <v>199.5</v>
      </c>
      <c r="J131" s="11">
        <v>3790.5</v>
      </c>
      <c r="K131" s="11">
        <v>2850</v>
      </c>
      <c r="L131" s="11">
        <v>940.5</v>
      </c>
      <c r="M131" s="12">
        <v>41974</v>
      </c>
      <c r="N131" s="13">
        <v>12</v>
      </c>
      <c r="O131" s="10" t="s">
        <v>28</v>
      </c>
      <c r="P131" s="14" t="s">
        <v>22</v>
      </c>
      <c r="Q131" s="11">
        <f>sales[[#This Row],[Profit]]/sales[[#This Row],[Units Sold]]</f>
        <v>1.65</v>
      </c>
    </row>
    <row r="132" spans="1:17" x14ac:dyDescent="0.25">
      <c r="A132" s="4" t="s">
        <v>17</v>
      </c>
      <c r="B132" s="4" t="s">
        <v>25</v>
      </c>
      <c r="C132" s="10" t="s">
        <v>19</v>
      </c>
      <c r="D132" s="10" t="s">
        <v>46</v>
      </c>
      <c r="E132" s="4">
        <v>2487</v>
      </c>
      <c r="F132" s="11">
        <v>3</v>
      </c>
      <c r="G132" s="11">
        <v>7</v>
      </c>
      <c r="H132" s="11">
        <v>17409</v>
      </c>
      <c r="I132" s="11">
        <v>870.45</v>
      </c>
      <c r="J132" s="11">
        <v>16538.55</v>
      </c>
      <c r="K132" s="11">
        <v>12435</v>
      </c>
      <c r="L132" s="11">
        <v>4103.5499999999993</v>
      </c>
      <c r="M132" s="12">
        <v>41974</v>
      </c>
      <c r="N132" s="13">
        <v>12</v>
      </c>
      <c r="O132" s="10" t="s">
        <v>28</v>
      </c>
      <c r="P132" s="14" t="s">
        <v>22</v>
      </c>
      <c r="Q132" s="11">
        <f>sales[[#This Row],[Profit]]/sales[[#This Row],[Units Sold]]</f>
        <v>1.6499999999999997</v>
      </c>
    </row>
    <row r="133" spans="1:17" x14ac:dyDescent="0.25">
      <c r="A133" s="4" t="s">
        <v>17</v>
      </c>
      <c r="B133" s="4" t="s">
        <v>25</v>
      </c>
      <c r="C133" s="10" t="s">
        <v>29</v>
      </c>
      <c r="D133" s="10" t="s">
        <v>46</v>
      </c>
      <c r="E133" s="4">
        <v>1384.5</v>
      </c>
      <c r="F133" s="11">
        <v>5</v>
      </c>
      <c r="G133" s="11">
        <v>350</v>
      </c>
      <c r="H133" s="11">
        <v>484575</v>
      </c>
      <c r="I133" s="11">
        <v>24228.75</v>
      </c>
      <c r="J133" s="11">
        <v>460346.25</v>
      </c>
      <c r="K133" s="11">
        <v>359970</v>
      </c>
      <c r="L133" s="11">
        <v>100376.25</v>
      </c>
      <c r="M133" s="12">
        <v>41640</v>
      </c>
      <c r="N133" s="13">
        <v>1</v>
      </c>
      <c r="O133" s="10" t="s">
        <v>21</v>
      </c>
      <c r="P133" s="14" t="s">
        <v>22</v>
      </c>
      <c r="Q133" s="11">
        <f>sales[[#This Row],[Profit]]/sales[[#This Row],[Units Sold]]</f>
        <v>72.5</v>
      </c>
    </row>
    <row r="134" spans="1:17" x14ac:dyDescent="0.25">
      <c r="A134" s="4" t="s">
        <v>31</v>
      </c>
      <c r="B134" s="4" t="s">
        <v>23</v>
      </c>
      <c r="C134" s="10" t="s">
        <v>29</v>
      </c>
      <c r="D134" s="10" t="s">
        <v>46</v>
      </c>
      <c r="E134" s="4">
        <v>2342</v>
      </c>
      <c r="F134" s="11">
        <v>5</v>
      </c>
      <c r="G134" s="11">
        <v>12</v>
      </c>
      <c r="H134" s="11">
        <v>28104</v>
      </c>
      <c r="I134" s="11">
        <v>1405.2</v>
      </c>
      <c r="J134" s="11">
        <v>26698.799999999999</v>
      </c>
      <c r="K134" s="11">
        <v>7026</v>
      </c>
      <c r="L134" s="11">
        <v>19672.8</v>
      </c>
      <c r="M134" s="12">
        <v>41944</v>
      </c>
      <c r="N134" s="13">
        <v>11</v>
      </c>
      <c r="O134" s="10" t="s">
        <v>45</v>
      </c>
      <c r="P134" s="14" t="s">
        <v>22</v>
      </c>
      <c r="Q134" s="11">
        <f>sales[[#This Row],[Profit]]/sales[[#This Row],[Units Sold]]</f>
        <v>8.4</v>
      </c>
    </row>
    <row r="135" spans="1:17" x14ac:dyDescent="0.25">
      <c r="A135" s="4" t="s">
        <v>17</v>
      </c>
      <c r="B135" s="4" t="s">
        <v>25</v>
      </c>
      <c r="C135" s="10" t="s">
        <v>38</v>
      </c>
      <c r="D135" s="10" t="s">
        <v>46</v>
      </c>
      <c r="E135" s="4">
        <v>1303</v>
      </c>
      <c r="F135" s="11">
        <v>10</v>
      </c>
      <c r="G135" s="11">
        <v>20</v>
      </c>
      <c r="H135" s="11">
        <v>26060</v>
      </c>
      <c r="I135" s="11">
        <v>1303</v>
      </c>
      <c r="J135" s="11">
        <v>24757</v>
      </c>
      <c r="K135" s="11">
        <v>13030</v>
      </c>
      <c r="L135" s="11">
        <v>11727</v>
      </c>
      <c r="M135" s="12">
        <v>41671</v>
      </c>
      <c r="N135" s="13">
        <v>2</v>
      </c>
      <c r="O135" s="10" t="s">
        <v>39</v>
      </c>
      <c r="P135" s="14" t="s">
        <v>22</v>
      </c>
      <c r="Q135" s="11">
        <f>sales[[#This Row],[Profit]]/sales[[#This Row],[Units Sold]]</f>
        <v>9</v>
      </c>
    </row>
    <row r="136" spans="1:17" x14ac:dyDescent="0.25">
      <c r="A136" s="4" t="s">
        <v>34</v>
      </c>
      <c r="B136" s="4" t="s">
        <v>27</v>
      </c>
      <c r="C136" s="10" t="s">
        <v>38</v>
      </c>
      <c r="D136" s="10" t="s">
        <v>46</v>
      </c>
      <c r="E136" s="4">
        <v>1607</v>
      </c>
      <c r="F136" s="11">
        <v>10</v>
      </c>
      <c r="G136" s="11">
        <v>300</v>
      </c>
      <c r="H136" s="11">
        <v>482100</v>
      </c>
      <c r="I136" s="11">
        <v>24105</v>
      </c>
      <c r="J136" s="11">
        <v>457995</v>
      </c>
      <c r="K136" s="11">
        <v>401750</v>
      </c>
      <c r="L136" s="11">
        <v>56245</v>
      </c>
      <c r="M136" s="12">
        <v>41730</v>
      </c>
      <c r="N136" s="13">
        <v>4</v>
      </c>
      <c r="O136" s="10" t="s">
        <v>42</v>
      </c>
      <c r="P136" s="14" t="s">
        <v>22</v>
      </c>
      <c r="Q136" s="11">
        <f>sales[[#This Row],[Profit]]/sales[[#This Row],[Units Sold]]</f>
        <v>35</v>
      </c>
    </row>
    <row r="137" spans="1:17" x14ac:dyDescent="0.25">
      <c r="A137" s="4" t="s">
        <v>17</v>
      </c>
      <c r="B137" s="4" t="s">
        <v>37</v>
      </c>
      <c r="C137" s="10" t="s">
        <v>38</v>
      </c>
      <c r="D137" s="10" t="s">
        <v>46</v>
      </c>
      <c r="E137" s="4">
        <v>2327</v>
      </c>
      <c r="F137" s="11">
        <v>10</v>
      </c>
      <c r="G137" s="11">
        <v>7</v>
      </c>
      <c r="H137" s="11">
        <v>16289</v>
      </c>
      <c r="I137" s="11">
        <v>814.45</v>
      </c>
      <c r="J137" s="11">
        <v>15474.55</v>
      </c>
      <c r="K137" s="11">
        <v>11635</v>
      </c>
      <c r="L137" s="11">
        <v>3839.5499999999993</v>
      </c>
      <c r="M137" s="12">
        <v>41760</v>
      </c>
      <c r="N137" s="13">
        <v>5</v>
      </c>
      <c r="O137" s="10" t="s">
        <v>44</v>
      </c>
      <c r="P137" s="14" t="s">
        <v>22</v>
      </c>
      <c r="Q137" s="11">
        <f>sales[[#This Row],[Profit]]/sales[[#This Row],[Units Sold]]</f>
        <v>1.6499999999999997</v>
      </c>
    </row>
    <row r="138" spans="1:17" x14ac:dyDescent="0.25">
      <c r="A138" s="4" t="s">
        <v>34</v>
      </c>
      <c r="B138" s="4" t="s">
        <v>37</v>
      </c>
      <c r="C138" s="10" t="s">
        <v>38</v>
      </c>
      <c r="D138" s="10" t="s">
        <v>46</v>
      </c>
      <c r="E138" s="4">
        <v>991</v>
      </c>
      <c r="F138" s="11">
        <v>10</v>
      </c>
      <c r="G138" s="11">
        <v>300</v>
      </c>
      <c r="H138" s="11">
        <v>297300</v>
      </c>
      <c r="I138" s="11">
        <v>14865</v>
      </c>
      <c r="J138" s="11">
        <v>282435</v>
      </c>
      <c r="K138" s="11">
        <v>247750</v>
      </c>
      <c r="L138" s="11">
        <v>34685</v>
      </c>
      <c r="M138" s="12">
        <v>41791</v>
      </c>
      <c r="N138" s="13">
        <v>6</v>
      </c>
      <c r="O138" s="10" t="s">
        <v>26</v>
      </c>
      <c r="P138" s="14" t="s">
        <v>22</v>
      </c>
      <c r="Q138" s="11">
        <f>sales[[#This Row],[Profit]]/sales[[#This Row],[Units Sold]]</f>
        <v>35</v>
      </c>
    </row>
    <row r="139" spans="1:17" x14ac:dyDescent="0.25">
      <c r="A139" s="4" t="s">
        <v>17</v>
      </c>
      <c r="B139" s="4" t="s">
        <v>37</v>
      </c>
      <c r="C139" s="10" t="s">
        <v>38</v>
      </c>
      <c r="D139" s="10" t="s">
        <v>46</v>
      </c>
      <c r="E139" s="4">
        <v>602</v>
      </c>
      <c r="F139" s="11">
        <v>10</v>
      </c>
      <c r="G139" s="11">
        <v>350</v>
      </c>
      <c r="H139" s="11">
        <v>210700</v>
      </c>
      <c r="I139" s="11">
        <v>10535</v>
      </c>
      <c r="J139" s="11">
        <v>200165</v>
      </c>
      <c r="K139" s="11">
        <v>156520</v>
      </c>
      <c r="L139" s="11">
        <v>43645</v>
      </c>
      <c r="M139" s="12">
        <v>41791</v>
      </c>
      <c r="N139" s="13">
        <v>6</v>
      </c>
      <c r="O139" s="10" t="s">
        <v>26</v>
      </c>
      <c r="P139" s="14" t="s">
        <v>22</v>
      </c>
      <c r="Q139" s="11">
        <f>sales[[#This Row],[Profit]]/sales[[#This Row],[Units Sold]]</f>
        <v>72.5</v>
      </c>
    </row>
    <row r="140" spans="1:17" x14ac:dyDescent="0.25">
      <c r="A140" s="4" t="s">
        <v>24</v>
      </c>
      <c r="B140" s="4" t="s">
        <v>25</v>
      </c>
      <c r="C140" s="10" t="s">
        <v>38</v>
      </c>
      <c r="D140" s="10" t="s">
        <v>46</v>
      </c>
      <c r="E140" s="4">
        <v>2620</v>
      </c>
      <c r="F140" s="11">
        <v>10</v>
      </c>
      <c r="G140" s="11">
        <v>15</v>
      </c>
      <c r="H140" s="11">
        <v>39300</v>
      </c>
      <c r="I140" s="11">
        <v>1965</v>
      </c>
      <c r="J140" s="11">
        <v>37335</v>
      </c>
      <c r="K140" s="11">
        <v>26200</v>
      </c>
      <c r="L140" s="11">
        <v>11135</v>
      </c>
      <c r="M140" s="12">
        <v>41883</v>
      </c>
      <c r="N140" s="13">
        <v>9</v>
      </c>
      <c r="O140" s="10" t="s">
        <v>36</v>
      </c>
      <c r="P140" s="14" t="s">
        <v>22</v>
      </c>
      <c r="Q140" s="11">
        <f>sales[[#This Row],[Profit]]/sales[[#This Row],[Units Sold]]</f>
        <v>4.25</v>
      </c>
    </row>
    <row r="141" spans="1:17" x14ac:dyDescent="0.25">
      <c r="A141" s="4" t="s">
        <v>17</v>
      </c>
      <c r="B141" s="4" t="s">
        <v>37</v>
      </c>
      <c r="C141" s="10" t="s">
        <v>38</v>
      </c>
      <c r="D141" s="10" t="s">
        <v>46</v>
      </c>
      <c r="E141" s="4">
        <v>2663</v>
      </c>
      <c r="F141" s="11">
        <v>10</v>
      </c>
      <c r="G141" s="11">
        <v>20</v>
      </c>
      <c r="H141" s="11">
        <v>53260</v>
      </c>
      <c r="I141" s="11">
        <v>2663</v>
      </c>
      <c r="J141" s="11">
        <v>50597</v>
      </c>
      <c r="K141" s="11">
        <v>26630</v>
      </c>
      <c r="L141" s="11">
        <v>23967</v>
      </c>
      <c r="M141" s="12">
        <v>41974</v>
      </c>
      <c r="N141" s="13">
        <v>12</v>
      </c>
      <c r="O141" s="10" t="s">
        <v>28</v>
      </c>
      <c r="P141" s="14" t="s">
        <v>22</v>
      </c>
      <c r="Q141" s="11">
        <f>sales[[#This Row],[Profit]]/sales[[#This Row],[Units Sold]]</f>
        <v>9</v>
      </c>
    </row>
    <row r="142" spans="1:17" x14ac:dyDescent="0.25">
      <c r="A142" s="4" t="s">
        <v>17</v>
      </c>
      <c r="B142" s="4" t="s">
        <v>23</v>
      </c>
      <c r="C142" s="10" t="s">
        <v>41</v>
      </c>
      <c r="D142" s="10" t="s">
        <v>46</v>
      </c>
      <c r="E142" s="4">
        <v>1350</v>
      </c>
      <c r="F142" s="11">
        <v>260</v>
      </c>
      <c r="G142" s="11">
        <v>350</v>
      </c>
      <c r="H142" s="11">
        <v>472500</v>
      </c>
      <c r="I142" s="11">
        <v>23625</v>
      </c>
      <c r="J142" s="11">
        <v>448875</v>
      </c>
      <c r="K142" s="11">
        <v>351000</v>
      </c>
      <c r="L142" s="11">
        <v>97875</v>
      </c>
      <c r="M142" s="12">
        <v>41671</v>
      </c>
      <c r="N142" s="13">
        <v>2</v>
      </c>
      <c r="O142" s="10" t="s">
        <v>39</v>
      </c>
      <c r="P142" s="14" t="s">
        <v>22</v>
      </c>
      <c r="Q142" s="11">
        <f>sales[[#This Row],[Profit]]/sales[[#This Row],[Units Sold]]</f>
        <v>72.5</v>
      </c>
    </row>
    <row r="143" spans="1:17" x14ac:dyDescent="0.25">
      <c r="A143" s="4" t="s">
        <v>17</v>
      </c>
      <c r="B143" s="4" t="s">
        <v>18</v>
      </c>
      <c r="C143" s="10" t="s">
        <v>41</v>
      </c>
      <c r="D143" s="10" t="s">
        <v>46</v>
      </c>
      <c r="E143" s="4">
        <v>552</v>
      </c>
      <c r="F143" s="11">
        <v>260</v>
      </c>
      <c r="G143" s="11">
        <v>350</v>
      </c>
      <c r="H143" s="11">
        <v>193200</v>
      </c>
      <c r="I143" s="11">
        <v>9660</v>
      </c>
      <c r="J143" s="11">
        <v>183540</v>
      </c>
      <c r="K143" s="11">
        <v>143520</v>
      </c>
      <c r="L143" s="11">
        <v>40020</v>
      </c>
      <c r="M143" s="12">
        <v>41852</v>
      </c>
      <c r="N143" s="13">
        <v>8</v>
      </c>
      <c r="O143" s="10" t="s">
        <v>35</v>
      </c>
      <c r="P143" s="14" t="s">
        <v>22</v>
      </c>
      <c r="Q143" s="11">
        <f>sales[[#This Row],[Profit]]/sales[[#This Row],[Units Sold]]</f>
        <v>72.5</v>
      </c>
    </row>
    <row r="144" spans="1:17" x14ac:dyDescent="0.25">
      <c r="A144" s="4" t="s">
        <v>34</v>
      </c>
      <c r="B144" s="4" t="s">
        <v>23</v>
      </c>
      <c r="C144" s="10" t="s">
        <v>41</v>
      </c>
      <c r="D144" s="10" t="s">
        <v>46</v>
      </c>
      <c r="E144" s="4">
        <v>1250</v>
      </c>
      <c r="F144" s="11">
        <v>260</v>
      </c>
      <c r="G144" s="11">
        <v>300</v>
      </c>
      <c r="H144" s="11">
        <v>375000</v>
      </c>
      <c r="I144" s="11">
        <v>18750</v>
      </c>
      <c r="J144" s="11">
        <v>356250</v>
      </c>
      <c r="K144" s="11">
        <v>312500</v>
      </c>
      <c r="L144" s="11">
        <v>43750</v>
      </c>
      <c r="M144" s="12">
        <v>41974</v>
      </c>
      <c r="N144" s="13">
        <v>12</v>
      </c>
      <c r="O144" s="10" t="s">
        <v>28</v>
      </c>
      <c r="P144" s="14" t="s">
        <v>22</v>
      </c>
      <c r="Q144" s="11">
        <f>sales[[#This Row],[Profit]]/sales[[#This Row],[Units Sold]]</f>
        <v>35</v>
      </c>
    </row>
    <row r="145" spans="1:17" x14ac:dyDescent="0.25">
      <c r="A145" s="4" t="s">
        <v>24</v>
      </c>
      <c r="B145" s="4" t="s">
        <v>25</v>
      </c>
      <c r="C145" s="10" t="s">
        <v>38</v>
      </c>
      <c r="D145" s="10" t="s">
        <v>46</v>
      </c>
      <c r="E145" s="4">
        <v>3801</v>
      </c>
      <c r="F145" s="11">
        <v>10</v>
      </c>
      <c r="G145" s="11">
        <v>15</v>
      </c>
      <c r="H145" s="11">
        <v>57015</v>
      </c>
      <c r="I145" s="11">
        <v>3420.8999999999996</v>
      </c>
      <c r="J145" s="11">
        <v>53594.100000000006</v>
      </c>
      <c r="K145" s="11">
        <v>38010</v>
      </c>
      <c r="L145" s="11">
        <v>15584.100000000002</v>
      </c>
      <c r="M145" s="12">
        <v>41730</v>
      </c>
      <c r="N145" s="13">
        <v>4</v>
      </c>
      <c r="O145" s="10" t="s">
        <v>42</v>
      </c>
      <c r="P145" s="14" t="s">
        <v>22</v>
      </c>
      <c r="Q145" s="11">
        <f>sales[[#This Row],[Profit]]/sales[[#This Row],[Units Sold]]</f>
        <v>4.1000000000000005</v>
      </c>
    </row>
    <row r="146" spans="1:17" x14ac:dyDescent="0.25">
      <c r="A146" s="4" t="s">
        <v>17</v>
      </c>
      <c r="B146" s="4" t="s">
        <v>37</v>
      </c>
      <c r="C146" s="10" t="s">
        <v>19</v>
      </c>
      <c r="D146" s="10" t="s">
        <v>46</v>
      </c>
      <c r="E146" s="4">
        <v>1117.5</v>
      </c>
      <c r="F146" s="11">
        <v>3</v>
      </c>
      <c r="G146" s="11">
        <v>20</v>
      </c>
      <c r="H146" s="11">
        <v>22350</v>
      </c>
      <c r="I146" s="11">
        <v>1341</v>
      </c>
      <c r="J146" s="11">
        <v>21009</v>
      </c>
      <c r="K146" s="11">
        <v>11175</v>
      </c>
      <c r="L146" s="11">
        <v>9834</v>
      </c>
      <c r="M146" s="12">
        <v>41640</v>
      </c>
      <c r="N146" s="13">
        <v>1</v>
      </c>
      <c r="O146" s="10" t="s">
        <v>21</v>
      </c>
      <c r="P146" s="14" t="s">
        <v>22</v>
      </c>
      <c r="Q146" s="11">
        <f>sales[[#This Row],[Profit]]/sales[[#This Row],[Units Sold]]</f>
        <v>8.8000000000000007</v>
      </c>
    </row>
    <row r="147" spans="1:17" x14ac:dyDescent="0.25">
      <c r="A147" s="4" t="s">
        <v>24</v>
      </c>
      <c r="B147" s="4" t="s">
        <v>18</v>
      </c>
      <c r="C147" s="10" t="s">
        <v>19</v>
      </c>
      <c r="D147" s="10" t="s">
        <v>46</v>
      </c>
      <c r="E147" s="4">
        <v>2844</v>
      </c>
      <c r="F147" s="11">
        <v>3</v>
      </c>
      <c r="G147" s="11">
        <v>15</v>
      </c>
      <c r="H147" s="11">
        <v>42660</v>
      </c>
      <c r="I147" s="11">
        <v>2559.6</v>
      </c>
      <c r="J147" s="11">
        <v>40100.400000000001</v>
      </c>
      <c r="K147" s="11">
        <v>28440</v>
      </c>
      <c r="L147" s="11">
        <v>11660.400000000001</v>
      </c>
      <c r="M147" s="12">
        <v>41791</v>
      </c>
      <c r="N147" s="13">
        <v>6</v>
      </c>
      <c r="O147" s="10" t="s">
        <v>26</v>
      </c>
      <c r="P147" s="14" t="s">
        <v>22</v>
      </c>
      <c r="Q147" s="11">
        <f>sales[[#This Row],[Profit]]/sales[[#This Row],[Units Sold]]</f>
        <v>4.1000000000000005</v>
      </c>
    </row>
    <row r="148" spans="1:17" x14ac:dyDescent="0.25">
      <c r="A148" s="4" t="s">
        <v>31</v>
      </c>
      <c r="B148" s="4" t="s">
        <v>27</v>
      </c>
      <c r="C148" s="10" t="s">
        <v>19</v>
      </c>
      <c r="D148" s="10" t="s">
        <v>46</v>
      </c>
      <c r="E148" s="4">
        <v>562</v>
      </c>
      <c r="F148" s="11">
        <v>3</v>
      </c>
      <c r="G148" s="11">
        <v>12</v>
      </c>
      <c r="H148" s="11">
        <v>6744</v>
      </c>
      <c r="I148" s="11">
        <v>404.64</v>
      </c>
      <c r="J148" s="11">
        <v>6339.36</v>
      </c>
      <c r="K148" s="11">
        <v>1686</v>
      </c>
      <c r="L148" s="11">
        <v>4653.3599999999997</v>
      </c>
      <c r="M148" s="12">
        <v>41883</v>
      </c>
      <c r="N148" s="13">
        <v>9</v>
      </c>
      <c r="O148" s="10" t="s">
        <v>36</v>
      </c>
      <c r="P148" s="14" t="s">
        <v>22</v>
      </c>
      <c r="Q148" s="11">
        <f>sales[[#This Row],[Profit]]/sales[[#This Row],[Units Sold]]</f>
        <v>8.2799999999999994</v>
      </c>
    </row>
    <row r="149" spans="1:17" x14ac:dyDescent="0.25">
      <c r="A149" s="4" t="s">
        <v>24</v>
      </c>
      <c r="B149" s="4" t="s">
        <v>37</v>
      </c>
      <c r="C149" s="10" t="s">
        <v>19</v>
      </c>
      <c r="D149" s="10" t="s">
        <v>46</v>
      </c>
      <c r="E149" s="4">
        <v>2030</v>
      </c>
      <c r="F149" s="11">
        <v>3</v>
      </c>
      <c r="G149" s="11">
        <v>15</v>
      </c>
      <c r="H149" s="11">
        <v>30450</v>
      </c>
      <c r="I149" s="11">
        <v>1827</v>
      </c>
      <c r="J149" s="11">
        <v>28623</v>
      </c>
      <c r="K149" s="11">
        <v>20300</v>
      </c>
      <c r="L149" s="11">
        <v>8323</v>
      </c>
      <c r="M149" s="12">
        <v>41944</v>
      </c>
      <c r="N149" s="13">
        <v>11</v>
      </c>
      <c r="O149" s="10" t="s">
        <v>45</v>
      </c>
      <c r="P149" s="14" t="s">
        <v>22</v>
      </c>
      <c r="Q149" s="11">
        <f>sales[[#This Row],[Profit]]/sales[[#This Row],[Units Sold]]</f>
        <v>4.0999999999999996</v>
      </c>
    </row>
    <row r="150" spans="1:17" x14ac:dyDescent="0.25">
      <c r="A150" s="4" t="s">
        <v>17</v>
      </c>
      <c r="B150" s="4" t="s">
        <v>27</v>
      </c>
      <c r="C150" s="10" t="s">
        <v>29</v>
      </c>
      <c r="D150" s="10" t="s">
        <v>46</v>
      </c>
      <c r="E150" s="4">
        <v>980</v>
      </c>
      <c r="F150" s="11">
        <v>5</v>
      </c>
      <c r="G150" s="11">
        <v>350</v>
      </c>
      <c r="H150" s="11">
        <v>343000</v>
      </c>
      <c r="I150" s="11">
        <v>20580</v>
      </c>
      <c r="J150" s="11">
        <v>322420</v>
      </c>
      <c r="K150" s="11">
        <v>254800</v>
      </c>
      <c r="L150" s="11">
        <v>67620</v>
      </c>
      <c r="M150" s="12">
        <v>41730</v>
      </c>
      <c r="N150" s="13">
        <v>4</v>
      </c>
      <c r="O150" s="10" t="s">
        <v>42</v>
      </c>
      <c r="P150" s="14" t="s">
        <v>22</v>
      </c>
      <c r="Q150" s="11">
        <f>sales[[#This Row],[Profit]]/sales[[#This Row],[Units Sold]]</f>
        <v>69</v>
      </c>
    </row>
    <row r="151" spans="1:17" x14ac:dyDescent="0.25">
      <c r="A151" s="4" t="s">
        <v>17</v>
      </c>
      <c r="B151" s="4" t="s">
        <v>23</v>
      </c>
      <c r="C151" s="10" t="s">
        <v>29</v>
      </c>
      <c r="D151" s="10" t="s">
        <v>46</v>
      </c>
      <c r="E151" s="4">
        <v>1460</v>
      </c>
      <c r="F151" s="11">
        <v>5</v>
      </c>
      <c r="G151" s="11">
        <v>350</v>
      </c>
      <c r="H151" s="11">
        <v>511000</v>
      </c>
      <c r="I151" s="11">
        <v>30660</v>
      </c>
      <c r="J151" s="11">
        <v>480340</v>
      </c>
      <c r="K151" s="11">
        <v>379600</v>
      </c>
      <c r="L151" s="11">
        <v>100740</v>
      </c>
      <c r="M151" s="12">
        <v>41760</v>
      </c>
      <c r="N151" s="13">
        <v>5</v>
      </c>
      <c r="O151" s="10" t="s">
        <v>44</v>
      </c>
      <c r="P151" s="14" t="s">
        <v>22</v>
      </c>
      <c r="Q151" s="11">
        <f>sales[[#This Row],[Profit]]/sales[[#This Row],[Units Sold]]</f>
        <v>69</v>
      </c>
    </row>
    <row r="152" spans="1:17" x14ac:dyDescent="0.25">
      <c r="A152" s="4" t="s">
        <v>31</v>
      </c>
      <c r="B152" s="4" t="s">
        <v>37</v>
      </c>
      <c r="C152" s="10" t="s">
        <v>29</v>
      </c>
      <c r="D152" s="10" t="s">
        <v>46</v>
      </c>
      <c r="E152" s="4">
        <v>2723</v>
      </c>
      <c r="F152" s="11">
        <v>5</v>
      </c>
      <c r="G152" s="11">
        <v>12</v>
      </c>
      <c r="H152" s="11">
        <v>32676</v>
      </c>
      <c r="I152" s="11">
        <v>1960.56</v>
      </c>
      <c r="J152" s="11">
        <v>30715.439999999999</v>
      </c>
      <c r="K152" s="11">
        <v>8169</v>
      </c>
      <c r="L152" s="11">
        <v>22546.44</v>
      </c>
      <c r="M152" s="12">
        <v>41944</v>
      </c>
      <c r="N152" s="13">
        <v>11</v>
      </c>
      <c r="O152" s="10" t="s">
        <v>45</v>
      </c>
      <c r="P152" s="14" t="s">
        <v>22</v>
      </c>
      <c r="Q152" s="11">
        <f>sales[[#This Row],[Profit]]/sales[[#This Row],[Units Sold]]</f>
        <v>8.2799999999999994</v>
      </c>
    </row>
    <row r="153" spans="1:17" x14ac:dyDescent="0.25">
      <c r="A153" s="4" t="s">
        <v>17</v>
      </c>
      <c r="B153" s="4" t="s">
        <v>25</v>
      </c>
      <c r="C153" s="10" t="s">
        <v>38</v>
      </c>
      <c r="D153" s="10" t="s">
        <v>46</v>
      </c>
      <c r="E153" s="4">
        <v>1496</v>
      </c>
      <c r="F153" s="11">
        <v>10</v>
      </c>
      <c r="G153" s="11">
        <v>350</v>
      </c>
      <c r="H153" s="11">
        <v>523600</v>
      </c>
      <c r="I153" s="11">
        <v>31416</v>
      </c>
      <c r="J153" s="11">
        <v>492184</v>
      </c>
      <c r="K153" s="11">
        <v>388960</v>
      </c>
      <c r="L153" s="11">
        <v>103224</v>
      </c>
      <c r="M153" s="12">
        <v>41791</v>
      </c>
      <c r="N153" s="13">
        <v>6</v>
      </c>
      <c r="O153" s="10" t="s">
        <v>26</v>
      </c>
      <c r="P153" s="14" t="s">
        <v>22</v>
      </c>
      <c r="Q153" s="11">
        <f>sales[[#This Row],[Profit]]/sales[[#This Row],[Units Sold]]</f>
        <v>69</v>
      </c>
    </row>
    <row r="154" spans="1:17" x14ac:dyDescent="0.25">
      <c r="A154" s="4" t="s">
        <v>17</v>
      </c>
      <c r="B154" s="4" t="s">
        <v>27</v>
      </c>
      <c r="C154" s="10" t="s">
        <v>41</v>
      </c>
      <c r="D154" s="10" t="s">
        <v>46</v>
      </c>
      <c r="E154" s="4">
        <v>1679</v>
      </c>
      <c r="F154" s="11">
        <v>260</v>
      </c>
      <c r="G154" s="11">
        <v>350</v>
      </c>
      <c r="H154" s="11">
        <v>587650</v>
      </c>
      <c r="I154" s="11">
        <v>35259</v>
      </c>
      <c r="J154" s="11">
        <v>552391</v>
      </c>
      <c r="K154" s="11">
        <v>436540</v>
      </c>
      <c r="L154" s="11">
        <v>115851</v>
      </c>
      <c r="M154" s="12">
        <v>41883</v>
      </c>
      <c r="N154" s="13">
        <v>9</v>
      </c>
      <c r="O154" s="10" t="s">
        <v>36</v>
      </c>
      <c r="P154" s="14" t="s">
        <v>22</v>
      </c>
      <c r="Q154" s="11">
        <f>sales[[#This Row],[Profit]]/sales[[#This Row],[Units Sold]]</f>
        <v>69</v>
      </c>
    </row>
    <row r="155" spans="1:17" x14ac:dyDescent="0.25">
      <c r="A155" s="4" t="s">
        <v>24</v>
      </c>
      <c r="B155" s="4" t="s">
        <v>37</v>
      </c>
      <c r="C155" s="10" t="s">
        <v>38</v>
      </c>
      <c r="D155" s="10" t="s">
        <v>46</v>
      </c>
      <c r="E155" s="4">
        <v>2198</v>
      </c>
      <c r="F155" s="11">
        <v>10</v>
      </c>
      <c r="G155" s="11">
        <v>15</v>
      </c>
      <c r="H155" s="11">
        <v>32970</v>
      </c>
      <c r="I155" s="11">
        <v>1978.2</v>
      </c>
      <c r="J155" s="11">
        <v>30991.8</v>
      </c>
      <c r="K155" s="11">
        <v>21980</v>
      </c>
      <c r="L155" s="11">
        <v>9011.7999999999993</v>
      </c>
      <c r="M155" s="12">
        <v>41852</v>
      </c>
      <c r="N155" s="13">
        <v>8</v>
      </c>
      <c r="O155" s="10" t="s">
        <v>35</v>
      </c>
      <c r="P155" s="14" t="s">
        <v>22</v>
      </c>
      <c r="Q155" s="11">
        <f>sales[[#This Row],[Profit]]/sales[[#This Row],[Units Sold]]</f>
        <v>4.0999999999999996</v>
      </c>
    </row>
    <row r="156" spans="1:17" x14ac:dyDescent="0.25">
      <c r="A156" s="4" t="s">
        <v>24</v>
      </c>
      <c r="B156" s="4" t="s">
        <v>23</v>
      </c>
      <c r="C156" s="10" t="s">
        <v>38</v>
      </c>
      <c r="D156" s="10" t="s">
        <v>46</v>
      </c>
      <c r="E156" s="4">
        <v>1743</v>
      </c>
      <c r="F156" s="11">
        <v>10</v>
      </c>
      <c r="G156" s="11">
        <v>15</v>
      </c>
      <c r="H156" s="11">
        <v>26145</v>
      </c>
      <c r="I156" s="11">
        <v>1568.7</v>
      </c>
      <c r="J156" s="11">
        <v>24576.3</v>
      </c>
      <c r="K156" s="11">
        <v>17430</v>
      </c>
      <c r="L156" s="11">
        <v>7146.2999999999993</v>
      </c>
      <c r="M156" s="12">
        <v>41852</v>
      </c>
      <c r="N156" s="13">
        <v>8</v>
      </c>
      <c r="O156" s="10" t="s">
        <v>35</v>
      </c>
      <c r="P156" s="14" t="s">
        <v>22</v>
      </c>
      <c r="Q156" s="11">
        <f>sales[[#This Row],[Profit]]/sales[[#This Row],[Units Sold]]</f>
        <v>4.0999999999999996</v>
      </c>
    </row>
    <row r="157" spans="1:17" x14ac:dyDescent="0.25">
      <c r="A157" s="4" t="s">
        <v>24</v>
      </c>
      <c r="B157" s="4" t="s">
        <v>37</v>
      </c>
      <c r="C157" s="10" t="s">
        <v>38</v>
      </c>
      <c r="D157" s="10" t="s">
        <v>46</v>
      </c>
      <c r="E157" s="4">
        <v>1153</v>
      </c>
      <c r="F157" s="11">
        <v>10</v>
      </c>
      <c r="G157" s="11">
        <v>15</v>
      </c>
      <c r="H157" s="11">
        <v>17295</v>
      </c>
      <c r="I157" s="11">
        <v>1037.7</v>
      </c>
      <c r="J157" s="11">
        <v>16257.3</v>
      </c>
      <c r="K157" s="11">
        <v>11530</v>
      </c>
      <c r="L157" s="11">
        <v>4727.2999999999993</v>
      </c>
      <c r="M157" s="12">
        <v>41913</v>
      </c>
      <c r="N157" s="13">
        <v>10</v>
      </c>
      <c r="O157" s="10" t="s">
        <v>40</v>
      </c>
      <c r="P157" s="14" t="s">
        <v>22</v>
      </c>
      <c r="Q157" s="11">
        <f>sales[[#This Row],[Profit]]/sales[[#This Row],[Units Sold]]</f>
        <v>4.0999999999999996</v>
      </c>
    </row>
    <row r="158" spans="1:17" x14ac:dyDescent="0.25">
      <c r="A158" s="4" t="s">
        <v>31</v>
      </c>
      <c r="B158" s="4" t="s">
        <v>27</v>
      </c>
      <c r="C158" s="10" t="s">
        <v>19</v>
      </c>
      <c r="D158" s="10" t="s">
        <v>46</v>
      </c>
      <c r="E158" s="4">
        <v>727</v>
      </c>
      <c r="F158" s="11">
        <v>3</v>
      </c>
      <c r="G158" s="11">
        <v>12</v>
      </c>
      <c r="H158" s="11">
        <v>8724</v>
      </c>
      <c r="I158" s="11">
        <v>610.67999999999995</v>
      </c>
      <c r="J158" s="11">
        <v>8113.32</v>
      </c>
      <c r="K158" s="11">
        <v>2181</v>
      </c>
      <c r="L158" s="11">
        <v>5932.32</v>
      </c>
      <c r="M158" s="12">
        <v>41671</v>
      </c>
      <c r="N158" s="13">
        <v>2</v>
      </c>
      <c r="O158" s="10" t="s">
        <v>39</v>
      </c>
      <c r="P158" s="14" t="s">
        <v>22</v>
      </c>
      <c r="Q158" s="11">
        <f>sales[[#This Row],[Profit]]/sales[[#This Row],[Units Sold]]</f>
        <v>8.16</v>
      </c>
    </row>
    <row r="159" spans="1:17" x14ac:dyDescent="0.25">
      <c r="A159" s="4" t="s">
        <v>31</v>
      </c>
      <c r="B159" s="4" t="s">
        <v>18</v>
      </c>
      <c r="C159" s="10" t="s">
        <v>19</v>
      </c>
      <c r="D159" s="10" t="s">
        <v>46</v>
      </c>
      <c r="E159" s="4">
        <v>1884</v>
      </c>
      <c r="F159" s="11">
        <v>3</v>
      </c>
      <c r="G159" s="11">
        <v>12</v>
      </c>
      <c r="H159" s="11">
        <v>22608</v>
      </c>
      <c r="I159" s="11">
        <v>1582.56</v>
      </c>
      <c r="J159" s="11">
        <v>21025.439999999999</v>
      </c>
      <c r="K159" s="11">
        <v>5652</v>
      </c>
      <c r="L159" s="11">
        <v>15373.439999999999</v>
      </c>
      <c r="M159" s="12">
        <v>41852</v>
      </c>
      <c r="N159" s="13">
        <v>8</v>
      </c>
      <c r="O159" s="10" t="s">
        <v>35</v>
      </c>
      <c r="P159" s="14" t="s">
        <v>22</v>
      </c>
      <c r="Q159" s="11">
        <f>sales[[#This Row],[Profit]]/sales[[#This Row],[Units Sold]]</f>
        <v>8.16</v>
      </c>
    </row>
    <row r="160" spans="1:17" x14ac:dyDescent="0.25">
      <c r="A160" s="4" t="s">
        <v>31</v>
      </c>
      <c r="B160" s="4" t="s">
        <v>27</v>
      </c>
      <c r="C160" s="10" t="s">
        <v>29</v>
      </c>
      <c r="D160" s="10" t="s">
        <v>46</v>
      </c>
      <c r="E160" s="4">
        <v>2340</v>
      </c>
      <c r="F160" s="11">
        <v>5</v>
      </c>
      <c r="G160" s="11">
        <v>12</v>
      </c>
      <c r="H160" s="11">
        <v>28080</v>
      </c>
      <c r="I160" s="11">
        <v>1965.6</v>
      </c>
      <c r="J160" s="11">
        <v>26114.400000000001</v>
      </c>
      <c r="K160" s="11">
        <v>7020</v>
      </c>
      <c r="L160" s="11">
        <v>19094.400000000001</v>
      </c>
      <c r="M160" s="12">
        <v>41640</v>
      </c>
      <c r="N160" s="13">
        <v>1</v>
      </c>
      <c r="O160" s="10" t="s">
        <v>21</v>
      </c>
      <c r="P160" s="14" t="s">
        <v>22</v>
      </c>
      <c r="Q160" s="11">
        <f>sales[[#This Row],[Profit]]/sales[[#This Row],[Units Sold]]</f>
        <v>8.16</v>
      </c>
    </row>
    <row r="161" spans="1:17" x14ac:dyDescent="0.25">
      <c r="A161" s="4" t="s">
        <v>31</v>
      </c>
      <c r="B161" s="4" t="s">
        <v>25</v>
      </c>
      <c r="C161" s="10" t="s">
        <v>29</v>
      </c>
      <c r="D161" s="10" t="s">
        <v>46</v>
      </c>
      <c r="E161" s="4">
        <v>2342</v>
      </c>
      <c r="F161" s="11">
        <v>5</v>
      </c>
      <c r="G161" s="11">
        <v>12</v>
      </c>
      <c r="H161" s="11">
        <v>28104</v>
      </c>
      <c r="I161" s="11">
        <v>1967.28</v>
      </c>
      <c r="J161" s="11">
        <v>26136.720000000001</v>
      </c>
      <c r="K161" s="11">
        <v>7026</v>
      </c>
      <c r="L161" s="11">
        <v>19110.72</v>
      </c>
      <c r="M161" s="12">
        <v>41944</v>
      </c>
      <c r="N161" s="13">
        <v>11</v>
      </c>
      <c r="O161" s="10" t="s">
        <v>45</v>
      </c>
      <c r="P161" s="14" t="s">
        <v>22</v>
      </c>
      <c r="Q161" s="11">
        <f>sales[[#This Row],[Profit]]/sales[[#This Row],[Units Sold]]</f>
        <v>8.16</v>
      </c>
    </row>
    <row r="162" spans="1:17" x14ac:dyDescent="0.25">
      <c r="A162" s="4" t="s">
        <v>17</v>
      </c>
      <c r="B162" s="4" t="s">
        <v>18</v>
      </c>
      <c r="C162" s="10" t="s">
        <v>41</v>
      </c>
      <c r="D162" s="10" t="s">
        <v>46</v>
      </c>
      <c r="E162" s="4">
        <v>1135</v>
      </c>
      <c r="F162" s="11">
        <v>260</v>
      </c>
      <c r="G162" s="11">
        <v>7</v>
      </c>
      <c r="H162" s="11">
        <v>7945</v>
      </c>
      <c r="I162" s="11">
        <v>556.15</v>
      </c>
      <c r="J162" s="11">
        <v>7388.85</v>
      </c>
      <c r="K162" s="11">
        <v>5675</v>
      </c>
      <c r="L162" s="11">
        <v>1713.8500000000004</v>
      </c>
      <c r="M162" s="12">
        <v>41791</v>
      </c>
      <c r="N162" s="13">
        <v>6</v>
      </c>
      <c r="O162" s="10" t="s">
        <v>26</v>
      </c>
      <c r="P162" s="14" t="s">
        <v>22</v>
      </c>
      <c r="Q162" s="11">
        <f>sales[[#This Row],[Profit]]/sales[[#This Row],[Units Sold]]</f>
        <v>1.5100000000000002</v>
      </c>
    </row>
    <row r="163" spans="1:17" x14ac:dyDescent="0.25">
      <c r="A163" s="4" t="s">
        <v>17</v>
      </c>
      <c r="B163" s="4" t="s">
        <v>37</v>
      </c>
      <c r="C163" s="10" t="s">
        <v>19</v>
      </c>
      <c r="D163" s="10" t="s">
        <v>46</v>
      </c>
      <c r="E163" s="4">
        <v>1761</v>
      </c>
      <c r="F163" s="11">
        <v>3</v>
      </c>
      <c r="G163" s="11">
        <v>350</v>
      </c>
      <c r="H163" s="11">
        <v>616350</v>
      </c>
      <c r="I163" s="11">
        <v>43144.5</v>
      </c>
      <c r="J163" s="11">
        <v>573205.5</v>
      </c>
      <c r="K163" s="11">
        <v>457860</v>
      </c>
      <c r="L163" s="11">
        <v>115345.5</v>
      </c>
      <c r="M163" s="12">
        <v>41699</v>
      </c>
      <c r="N163" s="13">
        <v>3</v>
      </c>
      <c r="O163" s="10" t="s">
        <v>30</v>
      </c>
      <c r="P163" s="14" t="s">
        <v>22</v>
      </c>
      <c r="Q163" s="11">
        <f>sales[[#This Row],[Profit]]/sales[[#This Row],[Units Sold]]</f>
        <v>65.5</v>
      </c>
    </row>
    <row r="164" spans="1:17" x14ac:dyDescent="0.25">
      <c r="A164" s="4" t="s">
        <v>34</v>
      </c>
      <c r="B164" s="4" t="s">
        <v>25</v>
      </c>
      <c r="C164" s="10" t="s">
        <v>19</v>
      </c>
      <c r="D164" s="10" t="s">
        <v>46</v>
      </c>
      <c r="E164" s="4">
        <v>448</v>
      </c>
      <c r="F164" s="11">
        <v>3</v>
      </c>
      <c r="G164" s="11">
        <v>300</v>
      </c>
      <c r="H164" s="11">
        <v>134400</v>
      </c>
      <c r="I164" s="11">
        <v>9408</v>
      </c>
      <c r="J164" s="11">
        <v>124992</v>
      </c>
      <c r="K164" s="11">
        <v>112000</v>
      </c>
      <c r="L164" s="11">
        <v>12992</v>
      </c>
      <c r="M164" s="12">
        <v>41791</v>
      </c>
      <c r="N164" s="13">
        <v>6</v>
      </c>
      <c r="O164" s="10" t="s">
        <v>26</v>
      </c>
      <c r="P164" s="14" t="s">
        <v>22</v>
      </c>
      <c r="Q164" s="11">
        <f>sales[[#This Row],[Profit]]/sales[[#This Row],[Units Sold]]</f>
        <v>29</v>
      </c>
    </row>
    <row r="165" spans="1:17" x14ac:dyDescent="0.25">
      <c r="A165" s="4" t="s">
        <v>34</v>
      </c>
      <c r="B165" s="4" t="s">
        <v>25</v>
      </c>
      <c r="C165" s="10" t="s">
        <v>19</v>
      </c>
      <c r="D165" s="10" t="s">
        <v>46</v>
      </c>
      <c r="E165" s="4">
        <v>2181</v>
      </c>
      <c r="F165" s="11">
        <v>3</v>
      </c>
      <c r="G165" s="11">
        <v>300</v>
      </c>
      <c r="H165" s="11">
        <v>654300</v>
      </c>
      <c r="I165" s="11">
        <v>45801</v>
      </c>
      <c r="J165" s="11">
        <v>608499</v>
      </c>
      <c r="K165" s="11">
        <v>545250</v>
      </c>
      <c r="L165" s="11">
        <v>63249</v>
      </c>
      <c r="M165" s="12">
        <v>41913</v>
      </c>
      <c r="N165" s="13">
        <v>10</v>
      </c>
      <c r="O165" s="10" t="s">
        <v>40</v>
      </c>
      <c r="P165" s="14" t="s">
        <v>22</v>
      </c>
      <c r="Q165" s="11">
        <f>sales[[#This Row],[Profit]]/sales[[#This Row],[Units Sold]]</f>
        <v>29</v>
      </c>
    </row>
    <row r="166" spans="1:17" x14ac:dyDescent="0.25">
      <c r="A166" s="4" t="s">
        <v>17</v>
      </c>
      <c r="B166" s="4" t="s">
        <v>25</v>
      </c>
      <c r="C166" s="10" t="s">
        <v>29</v>
      </c>
      <c r="D166" s="10" t="s">
        <v>46</v>
      </c>
      <c r="E166" s="4">
        <v>1976</v>
      </c>
      <c r="F166" s="11">
        <v>5</v>
      </c>
      <c r="G166" s="11">
        <v>20</v>
      </c>
      <c r="H166" s="11">
        <v>39520</v>
      </c>
      <c r="I166" s="11">
        <v>2766.4</v>
      </c>
      <c r="J166" s="11">
        <v>36753.599999999999</v>
      </c>
      <c r="K166" s="11">
        <v>19760</v>
      </c>
      <c r="L166" s="11">
        <v>16993.599999999999</v>
      </c>
      <c r="M166" s="12">
        <v>41913</v>
      </c>
      <c r="N166" s="13">
        <v>10</v>
      </c>
      <c r="O166" s="10" t="s">
        <v>40</v>
      </c>
      <c r="P166" s="14" t="s">
        <v>22</v>
      </c>
      <c r="Q166" s="11">
        <f>sales[[#This Row],[Profit]]/sales[[#This Row],[Units Sold]]</f>
        <v>8.6</v>
      </c>
    </row>
    <row r="167" spans="1:17" x14ac:dyDescent="0.25">
      <c r="A167" s="4" t="s">
        <v>34</v>
      </c>
      <c r="B167" s="4" t="s">
        <v>25</v>
      </c>
      <c r="C167" s="10" t="s">
        <v>29</v>
      </c>
      <c r="D167" s="10" t="s">
        <v>46</v>
      </c>
      <c r="E167" s="4">
        <v>2181</v>
      </c>
      <c r="F167" s="11">
        <v>5</v>
      </c>
      <c r="G167" s="11">
        <v>300</v>
      </c>
      <c r="H167" s="11">
        <v>654300</v>
      </c>
      <c r="I167" s="11">
        <v>45801</v>
      </c>
      <c r="J167" s="11">
        <v>608499</v>
      </c>
      <c r="K167" s="11">
        <v>545250</v>
      </c>
      <c r="L167" s="11">
        <v>63249</v>
      </c>
      <c r="M167" s="12">
        <v>41913</v>
      </c>
      <c r="N167" s="13">
        <v>10</v>
      </c>
      <c r="O167" s="10" t="s">
        <v>40</v>
      </c>
      <c r="P167" s="14" t="s">
        <v>22</v>
      </c>
      <c r="Q167" s="11">
        <f>sales[[#This Row],[Profit]]/sales[[#This Row],[Units Sold]]</f>
        <v>29</v>
      </c>
    </row>
    <row r="168" spans="1:17" x14ac:dyDescent="0.25">
      <c r="A168" s="4" t="s">
        <v>34</v>
      </c>
      <c r="B168" s="4" t="s">
        <v>18</v>
      </c>
      <c r="C168" s="10" t="s">
        <v>38</v>
      </c>
      <c r="D168" s="10" t="s">
        <v>46</v>
      </c>
      <c r="E168" s="4">
        <v>1702</v>
      </c>
      <c r="F168" s="11">
        <v>10</v>
      </c>
      <c r="G168" s="11">
        <v>300</v>
      </c>
      <c r="H168" s="11">
        <v>510600</v>
      </c>
      <c r="I168" s="11">
        <v>35742</v>
      </c>
      <c r="J168" s="11">
        <v>474858</v>
      </c>
      <c r="K168" s="11">
        <v>425500</v>
      </c>
      <c r="L168" s="11">
        <v>49358</v>
      </c>
      <c r="M168" s="12">
        <v>41760</v>
      </c>
      <c r="N168" s="13">
        <v>5</v>
      </c>
      <c r="O168" s="10" t="s">
        <v>44</v>
      </c>
      <c r="P168" s="14" t="s">
        <v>22</v>
      </c>
      <c r="Q168" s="11">
        <f>sales[[#This Row],[Profit]]/sales[[#This Row],[Units Sold]]</f>
        <v>29</v>
      </c>
    </row>
    <row r="169" spans="1:17" x14ac:dyDescent="0.25">
      <c r="A169" s="4" t="s">
        <v>34</v>
      </c>
      <c r="B169" s="4" t="s">
        <v>25</v>
      </c>
      <c r="C169" s="10" t="s">
        <v>38</v>
      </c>
      <c r="D169" s="10" t="s">
        <v>46</v>
      </c>
      <c r="E169" s="4">
        <v>448</v>
      </c>
      <c r="F169" s="11">
        <v>10</v>
      </c>
      <c r="G169" s="11">
        <v>300</v>
      </c>
      <c r="H169" s="11">
        <v>134400</v>
      </c>
      <c r="I169" s="11">
        <v>9408</v>
      </c>
      <c r="J169" s="11">
        <v>124992</v>
      </c>
      <c r="K169" s="11">
        <v>112000</v>
      </c>
      <c r="L169" s="11">
        <v>12992</v>
      </c>
      <c r="M169" s="12">
        <v>41791</v>
      </c>
      <c r="N169" s="13">
        <v>6</v>
      </c>
      <c r="O169" s="10" t="s">
        <v>26</v>
      </c>
      <c r="P169" s="14" t="s">
        <v>22</v>
      </c>
      <c r="Q169" s="11">
        <f>sales[[#This Row],[Profit]]/sales[[#This Row],[Units Sold]]</f>
        <v>29</v>
      </c>
    </row>
    <row r="170" spans="1:17" x14ac:dyDescent="0.25">
      <c r="A170" s="4" t="s">
        <v>24</v>
      </c>
      <c r="B170" s="4" t="s">
        <v>25</v>
      </c>
      <c r="C170" s="10" t="s">
        <v>38</v>
      </c>
      <c r="D170" s="10" t="s">
        <v>46</v>
      </c>
      <c r="E170" s="4">
        <v>2101</v>
      </c>
      <c r="F170" s="11">
        <v>10</v>
      </c>
      <c r="G170" s="11">
        <v>15</v>
      </c>
      <c r="H170" s="11">
        <v>31515</v>
      </c>
      <c r="I170" s="11">
        <v>2206.0500000000002</v>
      </c>
      <c r="J170" s="11">
        <v>29308.95</v>
      </c>
      <c r="K170" s="11">
        <v>21010</v>
      </c>
      <c r="L170" s="11">
        <v>8298.9500000000007</v>
      </c>
      <c r="M170" s="12">
        <v>41852</v>
      </c>
      <c r="N170" s="13">
        <v>8</v>
      </c>
      <c r="O170" s="10" t="s">
        <v>35</v>
      </c>
      <c r="P170" s="14" t="s">
        <v>22</v>
      </c>
      <c r="Q170" s="11">
        <f>sales[[#This Row],[Profit]]/sales[[#This Row],[Units Sold]]</f>
        <v>3.95</v>
      </c>
    </row>
    <row r="171" spans="1:17" x14ac:dyDescent="0.25">
      <c r="A171" s="4" t="s">
        <v>17</v>
      </c>
      <c r="B171" s="4" t="s">
        <v>25</v>
      </c>
      <c r="C171" s="10" t="s">
        <v>38</v>
      </c>
      <c r="D171" s="10" t="s">
        <v>46</v>
      </c>
      <c r="E171" s="4">
        <v>1535</v>
      </c>
      <c r="F171" s="11">
        <v>10</v>
      </c>
      <c r="G171" s="11">
        <v>20</v>
      </c>
      <c r="H171" s="11">
        <v>30700</v>
      </c>
      <c r="I171" s="11">
        <v>2149</v>
      </c>
      <c r="J171" s="11">
        <v>28551</v>
      </c>
      <c r="K171" s="11">
        <v>15350</v>
      </c>
      <c r="L171" s="11">
        <v>13201</v>
      </c>
      <c r="M171" s="12">
        <v>41883</v>
      </c>
      <c r="N171" s="13">
        <v>9</v>
      </c>
      <c r="O171" s="10" t="s">
        <v>36</v>
      </c>
      <c r="P171" s="14" t="s">
        <v>22</v>
      </c>
      <c r="Q171" s="11">
        <f>sales[[#This Row],[Profit]]/sales[[#This Row],[Units Sold]]</f>
        <v>8.6</v>
      </c>
    </row>
    <row r="172" spans="1:17" x14ac:dyDescent="0.25">
      <c r="A172" s="4" t="s">
        <v>17</v>
      </c>
      <c r="B172" s="4" t="s">
        <v>25</v>
      </c>
      <c r="C172" s="10" t="s">
        <v>41</v>
      </c>
      <c r="D172" s="10" t="s">
        <v>46</v>
      </c>
      <c r="E172" s="4">
        <v>2876</v>
      </c>
      <c r="F172" s="11">
        <v>260</v>
      </c>
      <c r="G172" s="11">
        <v>350</v>
      </c>
      <c r="H172" s="11">
        <v>1006600</v>
      </c>
      <c r="I172" s="11">
        <v>70462</v>
      </c>
      <c r="J172" s="11">
        <v>936138</v>
      </c>
      <c r="K172" s="11">
        <v>747760</v>
      </c>
      <c r="L172" s="11">
        <v>188378</v>
      </c>
      <c r="M172" s="12">
        <v>41883</v>
      </c>
      <c r="N172" s="13">
        <v>9</v>
      </c>
      <c r="O172" s="10" t="s">
        <v>36</v>
      </c>
      <c r="P172" s="14" t="s">
        <v>22</v>
      </c>
      <c r="Q172" s="11">
        <f>sales[[#This Row],[Profit]]/sales[[#This Row],[Units Sold]]</f>
        <v>65.5</v>
      </c>
    </row>
    <row r="173" spans="1:17" x14ac:dyDescent="0.25">
      <c r="A173" s="4" t="s">
        <v>17</v>
      </c>
      <c r="B173" s="4" t="s">
        <v>18</v>
      </c>
      <c r="C173" s="10" t="s">
        <v>41</v>
      </c>
      <c r="D173" s="10" t="s">
        <v>46</v>
      </c>
      <c r="E173" s="4">
        <v>1118</v>
      </c>
      <c r="F173" s="11">
        <v>260</v>
      </c>
      <c r="G173" s="11">
        <v>20</v>
      </c>
      <c r="H173" s="11">
        <v>22360</v>
      </c>
      <c r="I173" s="11">
        <v>1565.2</v>
      </c>
      <c r="J173" s="11">
        <v>20794.8</v>
      </c>
      <c r="K173" s="11">
        <v>11180</v>
      </c>
      <c r="L173" s="11">
        <v>9614.7999999999993</v>
      </c>
      <c r="M173" s="12">
        <v>41944</v>
      </c>
      <c r="N173" s="13">
        <v>11</v>
      </c>
      <c r="O173" s="10" t="s">
        <v>45</v>
      </c>
      <c r="P173" s="14" t="s">
        <v>22</v>
      </c>
      <c r="Q173" s="11">
        <f>sales[[#This Row],[Profit]]/sales[[#This Row],[Units Sold]]</f>
        <v>8.6</v>
      </c>
    </row>
    <row r="174" spans="1:17" x14ac:dyDescent="0.25">
      <c r="A174" s="4" t="s">
        <v>34</v>
      </c>
      <c r="B174" s="4" t="s">
        <v>37</v>
      </c>
      <c r="C174" s="10" t="s">
        <v>41</v>
      </c>
      <c r="D174" s="10" t="s">
        <v>46</v>
      </c>
      <c r="E174" s="4">
        <v>1372</v>
      </c>
      <c r="F174" s="11">
        <v>260</v>
      </c>
      <c r="G174" s="11">
        <v>300</v>
      </c>
      <c r="H174" s="11">
        <v>411600</v>
      </c>
      <c r="I174" s="11">
        <v>28812</v>
      </c>
      <c r="J174" s="11">
        <v>382788</v>
      </c>
      <c r="K174" s="11">
        <v>343000</v>
      </c>
      <c r="L174" s="11">
        <v>39788</v>
      </c>
      <c r="M174" s="12">
        <v>41974</v>
      </c>
      <c r="N174" s="13">
        <v>12</v>
      </c>
      <c r="O174" s="10" t="s">
        <v>28</v>
      </c>
      <c r="P174" s="14" t="s">
        <v>22</v>
      </c>
      <c r="Q174" s="11">
        <f>sales[[#This Row],[Profit]]/sales[[#This Row],[Units Sold]]</f>
        <v>29</v>
      </c>
    </row>
    <row r="175" spans="1:17" x14ac:dyDescent="0.25">
      <c r="A175" s="4" t="s">
        <v>17</v>
      </c>
      <c r="B175" s="4" t="s">
        <v>18</v>
      </c>
      <c r="C175" s="10" t="s">
        <v>29</v>
      </c>
      <c r="D175" s="10" t="s">
        <v>46</v>
      </c>
      <c r="E175" s="4">
        <v>488</v>
      </c>
      <c r="F175" s="11">
        <v>5</v>
      </c>
      <c r="G175" s="11">
        <v>7</v>
      </c>
      <c r="H175" s="11">
        <v>3416</v>
      </c>
      <c r="I175" s="11">
        <v>273.27999999999997</v>
      </c>
      <c r="J175" s="11">
        <v>3142.7200000000003</v>
      </c>
      <c r="K175" s="11">
        <v>2440</v>
      </c>
      <c r="L175" s="11">
        <v>702.72000000000025</v>
      </c>
      <c r="M175" s="12">
        <v>41671</v>
      </c>
      <c r="N175" s="13">
        <v>2</v>
      </c>
      <c r="O175" s="10" t="s">
        <v>39</v>
      </c>
      <c r="P175" s="14" t="s">
        <v>22</v>
      </c>
      <c r="Q175" s="11">
        <f>sales[[#This Row],[Profit]]/sales[[#This Row],[Units Sold]]</f>
        <v>1.4400000000000006</v>
      </c>
    </row>
    <row r="176" spans="1:17" x14ac:dyDescent="0.25">
      <c r="A176" s="4" t="s">
        <v>17</v>
      </c>
      <c r="B176" s="4" t="s">
        <v>37</v>
      </c>
      <c r="C176" s="10" t="s">
        <v>29</v>
      </c>
      <c r="D176" s="10" t="s">
        <v>46</v>
      </c>
      <c r="E176" s="4">
        <v>1282</v>
      </c>
      <c r="F176" s="11">
        <v>5</v>
      </c>
      <c r="G176" s="11">
        <v>20</v>
      </c>
      <c r="H176" s="11">
        <v>25640</v>
      </c>
      <c r="I176" s="11">
        <v>2051.1999999999998</v>
      </c>
      <c r="J176" s="11">
        <v>23588.799999999999</v>
      </c>
      <c r="K176" s="11">
        <v>12820</v>
      </c>
      <c r="L176" s="11">
        <v>10768.8</v>
      </c>
      <c r="M176" s="12">
        <v>41791</v>
      </c>
      <c r="N176" s="13">
        <v>6</v>
      </c>
      <c r="O176" s="10" t="s">
        <v>26</v>
      </c>
      <c r="P176" s="14" t="s">
        <v>22</v>
      </c>
      <c r="Q176" s="11">
        <f>sales[[#This Row],[Profit]]/sales[[#This Row],[Units Sold]]</f>
        <v>8.3999999999999986</v>
      </c>
    </row>
    <row r="177" spans="1:17" x14ac:dyDescent="0.25">
      <c r="A177" s="4" t="s">
        <v>17</v>
      </c>
      <c r="B177" s="4" t="s">
        <v>18</v>
      </c>
      <c r="C177" s="10" t="s">
        <v>38</v>
      </c>
      <c r="D177" s="10" t="s">
        <v>46</v>
      </c>
      <c r="E177" s="4">
        <v>257</v>
      </c>
      <c r="F177" s="11">
        <v>10</v>
      </c>
      <c r="G177" s="11">
        <v>7</v>
      </c>
      <c r="H177" s="11">
        <v>1799</v>
      </c>
      <c r="I177" s="11">
        <v>143.91999999999999</v>
      </c>
      <c r="J177" s="11">
        <v>1655.08</v>
      </c>
      <c r="K177" s="11">
        <v>1285</v>
      </c>
      <c r="L177" s="11">
        <v>370.07999999999993</v>
      </c>
      <c r="M177" s="12">
        <v>41760</v>
      </c>
      <c r="N177" s="13">
        <v>5</v>
      </c>
      <c r="O177" s="10" t="s">
        <v>44</v>
      </c>
      <c r="P177" s="14" t="s">
        <v>22</v>
      </c>
      <c r="Q177" s="11">
        <f>sales[[#This Row],[Profit]]/sales[[#This Row],[Units Sold]]</f>
        <v>1.4399999999999997</v>
      </c>
    </row>
    <row r="178" spans="1:17" x14ac:dyDescent="0.25">
      <c r="A178" s="4" t="s">
        <v>17</v>
      </c>
      <c r="B178" s="4" t="s">
        <v>37</v>
      </c>
      <c r="C178" s="10" t="s">
        <v>41</v>
      </c>
      <c r="D178" s="10" t="s">
        <v>46</v>
      </c>
      <c r="E178" s="4">
        <v>1282</v>
      </c>
      <c r="F178" s="11">
        <v>260</v>
      </c>
      <c r="G178" s="11">
        <v>20</v>
      </c>
      <c r="H178" s="11">
        <v>25640</v>
      </c>
      <c r="I178" s="11">
        <v>2051.1999999999998</v>
      </c>
      <c r="J178" s="11">
        <v>23588.799999999999</v>
      </c>
      <c r="K178" s="11">
        <v>12820</v>
      </c>
      <c r="L178" s="11">
        <v>10768.8</v>
      </c>
      <c r="M178" s="12">
        <v>41791</v>
      </c>
      <c r="N178" s="13">
        <v>6</v>
      </c>
      <c r="O178" s="10" t="s">
        <v>26</v>
      </c>
      <c r="P178" s="14" t="s">
        <v>22</v>
      </c>
      <c r="Q178" s="11">
        <f>sales[[#This Row],[Profit]]/sales[[#This Row],[Units Sold]]</f>
        <v>8.3999999999999986</v>
      </c>
    </row>
    <row r="179" spans="1:17" x14ac:dyDescent="0.25">
      <c r="A179" s="4" t="s">
        <v>24</v>
      </c>
      <c r="B179" s="4" t="s">
        <v>25</v>
      </c>
      <c r="C179" s="10" t="s">
        <v>19</v>
      </c>
      <c r="D179" s="10" t="s">
        <v>46</v>
      </c>
      <c r="E179" s="4">
        <v>490</v>
      </c>
      <c r="F179" s="11">
        <v>3</v>
      </c>
      <c r="G179" s="11">
        <v>15</v>
      </c>
      <c r="H179" s="11">
        <v>7350</v>
      </c>
      <c r="I179" s="11">
        <v>588</v>
      </c>
      <c r="J179" s="11">
        <v>6762</v>
      </c>
      <c r="K179" s="11">
        <v>4900</v>
      </c>
      <c r="L179" s="11">
        <v>1862</v>
      </c>
      <c r="M179" s="12">
        <v>41944</v>
      </c>
      <c r="N179" s="13">
        <v>11</v>
      </c>
      <c r="O179" s="10" t="s">
        <v>45</v>
      </c>
      <c r="P179" s="14" t="s">
        <v>22</v>
      </c>
      <c r="Q179" s="11">
        <f>sales[[#This Row],[Profit]]/sales[[#This Row],[Units Sold]]</f>
        <v>3.8</v>
      </c>
    </row>
    <row r="180" spans="1:17" x14ac:dyDescent="0.25">
      <c r="A180" s="4" t="s">
        <v>17</v>
      </c>
      <c r="B180" s="4" t="s">
        <v>27</v>
      </c>
      <c r="C180" s="10" t="s">
        <v>19</v>
      </c>
      <c r="D180" s="10" t="s">
        <v>46</v>
      </c>
      <c r="E180" s="4">
        <v>1362</v>
      </c>
      <c r="F180" s="11">
        <v>3</v>
      </c>
      <c r="G180" s="11">
        <v>350</v>
      </c>
      <c r="H180" s="11">
        <v>476700</v>
      </c>
      <c r="I180" s="11">
        <v>38136</v>
      </c>
      <c r="J180" s="11">
        <v>438564</v>
      </c>
      <c r="K180" s="11">
        <v>354120</v>
      </c>
      <c r="L180" s="11">
        <v>84444</v>
      </c>
      <c r="M180" s="12">
        <v>41974</v>
      </c>
      <c r="N180" s="13">
        <v>12</v>
      </c>
      <c r="O180" s="10" t="s">
        <v>28</v>
      </c>
      <c r="P180" s="14" t="s">
        <v>22</v>
      </c>
      <c r="Q180" s="11">
        <f>sales[[#This Row],[Profit]]/sales[[#This Row],[Units Sold]]</f>
        <v>62</v>
      </c>
    </row>
    <row r="181" spans="1:17" x14ac:dyDescent="0.25">
      <c r="A181" s="4" t="s">
        <v>24</v>
      </c>
      <c r="B181" s="4" t="s">
        <v>25</v>
      </c>
      <c r="C181" s="10" t="s">
        <v>29</v>
      </c>
      <c r="D181" s="10" t="s">
        <v>46</v>
      </c>
      <c r="E181" s="4">
        <v>2501</v>
      </c>
      <c r="F181" s="11">
        <v>5</v>
      </c>
      <c r="G181" s="11">
        <v>15</v>
      </c>
      <c r="H181" s="11">
        <v>37515</v>
      </c>
      <c r="I181" s="11">
        <v>3001.2</v>
      </c>
      <c r="J181" s="11">
        <v>34513.800000000003</v>
      </c>
      <c r="K181" s="11">
        <v>25010</v>
      </c>
      <c r="L181" s="11">
        <v>9503.8000000000029</v>
      </c>
      <c r="M181" s="12">
        <v>41699</v>
      </c>
      <c r="N181" s="13">
        <v>3</v>
      </c>
      <c r="O181" s="10" t="s">
        <v>30</v>
      </c>
      <c r="P181" s="14" t="s">
        <v>22</v>
      </c>
      <c r="Q181" s="11">
        <f>sales[[#This Row],[Profit]]/sales[[#This Row],[Units Sold]]</f>
        <v>3.8000000000000012</v>
      </c>
    </row>
    <row r="182" spans="1:17" x14ac:dyDescent="0.25">
      <c r="A182" s="4" t="s">
        <v>17</v>
      </c>
      <c r="B182" s="4" t="s">
        <v>18</v>
      </c>
      <c r="C182" s="10" t="s">
        <v>29</v>
      </c>
      <c r="D182" s="10" t="s">
        <v>46</v>
      </c>
      <c r="E182" s="4">
        <v>708</v>
      </c>
      <c r="F182" s="11">
        <v>5</v>
      </c>
      <c r="G182" s="11">
        <v>20</v>
      </c>
      <c r="H182" s="11">
        <v>14160</v>
      </c>
      <c r="I182" s="11">
        <v>1132.8</v>
      </c>
      <c r="J182" s="11">
        <v>13027.2</v>
      </c>
      <c r="K182" s="11">
        <v>7080</v>
      </c>
      <c r="L182" s="11">
        <v>5947.2000000000007</v>
      </c>
      <c r="M182" s="12">
        <v>41791</v>
      </c>
      <c r="N182" s="13">
        <v>6</v>
      </c>
      <c r="O182" s="10" t="s">
        <v>26</v>
      </c>
      <c r="P182" s="14" t="s">
        <v>22</v>
      </c>
      <c r="Q182" s="11">
        <f>sales[[#This Row],[Profit]]/sales[[#This Row],[Units Sold]]</f>
        <v>8.4</v>
      </c>
    </row>
    <row r="183" spans="1:17" x14ac:dyDescent="0.25">
      <c r="A183" s="4" t="s">
        <v>17</v>
      </c>
      <c r="B183" s="4" t="s">
        <v>23</v>
      </c>
      <c r="C183" s="10" t="s">
        <v>29</v>
      </c>
      <c r="D183" s="10" t="s">
        <v>46</v>
      </c>
      <c r="E183" s="4">
        <v>645</v>
      </c>
      <c r="F183" s="11">
        <v>5</v>
      </c>
      <c r="G183" s="11">
        <v>20</v>
      </c>
      <c r="H183" s="11">
        <v>12900</v>
      </c>
      <c r="I183" s="11">
        <v>1032</v>
      </c>
      <c r="J183" s="11">
        <v>11868</v>
      </c>
      <c r="K183" s="11">
        <v>6450</v>
      </c>
      <c r="L183" s="11">
        <v>5418</v>
      </c>
      <c r="M183" s="12">
        <v>41821</v>
      </c>
      <c r="N183" s="13">
        <v>7</v>
      </c>
      <c r="O183" s="10" t="s">
        <v>33</v>
      </c>
      <c r="P183" s="14" t="s">
        <v>22</v>
      </c>
      <c r="Q183" s="11">
        <f>sales[[#This Row],[Profit]]/sales[[#This Row],[Units Sold]]</f>
        <v>8.4</v>
      </c>
    </row>
    <row r="184" spans="1:17" x14ac:dyDescent="0.25">
      <c r="A184" s="4" t="s">
        <v>34</v>
      </c>
      <c r="B184" s="4" t="s">
        <v>25</v>
      </c>
      <c r="C184" s="10" t="s">
        <v>29</v>
      </c>
      <c r="D184" s="10" t="s">
        <v>46</v>
      </c>
      <c r="E184" s="4">
        <v>1562</v>
      </c>
      <c r="F184" s="11">
        <v>5</v>
      </c>
      <c r="G184" s="11">
        <v>300</v>
      </c>
      <c r="H184" s="11">
        <v>468600</v>
      </c>
      <c r="I184" s="11">
        <v>37488</v>
      </c>
      <c r="J184" s="11">
        <v>431112</v>
      </c>
      <c r="K184" s="11">
        <v>390500</v>
      </c>
      <c r="L184" s="11">
        <v>40612</v>
      </c>
      <c r="M184" s="12">
        <v>41852</v>
      </c>
      <c r="N184" s="13">
        <v>8</v>
      </c>
      <c r="O184" s="10" t="s">
        <v>35</v>
      </c>
      <c r="P184" s="14" t="s">
        <v>22</v>
      </c>
      <c r="Q184" s="11">
        <f>sales[[#This Row],[Profit]]/sales[[#This Row],[Units Sold]]</f>
        <v>26</v>
      </c>
    </row>
    <row r="185" spans="1:17" x14ac:dyDescent="0.25">
      <c r="A185" s="4" t="s">
        <v>24</v>
      </c>
      <c r="B185" s="4" t="s">
        <v>23</v>
      </c>
      <c r="C185" s="10" t="s">
        <v>29</v>
      </c>
      <c r="D185" s="10" t="s">
        <v>46</v>
      </c>
      <c r="E185" s="4">
        <v>711</v>
      </c>
      <c r="F185" s="11">
        <v>5</v>
      </c>
      <c r="G185" s="11">
        <v>15</v>
      </c>
      <c r="H185" s="11">
        <v>10665</v>
      </c>
      <c r="I185" s="11">
        <v>853.2</v>
      </c>
      <c r="J185" s="11">
        <v>9811.7999999999993</v>
      </c>
      <c r="K185" s="11">
        <v>7110</v>
      </c>
      <c r="L185" s="11">
        <v>2701.7999999999993</v>
      </c>
      <c r="M185" s="12">
        <v>41974</v>
      </c>
      <c r="N185" s="13">
        <v>12</v>
      </c>
      <c r="O185" s="10" t="s">
        <v>28</v>
      </c>
      <c r="P185" s="14" t="s">
        <v>22</v>
      </c>
      <c r="Q185" s="11">
        <f>sales[[#This Row],[Profit]]/sales[[#This Row],[Units Sold]]</f>
        <v>3.7999999999999989</v>
      </c>
    </row>
    <row r="186" spans="1:17" x14ac:dyDescent="0.25">
      <c r="A186" s="4" t="s">
        <v>17</v>
      </c>
      <c r="B186" s="4" t="s">
        <v>23</v>
      </c>
      <c r="C186" s="10" t="s">
        <v>38</v>
      </c>
      <c r="D186" s="10" t="s">
        <v>46</v>
      </c>
      <c r="E186" s="4">
        <v>1259</v>
      </c>
      <c r="F186" s="11">
        <v>10</v>
      </c>
      <c r="G186" s="11">
        <v>7</v>
      </c>
      <c r="H186" s="11">
        <v>8813</v>
      </c>
      <c r="I186" s="11">
        <v>705.04</v>
      </c>
      <c r="J186" s="11">
        <v>8107.96</v>
      </c>
      <c r="K186" s="11">
        <v>6295</v>
      </c>
      <c r="L186" s="11">
        <v>1812.96</v>
      </c>
      <c r="M186" s="12">
        <v>41730</v>
      </c>
      <c r="N186" s="13">
        <v>4</v>
      </c>
      <c r="O186" s="10" t="s">
        <v>42</v>
      </c>
      <c r="P186" s="14" t="s">
        <v>22</v>
      </c>
      <c r="Q186" s="11">
        <f>sales[[#This Row],[Profit]]/sales[[#This Row],[Units Sold]]</f>
        <v>1.44</v>
      </c>
    </row>
    <row r="187" spans="1:17" x14ac:dyDescent="0.25">
      <c r="A187" s="4" t="s">
        <v>17</v>
      </c>
      <c r="B187" s="4" t="s">
        <v>23</v>
      </c>
      <c r="C187" s="10" t="s">
        <v>38</v>
      </c>
      <c r="D187" s="10" t="s">
        <v>46</v>
      </c>
      <c r="E187" s="4">
        <v>1095</v>
      </c>
      <c r="F187" s="11">
        <v>10</v>
      </c>
      <c r="G187" s="11">
        <v>7</v>
      </c>
      <c r="H187" s="11">
        <v>7665</v>
      </c>
      <c r="I187" s="11">
        <v>613.20000000000005</v>
      </c>
      <c r="J187" s="11">
        <v>7051.8</v>
      </c>
      <c r="K187" s="11">
        <v>5475</v>
      </c>
      <c r="L187" s="11">
        <v>1576.8000000000002</v>
      </c>
      <c r="M187" s="12">
        <v>41760</v>
      </c>
      <c r="N187" s="13">
        <v>5</v>
      </c>
      <c r="O187" s="10" t="s">
        <v>44</v>
      </c>
      <c r="P187" s="14" t="s">
        <v>22</v>
      </c>
      <c r="Q187" s="11">
        <f>sales[[#This Row],[Profit]]/sales[[#This Row],[Units Sold]]</f>
        <v>1.4400000000000002</v>
      </c>
    </row>
    <row r="188" spans="1:17" x14ac:dyDescent="0.25">
      <c r="A188" s="4" t="s">
        <v>17</v>
      </c>
      <c r="B188" s="4" t="s">
        <v>23</v>
      </c>
      <c r="C188" s="10" t="s">
        <v>38</v>
      </c>
      <c r="D188" s="10" t="s">
        <v>46</v>
      </c>
      <c r="E188" s="4">
        <v>1366</v>
      </c>
      <c r="F188" s="11">
        <v>10</v>
      </c>
      <c r="G188" s="11">
        <v>20</v>
      </c>
      <c r="H188" s="11">
        <v>27320</v>
      </c>
      <c r="I188" s="11">
        <v>2185.6</v>
      </c>
      <c r="J188" s="11">
        <v>25134.400000000001</v>
      </c>
      <c r="K188" s="11">
        <v>13660</v>
      </c>
      <c r="L188" s="11">
        <v>11474.400000000001</v>
      </c>
      <c r="M188" s="12">
        <v>41791</v>
      </c>
      <c r="N188" s="13">
        <v>6</v>
      </c>
      <c r="O188" s="10" t="s">
        <v>26</v>
      </c>
      <c r="P188" s="14" t="s">
        <v>22</v>
      </c>
      <c r="Q188" s="11">
        <f>sales[[#This Row],[Profit]]/sales[[#This Row],[Units Sold]]</f>
        <v>8.4</v>
      </c>
    </row>
    <row r="189" spans="1:17" x14ac:dyDescent="0.25">
      <c r="A189" s="4" t="s">
        <v>34</v>
      </c>
      <c r="B189" s="4" t="s">
        <v>27</v>
      </c>
      <c r="C189" s="10" t="s">
        <v>38</v>
      </c>
      <c r="D189" s="10" t="s">
        <v>46</v>
      </c>
      <c r="E189" s="4">
        <v>2460</v>
      </c>
      <c r="F189" s="11">
        <v>10</v>
      </c>
      <c r="G189" s="11">
        <v>300</v>
      </c>
      <c r="H189" s="11">
        <v>738000</v>
      </c>
      <c r="I189" s="11">
        <v>59040</v>
      </c>
      <c r="J189" s="11">
        <v>678960</v>
      </c>
      <c r="K189" s="11">
        <v>615000</v>
      </c>
      <c r="L189" s="11">
        <v>63960</v>
      </c>
      <c r="M189" s="12">
        <v>41791</v>
      </c>
      <c r="N189" s="13">
        <v>6</v>
      </c>
      <c r="O189" s="10" t="s">
        <v>26</v>
      </c>
      <c r="P189" s="14" t="s">
        <v>22</v>
      </c>
      <c r="Q189" s="11">
        <f>sales[[#This Row],[Profit]]/sales[[#This Row],[Units Sold]]</f>
        <v>26</v>
      </c>
    </row>
    <row r="190" spans="1:17" x14ac:dyDescent="0.25">
      <c r="A190" s="4" t="s">
        <v>17</v>
      </c>
      <c r="B190" s="4" t="s">
        <v>37</v>
      </c>
      <c r="C190" s="10" t="s">
        <v>38</v>
      </c>
      <c r="D190" s="10" t="s">
        <v>46</v>
      </c>
      <c r="E190" s="4">
        <v>678</v>
      </c>
      <c r="F190" s="11">
        <v>10</v>
      </c>
      <c r="G190" s="11">
        <v>7</v>
      </c>
      <c r="H190" s="11">
        <v>4746</v>
      </c>
      <c r="I190" s="11">
        <v>379.68</v>
      </c>
      <c r="J190" s="11">
        <v>4366.32</v>
      </c>
      <c r="K190" s="11">
        <v>3390</v>
      </c>
      <c r="L190" s="11">
        <v>976.31999999999971</v>
      </c>
      <c r="M190" s="12">
        <v>41852</v>
      </c>
      <c r="N190" s="13">
        <v>8</v>
      </c>
      <c r="O190" s="10" t="s">
        <v>35</v>
      </c>
      <c r="P190" s="14" t="s">
        <v>22</v>
      </c>
      <c r="Q190" s="11">
        <f>sales[[#This Row],[Profit]]/sales[[#This Row],[Units Sold]]</f>
        <v>1.4399999999999995</v>
      </c>
    </row>
    <row r="191" spans="1:17" x14ac:dyDescent="0.25">
      <c r="A191" s="4" t="s">
        <v>17</v>
      </c>
      <c r="B191" s="4" t="s">
        <v>23</v>
      </c>
      <c r="C191" s="10" t="s">
        <v>38</v>
      </c>
      <c r="D191" s="10" t="s">
        <v>46</v>
      </c>
      <c r="E191" s="4">
        <v>1598</v>
      </c>
      <c r="F191" s="11">
        <v>10</v>
      </c>
      <c r="G191" s="11">
        <v>7</v>
      </c>
      <c r="H191" s="11">
        <v>11186</v>
      </c>
      <c r="I191" s="11">
        <v>894.88</v>
      </c>
      <c r="J191" s="11">
        <v>10291.120000000001</v>
      </c>
      <c r="K191" s="11">
        <v>7990</v>
      </c>
      <c r="L191" s="11">
        <v>2301.1200000000008</v>
      </c>
      <c r="M191" s="12">
        <v>41852</v>
      </c>
      <c r="N191" s="13">
        <v>8</v>
      </c>
      <c r="O191" s="10" t="s">
        <v>35</v>
      </c>
      <c r="P191" s="14" t="s">
        <v>22</v>
      </c>
      <c r="Q191" s="11">
        <f>sales[[#This Row],[Profit]]/sales[[#This Row],[Units Sold]]</f>
        <v>1.4400000000000004</v>
      </c>
    </row>
    <row r="192" spans="1:17" x14ac:dyDescent="0.25">
      <c r="A192" s="4" t="s">
        <v>17</v>
      </c>
      <c r="B192" s="4" t="s">
        <v>23</v>
      </c>
      <c r="C192" s="10" t="s">
        <v>38</v>
      </c>
      <c r="D192" s="10" t="s">
        <v>46</v>
      </c>
      <c r="E192" s="4">
        <v>1934</v>
      </c>
      <c r="F192" s="11">
        <v>10</v>
      </c>
      <c r="G192" s="11">
        <v>20</v>
      </c>
      <c r="H192" s="11">
        <v>38680</v>
      </c>
      <c r="I192" s="11">
        <v>3094.4</v>
      </c>
      <c r="J192" s="11">
        <v>35585.599999999999</v>
      </c>
      <c r="K192" s="11">
        <v>19340</v>
      </c>
      <c r="L192" s="11">
        <v>16245.599999999999</v>
      </c>
      <c r="M192" s="12">
        <v>41883</v>
      </c>
      <c r="N192" s="13">
        <v>9</v>
      </c>
      <c r="O192" s="10" t="s">
        <v>36</v>
      </c>
      <c r="P192" s="14" t="s">
        <v>22</v>
      </c>
      <c r="Q192" s="11">
        <f>sales[[#This Row],[Profit]]/sales[[#This Row],[Units Sold]]</f>
        <v>8.3999999999999986</v>
      </c>
    </row>
    <row r="193" spans="1:17" x14ac:dyDescent="0.25">
      <c r="A193" s="4" t="s">
        <v>17</v>
      </c>
      <c r="B193" s="4" t="s">
        <v>27</v>
      </c>
      <c r="C193" s="10" t="s">
        <v>38</v>
      </c>
      <c r="D193" s="10" t="s">
        <v>46</v>
      </c>
      <c r="E193" s="4">
        <v>2993</v>
      </c>
      <c r="F193" s="11">
        <v>10</v>
      </c>
      <c r="G193" s="11">
        <v>20</v>
      </c>
      <c r="H193" s="11">
        <v>59860</v>
      </c>
      <c r="I193" s="11">
        <v>4788.8</v>
      </c>
      <c r="J193" s="11">
        <v>55071.199999999997</v>
      </c>
      <c r="K193" s="11">
        <v>29930</v>
      </c>
      <c r="L193" s="11">
        <v>25141.199999999997</v>
      </c>
      <c r="M193" s="12">
        <v>41883</v>
      </c>
      <c r="N193" s="13">
        <v>9</v>
      </c>
      <c r="O193" s="10" t="s">
        <v>36</v>
      </c>
      <c r="P193" s="14" t="s">
        <v>22</v>
      </c>
      <c r="Q193" s="11">
        <f>sales[[#This Row],[Profit]]/sales[[#This Row],[Units Sold]]</f>
        <v>8.3999999999999986</v>
      </c>
    </row>
    <row r="194" spans="1:17" x14ac:dyDescent="0.25">
      <c r="A194" s="4" t="s">
        <v>17</v>
      </c>
      <c r="B194" s="4" t="s">
        <v>27</v>
      </c>
      <c r="C194" s="10" t="s">
        <v>38</v>
      </c>
      <c r="D194" s="10" t="s">
        <v>46</v>
      </c>
      <c r="E194" s="4">
        <v>1362</v>
      </c>
      <c r="F194" s="11">
        <v>10</v>
      </c>
      <c r="G194" s="11">
        <v>350</v>
      </c>
      <c r="H194" s="11">
        <v>476700</v>
      </c>
      <c r="I194" s="11">
        <v>38136</v>
      </c>
      <c r="J194" s="11">
        <v>438564</v>
      </c>
      <c r="K194" s="11">
        <v>354120</v>
      </c>
      <c r="L194" s="11">
        <v>84444</v>
      </c>
      <c r="M194" s="12">
        <v>41974</v>
      </c>
      <c r="N194" s="13">
        <v>12</v>
      </c>
      <c r="O194" s="10" t="s">
        <v>28</v>
      </c>
      <c r="P194" s="14" t="s">
        <v>22</v>
      </c>
      <c r="Q194" s="11">
        <f>sales[[#This Row],[Profit]]/sales[[#This Row],[Units Sold]]</f>
        <v>62</v>
      </c>
    </row>
    <row r="195" spans="1:17" x14ac:dyDescent="0.25">
      <c r="A195" s="4" t="s">
        <v>17</v>
      </c>
      <c r="B195" s="4" t="s">
        <v>18</v>
      </c>
      <c r="C195" s="10" t="s">
        <v>41</v>
      </c>
      <c r="D195" s="10" t="s">
        <v>46</v>
      </c>
      <c r="E195" s="4">
        <v>708</v>
      </c>
      <c r="F195" s="11">
        <v>260</v>
      </c>
      <c r="G195" s="11">
        <v>20</v>
      </c>
      <c r="H195" s="11">
        <v>14160</v>
      </c>
      <c r="I195" s="11">
        <v>1132.8</v>
      </c>
      <c r="J195" s="11">
        <v>13027.2</v>
      </c>
      <c r="K195" s="11">
        <v>7080</v>
      </c>
      <c r="L195" s="11">
        <v>5947.2000000000007</v>
      </c>
      <c r="M195" s="12">
        <v>41791</v>
      </c>
      <c r="N195" s="13">
        <v>6</v>
      </c>
      <c r="O195" s="10" t="s">
        <v>26</v>
      </c>
      <c r="P195" s="14" t="s">
        <v>22</v>
      </c>
      <c r="Q195" s="11">
        <f>sales[[#This Row],[Profit]]/sales[[#This Row],[Units Sold]]</f>
        <v>8.4</v>
      </c>
    </row>
    <row r="196" spans="1:17" x14ac:dyDescent="0.25">
      <c r="A196" s="4" t="s">
        <v>17</v>
      </c>
      <c r="B196" s="4" t="s">
        <v>37</v>
      </c>
      <c r="C196" s="10" t="s">
        <v>41</v>
      </c>
      <c r="D196" s="10" t="s">
        <v>46</v>
      </c>
      <c r="E196" s="4">
        <v>2907</v>
      </c>
      <c r="F196" s="11">
        <v>260</v>
      </c>
      <c r="G196" s="11">
        <v>7</v>
      </c>
      <c r="H196" s="11">
        <v>20349</v>
      </c>
      <c r="I196" s="11">
        <v>1627.92</v>
      </c>
      <c r="J196" s="11">
        <v>18721.080000000002</v>
      </c>
      <c r="K196" s="11">
        <v>14535</v>
      </c>
      <c r="L196" s="11">
        <v>4186.0800000000017</v>
      </c>
      <c r="M196" s="12">
        <v>41791</v>
      </c>
      <c r="N196" s="13">
        <v>6</v>
      </c>
      <c r="O196" s="10" t="s">
        <v>26</v>
      </c>
      <c r="P196" s="14" t="s">
        <v>22</v>
      </c>
      <c r="Q196" s="11">
        <f>sales[[#This Row],[Profit]]/sales[[#This Row],[Units Sold]]</f>
        <v>1.4400000000000006</v>
      </c>
    </row>
    <row r="197" spans="1:17" x14ac:dyDescent="0.25">
      <c r="A197" s="4" t="s">
        <v>17</v>
      </c>
      <c r="B197" s="4" t="s">
        <v>23</v>
      </c>
      <c r="C197" s="10" t="s">
        <v>41</v>
      </c>
      <c r="D197" s="10" t="s">
        <v>46</v>
      </c>
      <c r="E197" s="4">
        <v>1366</v>
      </c>
      <c r="F197" s="11">
        <v>260</v>
      </c>
      <c r="G197" s="11">
        <v>20</v>
      </c>
      <c r="H197" s="11">
        <v>27320</v>
      </c>
      <c r="I197" s="11">
        <v>2185.6</v>
      </c>
      <c r="J197" s="11">
        <v>25134.400000000001</v>
      </c>
      <c r="K197" s="11">
        <v>13660</v>
      </c>
      <c r="L197" s="11">
        <v>11474.400000000001</v>
      </c>
      <c r="M197" s="12">
        <v>41791</v>
      </c>
      <c r="N197" s="13">
        <v>6</v>
      </c>
      <c r="O197" s="10" t="s">
        <v>26</v>
      </c>
      <c r="P197" s="14" t="s">
        <v>22</v>
      </c>
      <c r="Q197" s="11">
        <f>sales[[#This Row],[Profit]]/sales[[#This Row],[Units Sold]]</f>
        <v>8.4</v>
      </c>
    </row>
    <row r="198" spans="1:17" x14ac:dyDescent="0.25">
      <c r="A198" s="4" t="s">
        <v>34</v>
      </c>
      <c r="B198" s="4" t="s">
        <v>27</v>
      </c>
      <c r="C198" s="10" t="s">
        <v>41</v>
      </c>
      <c r="D198" s="10" t="s">
        <v>46</v>
      </c>
      <c r="E198" s="4">
        <v>2460</v>
      </c>
      <c r="F198" s="11">
        <v>260</v>
      </c>
      <c r="G198" s="11">
        <v>300</v>
      </c>
      <c r="H198" s="11">
        <v>738000</v>
      </c>
      <c r="I198" s="11">
        <v>59040</v>
      </c>
      <c r="J198" s="11">
        <v>678960</v>
      </c>
      <c r="K198" s="11">
        <v>615000</v>
      </c>
      <c r="L198" s="11">
        <v>63960</v>
      </c>
      <c r="M198" s="12">
        <v>41791</v>
      </c>
      <c r="N198" s="13">
        <v>6</v>
      </c>
      <c r="O198" s="10" t="s">
        <v>26</v>
      </c>
      <c r="P198" s="14" t="s">
        <v>22</v>
      </c>
      <c r="Q198" s="11">
        <f>sales[[#This Row],[Profit]]/sales[[#This Row],[Units Sold]]</f>
        <v>26</v>
      </c>
    </row>
    <row r="199" spans="1:17" x14ac:dyDescent="0.25">
      <c r="A199" s="4" t="s">
        <v>17</v>
      </c>
      <c r="B199" s="4" t="s">
        <v>23</v>
      </c>
      <c r="C199" s="10" t="s">
        <v>41</v>
      </c>
      <c r="D199" s="10" t="s">
        <v>46</v>
      </c>
      <c r="E199" s="4">
        <v>1520</v>
      </c>
      <c r="F199" s="11">
        <v>260</v>
      </c>
      <c r="G199" s="11">
        <v>20</v>
      </c>
      <c r="H199" s="11">
        <v>30400</v>
      </c>
      <c r="I199" s="11">
        <v>2432</v>
      </c>
      <c r="J199" s="11">
        <v>27968</v>
      </c>
      <c r="K199" s="11">
        <v>15200</v>
      </c>
      <c r="L199" s="11">
        <v>12768</v>
      </c>
      <c r="M199" s="12">
        <v>41944</v>
      </c>
      <c r="N199" s="13">
        <v>11</v>
      </c>
      <c r="O199" s="10" t="s">
        <v>45</v>
      </c>
      <c r="P199" s="14" t="s">
        <v>22</v>
      </c>
      <c r="Q199" s="11">
        <f>sales[[#This Row],[Profit]]/sales[[#This Row],[Units Sold]]</f>
        <v>8.4</v>
      </c>
    </row>
    <row r="200" spans="1:17" x14ac:dyDescent="0.25">
      <c r="A200" s="4" t="s">
        <v>24</v>
      </c>
      <c r="B200" s="4" t="s">
        <v>23</v>
      </c>
      <c r="C200" s="10" t="s">
        <v>41</v>
      </c>
      <c r="D200" s="10" t="s">
        <v>46</v>
      </c>
      <c r="E200" s="4">
        <v>711</v>
      </c>
      <c r="F200" s="11">
        <v>260</v>
      </c>
      <c r="G200" s="11">
        <v>15</v>
      </c>
      <c r="H200" s="11">
        <v>10665</v>
      </c>
      <c r="I200" s="11">
        <v>853.2</v>
      </c>
      <c r="J200" s="11">
        <v>9811.7999999999993</v>
      </c>
      <c r="K200" s="11">
        <v>7110</v>
      </c>
      <c r="L200" s="11">
        <v>2701.7999999999993</v>
      </c>
      <c r="M200" s="12">
        <v>41974</v>
      </c>
      <c r="N200" s="13">
        <v>12</v>
      </c>
      <c r="O200" s="10" t="s">
        <v>28</v>
      </c>
      <c r="P200" s="14" t="s">
        <v>22</v>
      </c>
      <c r="Q200" s="11">
        <f>sales[[#This Row],[Profit]]/sales[[#This Row],[Units Sold]]</f>
        <v>3.7999999999999989</v>
      </c>
    </row>
    <row r="201" spans="1:17" x14ac:dyDescent="0.25">
      <c r="A201" s="4" t="s">
        <v>34</v>
      </c>
      <c r="B201" s="4" t="s">
        <v>27</v>
      </c>
      <c r="C201" s="10" t="s">
        <v>41</v>
      </c>
      <c r="D201" s="10" t="s">
        <v>46</v>
      </c>
      <c r="E201" s="4">
        <v>635</v>
      </c>
      <c r="F201" s="11">
        <v>260</v>
      </c>
      <c r="G201" s="11">
        <v>300</v>
      </c>
      <c r="H201" s="11">
        <v>190500</v>
      </c>
      <c r="I201" s="11">
        <v>15240</v>
      </c>
      <c r="J201" s="11">
        <v>175260</v>
      </c>
      <c r="K201" s="11">
        <v>158750</v>
      </c>
      <c r="L201" s="11">
        <v>16510</v>
      </c>
      <c r="M201" s="12">
        <v>41974</v>
      </c>
      <c r="N201" s="13">
        <v>12</v>
      </c>
      <c r="O201" s="10" t="s">
        <v>28</v>
      </c>
      <c r="P201" s="14" t="s">
        <v>22</v>
      </c>
      <c r="Q201" s="11">
        <f>sales[[#This Row],[Profit]]/sales[[#This Row],[Units Sold]]</f>
        <v>26</v>
      </c>
    </row>
    <row r="202" spans="1:17" x14ac:dyDescent="0.25">
      <c r="A202" s="4" t="s">
        <v>34</v>
      </c>
      <c r="B202" s="4" t="s">
        <v>18</v>
      </c>
      <c r="C202" s="10" t="s">
        <v>19</v>
      </c>
      <c r="D202" s="10" t="s">
        <v>46</v>
      </c>
      <c r="E202" s="4">
        <v>1094</v>
      </c>
      <c r="F202" s="11">
        <v>3</v>
      </c>
      <c r="G202" s="11">
        <v>300</v>
      </c>
      <c r="H202" s="11">
        <v>328200</v>
      </c>
      <c r="I202" s="11">
        <v>29538</v>
      </c>
      <c r="J202" s="11">
        <v>298662</v>
      </c>
      <c r="K202" s="11">
        <v>273500</v>
      </c>
      <c r="L202" s="11">
        <v>25162</v>
      </c>
      <c r="M202" s="12">
        <v>41791</v>
      </c>
      <c r="N202" s="13">
        <v>6</v>
      </c>
      <c r="O202" s="10" t="s">
        <v>26</v>
      </c>
      <c r="P202" s="14" t="s">
        <v>22</v>
      </c>
      <c r="Q202" s="11">
        <f>sales[[#This Row],[Profit]]/sales[[#This Row],[Units Sold]]</f>
        <v>23</v>
      </c>
    </row>
    <row r="203" spans="1:17" x14ac:dyDescent="0.25">
      <c r="A203" s="4" t="s">
        <v>34</v>
      </c>
      <c r="B203" s="4" t="s">
        <v>18</v>
      </c>
      <c r="C203" s="10" t="s">
        <v>29</v>
      </c>
      <c r="D203" s="10" t="s">
        <v>46</v>
      </c>
      <c r="E203" s="4">
        <v>3802.5</v>
      </c>
      <c r="F203" s="11">
        <v>5</v>
      </c>
      <c r="G203" s="11">
        <v>300</v>
      </c>
      <c r="H203" s="11">
        <v>1140750</v>
      </c>
      <c r="I203" s="11">
        <v>102667.5</v>
      </c>
      <c r="J203" s="11">
        <v>1038082.5</v>
      </c>
      <c r="K203" s="11">
        <v>950625</v>
      </c>
      <c r="L203" s="11">
        <v>87457.5</v>
      </c>
      <c r="M203" s="12">
        <v>41730</v>
      </c>
      <c r="N203" s="13">
        <v>4</v>
      </c>
      <c r="O203" s="10" t="s">
        <v>42</v>
      </c>
      <c r="P203" s="14" t="s">
        <v>22</v>
      </c>
      <c r="Q203" s="11">
        <f>sales[[#This Row],[Profit]]/sales[[#This Row],[Units Sold]]</f>
        <v>23</v>
      </c>
    </row>
    <row r="204" spans="1:17" x14ac:dyDescent="0.25">
      <c r="A204" s="4" t="s">
        <v>17</v>
      </c>
      <c r="B204" s="4" t="s">
        <v>25</v>
      </c>
      <c r="C204" s="10" t="s">
        <v>29</v>
      </c>
      <c r="D204" s="10" t="s">
        <v>46</v>
      </c>
      <c r="E204" s="4">
        <v>1666</v>
      </c>
      <c r="F204" s="11">
        <v>5</v>
      </c>
      <c r="G204" s="11">
        <v>350</v>
      </c>
      <c r="H204" s="11">
        <v>583100</v>
      </c>
      <c r="I204" s="11">
        <v>52479</v>
      </c>
      <c r="J204" s="11">
        <v>530621</v>
      </c>
      <c r="K204" s="11">
        <v>433160</v>
      </c>
      <c r="L204" s="11">
        <v>97461</v>
      </c>
      <c r="M204" s="12">
        <v>41760</v>
      </c>
      <c r="N204" s="13">
        <v>5</v>
      </c>
      <c r="O204" s="10" t="s">
        <v>44</v>
      </c>
      <c r="P204" s="14" t="s">
        <v>22</v>
      </c>
      <c r="Q204" s="11">
        <f>sales[[#This Row],[Profit]]/sales[[#This Row],[Units Sold]]</f>
        <v>58.5</v>
      </c>
    </row>
    <row r="205" spans="1:17" x14ac:dyDescent="0.25">
      <c r="A205" s="4" t="s">
        <v>31</v>
      </c>
      <c r="B205" s="4" t="s">
        <v>18</v>
      </c>
      <c r="C205" s="10" t="s">
        <v>29</v>
      </c>
      <c r="D205" s="10" t="s">
        <v>46</v>
      </c>
      <c r="E205" s="4">
        <v>2321</v>
      </c>
      <c r="F205" s="11">
        <v>5</v>
      </c>
      <c r="G205" s="11">
        <v>12</v>
      </c>
      <c r="H205" s="11">
        <v>27852</v>
      </c>
      <c r="I205" s="11">
        <v>2506.6799999999998</v>
      </c>
      <c r="J205" s="11">
        <v>25345.32</v>
      </c>
      <c r="K205" s="11">
        <v>6963</v>
      </c>
      <c r="L205" s="11">
        <v>18382.32</v>
      </c>
      <c r="M205" s="12">
        <v>41944</v>
      </c>
      <c r="N205" s="13">
        <v>11</v>
      </c>
      <c r="O205" s="10" t="s">
        <v>45</v>
      </c>
      <c r="P205" s="14" t="s">
        <v>22</v>
      </c>
      <c r="Q205" s="11">
        <f>sales[[#This Row],[Profit]]/sales[[#This Row],[Units Sold]]</f>
        <v>7.92</v>
      </c>
    </row>
    <row r="206" spans="1:17" x14ac:dyDescent="0.25">
      <c r="A206" s="4" t="s">
        <v>34</v>
      </c>
      <c r="B206" s="4" t="s">
        <v>27</v>
      </c>
      <c r="C206" s="10" t="s">
        <v>38</v>
      </c>
      <c r="D206" s="10" t="s">
        <v>46</v>
      </c>
      <c r="E206" s="4">
        <v>2565</v>
      </c>
      <c r="F206" s="11">
        <v>10</v>
      </c>
      <c r="G206" s="11">
        <v>300</v>
      </c>
      <c r="H206" s="11">
        <v>769500</v>
      </c>
      <c r="I206" s="11">
        <v>69255</v>
      </c>
      <c r="J206" s="11">
        <v>700245</v>
      </c>
      <c r="K206" s="11">
        <v>641250</v>
      </c>
      <c r="L206" s="11">
        <v>58995</v>
      </c>
      <c r="M206" s="12">
        <v>41640</v>
      </c>
      <c r="N206" s="13">
        <v>1</v>
      </c>
      <c r="O206" s="10" t="s">
        <v>21</v>
      </c>
      <c r="P206" s="14" t="s">
        <v>22</v>
      </c>
      <c r="Q206" s="11">
        <f>sales[[#This Row],[Profit]]/sales[[#This Row],[Units Sold]]</f>
        <v>23</v>
      </c>
    </row>
    <row r="207" spans="1:17" x14ac:dyDescent="0.25">
      <c r="A207" s="4" t="s">
        <v>17</v>
      </c>
      <c r="B207" s="4" t="s">
        <v>27</v>
      </c>
      <c r="C207" s="10" t="s">
        <v>38</v>
      </c>
      <c r="D207" s="10" t="s">
        <v>46</v>
      </c>
      <c r="E207" s="4">
        <v>2417</v>
      </c>
      <c r="F207" s="11">
        <v>10</v>
      </c>
      <c r="G207" s="11">
        <v>350</v>
      </c>
      <c r="H207" s="11">
        <v>845950</v>
      </c>
      <c r="I207" s="11">
        <v>76135.5</v>
      </c>
      <c r="J207" s="11">
        <v>769814.5</v>
      </c>
      <c r="K207" s="11">
        <v>628420</v>
      </c>
      <c r="L207" s="11">
        <v>141394.5</v>
      </c>
      <c r="M207" s="12">
        <v>41640</v>
      </c>
      <c r="N207" s="13">
        <v>1</v>
      </c>
      <c r="O207" s="10" t="s">
        <v>21</v>
      </c>
      <c r="P207" s="14" t="s">
        <v>22</v>
      </c>
      <c r="Q207" s="11">
        <f>sales[[#This Row],[Profit]]/sales[[#This Row],[Units Sold]]</f>
        <v>58.5</v>
      </c>
    </row>
    <row r="208" spans="1:17" x14ac:dyDescent="0.25">
      <c r="A208" s="4" t="s">
        <v>24</v>
      </c>
      <c r="B208" s="4" t="s">
        <v>37</v>
      </c>
      <c r="C208" s="10" t="s">
        <v>38</v>
      </c>
      <c r="D208" s="10" t="s">
        <v>46</v>
      </c>
      <c r="E208" s="4">
        <v>3675</v>
      </c>
      <c r="F208" s="11">
        <v>10</v>
      </c>
      <c r="G208" s="11">
        <v>15</v>
      </c>
      <c r="H208" s="11">
        <v>55125</v>
      </c>
      <c r="I208" s="11">
        <v>4961.25</v>
      </c>
      <c r="J208" s="11">
        <v>50163.75</v>
      </c>
      <c r="K208" s="11">
        <v>36750</v>
      </c>
      <c r="L208" s="11">
        <v>13413.75</v>
      </c>
      <c r="M208" s="12">
        <v>41730</v>
      </c>
      <c r="N208" s="13">
        <v>4</v>
      </c>
      <c r="O208" s="10" t="s">
        <v>42</v>
      </c>
      <c r="P208" s="14" t="s">
        <v>22</v>
      </c>
      <c r="Q208" s="11">
        <f>sales[[#This Row],[Profit]]/sales[[#This Row],[Units Sold]]</f>
        <v>3.65</v>
      </c>
    </row>
    <row r="209" spans="1:17" x14ac:dyDescent="0.25">
      <c r="A209" s="4" t="s">
        <v>34</v>
      </c>
      <c r="B209" s="4" t="s">
        <v>18</v>
      </c>
      <c r="C209" s="10" t="s">
        <v>38</v>
      </c>
      <c r="D209" s="10" t="s">
        <v>46</v>
      </c>
      <c r="E209" s="4">
        <v>1094</v>
      </c>
      <c r="F209" s="11">
        <v>10</v>
      </c>
      <c r="G209" s="11">
        <v>300</v>
      </c>
      <c r="H209" s="11">
        <v>328200</v>
      </c>
      <c r="I209" s="11">
        <v>29538</v>
      </c>
      <c r="J209" s="11">
        <v>298662</v>
      </c>
      <c r="K209" s="11">
        <v>273500</v>
      </c>
      <c r="L209" s="11">
        <v>25162</v>
      </c>
      <c r="M209" s="12">
        <v>41791</v>
      </c>
      <c r="N209" s="13">
        <v>6</v>
      </c>
      <c r="O209" s="10" t="s">
        <v>26</v>
      </c>
      <c r="P209" s="14" t="s">
        <v>22</v>
      </c>
      <c r="Q209" s="11">
        <f>sales[[#This Row],[Profit]]/sales[[#This Row],[Units Sold]]</f>
        <v>23</v>
      </c>
    </row>
    <row r="210" spans="1:17" x14ac:dyDescent="0.25">
      <c r="A210" s="4" t="s">
        <v>24</v>
      </c>
      <c r="B210" s="4" t="s">
        <v>25</v>
      </c>
      <c r="C210" s="10" t="s">
        <v>38</v>
      </c>
      <c r="D210" s="10" t="s">
        <v>46</v>
      </c>
      <c r="E210" s="4">
        <v>1227</v>
      </c>
      <c r="F210" s="11">
        <v>10</v>
      </c>
      <c r="G210" s="11">
        <v>15</v>
      </c>
      <c r="H210" s="11">
        <v>18405</v>
      </c>
      <c r="I210" s="11">
        <v>1656.45</v>
      </c>
      <c r="J210" s="11">
        <v>16748.55</v>
      </c>
      <c r="K210" s="11">
        <v>12270</v>
      </c>
      <c r="L210" s="11">
        <v>4478.5499999999993</v>
      </c>
      <c r="M210" s="12">
        <v>41913</v>
      </c>
      <c r="N210" s="13">
        <v>10</v>
      </c>
      <c r="O210" s="10" t="s">
        <v>40</v>
      </c>
      <c r="P210" s="14" t="s">
        <v>22</v>
      </c>
      <c r="Q210" s="11">
        <f>sales[[#This Row],[Profit]]/sales[[#This Row],[Units Sold]]</f>
        <v>3.6499999999999995</v>
      </c>
    </row>
    <row r="211" spans="1:17" x14ac:dyDescent="0.25">
      <c r="A211" s="4" t="s">
        <v>34</v>
      </c>
      <c r="B211" s="4" t="s">
        <v>25</v>
      </c>
      <c r="C211" s="10" t="s">
        <v>38</v>
      </c>
      <c r="D211" s="10" t="s">
        <v>46</v>
      </c>
      <c r="E211" s="4">
        <v>1324</v>
      </c>
      <c r="F211" s="11">
        <v>10</v>
      </c>
      <c r="G211" s="11">
        <v>300</v>
      </c>
      <c r="H211" s="11">
        <v>397200</v>
      </c>
      <c r="I211" s="11">
        <v>35748</v>
      </c>
      <c r="J211" s="11">
        <v>361452</v>
      </c>
      <c r="K211" s="11">
        <v>331000</v>
      </c>
      <c r="L211" s="11">
        <v>30452</v>
      </c>
      <c r="M211" s="12">
        <v>41944</v>
      </c>
      <c r="N211" s="13">
        <v>11</v>
      </c>
      <c r="O211" s="10" t="s">
        <v>45</v>
      </c>
      <c r="P211" s="14" t="s">
        <v>22</v>
      </c>
      <c r="Q211" s="11">
        <f>sales[[#This Row],[Profit]]/sales[[#This Row],[Units Sold]]</f>
        <v>23</v>
      </c>
    </row>
    <row r="212" spans="1:17" x14ac:dyDescent="0.25">
      <c r="A212" s="4" t="s">
        <v>17</v>
      </c>
      <c r="B212" s="4" t="s">
        <v>37</v>
      </c>
      <c r="C212" s="10" t="s">
        <v>41</v>
      </c>
      <c r="D212" s="10" t="s">
        <v>46</v>
      </c>
      <c r="E212" s="4">
        <v>2071</v>
      </c>
      <c r="F212" s="11">
        <v>260</v>
      </c>
      <c r="G212" s="11">
        <v>350</v>
      </c>
      <c r="H212" s="11">
        <v>724850</v>
      </c>
      <c r="I212" s="11">
        <v>65236.5</v>
      </c>
      <c r="J212" s="11">
        <v>659613.5</v>
      </c>
      <c r="K212" s="11">
        <v>538460</v>
      </c>
      <c r="L212" s="11">
        <v>121153.5</v>
      </c>
      <c r="M212" s="12">
        <v>41883</v>
      </c>
      <c r="N212" s="13">
        <v>9</v>
      </c>
      <c r="O212" s="10" t="s">
        <v>36</v>
      </c>
      <c r="P212" s="14" t="s">
        <v>22</v>
      </c>
      <c r="Q212" s="11">
        <f>sales[[#This Row],[Profit]]/sales[[#This Row],[Units Sold]]</f>
        <v>58.5</v>
      </c>
    </row>
    <row r="213" spans="1:17" x14ac:dyDescent="0.25">
      <c r="A213" s="4" t="s">
        <v>17</v>
      </c>
      <c r="B213" s="4" t="s">
        <v>18</v>
      </c>
      <c r="C213" s="10" t="s">
        <v>41</v>
      </c>
      <c r="D213" s="10" t="s">
        <v>46</v>
      </c>
      <c r="E213" s="4">
        <v>1269</v>
      </c>
      <c r="F213" s="11">
        <v>260</v>
      </c>
      <c r="G213" s="11">
        <v>350</v>
      </c>
      <c r="H213" s="11">
        <v>444150</v>
      </c>
      <c r="I213" s="11">
        <v>39973.5</v>
      </c>
      <c r="J213" s="11">
        <v>404176.5</v>
      </c>
      <c r="K213" s="11">
        <v>329940</v>
      </c>
      <c r="L213" s="11">
        <v>74236.5</v>
      </c>
      <c r="M213" s="12">
        <v>41913</v>
      </c>
      <c r="N213" s="13">
        <v>10</v>
      </c>
      <c r="O213" s="10" t="s">
        <v>40</v>
      </c>
      <c r="P213" s="14" t="s">
        <v>22</v>
      </c>
      <c r="Q213" s="11">
        <f>sales[[#This Row],[Profit]]/sales[[#This Row],[Units Sold]]</f>
        <v>58.5</v>
      </c>
    </row>
    <row r="214" spans="1:17" x14ac:dyDescent="0.25">
      <c r="A214" s="4" t="s">
        <v>17</v>
      </c>
      <c r="B214" s="4" t="s">
        <v>27</v>
      </c>
      <c r="C214" s="10" t="s">
        <v>41</v>
      </c>
      <c r="D214" s="10" t="s">
        <v>46</v>
      </c>
      <c r="E214" s="4">
        <v>1694</v>
      </c>
      <c r="F214" s="11">
        <v>260</v>
      </c>
      <c r="G214" s="11">
        <v>20</v>
      </c>
      <c r="H214" s="11">
        <v>33880</v>
      </c>
      <c r="I214" s="11">
        <v>3049.2</v>
      </c>
      <c r="J214" s="11">
        <v>30830.799999999999</v>
      </c>
      <c r="K214" s="11">
        <v>16940</v>
      </c>
      <c r="L214" s="11">
        <v>13890.8</v>
      </c>
      <c r="M214" s="12">
        <v>41944</v>
      </c>
      <c r="N214" s="13">
        <v>11</v>
      </c>
      <c r="O214" s="10" t="s">
        <v>45</v>
      </c>
      <c r="P214" s="14" t="s">
        <v>22</v>
      </c>
      <c r="Q214" s="11">
        <f>sales[[#This Row],[Profit]]/sales[[#This Row],[Units Sold]]</f>
        <v>8.1999999999999993</v>
      </c>
    </row>
    <row r="215" spans="1:17" x14ac:dyDescent="0.25">
      <c r="A215" s="4" t="s">
        <v>17</v>
      </c>
      <c r="B215" s="4" t="s">
        <v>23</v>
      </c>
      <c r="C215" s="10" t="s">
        <v>19</v>
      </c>
      <c r="D215" s="10" t="s">
        <v>46</v>
      </c>
      <c r="E215" s="4">
        <v>663</v>
      </c>
      <c r="F215" s="11">
        <v>3</v>
      </c>
      <c r="G215" s="11">
        <v>20</v>
      </c>
      <c r="H215" s="11">
        <v>13260</v>
      </c>
      <c r="I215" s="11">
        <v>1193.4000000000001</v>
      </c>
      <c r="J215" s="11">
        <v>12066.6</v>
      </c>
      <c r="K215" s="11">
        <v>6630</v>
      </c>
      <c r="L215" s="11">
        <v>5436.6</v>
      </c>
      <c r="M215" s="12">
        <v>41760</v>
      </c>
      <c r="N215" s="13">
        <v>5</v>
      </c>
      <c r="O215" s="10" t="s">
        <v>44</v>
      </c>
      <c r="P215" s="14" t="s">
        <v>22</v>
      </c>
      <c r="Q215" s="11">
        <f>sales[[#This Row],[Profit]]/sales[[#This Row],[Units Sold]]</f>
        <v>8.2000000000000011</v>
      </c>
    </row>
    <row r="216" spans="1:17" x14ac:dyDescent="0.25">
      <c r="A216" s="4" t="s">
        <v>17</v>
      </c>
      <c r="B216" s="4" t="s">
        <v>18</v>
      </c>
      <c r="C216" s="10" t="s">
        <v>19</v>
      </c>
      <c r="D216" s="10" t="s">
        <v>46</v>
      </c>
      <c r="E216" s="4">
        <v>819</v>
      </c>
      <c r="F216" s="11">
        <v>3</v>
      </c>
      <c r="G216" s="11">
        <v>7</v>
      </c>
      <c r="H216" s="11">
        <v>5733</v>
      </c>
      <c r="I216" s="11">
        <v>515.97</v>
      </c>
      <c r="J216" s="11">
        <v>5217.03</v>
      </c>
      <c r="K216" s="11">
        <v>4095</v>
      </c>
      <c r="L216" s="11">
        <v>1122.03</v>
      </c>
      <c r="M216" s="12">
        <v>41821</v>
      </c>
      <c r="N216" s="13">
        <v>7</v>
      </c>
      <c r="O216" s="10" t="s">
        <v>33</v>
      </c>
      <c r="P216" s="14" t="s">
        <v>22</v>
      </c>
      <c r="Q216" s="11">
        <f>sales[[#This Row],[Profit]]/sales[[#This Row],[Units Sold]]</f>
        <v>1.3699999999999999</v>
      </c>
    </row>
    <row r="217" spans="1:17" x14ac:dyDescent="0.25">
      <c r="A217" s="4" t="s">
        <v>31</v>
      </c>
      <c r="B217" s="4" t="s">
        <v>23</v>
      </c>
      <c r="C217" s="10" t="s">
        <v>19</v>
      </c>
      <c r="D217" s="10" t="s">
        <v>46</v>
      </c>
      <c r="E217" s="4">
        <v>1580</v>
      </c>
      <c r="F217" s="11">
        <v>3</v>
      </c>
      <c r="G217" s="11">
        <v>12</v>
      </c>
      <c r="H217" s="11">
        <v>18960</v>
      </c>
      <c r="I217" s="11">
        <v>1706.4</v>
      </c>
      <c r="J217" s="11">
        <v>17253.599999999999</v>
      </c>
      <c r="K217" s="11">
        <v>4740</v>
      </c>
      <c r="L217" s="11">
        <v>12513.599999999999</v>
      </c>
      <c r="M217" s="12">
        <v>41883</v>
      </c>
      <c r="N217" s="13">
        <v>9</v>
      </c>
      <c r="O217" s="10" t="s">
        <v>36</v>
      </c>
      <c r="P217" s="14" t="s">
        <v>22</v>
      </c>
      <c r="Q217" s="11">
        <f>sales[[#This Row],[Profit]]/sales[[#This Row],[Units Sold]]</f>
        <v>7.919999999999999</v>
      </c>
    </row>
    <row r="218" spans="1:17" x14ac:dyDescent="0.25">
      <c r="A218" s="4" t="s">
        <v>17</v>
      </c>
      <c r="B218" s="4" t="s">
        <v>27</v>
      </c>
      <c r="C218" s="10" t="s">
        <v>19</v>
      </c>
      <c r="D218" s="10" t="s">
        <v>46</v>
      </c>
      <c r="E218" s="4">
        <v>521</v>
      </c>
      <c r="F218" s="11">
        <v>3</v>
      </c>
      <c r="G218" s="11">
        <v>7</v>
      </c>
      <c r="H218" s="11">
        <v>3647</v>
      </c>
      <c r="I218" s="11">
        <v>328.23</v>
      </c>
      <c r="J218" s="11">
        <v>3318.77</v>
      </c>
      <c r="K218" s="11">
        <v>2605</v>
      </c>
      <c r="L218" s="11">
        <v>713.77</v>
      </c>
      <c r="M218" s="12">
        <v>41974</v>
      </c>
      <c r="N218" s="13">
        <v>12</v>
      </c>
      <c r="O218" s="10" t="s">
        <v>28</v>
      </c>
      <c r="P218" s="14" t="s">
        <v>22</v>
      </c>
      <c r="Q218" s="11">
        <f>sales[[#This Row],[Profit]]/sales[[#This Row],[Units Sold]]</f>
        <v>1.3699999999999999</v>
      </c>
    </row>
    <row r="219" spans="1:17" x14ac:dyDescent="0.25">
      <c r="A219" s="4" t="s">
        <v>17</v>
      </c>
      <c r="B219" s="4" t="s">
        <v>37</v>
      </c>
      <c r="C219" s="10" t="s">
        <v>38</v>
      </c>
      <c r="D219" s="10" t="s">
        <v>46</v>
      </c>
      <c r="E219" s="4">
        <v>973</v>
      </c>
      <c r="F219" s="11">
        <v>10</v>
      </c>
      <c r="G219" s="11">
        <v>20</v>
      </c>
      <c r="H219" s="11">
        <v>19460</v>
      </c>
      <c r="I219" s="11">
        <v>1751.4</v>
      </c>
      <c r="J219" s="11">
        <v>17708.599999999999</v>
      </c>
      <c r="K219" s="11">
        <v>9730</v>
      </c>
      <c r="L219" s="11">
        <v>7978.5999999999985</v>
      </c>
      <c r="M219" s="12">
        <v>41699</v>
      </c>
      <c r="N219" s="13">
        <v>3</v>
      </c>
      <c r="O219" s="10" t="s">
        <v>30</v>
      </c>
      <c r="P219" s="14" t="s">
        <v>22</v>
      </c>
      <c r="Q219" s="11">
        <f>sales[[#This Row],[Profit]]/sales[[#This Row],[Units Sold]]</f>
        <v>8.1999999999999993</v>
      </c>
    </row>
    <row r="220" spans="1:17" x14ac:dyDescent="0.25">
      <c r="A220" s="4" t="s">
        <v>17</v>
      </c>
      <c r="B220" s="4" t="s">
        <v>27</v>
      </c>
      <c r="C220" s="10" t="s">
        <v>38</v>
      </c>
      <c r="D220" s="10" t="s">
        <v>46</v>
      </c>
      <c r="E220" s="4">
        <v>1038</v>
      </c>
      <c r="F220" s="11">
        <v>10</v>
      </c>
      <c r="G220" s="11">
        <v>20</v>
      </c>
      <c r="H220" s="11">
        <v>20760</v>
      </c>
      <c r="I220" s="11">
        <v>1868.4</v>
      </c>
      <c r="J220" s="11">
        <v>18891.599999999999</v>
      </c>
      <c r="K220" s="11">
        <v>10380</v>
      </c>
      <c r="L220" s="11">
        <v>8511.5999999999985</v>
      </c>
      <c r="M220" s="12">
        <v>41791</v>
      </c>
      <c r="N220" s="13">
        <v>6</v>
      </c>
      <c r="O220" s="10" t="s">
        <v>26</v>
      </c>
      <c r="P220" s="14" t="s">
        <v>22</v>
      </c>
      <c r="Q220" s="11">
        <f>sales[[#This Row],[Profit]]/sales[[#This Row],[Units Sold]]</f>
        <v>8.1999999999999993</v>
      </c>
    </row>
    <row r="221" spans="1:17" x14ac:dyDescent="0.25">
      <c r="A221" s="4" t="s">
        <v>17</v>
      </c>
      <c r="B221" s="4" t="s">
        <v>23</v>
      </c>
      <c r="C221" s="10" t="s">
        <v>38</v>
      </c>
      <c r="D221" s="10" t="s">
        <v>46</v>
      </c>
      <c r="E221" s="4">
        <v>360</v>
      </c>
      <c r="F221" s="11">
        <v>10</v>
      </c>
      <c r="G221" s="11">
        <v>7</v>
      </c>
      <c r="H221" s="11">
        <v>2520</v>
      </c>
      <c r="I221" s="11">
        <v>226.8</v>
      </c>
      <c r="J221" s="11">
        <v>2293.1999999999998</v>
      </c>
      <c r="K221" s="11">
        <v>1800</v>
      </c>
      <c r="L221" s="11">
        <v>493.19999999999982</v>
      </c>
      <c r="M221" s="12">
        <v>41913</v>
      </c>
      <c r="N221" s="13">
        <v>10</v>
      </c>
      <c r="O221" s="10" t="s">
        <v>40</v>
      </c>
      <c r="P221" s="14" t="s">
        <v>22</v>
      </c>
      <c r="Q221" s="11">
        <f>sales[[#This Row],[Profit]]/sales[[#This Row],[Units Sold]]</f>
        <v>1.3699999999999994</v>
      </c>
    </row>
    <row r="222" spans="1:17" x14ac:dyDescent="0.25">
      <c r="A222" s="4" t="s">
        <v>17</v>
      </c>
      <c r="B222" s="4" t="s">
        <v>27</v>
      </c>
      <c r="C222" s="10" t="s">
        <v>41</v>
      </c>
      <c r="D222" s="10" t="s">
        <v>46</v>
      </c>
      <c r="E222" s="4">
        <v>1038</v>
      </c>
      <c r="F222" s="11">
        <v>260</v>
      </c>
      <c r="G222" s="11">
        <v>20</v>
      </c>
      <c r="H222" s="11">
        <v>20760</v>
      </c>
      <c r="I222" s="11">
        <v>1868.4</v>
      </c>
      <c r="J222" s="11">
        <v>18891.599999999999</v>
      </c>
      <c r="K222" s="11">
        <v>10380</v>
      </c>
      <c r="L222" s="11">
        <v>8511.5999999999985</v>
      </c>
      <c r="M222" s="12">
        <v>41791</v>
      </c>
      <c r="N222" s="13">
        <v>6</v>
      </c>
      <c r="O222" s="10" t="s">
        <v>26</v>
      </c>
      <c r="P222" s="14" t="s">
        <v>22</v>
      </c>
      <c r="Q222" s="11">
        <f>sales[[#This Row],[Profit]]/sales[[#This Row],[Units Sold]]</f>
        <v>8.1999999999999993</v>
      </c>
    </row>
    <row r="223" spans="1:17" x14ac:dyDescent="0.25">
      <c r="A223" s="4" t="s">
        <v>24</v>
      </c>
      <c r="B223" s="4" t="s">
        <v>18</v>
      </c>
      <c r="C223" s="10" t="s">
        <v>41</v>
      </c>
      <c r="D223" s="10" t="s">
        <v>46</v>
      </c>
      <c r="E223" s="4">
        <v>1630.5</v>
      </c>
      <c r="F223" s="11">
        <v>260</v>
      </c>
      <c r="G223" s="11">
        <v>15</v>
      </c>
      <c r="H223" s="11">
        <v>24457.5</v>
      </c>
      <c r="I223" s="11">
        <v>2201.1750000000002</v>
      </c>
      <c r="J223" s="11">
        <v>22256.324999999997</v>
      </c>
      <c r="K223" s="11">
        <v>16305</v>
      </c>
      <c r="L223" s="11">
        <v>5951.3249999999989</v>
      </c>
      <c r="M223" s="12">
        <v>41821</v>
      </c>
      <c r="N223" s="13">
        <v>7</v>
      </c>
      <c r="O223" s="10" t="s">
        <v>33</v>
      </c>
      <c r="P223" s="14" t="s">
        <v>22</v>
      </c>
      <c r="Q223" s="11">
        <f>sales[[#This Row],[Profit]]/sales[[#This Row],[Units Sold]]</f>
        <v>3.6499999999999995</v>
      </c>
    </row>
    <row r="224" spans="1:17" x14ac:dyDescent="0.25">
      <c r="A224" s="4" t="s">
        <v>17</v>
      </c>
      <c r="B224" s="4" t="s">
        <v>37</v>
      </c>
      <c r="C224" s="10" t="s">
        <v>29</v>
      </c>
      <c r="D224" s="10" t="s">
        <v>47</v>
      </c>
      <c r="E224" s="4">
        <v>2328</v>
      </c>
      <c r="F224" s="11">
        <v>5</v>
      </c>
      <c r="G224" s="11">
        <v>7</v>
      </c>
      <c r="H224" s="11">
        <v>16296</v>
      </c>
      <c r="I224" s="11">
        <v>1629.6</v>
      </c>
      <c r="J224" s="11">
        <v>14666.4</v>
      </c>
      <c r="K224" s="11">
        <v>11640</v>
      </c>
      <c r="L224" s="11">
        <v>3026.3999999999996</v>
      </c>
      <c r="M224" s="12">
        <v>41883</v>
      </c>
      <c r="N224" s="13">
        <v>9</v>
      </c>
      <c r="O224" s="10" t="s">
        <v>36</v>
      </c>
      <c r="P224" s="14" t="s">
        <v>22</v>
      </c>
      <c r="Q224" s="11">
        <f>sales[[#This Row],[Profit]]/sales[[#This Row],[Units Sold]]</f>
        <v>1.2999999999999998</v>
      </c>
    </row>
    <row r="225" spans="1:17" x14ac:dyDescent="0.25">
      <c r="A225" s="4" t="s">
        <v>17</v>
      </c>
      <c r="B225" s="4" t="s">
        <v>37</v>
      </c>
      <c r="C225" s="10" t="s">
        <v>29</v>
      </c>
      <c r="D225" s="10" t="s">
        <v>47</v>
      </c>
      <c r="E225" s="4">
        <v>2313</v>
      </c>
      <c r="F225" s="11">
        <v>5</v>
      </c>
      <c r="G225" s="11">
        <v>350</v>
      </c>
      <c r="H225" s="11">
        <v>809550</v>
      </c>
      <c r="I225" s="11">
        <v>80955</v>
      </c>
      <c r="J225" s="11">
        <v>728595</v>
      </c>
      <c r="K225" s="11">
        <v>601380</v>
      </c>
      <c r="L225" s="11">
        <v>127215</v>
      </c>
      <c r="M225" s="12">
        <v>41760</v>
      </c>
      <c r="N225" s="13">
        <v>5</v>
      </c>
      <c r="O225" s="10" t="s">
        <v>44</v>
      </c>
      <c r="P225" s="14" t="s">
        <v>22</v>
      </c>
      <c r="Q225" s="11">
        <f>sales[[#This Row],[Profit]]/sales[[#This Row],[Units Sold]]</f>
        <v>55</v>
      </c>
    </row>
    <row r="226" spans="1:17" x14ac:dyDescent="0.25">
      <c r="A226" s="4" t="s">
        <v>24</v>
      </c>
      <c r="B226" s="4" t="s">
        <v>25</v>
      </c>
      <c r="C226" s="10" t="s">
        <v>29</v>
      </c>
      <c r="D226" s="10" t="s">
        <v>47</v>
      </c>
      <c r="E226" s="4">
        <v>2072</v>
      </c>
      <c r="F226" s="11">
        <v>5</v>
      </c>
      <c r="G226" s="11">
        <v>15</v>
      </c>
      <c r="H226" s="11">
        <v>31080</v>
      </c>
      <c r="I226" s="11">
        <v>3108</v>
      </c>
      <c r="J226" s="11">
        <v>27972</v>
      </c>
      <c r="K226" s="11">
        <v>20720</v>
      </c>
      <c r="L226" s="11">
        <v>7252</v>
      </c>
      <c r="M226" s="12">
        <v>41974</v>
      </c>
      <c r="N226" s="13">
        <v>12</v>
      </c>
      <c r="O226" s="10" t="s">
        <v>28</v>
      </c>
      <c r="P226" s="14" t="s">
        <v>22</v>
      </c>
      <c r="Q226" s="11">
        <f>sales[[#This Row],[Profit]]/sales[[#This Row],[Units Sold]]</f>
        <v>3.5</v>
      </c>
    </row>
    <row r="227" spans="1:17" x14ac:dyDescent="0.25">
      <c r="A227" s="4" t="s">
        <v>17</v>
      </c>
      <c r="B227" s="4" t="s">
        <v>25</v>
      </c>
      <c r="C227" s="10" t="s">
        <v>38</v>
      </c>
      <c r="D227" s="10" t="s">
        <v>47</v>
      </c>
      <c r="E227" s="4">
        <v>1954</v>
      </c>
      <c r="F227" s="11">
        <v>10</v>
      </c>
      <c r="G227" s="11">
        <v>20</v>
      </c>
      <c r="H227" s="11">
        <v>39080</v>
      </c>
      <c r="I227" s="11">
        <v>3908</v>
      </c>
      <c r="J227" s="11">
        <v>35172</v>
      </c>
      <c r="K227" s="11">
        <v>19540</v>
      </c>
      <c r="L227" s="11">
        <v>15632</v>
      </c>
      <c r="M227" s="12">
        <v>41699</v>
      </c>
      <c r="N227" s="13">
        <v>3</v>
      </c>
      <c r="O227" s="10" t="s">
        <v>30</v>
      </c>
      <c r="P227" s="14" t="s">
        <v>22</v>
      </c>
      <c r="Q227" s="11">
        <f>sales[[#This Row],[Profit]]/sales[[#This Row],[Units Sold]]</f>
        <v>8</v>
      </c>
    </row>
    <row r="228" spans="1:17" x14ac:dyDescent="0.25">
      <c r="A228" s="4" t="s">
        <v>34</v>
      </c>
      <c r="B228" s="4" t="s">
        <v>27</v>
      </c>
      <c r="C228" s="10" t="s">
        <v>38</v>
      </c>
      <c r="D228" s="10" t="s">
        <v>47</v>
      </c>
      <c r="E228" s="4">
        <v>591</v>
      </c>
      <c r="F228" s="11">
        <v>10</v>
      </c>
      <c r="G228" s="11">
        <v>300</v>
      </c>
      <c r="H228" s="11">
        <v>177300</v>
      </c>
      <c r="I228" s="11">
        <v>17730</v>
      </c>
      <c r="J228" s="11">
        <v>159570</v>
      </c>
      <c r="K228" s="11">
        <v>147750</v>
      </c>
      <c r="L228" s="11">
        <v>11820</v>
      </c>
      <c r="M228" s="12">
        <v>41760</v>
      </c>
      <c r="N228" s="13">
        <v>5</v>
      </c>
      <c r="O228" s="10" t="s">
        <v>44</v>
      </c>
      <c r="P228" s="14" t="s">
        <v>22</v>
      </c>
      <c r="Q228" s="11">
        <f>sales[[#This Row],[Profit]]/sales[[#This Row],[Units Sold]]</f>
        <v>20</v>
      </c>
    </row>
    <row r="229" spans="1:17" x14ac:dyDescent="0.25">
      <c r="A229" s="4" t="s">
        <v>17</v>
      </c>
      <c r="B229" s="4" t="s">
        <v>23</v>
      </c>
      <c r="C229" s="10" t="s">
        <v>38</v>
      </c>
      <c r="D229" s="10" t="s">
        <v>47</v>
      </c>
      <c r="E229" s="4">
        <v>241</v>
      </c>
      <c r="F229" s="11">
        <v>10</v>
      </c>
      <c r="G229" s="11">
        <v>20</v>
      </c>
      <c r="H229" s="11">
        <v>4820</v>
      </c>
      <c r="I229" s="11">
        <v>482</v>
      </c>
      <c r="J229" s="11">
        <v>4338</v>
      </c>
      <c r="K229" s="11">
        <v>2410</v>
      </c>
      <c r="L229" s="11">
        <v>1928</v>
      </c>
      <c r="M229" s="12">
        <v>41913</v>
      </c>
      <c r="N229" s="13">
        <v>10</v>
      </c>
      <c r="O229" s="10" t="s">
        <v>40</v>
      </c>
      <c r="P229" s="14" t="s">
        <v>22</v>
      </c>
      <c r="Q229" s="11">
        <f>sales[[#This Row],[Profit]]/sales[[#This Row],[Units Sold]]</f>
        <v>8</v>
      </c>
    </row>
    <row r="230" spans="1:17" x14ac:dyDescent="0.25">
      <c r="A230" s="4" t="s">
        <v>17</v>
      </c>
      <c r="B230" s="4" t="s">
        <v>18</v>
      </c>
      <c r="C230" s="10" t="s">
        <v>41</v>
      </c>
      <c r="D230" s="10" t="s">
        <v>47</v>
      </c>
      <c r="E230" s="4">
        <v>2240</v>
      </c>
      <c r="F230" s="11">
        <v>260</v>
      </c>
      <c r="G230" s="11">
        <v>350</v>
      </c>
      <c r="H230" s="11">
        <v>784000</v>
      </c>
      <c r="I230" s="11">
        <v>78400</v>
      </c>
      <c r="J230" s="11">
        <v>705600</v>
      </c>
      <c r="K230" s="11">
        <v>582400</v>
      </c>
      <c r="L230" s="11">
        <v>123200</v>
      </c>
      <c r="M230" s="12">
        <v>41671</v>
      </c>
      <c r="N230" s="13">
        <v>2</v>
      </c>
      <c r="O230" s="10" t="s">
        <v>39</v>
      </c>
      <c r="P230" s="14" t="s">
        <v>22</v>
      </c>
      <c r="Q230" s="11">
        <f>sales[[#This Row],[Profit]]/sales[[#This Row],[Units Sold]]</f>
        <v>55</v>
      </c>
    </row>
    <row r="231" spans="1:17" x14ac:dyDescent="0.25">
      <c r="A231" s="4" t="s">
        <v>34</v>
      </c>
      <c r="B231" s="4" t="s">
        <v>37</v>
      </c>
      <c r="C231" s="10" t="s">
        <v>41</v>
      </c>
      <c r="D231" s="10" t="s">
        <v>47</v>
      </c>
      <c r="E231" s="4">
        <v>2993</v>
      </c>
      <c r="F231" s="11">
        <v>260</v>
      </c>
      <c r="G231" s="11">
        <v>300</v>
      </c>
      <c r="H231" s="11">
        <v>897900</v>
      </c>
      <c r="I231" s="11">
        <v>89790</v>
      </c>
      <c r="J231" s="11">
        <v>808110</v>
      </c>
      <c r="K231" s="11">
        <v>748250</v>
      </c>
      <c r="L231" s="11">
        <v>59860</v>
      </c>
      <c r="M231" s="12">
        <v>41699</v>
      </c>
      <c r="N231" s="13">
        <v>3</v>
      </c>
      <c r="O231" s="10" t="s">
        <v>30</v>
      </c>
      <c r="P231" s="14" t="s">
        <v>22</v>
      </c>
      <c r="Q231" s="11">
        <f>sales[[#This Row],[Profit]]/sales[[#This Row],[Units Sold]]</f>
        <v>20</v>
      </c>
    </row>
    <row r="232" spans="1:17" x14ac:dyDescent="0.25">
      <c r="A232" s="4" t="s">
        <v>31</v>
      </c>
      <c r="B232" s="4" t="s">
        <v>18</v>
      </c>
      <c r="C232" s="10" t="s">
        <v>41</v>
      </c>
      <c r="D232" s="10" t="s">
        <v>47</v>
      </c>
      <c r="E232" s="4">
        <v>3520.5</v>
      </c>
      <c r="F232" s="11">
        <v>260</v>
      </c>
      <c r="G232" s="11">
        <v>12</v>
      </c>
      <c r="H232" s="11">
        <v>42246</v>
      </c>
      <c r="I232" s="11">
        <v>4224.6000000000004</v>
      </c>
      <c r="J232" s="11">
        <v>38021.399999999994</v>
      </c>
      <c r="K232" s="11">
        <v>10561.5</v>
      </c>
      <c r="L232" s="11">
        <v>27459.899999999998</v>
      </c>
      <c r="M232" s="12">
        <v>41730</v>
      </c>
      <c r="N232" s="13">
        <v>4</v>
      </c>
      <c r="O232" s="10" t="s">
        <v>42</v>
      </c>
      <c r="P232" s="14" t="s">
        <v>22</v>
      </c>
      <c r="Q232" s="11">
        <f>sales[[#This Row],[Profit]]/sales[[#This Row],[Units Sold]]</f>
        <v>7.8</v>
      </c>
    </row>
    <row r="233" spans="1:17" x14ac:dyDescent="0.25">
      <c r="A233" s="4" t="s">
        <v>17</v>
      </c>
      <c r="B233" s="4" t="s">
        <v>27</v>
      </c>
      <c r="C233" s="10" t="s">
        <v>41</v>
      </c>
      <c r="D233" s="10" t="s">
        <v>47</v>
      </c>
      <c r="E233" s="4">
        <v>2039</v>
      </c>
      <c r="F233" s="11">
        <v>260</v>
      </c>
      <c r="G233" s="11">
        <v>20</v>
      </c>
      <c r="H233" s="11">
        <v>40780</v>
      </c>
      <c r="I233" s="11">
        <v>4078</v>
      </c>
      <c r="J233" s="11">
        <v>36702</v>
      </c>
      <c r="K233" s="11">
        <v>20390</v>
      </c>
      <c r="L233" s="11">
        <v>16312</v>
      </c>
      <c r="M233" s="12">
        <v>41760</v>
      </c>
      <c r="N233" s="13">
        <v>5</v>
      </c>
      <c r="O233" s="10" t="s">
        <v>44</v>
      </c>
      <c r="P233" s="14" t="s">
        <v>22</v>
      </c>
      <c r="Q233" s="11">
        <f>sales[[#This Row],[Profit]]/sales[[#This Row],[Units Sold]]</f>
        <v>8</v>
      </c>
    </row>
    <row r="234" spans="1:17" x14ac:dyDescent="0.25">
      <c r="A234" s="4" t="s">
        <v>31</v>
      </c>
      <c r="B234" s="4" t="s">
        <v>23</v>
      </c>
      <c r="C234" s="10" t="s">
        <v>41</v>
      </c>
      <c r="D234" s="10" t="s">
        <v>47</v>
      </c>
      <c r="E234" s="4">
        <v>2574</v>
      </c>
      <c r="F234" s="11">
        <v>260</v>
      </c>
      <c r="G234" s="11">
        <v>12</v>
      </c>
      <c r="H234" s="11">
        <v>30888</v>
      </c>
      <c r="I234" s="11">
        <v>3088.8</v>
      </c>
      <c r="J234" s="11">
        <v>27799.200000000001</v>
      </c>
      <c r="K234" s="11">
        <v>7722</v>
      </c>
      <c r="L234" s="11">
        <v>20077.2</v>
      </c>
      <c r="M234" s="12">
        <v>41852</v>
      </c>
      <c r="N234" s="13">
        <v>8</v>
      </c>
      <c r="O234" s="10" t="s">
        <v>35</v>
      </c>
      <c r="P234" s="14" t="s">
        <v>22</v>
      </c>
      <c r="Q234" s="11">
        <f>sales[[#This Row],[Profit]]/sales[[#This Row],[Units Sold]]</f>
        <v>7.8000000000000007</v>
      </c>
    </row>
    <row r="235" spans="1:17" x14ac:dyDescent="0.25">
      <c r="A235" s="4" t="s">
        <v>17</v>
      </c>
      <c r="B235" s="4" t="s">
        <v>18</v>
      </c>
      <c r="C235" s="10" t="s">
        <v>41</v>
      </c>
      <c r="D235" s="10" t="s">
        <v>47</v>
      </c>
      <c r="E235" s="4">
        <v>707</v>
      </c>
      <c r="F235" s="11">
        <v>260</v>
      </c>
      <c r="G235" s="11">
        <v>350</v>
      </c>
      <c r="H235" s="11">
        <v>247450</v>
      </c>
      <c r="I235" s="11">
        <v>24745</v>
      </c>
      <c r="J235" s="11">
        <v>222705</v>
      </c>
      <c r="K235" s="11">
        <v>183820</v>
      </c>
      <c r="L235" s="11">
        <v>38885</v>
      </c>
      <c r="M235" s="12">
        <v>41883</v>
      </c>
      <c r="N235" s="13">
        <v>9</v>
      </c>
      <c r="O235" s="10" t="s">
        <v>36</v>
      </c>
      <c r="P235" s="14" t="s">
        <v>22</v>
      </c>
      <c r="Q235" s="11">
        <f>sales[[#This Row],[Profit]]/sales[[#This Row],[Units Sold]]</f>
        <v>55</v>
      </c>
    </row>
    <row r="236" spans="1:17" x14ac:dyDescent="0.25">
      <c r="A236" s="4" t="s">
        <v>24</v>
      </c>
      <c r="B236" s="4" t="s">
        <v>25</v>
      </c>
      <c r="C236" s="10" t="s">
        <v>41</v>
      </c>
      <c r="D236" s="10" t="s">
        <v>47</v>
      </c>
      <c r="E236" s="4">
        <v>2072</v>
      </c>
      <c r="F236" s="11">
        <v>260</v>
      </c>
      <c r="G236" s="11">
        <v>15</v>
      </c>
      <c r="H236" s="11">
        <v>31080</v>
      </c>
      <c r="I236" s="11">
        <v>3108</v>
      </c>
      <c r="J236" s="11">
        <v>27972</v>
      </c>
      <c r="K236" s="11">
        <v>20720</v>
      </c>
      <c r="L236" s="11">
        <v>7252</v>
      </c>
      <c r="M236" s="12">
        <v>41974</v>
      </c>
      <c r="N236" s="13">
        <v>12</v>
      </c>
      <c r="O236" s="10" t="s">
        <v>28</v>
      </c>
      <c r="P236" s="14" t="s">
        <v>22</v>
      </c>
      <c r="Q236" s="11">
        <f>sales[[#This Row],[Profit]]/sales[[#This Row],[Units Sold]]</f>
        <v>3.5</v>
      </c>
    </row>
    <row r="237" spans="1:17" x14ac:dyDescent="0.25">
      <c r="A237" s="4" t="s">
        <v>34</v>
      </c>
      <c r="B237" s="4" t="s">
        <v>25</v>
      </c>
      <c r="C237" s="10" t="s">
        <v>41</v>
      </c>
      <c r="D237" s="10" t="s">
        <v>47</v>
      </c>
      <c r="E237" s="4">
        <v>853</v>
      </c>
      <c r="F237" s="11">
        <v>260</v>
      </c>
      <c r="G237" s="11">
        <v>300</v>
      </c>
      <c r="H237" s="11">
        <v>255900</v>
      </c>
      <c r="I237" s="11">
        <v>25590</v>
      </c>
      <c r="J237" s="11">
        <v>230310</v>
      </c>
      <c r="K237" s="11">
        <v>213250</v>
      </c>
      <c r="L237" s="11">
        <v>17060</v>
      </c>
      <c r="M237" s="12">
        <v>41974</v>
      </c>
      <c r="N237" s="13">
        <v>12</v>
      </c>
      <c r="O237" s="10" t="s">
        <v>28</v>
      </c>
      <c r="P237" s="14" t="s">
        <v>22</v>
      </c>
      <c r="Q237" s="11">
        <f>sales[[#This Row],[Profit]]/sales[[#This Row],[Units Sold]]</f>
        <v>20</v>
      </c>
    </row>
    <row r="238" spans="1:17" x14ac:dyDescent="0.25">
      <c r="A238" s="4" t="s">
        <v>17</v>
      </c>
      <c r="B238" s="4" t="s">
        <v>25</v>
      </c>
      <c r="C238" s="10" t="s">
        <v>38</v>
      </c>
      <c r="D238" s="10" t="s">
        <v>47</v>
      </c>
      <c r="E238" s="4">
        <v>2532</v>
      </c>
      <c r="F238" s="11">
        <v>10</v>
      </c>
      <c r="G238" s="11">
        <v>7</v>
      </c>
      <c r="H238" s="11">
        <v>17724</v>
      </c>
      <c r="I238" s="11">
        <v>1949.6399999999999</v>
      </c>
      <c r="J238" s="11">
        <v>15774.36</v>
      </c>
      <c r="K238" s="11">
        <v>12660</v>
      </c>
      <c r="L238" s="11">
        <v>3114.3599999999997</v>
      </c>
      <c r="M238" s="12">
        <v>41730</v>
      </c>
      <c r="N238" s="13">
        <v>4</v>
      </c>
      <c r="O238" s="10" t="s">
        <v>42</v>
      </c>
      <c r="P238" s="14" t="s">
        <v>22</v>
      </c>
      <c r="Q238" s="11">
        <f>sales[[#This Row],[Profit]]/sales[[#This Row],[Units Sold]]</f>
        <v>1.2299999999999998</v>
      </c>
    </row>
    <row r="239" spans="1:17" x14ac:dyDescent="0.25">
      <c r="A239" s="4" t="s">
        <v>24</v>
      </c>
      <c r="B239" s="4" t="s">
        <v>37</v>
      </c>
      <c r="C239" s="10" t="s">
        <v>41</v>
      </c>
      <c r="D239" s="10" t="s">
        <v>47</v>
      </c>
      <c r="E239" s="4">
        <v>3199.5</v>
      </c>
      <c r="F239" s="11">
        <v>260</v>
      </c>
      <c r="G239" s="11">
        <v>15</v>
      </c>
      <c r="H239" s="11">
        <v>47992.5</v>
      </c>
      <c r="I239" s="11">
        <v>5279.1749999999993</v>
      </c>
      <c r="J239" s="11">
        <v>42713.324999999997</v>
      </c>
      <c r="K239" s="11">
        <v>31995</v>
      </c>
      <c r="L239" s="11">
        <v>10718.324999999999</v>
      </c>
      <c r="M239" s="12">
        <v>41821</v>
      </c>
      <c r="N239" s="13">
        <v>7</v>
      </c>
      <c r="O239" s="10" t="s">
        <v>33</v>
      </c>
      <c r="P239" s="14" t="s">
        <v>22</v>
      </c>
      <c r="Q239" s="11">
        <f>sales[[#This Row],[Profit]]/sales[[#This Row],[Units Sold]]</f>
        <v>3.3499999999999996</v>
      </c>
    </row>
    <row r="240" spans="1:17" x14ac:dyDescent="0.25">
      <c r="A240" s="4" t="s">
        <v>31</v>
      </c>
      <c r="B240" s="4" t="s">
        <v>23</v>
      </c>
      <c r="C240" s="10" t="s">
        <v>41</v>
      </c>
      <c r="D240" s="10" t="s">
        <v>47</v>
      </c>
      <c r="E240" s="4">
        <v>472</v>
      </c>
      <c r="F240" s="11">
        <v>260</v>
      </c>
      <c r="G240" s="11">
        <v>12</v>
      </c>
      <c r="H240" s="11">
        <v>5664</v>
      </c>
      <c r="I240" s="11">
        <v>623.04</v>
      </c>
      <c r="J240" s="11">
        <v>5040.96</v>
      </c>
      <c r="K240" s="11">
        <v>1416</v>
      </c>
      <c r="L240" s="11">
        <v>3624.96</v>
      </c>
      <c r="M240" s="12">
        <v>41913</v>
      </c>
      <c r="N240" s="13">
        <v>10</v>
      </c>
      <c r="O240" s="10" t="s">
        <v>40</v>
      </c>
      <c r="P240" s="14" t="s">
        <v>22</v>
      </c>
      <c r="Q240" s="11">
        <f>sales[[#This Row],[Profit]]/sales[[#This Row],[Units Sold]]</f>
        <v>7.68</v>
      </c>
    </row>
    <row r="241" spans="1:17" x14ac:dyDescent="0.25">
      <c r="A241" s="4" t="s">
        <v>31</v>
      </c>
      <c r="B241" s="4" t="s">
        <v>18</v>
      </c>
      <c r="C241" s="10" t="s">
        <v>19</v>
      </c>
      <c r="D241" s="10" t="s">
        <v>47</v>
      </c>
      <c r="E241" s="4">
        <v>1937</v>
      </c>
      <c r="F241" s="11">
        <v>3</v>
      </c>
      <c r="G241" s="11">
        <v>12</v>
      </c>
      <c r="H241" s="11">
        <v>23244</v>
      </c>
      <c r="I241" s="11">
        <v>2556.84</v>
      </c>
      <c r="J241" s="11">
        <v>20687.16</v>
      </c>
      <c r="K241" s="11">
        <v>5811</v>
      </c>
      <c r="L241" s="11">
        <v>14876.16</v>
      </c>
      <c r="M241" s="12">
        <v>41671</v>
      </c>
      <c r="N241" s="13">
        <v>2</v>
      </c>
      <c r="O241" s="10" t="s">
        <v>39</v>
      </c>
      <c r="P241" s="14" t="s">
        <v>22</v>
      </c>
      <c r="Q241" s="11">
        <f>sales[[#This Row],[Profit]]/sales[[#This Row],[Units Sold]]</f>
        <v>7.68</v>
      </c>
    </row>
    <row r="242" spans="1:17" x14ac:dyDescent="0.25">
      <c r="A242" s="4" t="s">
        <v>17</v>
      </c>
      <c r="B242" s="4" t="s">
        <v>23</v>
      </c>
      <c r="C242" s="10" t="s">
        <v>19</v>
      </c>
      <c r="D242" s="10" t="s">
        <v>47</v>
      </c>
      <c r="E242" s="4">
        <v>792</v>
      </c>
      <c r="F242" s="11">
        <v>3</v>
      </c>
      <c r="G242" s="11">
        <v>350</v>
      </c>
      <c r="H242" s="11">
        <v>277200</v>
      </c>
      <c r="I242" s="11">
        <v>30492</v>
      </c>
      <c r="J242" s="11">
        <v>246708</v>
      </c>
      <c r="K242" s="11">
        <v>205920</v>
      </c>
      <c r="L242" s="11">
        <v>40788</v>
      </c>
      <c r="M242" s="12">
        <v>41699</v>
      </c>
      <c r="N242" s="13">
        <v>3</v>
      </c>
      <c r="O242" s="10" t="s">
        <v>30</v>
      </c>
      <c r="P242" s="14" t="s">
        <v>22</v>
      </c>
      <c r="Q242" s="11">
        <f>sales[[#This Row],[Profit]]/sales[[#This Row],[Units Sold]]</f>
        <v>51.5</v>
      </c>
    </row>
    <row r="243" spans="1:17" x14ac:dyDescent="0.25">
      <c r="A243" s="4" t="s">
        <v>34</v>
      </c>
      <c r="B243" s="4" t="s">
        <v>23</v>
      </c>
      <c r="C243" s="10" t="s">
        <v>19</v>
      </c>
      <c r="D243" s="10" t="s">
        <v>47</v>
      </c>
      <c r="E243" s="4">
        <v>2811</v>
      </c>
      <c r="F243" s="11">
        <v>3</v>
      </c>
      <c r="G243" s="11">
        <v>300</v>
      </c>
      <c r="H243" s="11">
        <v>843300</v>
      </c>
      <c r="I243" s="11">
        <v>92763</v>
      </c>
      <c r="J243" s="11">
        <v>750537</v>
      </c>
      <c r="K243" s="11">
        <v>702750</v>
      </c>
      <c r="L243" s="11">
        <v>47787</v>
      </c>
      <c r="M243" s="12">
        <v>41821</v>
      </c>
      <c r="N243" s="13">
        <v>7</v>
      </c>
      <c r="O243" s="10" t="s">
        <v>33</v>
      </c>
      <c r="P243" s="14" t="s">
        <v>22</v>
      </c>
      <c r="Q243" s="11">
        <f>sales[[#This Row],[Profit]]/sales[[#This Row],[Units Sold]]</f>
        <v>17</v>
      </c>
    </row>
    <row r="244" spans="1:17" x14ac:dyDescent="0.25">
      <c r="A244" s="4" t="s">
        <v>17</v>
      </c>
      <c r="B244" s="4" t="s">
        <v>23</v>
      </c>
      <c r="C244" s="10" t="s">
        <v>29</v>
      </c>
      <c r="D244" s="10" t="s">
        <v>47</v>
      </c>
      <c r="E244" s="4">
        <v>766</v>
      </c>
      <c r="F244" s="11">
        <v>5</v>
      </c>
      <c r="G244" s="11">
        <v>350</v>
      </c>
      <c r="H244" s="11">
        <v>268100</v>
      </c>
      <c r="I244" s="11">
        <v>29491</v>
      </c>
      <c r="J244" s="11">
        <v>238609</v>
      </c>
      <c r="K244" s="11">
        <v>199160</v>
      </c>
      <c r="L244" s="11">
        <v>39449</v>
      </c>
      <c r="M244" s="12">
        <v>41640</v>
      </c>
      <c r="N244" s="13">
        <v>1</v>
      </c>
      <c r="O244" s="10" t="s">
        <v>21</v>
      </c>
      <c r="P244" s="14" t="s">
        <v>22</v>
      </c>
      <c r="Q244" s="11">
        <f>sales[[#This Row],[Profit]]/sales[[#This Row],[Units Sold]]</f>
        <v>51.5</v>
      </c>
    </row>
    <row r="245" spans="1:17" x14ac:dyDescent="0.25">
      <c r="A245" s="4" t="s">
        <v>24</v>
      </c>
      <c r="B245" s="4" t="s">
        <v>27</v>
      </c>
      <c r="C245" s="10" t="s">
        <v>29</v>
      </c>
      <c r="D245" s="10" t="s">
        <v>47</v>
      </c>
      <c r="E245" s="4">
        <v>2157</v>
      </c>
      <c r="F245" s="11">
        <v>5</v>
      </c>
      <c r="G245" s="11">
        <v>15</v>
      </c>
      <c r="H245" s="11">
        <v>32355</v>
      </c>
      <c r="I245" s="11">
        <v>3559.05</v>
      </c>
      <c r="J245" s="11">
        <v>28795.95</v>
      </c>
      <c r="K245" s="11">
        <v>21570</v>
      </c>
      <c r="L245" s="11">
        <v>7225.9500000000007</v>
      </c>
      <c r="M245" s="12">
        <v>41974</v>
      </c>
      <c r="N245" s="13">
        <v>12</v>
      </c>
      <c r="O245" s="10" t="s">
        <v>28</v>
      </c>
      <c r="P245" s="14" t="s">
        <v>22</v>
      </c>
      <c r="Q245" s="11">
        <f>sales[[#This Row],[Profit]]/sales[[#This Row],[Units Sold]]</f>
        <v>3.3500000000000005</v>
      </c>
    </row>
    <row r="246" spans="1:17" x14ac:dyDescent="0.25">
      <c r="A246" s="4" t="s">
        <v>34</v>
      </c>
      <c r="B246" s="4" t="s">
        <v>18</v>
      </c>
      <c r="C246" s="10" t="s">
        <v>38</v>
      </c>
      <c r="D246" s="10" t="s">
        <v>47</v>
      </c>
      <c r="E246" s="4">
        <v>873</v>
      </c>
      <c r="F246" s="11">
        <v>10</v>
      </c>
      <c r="G246" s="11">
        <v>300</v>
      </c>
      <c r="H246" s="11">
        <v>261900</v>
      </c>
      <c r="I246" s="11">
        <v>28809</v>
      </c>
      <c r="J246" s="11">
        <v>233091</v>
      </c>
      <c r="K246" s="11">
        <v>218250</v>
      </c>
      <c r="L246" s="11">
        <v>14841</v>
      </c>
      <c r="M246" s="12">
        <v>41640</v>
      </c>
      <c r="N246" s="13">
        <v>1</v>
      </c>
      <c r="O246" s="10" t="s">
        <v>21</v>
      </c>
      <c r="P246" s="14" t="s">
        <v>22</v>
      </c>
      <c r="Q246" s="11">
        <f>sales[[#This Row],[Profit]]/sales[[#This Row],[Units Sold]]</f>
        <v>17</v>
      </c>
    </row>
    <row r="247" spans="1:17" x14ac:dyDescent="0.25">
      <c r="A247" s="4" t="s">
        <v>17</v>
      </c>
      <c r="B247" s="4" t="s">
        <v>27</v>
      </c>
      <c r="C247" s="10" t="s">
        <v>38</v>
      </c>
      <c r="D247" s="10" t="s">
        <v>47</v>
      </c>
      <c r="E247" s="4">
        <v>1122</v>
      </c>
      <c r="F247" s="11">
        <v>10</v>
      </c>
      <c r="G247" s="11">
        <v>20</v>
      </c>
      <c r="H247" s="11">
        <v>22440</v>
      </c>
      <c r="I247" s="11">
        <v>2468.4</v>
      </c>
      <c r="J247" s="11">
        <v>19971.599999999999</v>
      </c>
      <c r="K247" s="11">
        <v>11220</v>
      </c>
      <c r="L247" s="11">
        <v>8751.5999999999985</v>
      </c>
      <c r="M247" s="12">
        <v>41699</v>
      </c>
      <c r="N247" s="13">
        <v>3</v>
      </c>
      <c r="O247" s="10" t="s">
        <v>30</v>
      </c>
      <c r="P247" s="14" t="s">
        <v>22</v>
      </c>
      <c r="Q247" s="11">
        <f>sales[[#This Row],[Profit]]/sales[[#This Row],[Units Sold]]</f>
        <v>7.7999999999999989</v>
      </c>
    </row>
    <row r="248" spans="1:17" x14ac:dyDescent="0.25">
      <c r="A248" s="4" t="s">
        <v>17</v>
      </c>
      <c r="B248" s="4" t="s">
        <v>18</v>
      </c>
      <c r="C248" s="10" t="s">
        <v>38</v>
      </c>
      <c r="D248" s="10" t="s">
        <v>47</v>
      </c>
      <c r="E248" s="4">
        <v>2104.5</v>
      </c>
      <c r="F248" s="11">
        <v>10</v>
      </c>
      <c r="G248" s="11">
        <v>350</v>
      </c>
      <c r="H248" s="11">
        <v>736575</v>
      </c>
      <c r="I248" s="11">
        <v>81023.25</v>
      </c>
      <c r="J248" s="11">
        <v>655551.75</v>
      </c>
      <c r="K248" s="11">
        <v>547170</v>
      </c>
      <c r="L248" s="11">
        <v>108381.75</v>
      </c>
      <c r="M248" s="12">
        <v>41821</v>
      </c>
      <c r="N248" s="13">
        <v>7</v>
      </c>
      <c r="O248" s="10" t="s">
        <v>33</v>
      </c>
      <c r="P248" s="14" t="s">
        <v>22</v>
      </c>
      <c r="Q248" s="11">
        <f>sales[[#This Row],[Profit]]/sales[[#This Row],[Units Sold]]</f>
        <v>51.5</v>
      </c>
    </row>
    <row r="249" spans="1:17" x14ac:dyDescent="0.25">
      <c r="A249" s="4" t="s">
        <v>31</v>
      </c>
      <c r="B249" s="4" t="s">
        <v>18</v>
      </c>
      <c r="C249" s="10" t="s">
        <v>38</v>
      </c>
      <c r="D249" s="10" t="s">
        <v>47</v>
      </c>
      <c r="E249" s="4">
        <v>4026</v>
      </c>
      <c r="F249" s="11">
        <v>10</v>
      </c>
      <c r="G249" s="11">
        <v>12</v>
      </c>
      <c r="H249" s="11">
        <v>48312</v>
      </c>
      <c r="I249" s="11">
        <v>5314.32</v>
      </c>
      <c r="J249" s="11">
        <v>42997.68</v>
      </c>
      <c r="K249" s="11">
        <v>12078</v>
      </c>
      <c r="L249" s="11">
        <v>30919.68</v>
      </c>
      <c r="M249" s="12">
        <v>41821</v>
      </c>
      <c r="N249" s="13">
        <v>7</v>
      </c>
      <c r="O249" s="10" t="s">
        <v>33</v>
      </c>
      <c r="P249" s="14" t="s">
        <v>22</v>
      </c>
      <c r="Q249" s="11">
        <f>sales[[#This Row],[Profit]]/sales[[#This Row],[Units Sold]]</f>
        <v>7.68</v>
      </c>
    </row>
    <row r="250" spans="1:17" x14ac:dyDescent="0.25">
      <c r="A250" s="4" t="s">
        <v>31</v>
      </c>
      <c r="B250" s="4" t="s">
        <v>25</v>
      </c>
      <c r="C250" s="10" t="s">
        <v>38</v>
      </c>
      <c r="D250" s="10" t="s">
        <v>47</v>
      </c>
      <c r="E250" s="4">
        <v>2425.5</v>
      </c>
      <c r="F250" s="11">
        <v>10</v>
      </c>
      <c r="G250" s="11">
        <v>12</v>
      </c>
      <c r="H250" s="11">
        <v>29106</v>
      </c>
      <c r="I250" s="11">
        <v>3201.66</v>
      </c>
      <c r="J250" s="11">
        <v>25904.340000000004</v>
      </c>
      <c r="K250" s="11">
        <v>7276.5</v>
      </c>
      <c r="L250" s="11">
        <v>18627.840000000004</v>
      </c>
      <c r="M250" s="12">
        <v>41821</v>
      </c>
      <c r="N250" s="13">
        <v>7</v>
      </c>
      <c r="O250" s="10" t="s">
        <v>33</v>
      </c>
      <c r="P250" s="14" t="s">
        <v>22</v>
      </c>
      <c r="Q250" s="11">
        <f>sales[[#This Row],[Profit]]/sales[[#This Row],[Units Sold]]</f>
        <v>7.6800000000000015</v>
      </c>
    </row>
    <row r="251" spans="1:17" x14ac:dyDescent="0.25">
      <c r="A251" s="4" t="s">
        <v>17</v>
      </c>
      <c r="B251" s="4" t="s">
        <v>18</v>
      </c>
      <c r="C251" s="10" t="s">
        <v>38</v>
      </c>
      <c r="D251" s="10" t="s">
        <v>47</v>
      </c>
      <c r="E251" s="4">
        <v>2394</v>
      </c>
      <c r="F251" s="11">
        <v>10</v>
      </c>
      <c r="G251" s="11">
        <v>20</v>
      </c>
      <c r="H251" s="11">
        <v>47880</v>
      </c>
      <c r="I251" s="11">
        <v>5266.8</v>
      </c>
      <c r="J251" s="11">
        <v>42613.2</v>
      </c>
      <c r="K251" s="11">
        <v>23940</v>
      </c>
      <c r="L251" s="11">
        <v>18673.199999999997</v>
      </c>
      <c r="M251" s="12">
        <v>41852</v>
      </c>
      <c r="N251" s="13">
        <v>8</v>
      </c>
      <c r="O251" s="10" t="s">
        <v>35</v>
      </c>
      <c r="P251" s="14" t="s">
        <v>22</v>
      </c>
      <c r="Q251" s="11">
        <f>sales[[#This Row],[Profit]]/sales[[#This Row],[Units Sold]]</f>
        <v>7.7999999999999989</v>
      </c>
    </row>
    <row r="252" spans="1:17" x14ac:dyDescent="0.25">
      <c r="A252" s="4" t="s">
        <v>24</v>
      </c>
      <c r="B252" s="4" t="s">
        <v>27</v>
      </c>
      <c r="C252" s="10" t="s">
        <v>38</v>
      </c>
      <c r="D252" s="10" t="s">
        <v>47</v>
      </c>
      <c r="E252" s="4">
        <v>1984</v>
      </c>
      <c r="F252" s="11">
        <v>10</v>
      </c>
      <c r="G252" s="11">
        <v>15</v>
      </c>
      <c r="H252" s="11">
        <v>29760</v>
      </c>
      <c r="I252" s="11">
        <v>3273.6</v>
      </c>
      <c r="J252" s="11">
        <v>26486.400000000001</v>
      </c>
      <c r="K252" s="11">
        <v>19840</v>
      </c>
      <c r="L252" s="11">
        <v>6646.4000000000015</v>
      </c>
      <c r="M252" s="12">
        <v>41852</v>
      </c>
      <c r="N252" s="13">
        <v>8</v>
      </c>
      <c r="O252" s="10" t="s">
        <v>35</v>
      </c>
      <c r="P252" s="14" t="s">
        <v>22</v>
      </c>
      <c r="Q252" s="11">
        <f>sales[[#This Row],[Profit]]/sales[[#This Row],[Units Sold]]</f>
        <v>3.3500000000000005</v>
      </c>
    </row>
    <row r="253" spans="1:17" x14ac:dyDescent="0.25">
      <c r="A253" s="4" t="s">
        <v>34</v>
      </c>
      <c r="B253" s="4" t="s">
        <v>18</v>
      </c>
      <c r="C253" s="10" t="s">
        <v>38</v>
      </c>
      <c r="D253" s="10" t="s">
        <v>47</v>
      </c>
      <c r="E253" s="4">
        <v>1366</v>
      </c>
      <c r="F253" s="11">
        <v>10</v>
      </c>
      <c r="G253" s="11">
        <v>300</v>
      </c>
      <c r="H253" s="11">
        <v>409800</v>
      </c>
      <c r="I253" s="11">
        <v>45078</v>
      </c>
      <c r="J253" s="11">
        <v>364722</v>
      </c>
      <c r="K253" s="11">
        <v>341500</v>
      </c>
      <c r="L253" s="11">
        <v>23222</v>
      </c>
      <c r="M253" s="12">
        <v>41944</v>
      </c>
      <c r="N253" s="13">
        <v>11</v>
      </c>
      <c r="O253" s="10" t="s">
        <v>45</v>
      </c>
      <c r="P253" s="14" t="s">
        <v>22</v>
      </c>
      <c r="Q253" s="11">
        <f>sales[[#This Row],[Profit]]/sales[[#This Row],[Units Sold]]</f>
        <v>17</v>
      </c>
    </row>
    <row r="254" spans="1:17" x14ac:dyDescent="0.25">
      <c r="A254" s="4" t="s">
        <v>17</v>
      </c>
      <c r="B254" s="4" t="s">
        <v>27</v>
      </c>
      <c r="C254" s="10" t="s">
        <v>41</v>
      </c>
      <c r="D254" s="10" t="s">
        <v>47</v>
      </c>
      <c r="E254" s="4">
        <v>2629</v>
      </c>
      <c r="F254" s="11">
        <v>260</v>
      </c>
      <c r="G254" s="11">
        <v>20</v>
      </c>
      <c r="H254" s="11">
        <v>52580</v>
      </c>
      <c r="I254" s="11">
        <v>5783.8</v>
      </c>
      <c r="J254" s="11">
        <v>46796.2</v>
      </c>
      <c r="K254" s="11">
        <v>26290</v>
      </c>
      <c r="L254" s="11">
        <v>20506.199999999997</v>
      </c>
      <c r="M254" s="12">
        <v>41640</v>
      </c>
      <c r="N254" s="13">
        <v>1</v>
      </c>
      <c r="O254" s="10" t="s">
        <v>21</v>
      </c>
      <c r="P254" s="14" t="s">
        <v>22</v>
      </c>
      <c r="Q254" s="11">
        <f>sales[[#This Row],[Profit]]/sales[[#This Row],[Units Sold]]</f>
        <v>7.7999999999999989</v>
      </c>
    </row>
    <row r="255" spans="1:17" x14ac:dyDescent="0.25">
      <c r="A255" s="4" t="s">
        <v>24</v>
      </c>
      <c r="B255" s="4" t="s">
        <v>27</v>
      </c>
      <c r="C255" s="10" t="s">
        <v>41</v>
      </c>
      <c r="D255" s="10" t="s">
        <v>47</v>
      </c>
      <c r="E255" s="4">
        <v>2157</v>
      </c>
      <c r="F255" s="11">
        <v>260</v>
      </c>
      <c r="G255" s="11">
        <v>15</v>
      </c>
      <c r="H255" s="11">
        <v>32355</v>
      </c>
      <c r="I255" s="11">
        <v>3559.05</v>
      </c>
      <c r="J255" s="11">
        <v>28795.95</v>
      </c>
      <c r="K255" s="11">
        <v>21570</v>
      </c>
      <c r="L255" s="11">
        <v>7225.9500000000007</v>
      </c>
      <c r="M255" s="12">
        <v>41974</v>
      </c>
      <c r="N255" s="13">
        <v>12</v>
      </c>
      <c r="O255" s="10" t="s">
        <v>28</v>
      </c>
      <c r="P255" s="14" t="s">
        <v>22</v>
      </c>
      <c r="Q255" s="11">
        <f>sales[[#This Row],[Profit]]/sales[[#This Row],[Units Sold]]</f>
        <v>3.3500000000000005</v>
      </c>
    </row>
    <row r="256" spans="1:17" x14ac:dyDescent="0.25">
      <c r="A256" s="4" t="s">
        <v>17</v>
      </c>
      <c r="B256" s="4" t="s">
        <v>27</v>
      </c>
      <c r="C256" s="10" t="s">
        <v>19</v>
      </c>
      <c r="D256" s="10" t="s">
        <v>47</v>
      </c>
      <c r="E256" s="4">
        <v>886</v>
      </c>
      <c r="F256" s="11">
        <v>3</v>
      </c>
      <c r="G256" s="11">
        <v>350</v>
      </c>
      <c r="H256" s="11">
        <v>310100</v>
      </c>
      <c r="I256" s="11">
        <v>37212</v>
      </c>
      <c r="J256" s="11">
        <v>272888</v>
      </c>
      <c r="K256" s="11">
        <v>230360</v>
      </c>
      <c r="L256" s="11">
        <v>42528</v>
      </c>
      <c r="M256" s="12">
        <v>41791</v>
      </c>
      <c r="N256" s="13">
        <v>6</v>
      </c>
      <c r="O256" s="10" t="s">
        <v>26</v>
      </c>
      <c r="P256" s="14" t="s">
        <v>22</v>
      </c>
      <c r="Q256" s="11">
        <f>sales[[#This Row],[Profit]]/sales[[#This Row],[Units Sold]]</f>
        <v>48</v>
      </c>
    </row>
    <row r="257" spans="1:17" x14ac:dyDescent="0.25">
      <c r="A257" s="4" t="s">
        <v>24</v>
      </c>
      <c r="B257" s="4" t="s">
        <v>18</v>
      </c>
      <c r="C257" s="10" t="s">
        <v>19</v>
      </c>
      <c r="D257" s="10" t="s">
        <v>47</v>
      </c>
      <c r="E257" s="4">
        <v>2689</v>
      </c>
      <c r="F257" s="11">
        <v>3</v>
      </c>
      <c r="G257" s="11">
        <v>15</v>
      </c>
      <c r="H257" s="11">
        <v>40335</v>
      </c>
      <c r="I257" s="11">
        <v>4840.2</v>
      </c>
      <c r="J257" s="11">
        <v>35494.800000000003</v>
      </c>
      <c r="K257" s="11">
        <v>26890</v>
      </c>
      <c r="L257" s="11">
        <v>8604.8000000000029</v>
      </c>
      <c r="M257" s="12">
        <v>41944</v>
      </c>
      <c r="N257" s="13">
        <v>11</v>
      </c>
      <c r="O257" s="10" t="s">
        <v>45</v>
      </c>
      <c r="P257" s="14" t="s">
        <v>22</v>
      </c>
      <c r="Q257" s="11">
        <f>sales[[#This Row],[Profit]]/sales[[#This Row],[Units Sold]]</f>
        <v>3.2000000000000011</v>
      </c>
    </row>
    <row r="258" spans="1:17" x14ac:dyDescent="0.25">
      <c r="A258" s="4" t="s">
        <v>24</v>
      </c>
      <c r="B258" s="4" t="s">
        <v>37</v>
      </c>
      <c r="C258" s="10" t="s">
        <v>29</v>
      </c>
      <c r="D258" s="10" t="s">
        <v>47</v>
      </c>
      <c r="E258" s="4">
        <v>677</v>
      </c>
      <c r="F258" s="11">
        <v>5</v>
      </c>
      <c r="G258" s="11">
        <v>15</v>
      </c>
      <c r="H258" s="11">
        <v>10155</v>
      </c>
      <c r="I258" s="11">
        <v>1218.5999999999999</v>
      </c>
      <c r="J258" s="11">
        <v>8936.4</v>
      </c>
      <c r="K258" s="11">
        <v>6770</v>
      </c>
      <c r="L258" s="11">
        <v>2166.3999999999996</v>
      </c>
      <c r="M258" s="12">
        <v>41699</v>
      </c>
      <c r="N258" s="13">
        <v>3</v>
      </c>
      <c r="O258" s="10" t="s">
        <v>30</v>
      </c>
      <c r="P258" s="14" t="s">
        <v>22</v>
      </c>
      <c r="Q258" s="11">
        <f>sales[[#This Row],[Profit]]/sales[[#This Row],[Units Sold]]</f>
        <v>3.1999999999999993</v>
      </c>
    </row>
    <row r="259" spans="1:17" x14ac:dyDescent="0.25">
      <c r="A259" s="4" t="s">
        <v>34</v>
      </c>
      <c r="B259" s="4" t="s">
        <v>25</v>
      </c>
      <c r="C259" s="10" t="s">
        <v>29</v>
      </c>
      <c r="D259" s="10" t="s">
        <v>47</v>
      </c>
      <c r="E259" s="4">
        <v>1773</v>
      </c>
      <c r="F259" s="11">
        <v>5</v>
      </c>
      <c r="G259" s="11">
        <v>300</v>
      </c>
      <c r="H259" s="11">
        <v>531900</v>
      </c>
      <c r="I259" s="11">
        <v>63828</v>
      </c>
      <c r="J259" s="11">
        <v>468072</v>
      </c>
      <c r="K259" s="11">
        <v>443250</v>
      </c>
      <c r="L259" s="11">
        <v>24822</v>
      </c>
      <c r="M259" s="12">
        <v>41730</v>
      </c>
      <c r="N259" s="13">
        <v>4</v>
      </c>
      <c r="O259" s="10" t="s">
        <v>42</v>
      </c>
      <c r="P259" s="14" t="s">
        <v>22</v>
      </c>
      <c r="Q259" s="11">
        <f>sales[[#This Row],[Profit]]/sales[[#This Row],[Units Sold]]</f>
        <v>14</v>
      </c>
    </row>
    <row r="260" spans="1:17" x14ac:dyDescent="0.25">
      <c r="A260" s="4" t="s">
        <v>17</v>
      </c>
      <c r="B260" s="4" t="s">
        <v>27</v>
      </c>
      <c r="C260" s="10" t="s">
        <v>29</v>
      </c>
      <c r="D260" s="10" t="s">
        <v>47</v>
      </c>
      <c r="E260" s="4">
        <v>2420</v>
      </c>
      <c r="F260" s="11">
        <v>5</v>
      </c>
      <c r="G260" s="11">
        <v>7</v>
      </c>
      <c r="H260" s="11">
        <v>16940</v>
      </c>
      <c r="I260" s="11">
        <v>2032.8</v>
      </c>
      <c r="J260" s="11">
        <v>14907.2</v>
      </c>
      <c r="K260" s="11">
        <v>12100</v>
      </c>
      <c r="L260" s="11">
        <v>2807.2000000000007</v>
      </c>
      <c r="M260" s="12">
        <v>41883</v>
      </c>
      <c r="N260" s="13">
        <v>9</v>
      </c>
      <c r="O260" s="10" t="s">
        <v>36</v>
      </c>
      <c r="P260" s="14" t="s">
        <v>22</v>
      </c>
      <c r="Q260" s="11">
        <f>sales[[#This Row],[Profit]]/sales[[#This Row],[Units Sold]]</f>
        <v>1.1600000000000004</v>
      </c>
    </row>
    <row r="261" spans="1:17" x14ac:dyDescent="0.25">
      <c r="A261" s="4" t="s">
        <v>17</v>
      </c>
      <c r="B261" s="4" t="s">
        <v>18</v>
      </c>
      <c r="C261" s="10" t="s">
        <v>29</v>
      </c>
      <c r="D261" s="10" t="s">
        <v>47</v>
      </c>
      <c r="E261" s="4">
        <v>2734</v>
      </c>
      <c r="F261" s="11">
        <v>5</v>
      </c>
      <c r="G261" s="11">
        <v>7</v>
      </c>
      <c r="H261" s="11">
        <v>19138</v>
      </c>
      <c r="I261" s="11">
        <v>2296.56</v>
      </c>
      <c r="J261" s="11">
        <v>16841.439999999999</v>
      </c>
      <c r="K261" s="11">
        <v>13670</v>
      </c>
      <c r="L261" s="11">
        <v>3171.4399999999987</v>
      </c>
      <c r="M261" s="12">
        <v>41913</v>
      </c>
      <c r="N261" s="13">
        <v>10</v>
      </c>
      <c r="O261" s="10" t="s">
        <v>40</v>
      </c>
      <c r="P261" s="14" t="s">
        <v>22</v>
      </c>
      <c r="Q261" s="11">
        <f>sales[[#This Row],[Profit]]/sales[[#This Row],[Units Sold]]</f>
        <v>1.1599999999999995</v>
      </c>
    </row>
    <row r="262" spans="1:17" x14ac:dyDescent="0.25">
      <c r="A262" s="4" t="s">
        <v>34</v>
      </c>
      <c r="B262" s="4" t="s">
        <v>37</v>
      </c>
      <c r="C262" s="10" t="s">
        <v>38</v>
      </c>
      <c r="D262" s="10" t="s">
        <v>47</v>
      </c>
      <c r="E262" s="4">
        <v>3495</v>
      </c>
      <c r="F262" s="11">
        <v>10</v>
      </c>
      <c r="G262" s="11">
        <v>300</v>
      </c>
      <c r="H262" s="11">
        <v>1048500</v>
      </c>
      <c r="I262" s="11">
        <v>125820</v>
      </c>
      <c r="J262" s="11">
        <v>922680</v>
      </c>
      <c r="K262" s="11">
        <v>873750</v>
      </c>
      <c r="L262" s="11">
        <v>48930</v>
      </c>
      <c r="M262" s="12">
        <v>41640</v>
      </c>
      <c r="N262" s="13">
        <v>1</v>
      </c>
      <c r="O262" s="10" t="s">
        <v>21</v>
      </c>
      <c r="P262" s="14" t="s">
        <v>22</v>
      </c>
      <c r="Q262" s="11">
        <f>sales[[#This Row],[Profit]]/sales[[#This Row],[Units Sold]]</f>
        <v>14</v>
      </c>
    </row>
    <row r="263" spans="1:17" x14ac:dyDescent="0.25">
      <c r="A263" s="4" t="s">
        <v>17</v>
      </c>
      <c r="B263" s="4" t="s">
        <v>27</v>
      </c>
      <c r="C263" s="10" t="s">
        <v>38</v>
      </c>
      <c r="D263" s="10" t="s">
        <v>47</v>
      </c>
      <c r="E263" s="4">
        <v>886</v>
      </c>
      <c r="F263" s="11">
        <v>10</v>
      </c>
      <c r="G263" s="11">
        <v>350</v>
      </c>
      <c r="H263" s="11">
        <v>310100</v>
      </c>
      <c r="I263" s="11">
        <v>37212</v>
      </c>
      <c r="J263" s="11">
        <v>272888</v>
      </c>
      <c r="K263" s="11">
        <v>230360</v>
      </c>
      <c r="L263" s="11">
        <v>42528</v>
      </c>
      <c r="M263" s="12">
        <v>41791</v>
      </c>
      <c r="N263" s="13">
        <v>6</v>
      </c>
      <c r="O263" s="10" t="s">
        <v>26</v>
      </c>
      <c r="P263" s="14" t="s">
        <v>22</v>
      </c>
      <c r="Q263" s="11">
        <f>sales[[#This Row],[Profit]]/sales[[#This Row],[Units Sold]]</f>
        <v>48</v>
      </c>
    </row>
    <row r="264" spans="1:17" x14ac:dyDescent="0.25">
      <c r="A264" s="4" t="s">
        <v>17</v>
      </c>
      <c r="B264" s="4" t="s">
        <v>27</v>
      </c>
      <c r="C264" s="10" t="s">
        <v>38</v>
      </c>
      <c r="D264" s="10" t="s">
        <v>47</v>
      </c>
      <c r="E264" s="4">
        <v>905</v>
      </c>
      <c r="F264" s="11">
        <v>10</v>
      </c>
      <c r="G264" s="11">
        <v>20</v>
      </c>
      <c r="H264" s="11">
        <v>18100</v>
      </c>
      <c r="I264" s="11">
        <v>2172</v>
      </c>
      <c r="J264" s="11">
        <v>15928</v>
      </c>
      <c r="K264" s="11">
        <v>9050</v>
      </c>
      <c r="L264" s="11">
        <v>6878</v>
      </c>
      <c r="M264" s="12">
        <v>41913</v>
      </c>
      <c r="N264" s="13">
        <v>10</v>
      </c>
      <c r="O264" s="10" t="s">
        <v>40</v>
      </c>
      <c r="P264" s="14" t="s">
        <v>22</v>
      </c>
      <c r="Q264" s="11">
        <f>sales[[#This Row],[Profit]]/sales[[#This Row],[Units Sold]]</f>
        <v>7.6</v>
      </c>
    </row>
    <row r="265" spans="1:17" x14ac:dyDescent="0.25">
      <c r="A265" s="4" t="s">
        <v>17</v>
      </c>
      <c r="B265" s="4" t="s">
        <v>25</v>
      </c>
      <c r="C265" s="10" t="s">
        <v>38</v>
      </c>
      <c r="D265" s="10" t="s">
        <v>47</v>
      </c>
      <c r="E265" s="4">
        <v>1594</v>
      </c>
      <c r="F265" s="11">
        <v>10</v>
      </c>
      <c r="G265" s="11">
        <v>350</v>
      </c>
      <c r="H265" s="11">
        <v>557900</v>
      </c>
      <c r="I265" s="11">
        <v>66948</v>
      </c>
      <c r="J265" s="11">
        <v>490952</v>
      </c>
      <c r="K265" s="11">
        <v>414440</v>
      </c>
      <c r="L265" s="11">
        <v>76512</v>
      </c>
      <c r="M265" s="12">
        <v>41944</v>
      </c>
      <c r="N265" s="13">
        <v>11</v>
      </c>
      <c r="O265" s="10" t="s">
        <v>45</v>
      </c>
      <c r="P265" s="14" t="s">
        <v>22</v>
      </c>
      <c r="Q265" s="11">
        <f>sales[[#This Row],[Profit]]/sales[[#This Row],[Units Sold]]</f>
        <v>48</v>
      </c>
    </row>
    <row r="266" spans="1:17" x14ac:dyDescent="0.25">
      <c r="A266" s="4" t="s">
        <v>34</v>
      </c>
      <c r="B266" s="4" t="s">
        <v>23</v>
      </c>
      <c r="C266" s="10" t="s">
        <v>38</v>
      </c>
      <c r="D266" s="10" t="s">
        <v>47</v>
      </c>
      <c r="E266" s="4">
        <v>1359</v>
      </c>
      <c r="F266" s="11">
        <v>10</v>
      </c>
      <c r="G266" s="11">
        <v>300</v>
      </c>
      <c r="H266" s="11">
        <v>407700</v>
      </c>
      <c r="I266" s="11">
        <v>48924</v>
      </c>
      <c r="J266" s="11">
        <v>358776</v>
      </c>
      <c r="K266" s="11">
        <v>339750</v>
      </c>
      <c r="L266" s="11">
        <v>19026</v>
      </c>
      <c r="M266" s="12">
        <v>41944</v>
      </c>
      <c r="N266" s="13">
        <v>11</v>
      </c>
      <c r="O266" s="10" t="s">
        <v>45</v>
      </c>
      <c r="P266" s="14" t="s">
        <v>22</v>
      </c>
      <c r="Q266" s="11">
        <f>sales[[#This Row],[Profit]]/sales[[#This Row],[Units Sold]]</f>
        <v>14</v>
      </c>
    </row>
    <row r="267" spans="1:17" x14ac:dyDescent="0.25">
      <c r="A267" s="4" t="s">
        <v>34</v>
      </c>
      <c r="B267" s="4" t="s">
        <v>27</v>
      </c>
      <c r="C267" s="10" t="s">
        <v>38</v>
      </c>
      <c r="D267" s="10" t="s">
        <v>47</v>
      </c>
      <c r="E267" s="4">
        <v>2150</v>
      </c>
      <c r="F267" s="11">
        <v>10</v>
      </c>
      <c r="G267" s="11">
        <v>300</v>
      </c>
      <c r="H267" s="11">
        <v>645000</v>
      </c>
      <c r="I267" s="11">
        <v>77400</v>
      </c>
      <c r="J267" s="11">
        <v>567600</v>
      </c>
      <c r="K267" s="11">
        <v>537500</v>
      </c>
      <c r="L267" s="11">
        <v>30100</v>
      </c>
      <c r="M267" s="12">
        <v>41944</v>
      </c>
      <c r="N267" s="13">
        <v>11</v>
      </c>
      <c r="O267" s="10" t="s">
        <v>45</v>
      </c>
      <c r="P267" s="14" t="s">
        <v>22</v>
      </c>
      <c r="Q267" s="11">
        <f>sales[[#This Row],[Profit]]/sales[[#This Row],[Units Sold]]</f>
        <v>14</v>
      </c>
    </row>
    <row r="268" spans="1:17" x14ac:dyDescent="0.25">
      <c r="A268" s="4" t="s">
        <v>17</v>
      </c>
      <c r="B268" s="4" t="s">
        <v>27</v>
      </c>
      <c r="C268" s="10" t="s">
        <v>38</v>
      </c>
      <c r="D268" s="10" t="s">
        <v>47</v>
      </c>
      <c r="E268" s="4">
        <v>1197</v>
      </c>
      <c r="F268" s="11">
        <v>10</v>
      </c>
      <c r="G268" s="11">
        <v>350</v>
      </c>
      <c r="H268" s="11">
        <v>418950</v>
      </c>
      <c r="I268" s="11">
        <v>50274</v>
      </c>
      <c r="J268" s="11">
        <v>368676</v>
      </c>
      <c r="K268" s="11">
        <v>311220</v>
      </c>
      <c r="L268" s="11">
        <v>57456</v>
      </c>
      <c r="M268" s="12">
        <v>41944</v>
      </c>
      <c r="N268" s="13">
        <v>11</v>
      </c>
      <c r="O268" s="10" t="s">
        <v>45</v>
      </c>
      <c r="P268" s="14" t="s">
        <v>22</v>
      </c>
      <c r="Q268" s="11">
        <f>sales[[#This Row],[Profit]]/sales[[#This Row],[Units Sold]]</f>
        <v>48</v>
      </c>
    </row>
    <row r="269" spans="1:17" x14ac:dyDescent="0.25">
      <c r="A269" s="4" t="s">
        <v>17</v>
      </c>
      <c r="B269" s="4" t="s">
        <v>27</v>
      </c>
      <c r="C269" s="10" t="s">
        <v>38</v>
      </c>
      <c r="D269" s="10" t="s">
        <v>47</v>
      </c>
      <c r="E269" s="4">
        <v>1233</v>
      </c>
      <c r="F269" s="11">
        <v>10</v>
      </c>
      <c r="G269" s="11">
        <v>20</v>
      </c>
      <c r="H269" s="11">
        <v>24660</v>
      </c>
      <c r="I269" s="11">
        <v>2959.2</v>
      </c>
      <c r="J269" s="11">
        <v>21700.799999999999</v>
      </c>
      <c r="K269" s="11">
        <v>12330</v>
      </c>
      <c r="L269" s="11">
        <v>9370.7999999999993</v>
      </c>
      <c r="M269" s="12">
        <v>41974</v>
      </c>
      <c r="N269" s="13">
        <v>12</v>
      </c>
      <c r="O269" s="10" t="s">
        <v>28</v>
      </c>
      <c r="P269" s="14" t="s">
        <v>22</v>
      </c>
      <c r="Q269" s="11">
        <f>sales[[#This Row],[Profit]]/sales[[#This Row],[Units Sold]]</f>
        <v>7.6</v>
      </c>
    </row>
    <row r="270" spans="1:17" x14ac:dyDescent="0.25">
      <c r="A270" s="4" t="s">
        <v>17</v>
      </c>
      <c r="B270" s="4" t="s">
        <v>37</v>
      </c>
      <c r="C270" s="10" t="s">
        <v>41</v>
      </c>
      <c r="D270" s="10" t="s">
        <v>47</v>
      </c>
      <c r="E270" s="4">
        <v>270</v>
      </c>
      <c r="F270" s="11">
        <v>260</v>
      </c>
      <c r="G270" s="11">
        <v>350</v>
      </c>
      <c r="H270" s="11">
        <v>94500</v>
      </c>
      <c r="I270" s="11">
        <v>11340</v>
      </c>
      <c r="J270" s="11">
        <v>83160</v>
      </c>
      <c r="K270" s="11">
        <v>70200</v>
      </c>
      <c r="L270" s="11">
        <v>12960</v>
      </c>
      <c r="M270" s="12">
        <v>41671</v>
      </c>
      <c r="N270" s="13">
        <v>2</v>
      </c>
      <c r="O270" s="10" t="s">
        <v>39</v>
      </c>
      <c r="P270" s="14" t="s">
        <v>22</v>
      </c>
      <c r="Q270" s="11">
        <f>sales[[#This Row],[Profit]]/sales[[#This Row],[Units Sold]]</f>
        <v>48</v>
      </c>
    </row>
    <row r="271" spans="1:17" x14ac:dyDescent="0.25">
      <c r="A271" s="4" t="s">
        <v>17</v>
      </c>
      <c r="B271" s="4" t="s">
        <v>25</v>
      </c>
      <c r="C271" s="10" t="s">
        <v>41</v>
      </c>
      <c r="D271" s="10" t="s">
        <v>47</v>
      </c>
      <c r="E271" s="4">
        <v>3421.5</v>
      </c>
      <c r="F271" s="11">
        <v>260</v>
      </c>
      <c r="G271" s="11">
        <v>7</v>
      </c>
      <c r="H271" s="11">
        <v>23950.5</v>
      </c>
      <c r="I271" s="11">
        <v>2874.06</v>
      </c>
      <c r="J271" s="11">
        <v>21076.44</v>
      </c>
      <c r="K271" s="11">
        <v>17107.5</v>
      </c>
      <c r="L271" s="11">
        <v>3968.9399999999987</v>
      </c>
      <c r="M271" s="12">
        <v>41821</v>
      </c>
      <c r="N271" s="13">
        <v>7</v>
      </c>
      <c r="O271" s="10" t="s">
        <v>33</v>
      </c>
      <c r="P271" s="14" t="s">
        <v>22</v>
      </c>
      <c r="Q271" s="11">
        <f>sales[[#This Row],[Profit]]/sales[[#This Row],[Units Sold]]</f>
        <v>1.1599999999999997</v>
      </c>
    </row>
    <row r="272" spans="1:17" x14ac:dyDescent="0.25">
      <c r="A272" s="4" t="s">
        <v>17</v>
      </c>
      <c r="B272" s="4" t="s">
        <v>18</v>
      </c>
      <c r="C272" s="10" t="s">
        <v>41</v>
      </c>
      <c r="D272" s="10" t="s">
        <v>47</v>
      </c>
      <c r="E272" s="4">
        <v>2734</v>
      </c>
      <c r="F272" s="11">
        <v>260</v>
      </c>
      <c r="G272" s="11">
        <v>7</v>
      </c>
      <c r="H272" s="11">
        <v>19138</v>
      </c>
      <c r="I272" s="11">
        <v>2296.56</v>
      </c>
      <c r="J272" s="11">
        <v>16841.439999999999</v>
      </c>
      <c r="K272" s="11">
        <v>13670</v>
      </c>
      <c r="L272" s="11">
        <v>3171.4399999999987</v>
      </c>
      <c r="M272" s="12">
        <v>41913</v>
      </c>
      <c r="N272" s="13">
        <v>10</v>
      </c>
      <c r="O272" s="10" t="s">
        <v>40</v>
      </c>
      <c r="P272" s="14" t="s">
        <v>22</v>
      </c>
      <c r="Q272" s="11">
        <f>sales[[#This Row],[Profit]]/sales[[#This Row],[Units Sold]]</f>
        <v>1.1599999999999995</v>
      </c>
    </row>
    <row r="273" spans="1:17" x14ac:dyDescent="0.25">
      <c r="A273" s="4" t="s">
        <v>17</v>
      </c>
      <c r="B273" s="4" t="s">
        <v>25</v>
      </c>
      <c r="C273" s="10" t="s">
        <v>19</v>
      </c>
      <c r="D273" s="10" t="s">
        <v>47</v>
      </c>
      <c r="E273" s="4">
        <v>2521.5</v>
      </c>
      <c r="F273" s="11">
        <v>3</v>
      </c>
      <c r="G273" s="11">
        <v>20</v>
      </c>
      <c r="H273" s="11">
        <v>50430</v>
      </c>
      <c r="I273" s="11">
        <v>6051.6</v>
      </c>
      <c r="J273" s="11">
        <v>44378.399999999994</v>
      </c>
      <c r="K273" s="11">
        <v>25215</v>
      </c>
      <c r="L273" s="11">
        <v>19163.399999999998</v>
      </c>
      <c r="M273" s="12">
        <v>41640</v>
      </c>
      <c r="N273" s="13">
        <v>1</v>
      </c>
      <c r="O273" s="10" t="s">
        <v>21</v>
      </c>
      <c r="P273" s="14" t="s">
        <v>22</v>
      </c>
      <c r="Q273" s="11">
        <f>sales[[#This Row],[Profit]]/sales[[#This Row],[Units Sold]]</f>
        <v>7.5999999999999988</v>
      </c>
    </row>
    <row r="274" spans="1:17" x14ac:dyDescent="0.25">
      <c r="A274" s="4" t="s">
        <v>31</v>
      </c>
      <c r="B274" s="4" t="s">
        <v>27</v>
      </c>
      <c r="C274" s="10" t="s">
        <v>29</v>
      </c>
      <c r="D274" s="10" t="s">
        <v>47</v>
      </c>
      <c r="E274" s="4">
        <v>2661</v>
      </c>
      <c r="F274" s="11">
        <v>5</v>
      </c>
      <c r="G274" s="11">
        <v>12</v>
      </c>
      <c r="H274" s="11">
        <v>31932</v>
      </c>
      <c r="I274" s="11">
        <v>3831.84</v>
      </c>
      <c r="J274" s="11">
        <v>28100.16</v>
      </c>
      <c r="K274" s="11">
        <v>7983</v>
      </c>
      <c r="L274" s="11">
        <v>20117.16</v>
      </c>
      <c r="M274" s="12">
        <v>41760</v>
      </c>
      <c r="N274" s="13">
        <v>5</v>
      </c>
      <c r="O274" s="10" t="s">
        <v>44</v>
      </c>
      <c r="P274" s="14" t="s">
        <v>22</v>
      </c>
      <c r="Q274" s="11">
        <f>sales[[#This Row],[Profit]]/sales[[#This Row],[Units Sold]]</f>
        <v>7.56</v>
      </c>
    </row>
    <row r="275" spans="1:17" x14ac:dyDescent="0.25">
      <c r="A275" s="4" t="s">
        <v>17</v>
      </c>
      <c r="B275" s="4" t="s">
        <v>23</v>
      </c>
      <c r="C275" s="10" t="s">
        <v>38</v>
      </c>
      <c r="D275" s="10" t="s">
        <v>47</v>
      </c>
      <c r="E275" s="4">
        <v>1531</v>
      </c>
      <c r="F275" s="11">
        <v>10</v>
      </c>
      <c r="G275" s="11">
        <v>20</v>
      </c>
      <c r="H275" s="11">
        <v>30620</v>
      </c>
      <c r="I275" s="11">
        <v>3674.4</v>
      </c>
      <c r="J275" s="11">
        <v>26945.599999999999</v>
      </c>
      <c r="K275" s="11">
        <v>15310</v>
      </c>
      <c r="L275" s="11">
        <v>11635.599999999999</v>
      </c>
      <c r="M275" s="12">
        <v>41974</v>
      </c>
      <c r="N275" s="13">
        <v>12</v>
      </c>
      <c r="O275" s="10" t="s">
        <v>28</v>
      </c>
      <c r="P275" s="14" t="s">
        <v>22</v>
      </c>
      <c r="Q275" s="11">
        <f>sales[[#This Row],[Profit]]/sales[[#This Row],[Units Sold]]</f>
        <v>7.5999999999999988</v>
      </c>
    </row>
    <row r="276" spans="1:17" x14ac:dyDescent="0.25">
      <c r="A276" s="4" t="s">
        <v>24</v>
      </c>
      <c r="B276" s="4" t="s">
        <v>37</v>
      </c>
      <c r="C276" s="10" t="s">
        <v>19</v>
      </c>
      <c r="D276" s="10" t="s">
        <v>47</v>
      </c>
      <c r="E276" s="4">
        <v>2567</v>
      </c>
      <c r="F276" s="11">
        <v>3</v>
      </c>
      <c r="G276" s="11">
        <v>15</v>
      </c>
      <c r="H276" s="11">
        <v>38505</v>
      </c>
      <c r="I276" s="11">
        <v>5005.6499999999996</v>
      </c>
      <c r="J276" s="11">
        <v>33499.35</v>
      </c>
      <c r="K276" s="11">
        <v>25670</v>
      </c>
      <c r="L276" s="11">
        <v>7829.3499999999985</v>
      </c>
      <c r="M276" s="12">
        <v>41791</v>
      </c>
      <c r="N276" s="13">
        <v>6</v>
      </c>
      <c r="O276" s="10" t="s">
        <v>26</v>
      </c>
      <c r="P276" s="14" t="s">
        <v>22</v>
      </c>
      <c r="Q276" s="11">
        <f>sales[[#This Row],[Profit]]/sales[[#This Row],[Units Sold]]</f>
        <v>3.0499999999999994</v>
      </c>
    </row>
    <row r="277" spans="1:17" x14ac:dyDescent="0.25">
      <c r="A277" s="4" t="s">
        <v>17</v>
      </c>
      <c r="B277" s="4" t="s">
        <v>18</v>
      </c>
      <c r="C277" s="10" t="s">
        <v>19</v>
      </c>
      <c r="D277" s="10" t="s">
        <v>47</v>
      </c>
      <c r="E277" s="4">
        <v>923</v>
      </c>
      <c r="F277" s="11">
        <v>3</v>
      </c>
      <c r="G277" s="11">
        <v>350</v>
      </c>
      <c r="H277" s="11">
        <v>323050</v>
      </c>
      <c r="I277" s="11">
        <v>41996.5</v>
      </c>
      <c r="J277" s="11">
        <v>281053.5</v>
      </c>
      <c r="K277" s="11">
        <v>239980</v>
      </c>
      <c r="L277" s="11">
        <v>41073.5</v>
      </c>
      <c r="M277" s="12">
        <v>41699</v>
      </c>
      <c r="N277" s="13">
        <v>3</v>
      </c>
      <c r="O277" s="10" t="s">
        <v>30</v>
      </c>
      <c r="P277" s="14" t="s">
        <v>22</v>
      </c>
      <c r="Q277" s="11">
        <f>sales[[#This Row],[Profit]]/sales[[#This Row],[Units Sold]]</f>
        <v>44.5</v>
      </c>
    </row>
    <row r="278" spans="1:17" x14ac:dyDescent="0.25">
      <c r="A278" s="4" t="s">
        <v>17</v>
      </c>
      <c r="B278" s="4" t="s">
        <v>25</v>
      </c>
      <c r="C278" s="10" t="s">
        <v>19</v>
      </c>
      <c r="D278" s="10" t="s">
        <v>47</v>
      </c>
      <c r="E278" s="4">
        <v>1790</v>
      </c>
      <c r="F278" s="11">
        <v>3</v>
      </c>
      <c r="G278" s="11">
        <v>350</v>
      </c>
      <c r="H278" s="11">
        <v>626500</v>
      </c>
      <c r="I278" s="11">
        <v>81445</v>
      </c>
      <c r="J278" s="11">
        <v>545055</v>
      </c>
      <c r="K278" s="11">
        <v>465400</v>
      </c>
      <c r="L278" s="11">
        <v>79655</v>
      </c>
      <c r="M278" s="12">
        <v>41699</v>
      </c>
      <c r="N278" s="13">
        <v>3</v>
      </c>
      <c r="O278" s="10" t="s">
        <v>30</v>
      </c>
      <c r="P278" s="14" t="s">
        <v>22</v>
      </c>
      <c r="Q278" s="11">
        <f>sales[[#This Row],[Profit]]/sales[[#This Row],[Units Sold]]</f>
        <v>44.5</v>
      </c>
    </row>
    <row r="279" spans="1:17" x14ac:dyDescent="0.25">
      <c r="A279" s="4" t="s">
        <v>17</v>
      </c>
      <c r="B279" s="4" t="s">
        <v>37</v>
      </c>
      <c r="C279" s="10" t="s">
        <v>29</v>
      </c>
      <c r="D279" s="10" t="s">
        <v>47</v>
      </c>
      <c r="E279" s="4">
        <v>982.5</v>
      </c>
      <c r="F279" s="11">
        <v>5</v>
      </c>
      <c r="G279" s="11">
        <v>350</v>
      </c>
      <c r="H279" s="11">
        <v>343875</v>
      </c>
      <c r="I279" s="11">
        <v>44703.75</v>
      </c>
      <c r="J279" s="11">
        <v>299171.25</v>
      </c>
      <c r="K279" s="11">
        <v>255450</v>
      </c>
      <c r="L279" s="11">
        <v>43721.25</v>
      </c>
      <c r="M279" s="12">
        <v>41640</v>
      </c>
      <c r="N279" s="13">
        <v>1</v>
      </c>
      <c r="O279" s="10" t="s">
        <v>21</v>
      </c>
      <c r="P279" s="14" t="s">
        <v>22</v>
      </c>
      <c r="Q279" s="11">
        <f>sales[[#This Row],[Profit]]/sales[[#This Row],[Units Sold]]</f>
        <v>44.5</v>
      </c>
    </row>
    <row r="280" spans="1:17" x14ac:dyDescent="0.25">
      <c r="A280" s="4" t="s">
        <v>17</v>
      </c>
      <c r="B280" s="4" t="s">
        <v>37</v>
      </c>
      <c r="C280" s="10" t="s">
        <v>29</v>
      </c>
      <c r="D280" s="10" t="s">
        <v>47</v>
      </c>
      <c r="E280" s="4">
        <v>1298</v>
      </c>
      <c r="F280" s="11">
        <v>5</v>
      </c>
      <c r="G280" s="11">
        <v>7</v>
      </c>
      <c r="H280" s="11">
        <v>9086</v>
      </c>
      <c r="I280" s="11">
        <v>1181.18</v>
      </c>
      <c r="J280" s="11">
        <v>7904.82</v>
      </c>
      <c r="K280" s="11">
        <v>6490</v>
      </c>
      <c r="L280" s="11">
        <v>1414.8199999999997</v>
      </c>
      <c r="M280" s="12">
        <v>41671</v>
      </c>
      <c r="N280" s="13">
        <v>2</v>
      </c>
      <c r="O280" s="10" t="s">
        <v>39</v>
      </c>
      <c r="P280" s="14" t="s">
        <v>22</v>
      </c>
      <c r="Q280" s="11">
        <f>sales[[#This Row],[Profit]]/sales[[#This Row],[Units Sold]]</f>
        <v>1.0899999999999999</v>
      </c>
    </row>
    <row r="281" spans="1:17" x14ac:dyDescent="0.25">
      <c r="A281" s="4" t="s">
        <v>31</v>
      </c>
      <c r="B281" s="4" t="s">
        <v>27</v>
      </c>
      <c r="C281" s="10" t="s">
        <v>29</v>
      </c>
      <c r="D281" s="10" t="s">
        <v>47</v>
      </c>
      <c r="E281" s="4">
        <v>604</v>
      </c>
      <c r="F281" s="11">
        <v>5</v>
      </c>
      <c r="G281" s="11">
        <v>12</v>
      </c>
      <c r="H281" s="11">
        <v>7248</v>
      </c>
      <c r="I281" s="11">
        <v>942.24</v>
      </c>
      <c r="J281" s="11">
        <v>6305.76</v>
      </c>
      <c r="K281" s="11">
        <v>1812</v>
      </c>
      <c r="L281" s="11">
        <v>4493.76</v>
      </c>
      <c r="M281" s="12">
        <v>41791</v>
      </c>
      <c r="N281" s="13">
        <v>6</v>
      </c>
      <c r="O281" s="10" t="s">
        <v>26</v>
      </c>
      <c r="P281" s="14" t="s">
        <v>22</v>
      </c>
      <c r="Q281" s="11">
        <f>sales[[#This Row],[Profit]]/sales[[#This Row],[Units Sold]]</f>
        <v>7.44</v>
      </c>
    </row>
    <row r="282" spans="1:17" x14ac:dyDescent="0.25">
      <c r="A282" s="4" t="s">
        <v>17</v>
      </c>
      <c r="B282" s="4" t="s">
        <v>27</v>
      </c>
      <c r="C282" s="10" t="s">
        <v>29</v>
      </c>
      <c r="D282" s="10" t="s">
        <v>47</v>
      </c>
      <c r="E282" s="4">
        <v>2255</v>
      </c>
      <c r="F282" s="11">
        <v>5</v>
      </c>
      <c r="G282" s="11">
        <v>20</v>
      </c>
      <c r="H282" s="11">
        <v>45100</v>
      </c>
      <c r="I282" s="11">
        <v>5863</v>
      </c>
      <c r="J282" s="11">
        <v>39237</v>
      </c>
      <c r="K282" s="11">
        <v>22550</v>
      </c>
      <c r="L282" s="11">
        <v>16687</v>
      </c>
      <c r="M282" s="12">
        <v>41821</v>
      </c>
      <c r="N282" s="13">
        <v>7</v>
      </c>
      <c r="O282" s="10" t="s">
        <v>33</v>
      </c>
      <c r="P282" s="14" t="s">
        <v>22</v>
      </c>
      <c r="Q282" s="11">
        <f>sales[[#This Row],[Profit]]/sales[[#This Row],[Units Sold]]</f>
        <v>7.4</v>
      </c>
    </row>
    <row r="283" spans="1:17" x14ac:dyDescent="0.25">
      <c r="A283" s="4" t="s">
        <v>17</v>
      </c>
      <c r="B283" s="4" t="s">
        <v>18</v>
      </c>
      <c r="C283" s="10" t="s">
        <v>29</v>
      </c>
      <c r="D283" s="10" t="s">
        <v>47</v>
      </c>
      <c r="E283" s="4">
        <v>1249</v>
      </c>
      <c r="F283" s="11">
        <v>5</v>
      </c>
      <c r="G283" s="11">
        <v>20</v>
      </c>
      <c r="H283" s="11">
        <v>24980</v>
      </c>
      <c r="I283" s="11">
        <v>3247.4</v>
      </c>
      <c r="J283" s="11">
        <v>21732.6</v>
      </c>
      <c r="K283" s="11">
        <v>12490</v>
      </c>
      <c r="L283" s="11">
        <v>9242.5999999999985</v>
      </c>
      <c r="M283" s="12">
        <v>41913</v>
      </c>
      <c r="N283" s="13">
        <v>10</v>
      </c>
      <c r="O283" s="10" t="s">
        <v>40</v>
      </c>
      <c r="P283" s="14" t="s">
        <v>22</v>
      </c>
      <c r="Q283" s="11">
        <f>sales[[#This Row],[Profit]]/sales[[#This Row],[Units Sold]]</f>
        <v>7.3999999999999986</v>
      </c>
    </row>
    <row r="284" spans="1:17" x14ac:dyDescent="0.25">
      <c r="A284" s="4" t="s">
        <v>17</v>
      </c>
      <c r="B284" s="4" t="s">
        <v>37</v>
      </c>
      <c r="C284" s="10" t="s">
        <v>38</v>
      </c>
      <c r="D284" s="10" t="s">
        <v>47</v>
      </c>
      <c r="E284" s="4">
        <v>1438.5</v>
      </c>
      <c r="F284" s="11">
        <v>10</v>
      </c>
      <c r="G284" s="11">
        <v>7</v>
      </c>
      <c r="H284" s="11">
        <v>10069.5</v>
      </c>
      <c r="I284" s="11">
        <v>1309.0350000000001</v>
      </c>
      <c r="J284" s="11">
        <v>8760.4650000000001</v>
      </c>
      <c r="K284" s="11">
        <v>7192.5</v>
      </c>
      <c r="L284" s="11">
        <v>1567.9649999999992</v>
      </c>
      <c r="M284" s="12">
        <v>41640</v>
      </c>
      <c r="N284" s="13">
        <v>1</v>
      </c>
      <c r="O284" s="10" t="s">
        <v>21</v>
      </c>
      <c r="P284" s="14" t="s">
        <v>22</v>
      </c>
      <c r="Q284" s="11">
        <f>sales[[#This Row],[Profit]]/sales[[#This Row],[Units Sold]]</f>
        <v>1.0899999999999994</v>
      </c>
    </row>
    <row r="285" spans="1:17" x14ac:dyDescent="0.25">
      <c r="A285" s="4" t="s">
        <v>34</v>
      </c>
      <c r="B285" s="4" t="s">
        <v>23</v>
      </c>
      <c r="C285" s="10" t="s">
        <v>38</v>
      </c>
      <c r="D285" s="10" t="s">
        <v>47</v>
      </c>
      <c r="E285" s="4">
        <v>807</v>
      </c>
      <c r="F285" s="11">
        <v>10</v>
      </c>
      <c r="G285" s="11">
        <v>300</v>
      </c>
      <c r="H285" s="11">
        <v>242100</v>
      </c>
      <c r="I285" s="11">
        <v>31473</v>
      </c>
      <c r="J285" s="11">
        <v>210627</v>
      </c>
      <c r="K285" s="11">
        <v>201750</v>
      </c>
      <c r="L285" s="11">
        <v>8877</v>
      </c>
      <c r="M285" s="12">
        <v>41640</v>
      </c>
      <c r="N285" s="13">
        <v>1</v>
      </c>
      <c r="O285" s="10" t="s">
        <v>21</v>
      </c>
      <c r="P285" s="14" t="s">
        <v>22</v>
      </c>
      <c r="Q285" s="11">
        <f>sales[[#This Row],[Profit]]/sales[[#This Row],[Units Sold]]</f>
        <v>11</v>
      </c>
    </row>
    <row r="286" spans="1:17" x14ac:dyDescent="0.25">
      <c r="A286" s="4" t="s">
        <v>17</v>
      </c>
      <c r="B286" s="4" t="s">
        <v>37</v>
      </c>
      <c r="C286" s="10" t="s">
        <v>38</v>
      </c>
      <c r="D286" s="10" t="s">
        <v>47</v>
      </c>
      <c r="E286" s="4">
        <v>2641</v>
      </c>
      <c r="F286" s="11">
        <v>10</v>
      </c>
      <c r="G286" s="11">
        <v>20</v>
      </c>
      <c r="H286" s="11">
        <v>52820</v>
      </c>
      <c r="I286" s="11">
        <v>6866.6</v>
      </c>
      <c r="J286" s="11">
        <v>45953.4</v>
      </c>
      <c r="K286" s="11">
        <v>26410</v>
      </c>
      <c r="L286" s="11">
        <v>19543.400000000001</v>
      </c>
      <c r="M286" s="12">
        <v>41671</v>
      </c>
      <c r="N286" s="13">
        <v>2</v>
      </c>
      <c r="O286" s="10" t="s">
        <v>39</v>
      </c>
      <c r="P286" s="14" t="s">
        <v>22</v>
      </c>
      <c r="Q286" s="11">
        <f>sales[[#This Row],[Profit]]/sales[[#This Row],[Units Sold]]</f>
        <v>7.4</v>
      </c>
    </row>
    <row r="287" spans="1:17" x14ac:dyDescent="0.25">
      <c r="A287" s="4" t="s">
        <v>17</v>
      </c>
      <c r="B287" s="4" t="s">
        <v>23</v>
      </c>
      <c r="C287" s="10" t="s">
        <v>38</v>
      </c>
      <c r="D287" s="10" t="s">
        <v>47</v>
      </c>
      <c r="E287" s="4">
        <v>2708</v>
      </c>
      <c r="F287" s="11">
        <v>10</v>
      </c>
      <c r="G287" s="11">
        <v>20</v>
      </c>
      <c r="H287" s="11">
        <v>54160</v>
      </c>
      <c r="I287" s="11">
        <v>7040.8</v>
      </c>
      <c r="J287" s="11">
        <v>47119.199999999997</v>
      </c>
      <c r="K287" s="11">
        <v>27080</v>
      </c>
      <c r="L287" s="11">
        <v>20039.199999999997</v>
      </c>
      <c r="M287" s="12">
        <v>41671</v>
      </c>
      <c r="N287" s="13">
        <v>2</v>
      </c>
      <c r="O287" s="10" t="s">
        <v>39</v>
      </c>
      <c r="P287" s="14" t="s">
        <v>22</v>
      </c>
      <c r="Q287" s="11">
        <f>sales[[#This Row],[Profit]]/sales[[#This Row],[Units Sold]]</f>
        <v>7.3999999999999986</v>
      </c>
    </row>
    <row r="288" spans="1:17" x14ac:dyDescent="0.25">
      <c r="A288" s="4" t="s">
        <v>17</v>
      </c>
      <c r="B288" s="4" t="s">
        <v>18</v>
      </c>
      <c r="C288" s="10" t="s">
        <v>38</v>
      </c>
      <c r="D288" s="10" t="s">
        <v>47</v>
      </c>
      <c r="E288" s="4">
        <v>2632</v>
      </c>
      <c r="F288" s="11">
        <v>10</v>
      </c>
      <c r="G288" s="11">
        <v>350</v>
      </c>
      <c r="H288" s="11">
        <v>921200</v>
      </c>
      <c r="I288" s="11">
        <v>119756</v>
      </c>
      <c r="J288" s="11">
        <v>801444</v>
      </c>
      <c r="K288" s="11">
        <v>684320</v>
      </c>
      <c r="L288" s="11">
        <v>117124</v>
      </c>
      <c r="M288" s="12">
        <v>41791</v>
      </c>
      <c r="N288" s="13">
        <v>6</v>
      </c>
      <c r="O288" s="10" t="s">
        <v>26</v>
      </c>
      <c r="P288" s="14" t="s">
        <v>22</v>
      </c>
      <c r="Q288" s="11">
        <f>sales[[#This Row],[Profit]]/sales[[#This Row],[Units Sold]]</f>
        <v>44.5</v>
      </c>
    </row>
    <row r="289" spans="1:17" x14ac:dyDescent="0.25">
      <c r="A289" s="4" t="s">
        <v>31</v>
      </c>
      <c r="B289" s="4" t="s">
        <v>27</v>
      </c>
      <c r="C289" s="10" t="s">
        <v>38</v>
      </c>
      <c r="D289" s="10" t="s">
        <v>47</v>
      </c>
      <c r="E289" s="4">
        <v>571</v>
      </c>
      <c r="F289" s="11">
        <v>10</v>
      </c>
      <c r="G289" s="11">
        <v>12</v>
      </c>
      <c r="H289" s="11">
        <v>6852</v>
      </c>
      <c r="I289" s="11">
        <v>890.76</v>
      </c>
      <c r="J289" s="11">
        <v>5961.24</v>
      </c>
      <c r="K289" s="11">
        <v>1713</v>
      </c>
      <c r="L289" s="11">
        <v>4248.24</v>
      </c>
      <c r="M289" s="12">
        <v>41821</v>
      </c>
      <c r="N289" s="13">
        <v>7</v>
      </c>
      <c r="O289" s="10" t="s">
        <v>33</v>
      </c>
      <c r="P289" s="14" t="s">
        <v>22</v>
      </c>
      <c r="Q289" s="11">
        <f>sales[[#This Row],[Profit]]/sales[[#This Row],[Units Sold]]</f>
        <v>7.4399999999999995</v>
      </c>
    </row>
    <row r="290" spans="1:17" x14ac:dyDescent="0.25">
      <c r="A290" s="4" t="s">
        <v>17</v>
      </c>
      <c r="B290" s="4" t="s">
        <v>25</v>
      </c>
      <c r="C290" s="10" t="s">
        <v>38</v>
      </c>
      <c r="D290" s="10" t="s">
        <v>47</v>
      </c>
      <c r="E290" s="4">
        <v>2696</v>
      </c>
      <c r="F290" s="11">
        <v>10</v>
      </c>
      <c r="G290" s="11">
        <v>7</v>
      </c>
      <c r="H290" s="11">
        <v>18872</v>
      </c>
      <c r="I290" s="11">
        <v>2453.36</v>
      </c>
      <c r="J290" s="11">
        <v>16418.64</v>
      </c>
      <c r="K290" s="11">
        <v>13480</v>
      </c>
      <c r="L290" s="11">
        <v>2938.6399999999994</v>
      </c>
      <c r="M290" s="12">
        <v>41852</v>
      </c>
      <c r="N290" s="13">
        <v>8</v>
      </c>
      <c r="O290" s="10" t="s">
        <v>35</v>
      </c>
      <c r="P290" s="14" t="s">
        <v>22</v>
      </c>
      <c r="Q290" s="11">
        <f>sales[[#This Row],[Profit]]/sales[[#This Row],[Units Sold]]</f>
        <v>1.0899999999999999</v>
      </c>
    </row>
    <row r="291" spans="1:17" x14ac:dyDescent="0.25">
      <c r="A291" s="4" t="s">
        <v>24</v>
      </c>
      <c r="B291" s="4" t="s">
        <v>18</v>
      </c>
      <c r="C291" s="10" t="s">
        <v>38</v>
      </c>
      <c r="D291" s="10" t="s">
        <v>47</v>
      </c>
      <c r="E291" s="4">
        <v>1565</v>
      </c>
      <c r="F291" s="11">
        <v>10</v>
      </c>
      <c r="G291" s="11">
        <v>15</v>
      </c>
      <c r="H291" s="11">
        <v>23475</v>
      </c>
      <c r="I291" s="11">
        <v>3051.75</v>
      </c>
      <c r="J291" s="11">
        <v>20423.25</v>
      </c>
      <c r="K291" s="11">
        <v>15650</v>
      </c>
      <c r="L291" s="11">
        <v>4773.25</v>
      </c>
      <c r="M291" s="12">
        <v>41913</v>
      </c>
      <c r="N291" s="13">
        <v>10</v>
      </c>
      <c r="O291" s="10" t="s">
        <v>40</v>
      </c>
      <c r="P291" s="14" t="s">
        <v>22</v>
      </c>
      <c r="Q291" s="11">
        <f>sales[[#This Row],[Profit]]/sales[[#This Row],[Units Sold]]</f>
        <v>3.05</v>
      </c>
    </row>
    <row r="292" spans="1:17" x14ac:dyDescent="0.25">
      <c r="A292" s="4" t="s">
        <v>17</v>
      </c>
      <c r="B292" s="4" t="s">
        <v>18</v>
      </c>
      <c r="C292" s="10" t="s">
        <v>38</v>
      </c>
      <c r="D292" s="10" t="s">
        <v>47</v>
      </c>
      <c r="E292" s="4">
        <v>1249</v>
      </c>
      <c r="F292" s="11">
        <v>10</v>
      </c>
      <c r="G292" s="11">
        <v>20</v>
      </c>
      <c r="H292" s="11">
        <v>24980</v>
      </c>
      <c r="I292" s="11">
        <v>3247.4</v>
      </c>
      <c r="J292" s="11">
        <v>21732.6</v>
      </c>
      <c r="K292" s="11">
        <v>12490</v>
      </c>
      <c r="L292" s="11">
        <v>9242.5999999999985</v>
      </c>
      <c r="M292" s="12">
        <v>41913</v>
      </c>
      <c r="N292" s="13">
        <v>10</v>
      </c>
      <c r="O292" s="10" t="s">
        <v>40</v>
      </c>
      <c r="P292" s="14" t="s">
        <v>22</v>
      </c>
      <c r="Q292" s="11">
        <f>sales[[#This Row],[Profit]]/sales[[#This Row],[Units Sold]]</f>
        <v>7.3999999999999986</v>
      </c>
    </row>
    <row r="293" spans="1:17" x14ac:dyDescent="0.25">
      <c r="A293" s="4" t="s">
        <v>17</v>
      </c>
      <c r="B293" s="4" t="s">
        <v>23</v>
      </c>
      <c r="C293" s="10" t="s">
        <v>38</v>
      </c>
      <c r="D293" s="10" t="s">
        <v>47</v>
      </c>
      <c r="E293" s="4">
        <v>357</v>
      </c>
      <c r="F293" s="11">
        <v>10</v>
      </c>
      <c r="G293" s="11">
        <v>350</v>
      </c>
      <c r="H293" s="11">
        <v>124950</v>
      </c>
      <c r="I293" s="11">
        <v>16243.5</v>
      </c>
      <c r="J293" s="11">
        <v>108706.5</v>
      </c>
      <c r="K293" s="11">
        <v>92820</v>
      </c>
      <c r="L293" s="11">
        <v>15886.5</v>
      </c>
      <c r="M293" s="12">
        <v>41944</v>
      </c>
      <c r="N293" s="13">
        <v>11</v>
      </c>
      <c r="O293" s="10" t="s">
        <v>45</v>
      </c>
      <c r="P293" s="14" t="s">
        <v>22</v>
      </c>
      <c r="Q293" s="11">
        <f>sales[[#This Row],[Profit]]/sales[[#This Row],[Units Sold]]</f>
        <v>44.5</v>
      </c>
    </row>
    <row r="294" spans="1:17" x14ac:dyDescent="0.25">
      <c r="A294" s="4" t="s">
        <v>31</v>
      </c>
      <c r="B294" s="4" t="s">
        <v>23</v>
      </c>
      <c r="C294" s="10" t="s">
        <v>38</v>
      </c>
      <c r="D294" s="10" t="s">
        <v>47</v>
      </c>
      <c r="E294" s="4">
        <v>1013</v>
      </c>
      <c r="F294" s="11">
        <v>10</v>
      </c>
      <c r="G294" s="11">
        <v>12</v>
      </c>
      <c r="H294" s="11">
        <v>12156</v>
      </c>
      <c r="I294" s="11">
        <v>1580.28</v>
      </c>
      <c r="J294" s="11">
        <v>10575.72</v>
      </c>
      <c r="K294" s="11">
        <v>3039</v>
      </c>
      <c r="L294" s="11">
        <v>7536.7199999999993</v>
      </c>
      <c r="M294" s="12">
        <v>41974</v>
      </c>
      <c r="N294" s="13">
        <v>12</v>
      </c>
      <c r="O294" s="10" t="s">
        <v>28</v>
      </c>
      <c r="P294" s="14" t="s">
        <v>22</v>
      </c>
      <c r="Q294" s="11">
        <f>sales[[#This Row],[Profit]]/sales[[#This Row],[Units Sold]]</f>
        <v>7.4399999999999995</v>
      </c>
    </row>
    <row r="295" spans="1:17" x14ac:dyDescent="0.25">
      <c r="A295" s="4" t="s">
        <v>17</v>
      </c>
      <c r="B295" s="4" t="s">
        <v>25</v>
      </c>
      <c r="C295" s="10" t="s">
        <v>41</v>
      </c>
      <c r="D295" s="10" t="s">
        <v>47</v>
      </c>
      <c r="E295" s="4">
        <v>1190</v>
      </c>
      <c r="F295" s="11">
        <v>260</v>
      </c>
      <c r="G295" s="11">
        <v>7</v>
      </c>
      <c r="H295" s="11">
        <v>8330</v>
      </c>
      <c r="I295" s="11">
        <v>1082.9000000000001</v>
      </c>
      <c r="J295" s="11">
        <v>7247.1</v>
      </c>
      <c r="K295" s="11">
        <v>5950</v>
      </c>
      <c r="L295" s="11">
        <v>1297.1000000000004</v>
      </c>
      <c r="M295" s="12">
        <v>41791</v>
      </c>
      <c r="N295" s="13">
        <v>6</v>
      </c>
      <c r="O295" s="10" t="s">
        <v>26</v>
      </c>
      <c r="P295" s="14" t="s">
        <v>22</v>
      </c>
      <c r="Q295" s="11">
        <f>sales[[#This Row],[Profit]]/sales[[#This Row],[Units Sold]]</f>
        <v>1.0900000000000003</v>
      </c>
    </row>
    <row r="296" spans="1:17" x14ac:dyDescent="0.25">
      <c r="A296" s="4" t="s">
        <v>31</v>
      </c>
      <c r="B296" s="4" t="s">
        <v>27</v>
      </c>
      <c r="C296" s="10" t="s">
        <v>41</v>
      </c>
      <c r="D296" s="10" t="s">
        <v>47</v>
      </c>
      <c r="E296" s="4">
        <v>410</v>
      </c>
      <c r="F296" s="11">
        <v>260</v>
      </c>
      <c r="G296" s="11">
        <v>12</v>
      </c>
      <c r="H296" s="11">
        <v>4920</v>
      </c>
      <c r="I296" s="11">
        <v>639.6</v>
      </c>
      <c r="J296" s="11">
        <v>4280.3999999999996</v>
      </c>
      <c r="K296" s="11">
        <v>1230</v>
      </c>
      <c r="L296" s="11">
        <v>3050.3999999999996</v>
      </c>
      <c r="M296" s="12">
        <v>41913</v>
      </c>
      <c r="N296" s="13">
        <v>10</v>
      </c>
      <c r="O296" s="10" t="s">
        <v>40</v>
      </c>
      <c r="P296" s="14" t="s">
        <v>22</v>
      </c>
      <c r="Q296" s="11">
        <f>sales[[#This Row],[Profit]]/sales[[#This Row],[Units Sold]]</f>
        <v>7.4399999999999995</v>
      </c>
    </row>
    <row r="297" spans="1:17" x14ac:dyDescent="0.25">
      <c r="A297" s="4" t="s">
        <v>17</v>
      </c>
      <c r="B297" s="4" t="s">
        <v>27</v>
      </c>
      <c r="C297" s="10" t="s">
        <v>19</v>
      </c>
      <c r="D297" s="10" t="s">
        <v>47</v>
      </c>
      <c r="E297" s="4">
        <v>2579</v>
      </c>
      <c r="F297" s="11">
        <v>3</v>
      </c>
      <c r="G297" s="11">
        <v>20</v>
      </c>
      <c r="H297" s="11">
        <v>51580</v>
      </c>
      <c r="I297" s="11">
        <v>7221.2</v>
      </c>
      <c r="J297" s="11">
        <v>44358.8</v>
      </c>
      <c r="K297" s="11">
        <v>25790</v>
      </c>
      <c r="L297" s="11">
        <v>18568.800000000003</v>
      </c>
      <c r="M297" s="12">
        <v>41730</v>
      </c>
      <c r="N297" s="13">
        <v>4</v>
      </c>
      <c r="O297" s="10" t="s">
        <v>42</v>
      </c>
      <c r="P297" s="14" t="s">
        <v>22</v>
      </c>
      <c r="Q297" s="11">
        <f>sales[[#This Row],[Profit]]/sales[[#This Row],[Units Sold]]</f>
        <v>7.2000000000000011</v>
      </c>
    </row>
    <row r="298" spans="1:17" x14ac:dyDescent="0.25">
      <c r="A298" s="4" t="s">
        <v>17</v>
      </c>
      <c r="B298" s="4" t="s">
        <v>37</v>
      </c>
      <c r="C298" s="10" t="s">
        <v>19</v>
      </c>
      <c r="D298" s="10" t="s">
        <v>47</v>
      </c>
      <c r="E298" s="4">
        <v>1743</v>
      </c>
      <c r="F298" s="11">
        <v>3</v>
      </c>
      <c r="G298" s="11">
        <v>20</v>
      </c>
      <c r="H298" s="11">
        <v>34860</v>
      </c>
      <c r="I298" s="11">
        <v>4880.3999999999996</v>
      </c>
      <c r="J298" s="11">
        <v>29979.599999999999</v>
      </c>
      <c r="K298" s="11">
        <v>17430</v>
      </c>
      <c r="L298" s="11">
        <v>12549.599999999999</v>
      </c>
      <c r="M298" s="12">
        <v>41760</v>
      </c>
      <c r="N298" s="13">
        <v>5</v>
      </c>
      <c r="O298" s="10" t="s">
        <v>44</v>
      </c>
      <c r="P298" s="14" t="s">
        <v>22</v>
      </c>
      <c r="Q298" s="11">
        <f>sales[[#This Row],[Profit]]/sales[[#This Row],[Units Sold]]</f>
        <v>7.1999999999999993</v>
      </c>
    </row>
    <row r="299" spans="1:17" x14ac:dyDescent="0.25">
      <c r="A299" s="4" t="s">
        <v>17</v>
      </c>
      <c r="B299" s="4" t="s">
        <v>23</v>
      </c>
      <c r="C299" s="10" t="s">
        <v>19</v>
      </c>
      <c r="D299" s="10" t="s">
        <v>47</v>
      </c>
      <c r="E299" s="4">
        <v>280</v>
      </c>
      <c r="F299" s="11">
        <v>3</v>
      </c>
      <c r="G299" s="11">
        <v>7</v>
      </c>
      <c r="H299" s="11">
        <v>1960</v>
      </c>
      <c r="I299" s="11">
        <v>274.39999999999998</v>
      </c>
      <c r="J299" s="11">
        <v>1685.6</v>
      </c>
      <c r="K299" s="11">
        <v>1400</v>
      </c>
      <c r="L299" s="11">
        <v>285.59999999999991</v>
      </c>
      <c r="M299" s="12">
        <v>41974</v>
      </c>
      <c r="N299" s="13">
        <v>12</v>
      </c>
      <c r="O299" s="10" t="s">
        <v>28</v>
      </c>
      <c r="P299" s="14" t="s">
        <v>22</v>
      </c>
      <c r="Q299" s="11">
        <f>sales[[#This Row],[Profit]]/sales[[#This Row],[Units Sold]]</f>
        <v>1.0199999999999996</v>
      </c>
    </row>
    <row r="300" spans="1:17" x14ac:dyDescent="0.25">
      <c r="A300" s="4" t="s">
        <v>17</v>
      </c>
      <c r="B300" s="4" t="s">
        <v>25</v>
      </c>
      <c r="C300" s="10" t="s">
        <v>29</v>
      </c>
      <c r="D300" s="10" t="s">
        <v>47</v>
      </c>
      <c r="E300" s="4">
        <v>293</v>
      </c>
      <c r="F300" s="11">
        <v>5</v>
      </c>
      <c r="G300" s="11">
        <v>7</v>
      </c>
      <c r="H300" s="11">
        <v>2051</v>
      </c>
      <c r="I300" s="11">
        <v>287.14</v>
      </c>
      <c r="J300" s="11">
        <v>1763.8600000000001</v>
      </c>
      <c r="K300" s="11">
        <v>1465</v>
      </c>
      <c r="L300" s="11">
        <v>298.86000000000013</v>
      </c>
      <c r="M300" s="12">
        <v>41671</v>
      </c>
      <c r="N300" s="13">
        <v>2</v>
      </c>
      <c r="O300" s="10" t="s">
        <v>39</v>
      </c>
      <c r="P300" s="14" t="s">
        <v>22</v>
      </c>
      <c r="Q300" s="11">
        <f>sales[[#This Row],[Profit]]/sales[[#This Row],[Units Sold]]</f>
        <v>1.0200000000000005</v>
      </c>
    </row>
    <row r="301" spans="1:17" x14ac:dyDescent="0.25">
      <c r="A301" s="4" t="s">
        <v>24</v>
      </c>
      <c r="B301" s="4" t="s">
        <v>23</v>
      </c>
      <c r="C301" s="10" t="s">
        <v>38</v>
      </c>
      <c r="D301" s="10" t="s">
        <v>47</v>
      </c>
      <c r="E301" s="4">
        <v>278</v>
      </c>
      <c r="F301" s="11">
        <v>10</v>
      </c>
      <c r="G301" s="11">
        <v>15</v>
      </c>
      <c r="H301" s="11">
        <v>4170</v>
      </c>
      <c r="I301" s="11">
        <v>583.79999999999995</v>
      </c>
      <c r="J301" s="11">
        <v>3586.2</v>
      </c>
      <c r="K301" s="11">
        <v>2780</v>
      </c>
      <c r="L301" s="11">
        <v>806.19999999999982</v>
      </c>
      <c r="M301" s="12">
        <v>41671</v>
      </c>
      <c r="N301" s="13">
        <v>2</v>
      </c>
      <c r="O301" s="10" t="s">
        <v>39</v>
      </c>
      <c r="P301" s="14" t="s">
        <v>22</v>
      </c>
      <c r="Q301" s="11">
        <f>sales[[#This Row],[Profit]]/sales[[#This Row],[Units Sold]]</f>
        <v>2.8999999999999995</v>
      </c>
    </row>
    <row r="302" spans="1:17" x14ac:dyDescent="0.25">
      <c r="A302" s="4" t="s">
        <v>17</v>
      </c>
      <c r="B302" s="4" t="s">
        <v>18</v>
      </c>
      <c r="C302" s="10" t="s">
        <v>38</v>
      </c>
      <c r="D302" s="10" t="s">
        <v>47</v>
      </c>
      <c r="E302" s="4">
        <v>2428</v>
      </c>
      <c r="F302" s="11">
        <v>10</v>
      </c>
      <c r="G302" s="11">
        <v>20</v>
      </c>
      <c r="H302" s="11">
        <v>48560</v>
      </c>
      <c r="I302" s="11">
        <v>6798.4</v>
      </c>
      <c r="J302" s="11">
        <v>41761.599999999999</v>
      </c>
      <c r="K302" s="11">
        <v>24280</v>
      </c>
      <c r="L302" s="11">
        <v>17481.599999999999</v>
      </c>
      <c r="M302" s="12">
        <v>41699</v>
      </c>
      <c r="N302" s="13">
        <v>3</v>
      </c>
      <c r="O302" s="10" t="s">
        <v>30</v>
      </c>
      <c r="P302" s="14" t="s">
        <v>22</v>
      </c>
      <c r="Q302" s="11">
        <f>sales[[#This Row],[Profit]]/sales[[#This Row],[Units Sold]]</f>
        <v>7.1999999999999993</v>
      </c>
    </row>
    <row r="303" spans="1:17" x14ac:dyDescent="0.25">
      <c r="A303" s="4" t="s">
        <v>24</v>
      </c>
      <c r="B303" s="4" t="s">
        <v>37</v>
      </c>
      <c r="C303" s="10" t="s">
        <v>38</v>
      </c>
      <c r="D303" s="10" t="s">
        <v>47</v>
      </c>
      <c r="E303" s="4">
        <v>1767</v>
      </c>
      <c r="F303" s="11">
        <v>10</v>
      </c>
      <c r="G303" s="11">
        <v>15</v>
      </c>
      <c r="H303" s="11">
        <v>26505</v>
      </c>
      <c r="I303" s="11">
        <v>3710.7</v>
      </c>
      <c r="J303" s="11">
        <v>22794.3</v>
      </c>
      <c r="K303" s="11">
        <v>17670</v>
      </c>
      <c r="L303" s="11">
        <v>5124.2999999999993</v>
      </c>
      <c r="M303" s="12">
        <v>41883</v>
      </c>
      <c r="N303" s="13">
        <v>9</v>
      </c>
      <c r="O303" s="10" t="s">
        <v>36</v>
      </c>
      <c r="P303" s="14" t="s">
        <v>22</v>
      </c>
      <c r="Q303" s="11">
        <f>sales[[#This Row],[Profit]]/sales[[#This Row],[Units Sold]]</f>
        <v>2.8999999999999995</v>
      </c>
    </row>
    <row r="304" spans="1:17" x14ac:dyDescent="0.25">
      <c r="A304" s="4" t="s">
        <v>31</v>
      </c>
      <c r="B304" s="4" t="s">
        <v>25</v>
      </c>
      <c r="C304" s="10" t="s">
        <v>38</v>
      </c>
      <c r="D304" s="10" t="s">
        <v>47</v>
      </c>
      <c r="E304" s="4">
        <v>1393</v>
      </c>
      <c r="F304" s="11">
        <v>10</v>
      </c>
      <c r="G304" s="11">
        <v>12</v>
      </c>
      <c r="H304" s="11">
        <v>16716</v>
      </c>
      <c r="I304" s="11">
        <v>2340.2399999999998</v>
      </c>
      <c r="J304" s="11">
        <v>14375.76</v>
      </c>
      <c r="K304" s="11">
        <v>4179</v>
      </c>
      <c r="L304" s="11">
        <v>10196.76</v>
      </c>
      <c r="M304" s="12">
        <v>41913</v>
      </c>
      <c r="N304" s="13">
        <v>10</v>
      </c>
      <c r="O304" s="10" t="s">
        <v>40</v>
      </c>
      <c r="P304" s="14" t="s">
        <v>22</v>
      </c>
      <c r="Q304" s="11">
        <f>sales[[#This Row],[Profit]]/sales[[#This Row],[Units Sold]]</f>
        <v>7.32</v>
      </c>
    </row>
    <row r="305" spans="1:17" x14ac:dyDescent="0.25">
      <c r="A305" s="4" t="s">
        <v>31</v>
      </c>
      <c r="B305" s="4" t="s">
        <v>25</v>
      </c>
      <c r="C305" s="10" t="s">
        <v>41</v>
      </c>
      <c r="D305" s="10" t="s">
        <v>47</v>
      </c>
      <c r="E305" s="4">
        <v>1393</v>
      </c>
      <c r="F305" s="11">
        <v>260</v>
      </c>
      <c r="G305" s="11">
        <v>12</v>
      </c>
      <c r="H305" s="11">
        <v>16716</v>
      </c>
      <c r="I305" s="11">
        <v>2340.2399999999998</v>
      </c>
      <c r="J305" s="11">
        <v>14375.76</v>
      </c>
      <c r="K305" s="11">
        <v>4179</v>
      </c>
      <c r="L305" s="11">
        <v>10196.76</v>
      </c>
      <c r="M305" s="12">
        <v>41913</v>
      </c>
      <c r="N305" s="13">
        <v>10</v>
      </c>
      <c r="O305" s="10" t="s">
        <v>40</v>
      </c>
      <c r="P305" s="14" t="s">
        <v>22</v>
      </c>
      <c r="Q305" s="11">
        <f>sales[[#This Row],[Profit]]/sales[[#This Row],[Units Sold]]</f>
        <v>7.32</v>
      </c>
    </row>
    <row r="306" spans="1:17" x14ac:dyDescent="0.25">
      <c r="A306" s="4" t="s">
        <v>34</v>
      </c>
      <c r="B306" s="4" t="s">
        <v>27</v>
      </c>
      <c r="C306" s="10" t="s">
        <v>19</v>
      </c>
      <c r="D306" s="10" t="s">
        <v>47</v>
      </c>
      <c r="E306" s="4">
        <v>801</v>
      </c>
      <c r="F306" s="11">
        <v>3</v>
      </c>
      <c r="G306" s="11">
        <v>300</v>
      </c>
      <c r="H306" s="11">
        <v>240300</v>
      </c>
      <c r="I306" s="11">
        <v>33642</v>
      </c>
      <c r="J306" s="11">
        <v>206658</v>
      </c>
      <c r="K306" s="11">
        <v>200250</v>
      </c>
      <c r="L306" s="11">
        <v>6408</v>
      </c>
      <c r="M306" s="12">
        <v>41821</v>
      </c>
      <c r="N306" s="13">
        <v>7</v>
      </c>
      <c r="O306" s="10" t="s">
        <v>33</v>
      </c>
      <c r="P306" s="14" t="s">
        <v>22</v>
      </c>
      <c r="Q306" s="11">
        <f>sales[[#This Row],[Profit]]/sales[[#This Row],[Units Sold]]</f>
        <v>8</v>
      </c>
    </row>
    <row r="307" spans="1:17" x14ac:dyDescent="0.25">
      <c r="A307" s="4" t="s">
        <v>34</v>
      </c>
      <c r="B307" s="4" t="s">
        <v>18</v>
      </c>
      <c r="C307" s="10" t="s">
        <v>19</v>
      </c>
      <c r="D307" s="10" t="s">
        <v>47</v>
      </c>
      <c r="E307" s="4">
        <v>1496</v>
      </c>
      <c r="F307" s="11">
        <v>3</v>
      </c>
      <c r="G307" s="11">
        <v>300</v>
      </c>
      <c r="H307" s="11">
        <v>448800</v>
      </c>
      <c r="I307" s="11">
        <v>62832</v>
      </c>
      <c r="J307" s="11">
        <v>385968</v>
      </c>
      <c r="K307" s="11">
        <v>374000</v>
      </c>
      <c r="L307" s="11">
        <v>11968</v>
      </c>
      <c r="M307" s="12">
        <v>41913</v>
      </c>
      <c r="N307" s="13">
        <v>10</v>
      </c>
      <c r="O307" s="10" t="s">
        <v>40</v>
      </c>
      <c r="P307" s="14" t="s">
        <v>22</v>
      </c>
      <c r="Q307" s="11">
        <f>sales[[#This Row],[Profit]]/sales[[#This Row],[Units Sold]]</f>
        <v>8</v>
      </c>
    </row>
    <row r="308" spans="1:17" x14ac:dyDescent="0.25">
      <c r="A308" s="4" t="s">
        <v>34</v>
      </c>
      <c r="B308" s="4" t="s">
        <v>37</v>
      </c>
      <c r="C308" s="10" t="s">
        <v>19</v>
      </c>
      <c r="D308" s="10" t="s">
        <v>47</v>
      </c>
      <c r="E308" s="4">
        <v>1010</v>
      </c>
      <c r="F308" s="11">
        <v>3</v>
      </c>
      <c r="G308" s="11">
        <v>300</v>
      </c>
      <c r="H308" s="11">
        <v>303000</v>
      </c>
      <c r="I308" s="11">
        <v>42420</v>
      </c>
      <c r="J308" s="11">
        <v>260580</v>
      </c>
      <c r="K308" s="11">
        <v>252500</v>
      </c>
      <c r="L308" s="11">
        <v>8080</v>
      </c>
      <c r="M308" s="12">
        <v>41913</v>
      </c>
      <c r="N308" s="13">
        <v>10</v>
      </c>
      <c r="O308" s="10" t="s">
        <v>40</v>
      </c>
      <c r="P308" s="14" t="s">
        <v>22</v>
      </c>
      <c r="Q308" s="11">
        <f>sales[[#This Row],[Profit]]/sales[[#This Row],[Units Sold]]</f>
        <v>8</v>
      </c>
    </row>
    <row r="309" spans="1:17" x14ac:dyDescent="0.25">
      <c r="A309" s="4" t="s">
        <v>24</v>
      </c>
      <c r="B309" s="4" t="s">
        <v>23</v>
      </c>
      <c r="C309" s="10" t="s">
        <v>19</v>
      </c>
      <c r="D309" s="10" t="s">
        <v>47</v>
      </c>
      <c r="E309" s="4">
        <v>1513</v>
      </c>
      <c r="F309" s="11">
        <v>3</v>
      </c>
      <c r="G309" s="11">
        <v>15</v>
      </c>
      <c r="H309" s="11">
        <v>22695</v>
      </c>
      <c r="I309" s="11">
        <v>3177.3</v>
      </c>
      <c r="J309" s="11">
        <v>19517.7</v>
      </c>
      <c r="K309" s="11">
        <v>15130</v>
      </c>
      <c r="L309" s="11">
        <v>4387.7000000000007</v>
      </c>
      <c r="M309" s="12">
        <v>41944</v>
      </c>
      <c r="N309" s="13">
        <v>11</v>
      </c>
      <c r="O309" s="10" t="s">
        <v>45</v>
      </c>
      <c r="P309" s="14" t="s">
        <v>22</v>
      </c>
      <c r="Q309" s="11">
        <f>sales[[#This Row],[Profit]]/sales[[#This Row],[Units Sold]]</f>
        <v>2.9000000000000004</v>
      </c>
    </row>
    <row r="310" spans="1:17" x14ac:dyDescent="0.25">
      <c r="A310" s="4" t="s">
        <v>24</v>
      </c>
      <c r="B310" s="4" t="s">
        <v>18</v>
      </c>
      <c r="C310" s="10" t="s">
        <v>19</v>
      </c>
      <c r="D310" s="10" t="s">
        <v>47</v>
      </c>
      <c r="E310" s="4">
        <v>2300</v>
      </c>
      <c r="F310" s="11">
        <v>3</v>
      </c>
      <c r="G310" s="11">
        <v>15</v>
      </c>
      <c r="H310" s="11">
        <v>34500</v>
      </c>
      <c r="I310" s="11">
        <v>4830</v>
      </c>
      <c r="J310" s="11">
        <v>29670</v>
      </c>
      <c r="K310" s="11">
        <v>23000</v>
      </c>
      <c r="L310" s="11">
        <v>6670</v>
      </c>
      <c r="M310" s="12">
        <v>41974</v>
      </c>
      <c r="N310" s="13">
        <v>12</v>
      </c>
      <c r="O310" s="10" t="s">
        <v>28</v>
      </c>
      <c r="P310" s="14" t="s">
        <v>22</v>
      </c>
      <c r="Q310" s="11">
        <f>sales[[#This Row],[Profit]]/sales[[#This Row],[Units Sold]]</f>
        <v>2.9</v>
      </c>
    </row>
    <row r="311" spans="1:17" x14ac:dyDescent="0.25">
      <c r="A311" s="4" t="s">
        <v>17</v>
      </c>
      <c r="B311" s="4" t="s">
        <v>18</v>
      </c>
      <c r="C311" s="10" t="s">
        <v>29</v>
      </c>
      <c r="D311" s="10" t="s">
        <v>47</v>
      </c>
      <c r="E311" s="4">
        <v>2227.5</v>
      </c>
      <c r="F311" s="11">
        <v>5</v>
      </c>
      <c r="G311" s="11">
        <v>350</v>
      </c>
      <c r="H311" s="11">
        <v>779625</v>
      </c>
      <c r="I311" s="11">
        <v>109147.5</v>
      </c>
      <c r="J311" s="11">
        <v>670477.5</v>
      </c>
      <c r="K311" s="11">
        <v>579150</v>
      </c>
      <c r="L311" s="11">
        <v>91327.5</v>
      </c>
      <c r="M311" s="12">
        <v>41640</v>
      </c>
      <c r="N311" s="13">
        <v>1</v>
      </c>
      <c r="O311" s="10" t="s">
        <v>21</v>
      </c>
      <c r="P311" s="14" t="s">
        <v>22</v>
      </c>
      <c r="Q311" s="11">
        <f>sales[[#This Row],[Profit]]/sales[[#This Row],[Units Sold]]</f>
        <v>41</v>
      </c>
    </row>
    <row r="312" spans="1:17" x14ac:dyDescent="0.25">
      <c r="A312" s="4" t="s">
        <v>17</v>
      </c>
      <c r="B312" s="4" t="s">
        <v>23</v>
      </c>
      <c r="C312" s="10" t="s">
        <v>29</v>
      </c>
      <c r="D312" s="10" t="s">
        <v>47</v>
      </c>
      <c r="E312" s="4">
        <v>1199</v>
      </c>
      <c r="F312" s="11">
        <v>5</v>
      </c>
      <c r="G312" s="11">
        <v>350</v>
      </c>
      <c r="H312" s="11">
        <v>419650</v>
      </c>
      <c r="I312" s="11">
        <v>58751</v>
      </c>
      <c r="J312" s="11">
        <v>360899</v>
      </c>
      <c r="K312" s="11">
        <v>311740</v>
      </c>
      <c r="L312" s="11">
        <v>49159</v>
      </c>
      <c r="M312" s="12">
        <v>41730</v>
      </c>
      <c r="N312" s="13">
        <v>4</v>
      </c>
      <c r="O312" s="10" t="s">
        <v>42</v>
      </c>
      <c r="P312" s="14" t="s">
        <v>22</v>
      </c>
      <c r="Q312" s="11">
        <f>sales[[#This Row],[Profit]]/sales[[#This Row],[Units Sold]]</f>
        <v>41</v>
      </c>
    </row>
    <row r="313" spans="1:17" x14ac:dyDescent="0.25">
      <c r="A313" s="4" t="s">
        <v>17</v>
      </c>
      <c r="B313" s="4" t="s">
        <v>18</v>
      </c>
      <c r="C313" s="10" t="s">
        <v>29</v>
      </c>
      <c r="D313" s="10" t="s">
        <v>47</v>
      </c>
      <c r="E313" s="4">
        <v>200</v>
      </c>
      <c r="F313" s="11">
        <v>5</v>
      </c>
      <c r="G313" s="11">
        <v>350</v>
      </c>
      <c r="H313" s="11">
        <v>70000</v>
      </c>
      <c r="I313" s="11">
        <v>9800</v>
      </c>
      <c r="J313" s="11">
        <v>60200</v>
      </c>
      <c r="K313" s="11">
        <v>52000</v>
      </c>
      <c r="L313" s="11">
        <v>8200</v>
      </c>
      <c r="M313" s="12">
        <v>41760</v>
      </c>
      <c r="N313" s="13">
        <v>5</v>
      </c>
      <c r="O313" s="10" t="s">
        <v>44</v>
      </c>
      <c r="P313" s="14" t="s">
        <v>22</v>
      </c>
      <c r="Q313" s="11">
        <f>sales[[#This Row],[Profit]]/sales[[#This Row],[Units Sold]]</f>
        <v>41</v>
      </c>
    </row>
    <row r="314" spans="1:17" x14ac:dyDescent="0.25">
      <c r="A314" s="4" t="s">
        <v>17</v>
      </c>
      <c r="B314" s="4" t="s">
        <v>18</v>
      </c>
      <c r="C314" s="10" t="s">
        <v>29</v>
      </c>
      <c r="D314" s="10" t="s">
        <v>47</v>
      </c>
      <c r="E314" s="4">
        <v>388</v>
      </c>
      <c r="F314" s="11">
        <v>5</v>
      </c>
      <c r="G314" s="11">
        <v>7</v>
      </c>
      <c r="H314" s="11">
        <v>2716</v>
      </c>
      <c r="I314" s="11">
        <v>380.24</v>
      </c>
      <c r="J314" s="11">
        <v>2335.7600000000002</v>
      </c>
      <c r="K314" s="11">
        <v>1940</v>
      </c>
      <c r="L314" s="11">
        <v>395.76000000000022</v>
      </c>
      <c r="M314" s="12">
        <v>41883</v>
      </c>
      <c r="N314" s="13">
        <v>9</v>
      </c>
      <c r="O314" s="10" t="s">
        <v>36</v>
      </c>
      <c r="P314" s="14" t="s">
        <v>22</v>
      </c>
      <c r="Q314" s="11">
        <f>sales[[#This Row],[Profit]]/sales[[#This Row],[Units Sold]]</f>
        <v>1.0200000000000005</v>
      </c>
    </row>
    <row r="315" spans="1:17" x14ac:dyDescent="0.25">
      <c r="A315" s="4" t="s">
        <v>24</v>
      </c>
      <c r="B315" s="4" t="s">
        <v>18</v>
      </c>
      <c r="C315" s="10" t="s">
        <v>29</v>
      </c>
      <c r="D315" s="10" t="s">
        <v>47</v>
      </c>
      <c r="E315" s="4">
        <v>2300</v>
      </c>
      <c r="F315" s="11">
        <v>5</v>
      </c>
      <c r="G315" s="11">
        <v>15</v>
      </c>
      <c r="H315" s="11">
        <v>34500</v>
      </c>
      <c r="I315" s="11">
        <v>4830</v>
      </c>
      <c r="J315" s="11">
        <v>29670</v>
      </c>
      <c r="K315" s="11">
        <v>23000</v>
      </c>
      <c r="L315" s="11">
        <v>6670</v>
      </c>
      <c r="M315" s="12">
        <v>41974</v>
      </c>
      <c r="N315" s="13">
        <v>12</v>
      </c>
      <c r="O315" s="10" t="s">
        <v>28</v>
      </c>
      <c r="P315" s="14" t="s">
        <v>22</v>
      </c>
      <c r="Q315" s="11">
        <f>sales[[#This Row],[Profit]]/sales[[#This Row],[Units Sold]]</f>
        <v>2.9</v>
      </c>
    </row>
    <row r="316" spans="1:17" x14ac:dyDescent="0.25">
      <c r="A316" s="4" t="s">
        <v>17</v>
      </c>
      <c r="B316" s="4" t="s">
        <v>27</v>
      </c>
      <c r="C316" s="10" t="s">
        <v>38</v>
      </c>
      <c r="D316" s="10" t="s">
        <v>47</v>
      </c>
      <c r="E316" s="4">
        <v>260</v>
      </c>
      <c r="F316" s="11">
        <v>10</v>
      </c>
      <c r="G316" s="11">
        <v>20</v>
      </c>
      <c r="H316" s="11">
        <v>5200</v>
      </c>
      <c r="I316" s="11">
        <v>728</v>
      </c>
      <c r="J316" s="11">
        <v>4472</v>
      </c>
      <c r="K316" s="11">
        <v>2600</v>
      </c>
      <c r="L316" s="11">
        <v>1872</v>
      </c>
      <c r="M316" s="12">
        <v>41671</v>
      </c>
      <c r="N316" s="13">
        <v>2</v>
      </c>
      <c r="O316" s="10" t="s">
        <v>39</v>
      </c>
      <c r="P316" s="14" t="s">
        <v>22</v>
      </c>
      <c r="Q316" s="11">
        <f>sales[[#This Row],[Profit]]/sales[[#This Row],[Units Sold]]</f>
        <v>7.2</v>
      </c>
    </row>
    <row r="317" spans="1:17" x14ac:dyDescent="0.25">
      <c r="A317" s="4" t="s">
        <v>31</v>
      </c>
      <c r="B317" s="4" t="s">
        <v>37</v>
      </c>
      <c r="C317" s="10" t="s">
        <v>38</v>
      </c>
      <c r="D317" s="10" t="s">
        <v>47</v>
      </c>
      <c r="E317" s="4">
        <v>2914</v>
      </c>
      <c r="F317" s="11">
        <v>10</v>
      </c>
      <c r="G317" s="11">
        <v>12</v>
      </c>
      <c r="H317" s="11">
        <v>34968</v>
      </c>
      <c r="I317" s="11">
        <v>4895.5200000000004</v>
      </c>
      <c r="J317" s="11">
        <v>30072.48</v>
      </c>
      <c r="K317" s="11">
        <v>8742</v>
      </c>
      <c r="L317" s="11">
        <v>21330.48</v>
      </c>
      <c r="M317" s="12">
        <v>41913</v>
      </c>
      <c r="N317" s="13">
        <v>10</v>
      </c>
      <c r="O317" s="10" t="s">
        <v>40</v>
      </c>
      <c r="P317" s="14" t="s">
        <v>22</v>
      </c>
      <c r="Q317" s="11">
        <f>sales[[#This Row],[Profit]]/sales[[#This Row],[Units Sold]]</f>
        <v>7.32</v>
      </c>
    </row>
    <row r="318" spans="1:17" x14ac:dyDescent="0.25">
      <c r="A318" s="4" t="s">
        <v>17</v>
      </c>
      <c r="B318" s="4" t="s">
        <v>25</v>
      </c>
      <c r="C318" s="10" t="s">
        <v>38</v>
      </c>
      <c r="D318" s="10" t="s">
        <v>47</v>
      </c>
      <c r="E318" s="4">
        <v>1731</v>
      </c>
      <c r="F318" s="11">
        <v>10</v>
      </c>
      <c r="G318" s="11">
        <v>7</v>
      </c>
      <c r="H318" s="11">
        <v>12117</v>
      </c>
      <c r="I318" s="11">
        <v>1696.38</v>
      </c>
      <c r="J318" s="11">
        <v>10420.619999999999</v>
      </c>
      <c r="K318" s="11">
        <v>8655</v>
      </c>
      <c r="L318" s="11">
        <v>1765.619999999999</v>
      </c>
      <c r="M318" s="12">
        <v>41913</v>
      </c>
      <c r="N318" s="13">
        <v>10</v>
      </c>
      <c r="O318" s="10" t="s">
        <v>40</v>
      </c>
      <c r="P318" s="14" t="s">
        <v>22</v>
      </c>
      <c r="Q318" s="11">
        <f>sales[[#This Row],[Profit]]/sales[[#This Row],[Units Sold]]</f>
        <v>1.0199999999999994</v>
      </c>
    </row>
    <row r="319" spans="1:17" x14ac:dyDescent="0.25">
      <c r="A319" s="4" t="s">
        <v>17</v>
      </c>
      <c r="B319" s="4" t="s">
        <v>18</v>
      </c>
      <c r="C319" s="10" t="s">
        <v>38</v>
      </c>
      <c r="D319" s="10" t="s">
        <v>47</v>
      </c>
      <c r="E319" s="4">
        <v>700</v>
      </c>
      <c r="F319" s="11">
        <v>10</v>
      </c>
      <c r="G319" s="11">
        <v>350</v>
      </c>
      <c r="H319" s="11">
        <v>245000</v>
      </c>
      <c r="I319" s="11">
        <v>34300</v>
      </c>
      <c r="J319" s="11">
        <v>210700</v>
      </c>
      <c r="K319" s="11">
        <v>182000</v>
      </c>
      <c r="L319" s="11">
        <v>28700</v>
      </c>
      <c r="M319" s="12">
        <v>41944</v>
      </c>
      <c r="N319" s="13">
        <v>11</v>
      </c>
      <c r="O319" s="10" t="s">
        <v>45</v>
      </c>
      <c r="P319" s="14" t="s">
        <v>22</v>
      </c>
      <c r="Q319" s="11">
        <f>sales[[#This Row],[Profit]]/sales[[#This Row],[Units Sold]]</f>
        <v>41</v>
      </c>
    </row>
    <row r="320" spans="1:17" x14ac:dyDescent="0.25">
      <c r="A320" s="4" t="s">
        <v>17</v>
      </c>
      <c r="B320" s="4" t="s">
        <v>37</v>
      </c>
      <c r="C320" s="10" t="s">
        <v>38</v>
      </c>
      <c r="D320" s="10" t="s">
        <v>47</v>
      </c>
      <c r="E320" s="4">
        <v>1177</v>
      </c>
      <c r="F320" s="11">
        <v>10</v>
      </c>
      <c r="G320" s="11">
        <v>350</v>
      </c>
      <c r="H320" s="11">
        <v>411950</v>
      </c>
      <c r="I320" s="11">
        <v>57673</v>
      </c>
      <c r="J320" s="11">
        <v>354277</v>
      </c>
      <c r="K320" s="11">
        <v>306020</v>
      </c>
      <c r="L320" s="11">
        <v>48257</v>
      </c>
      <c r="M320" s="12">
        <v>41944</v>
      </c>
      <c r="N320" s="13">
        <v>11</v>
      </c>
      <c r="O320" s="10" t="s">
        <v>45</v>
      </c>
      <c r="P320" s="14" t="s">
        <v>22</v>
      </c>
      <c r="Q320" s="11">
        <f>sales[[#This Row],[Profit]]/sales[[#This Row],[Units Sold]]</f>
        <v>41</v>
      </c>
    </row>
    <row r="321" spans="1:17" x14ac:dyDescent="0.25">
      <c r="A321" s="4" t="s">
        <v>34</v>
      </c>
      <c r="B321" s="4" t="s">
        <v>18</v>
      </c>
      <c r="C321" s="10" t="s">
        <v>41</v>
      </c>
      <c r="D321" s="10" t="s">
        <v>47</v>
      </c>
      <c r="E321" s="4">
        <v>888</v>
      </c>
      <c r="F321" s="11">
        <v>260</v>
      </c>
      <c r="G321" s="11">
        <v>300</v>
      </c>
      <c r="H321" s="11">
        <v>266400</v>
      </c>
      <c r="I321" s="11">
        <v>37296</v>
      </c>
      <c r="J321" s="11">
        <v>229104</v>
      </c>
      <c r="K321" s="11">
        <v>222000</v>
      </c>
      <c r="L321" s="11">
        <v>7104</v>
      </c>
      <c r="M321" s="12">
        <v>41699</v>
      </c>
      <c r="N321" s="13">
        <v>3</v>
      </c>
      <c r="O321" s="10" t="s">
        <v>30</v>
      </c>
      <c r="P321" s="14" t="s">
        <v>22</v>
      </c>
      <c r="Q321" s="11">
        <f>sales[[#This Row],[Profit]]/sales[[#This Row],[Units Sold]]</f>
        <v>8</v>
      </c>
    </row>
    <row r="322" spans="1:17" x14ac:dyDescent="0.25">
      <c r="A322" s="4" t="s">
        <v>31</v>
      </c>
      <c r="B322" s="4" t="s">
        <v>25</v>
      </c>
      <c r="C322" s="10" t="s">
        <v>41</v>
      </c>
      <c r="D322" s="10" t="s">
        <v>47</v>
      </c>
      <c r="E322" s="4">
        <v>2475</v>
      </c>
      <c r="F322" s="11">
        <v>260</v>
      </c>
      <c r="G322" s="11">
        <v>12</v>
      </c>
      <c r="H322" s="11">
        <v>29700</v>
      </c>
      <c r="I322" s="11">
        <v>4158</v>
      </c>
      <c r="J322" s="11">
        <v>25542</v>
      </c>
      <c r="K322" s="11">
        <v>7425</v>
      </c>
      <c r="L322" s="11">
        <v>18117</v>
      </c>
      <c r="M322" s="12">
        <v>41852</v>
      </c>
      <c r="N322" s="13">
        <v>8</v>
      </c>
      <c r="O322" s="10" t="s">
        <v>35</v>
      </c>
      <c r="P322" s="14" t="s">
        <v>22</v>
      </c>
      <c r="Q322" s="11">
        <f>sales[[#This Row],[Profit]]/sales[[#This Row],[Units Sold]]</f>
        <v>7.32</v>
      </c>
    </row>
    <row r="323" spans="1:17" x14ac:dyDescent="0.25">
      <c r="A323" s="4" t="s">
        <v>31</v>
      </c>
      <c r="B323" s="4" t="s">
        <v>37</v>
      </c>
      <c r="C323" s="10" t="s">
        <v>41</v>
      </c>
      <c r="D323" s="10" t="s">
        <v>47</v>
      </c>
      <c r="E323" s="4">
        <v>2914</v>
      </c>
      <c r="F323" s="11">
        <v>260</v>
      </c>
      <c r="G323" s="11">
        <v>12</v>
      </c>
      <c r="H323" s="11">
        <v>34968</v>
      </c>
      <c r="I323" s="11">
        <v>4895.5200000000004</v>
      </c>
      <c r="J323" s="11">
        <v>30072.48</v>
      </c>
      <c r="K323" s="11">
        <v>8742</v>
      </c>
      <c r="L323" s="11">
        <v>21330.48</v>
      </c>
      <c r="M323" s="12">
        <v>41913</v>
      </c>
      <c r="N323" s="13">
        <v>10</v>
      </c>
      <c r="O323" s="10" t="s">
        <v>40</v>
      </c>
      <c r="P323" s="14" t="s">
        <v>22</v>
      </c>
      <c r="Q323" s="11">
        <f>sales[[#This Row],[Profit]]/sales[[#This Row],[Units Sold]]</f>
        <v>7.32</v>
      </c>
    </row>
    <row r="324" spans="1:17" x14ac:dyDescent="0.25">
      <c r="A324" s="4" t="s">
        <v>17</v>
      </c>
      <c r="B324" s="4" t="s">
        <v>25</v>
      </c>
      <c r="C324" s="10" t="s">
        <v>41</v>
      </c>
      <c r="D324" s="10" t="s">
        <v>47</v>
      </c>
      <c r="E324" s="4">
        <v>1731</v>
      </c>
      <c r="F324" s="11">
        <v>260</v>
      </c>
      <c r="G324" s="11">
        <v>7</v>
      </c>
      <c r="H324" s="11">
        <v>12117</v>
      </c>
      <c r="I324" s="11">
        <v>1696.38</v>
      </c>
      <c r="J324" s="11">
        <v>10420.619999999999</v>
      </c>
      <c r="K324" s="11">
        <v>8655</v>
      </c>
      <c r="L324" s="11">
        <v>1765.619999999999</v>
      </c>
      <c r="M324" s="12">
        <v>41913</v>
      </c>
      <c r="N324" s="13">
        <v>10</v>
      </c>
      <c r="O324" s="10" t="s">
        <v>40</v>
      </c>
      <c r="P324" s="14" t="s">
        <v>22</v>
      </c>
      <c r="Q324" s="11">
        <f>sales[[#This Row],[Profit]]/sales[[#This Row],[Units Sold]]</f>
        <v>1.0199999999999994</v>
      </c>
    </row>
    <row r="325" spans="1:17" x14ac:dyDescent="0.25">
      <c r="A325" s="4" t="s">
        <v>34</v>
      </c>
      <c r="B325" s="4" t="s">
        <v>27</v>
      </c>
      <c r="C325" s="10" t="s">
        <v>29</v>
      </c>
      <c r="D325" s="10" t="s">
        <v>47</v>
      </c>
      <c r="E325" s="4">
        <v>546</v>
      </c>
      <c r="F325" s="11">
        <v>5</v>
      </c>
      <c r="G325" s="11">
        <v>300</v>
      </c>
      <c r="H325" s="11">
        <v>163800</v>
      </c>
      <c r="I325" s="11">
        <v>24570</v>
      </c>
      <c r="J325" s="11">
        <v>139230</v>
      </c>
      <c r="K325" s="11">
        <v>136500</v>
      </c>
      <c r="L325" s="11">
        <v>2730</v>
      </c>
      <c r="M325" s="12">
        <v>41913</v>
      </c>
      <c r="N325" s="13">
        <v>10</v>
      </c>
      <c r="O325" s="10" t="s">
        <v>40</v>
      </c>
      <c r="P325" s="14" t="s">
        <v>22</v>
      </c>
      <c r="Q325" s="11">
        <f>sales[[#This Row],[Profit]]/sales[[#This Row],[Units Sold]]</f>
        <v>5</v>
      </c>
    </row>
    <row r="326" spans="1:17" x14ac:dyDescent="0.25">
      <c r="A326" s="4" t="s">
        <v>17</v>
      </c>
      <c r="B326" s="4" t="s">
        <v>23</v>
      </c>
      <c r="C326" s="10" t="s">
        <v>38</v>
      </c>
      <c r="D326" s="10" t="s">
        <v>47</v>
      </c>
      <c r="E326" s="4">
        <v>1158</v>
      </c>
      <c r="F326" s="11">
        <v>10</v>
      </c>
      <c r="G326" s="11">
        <v>20</v>
      </c>
      <c r="H326" s="11">
        <v>23160</v>
      </c>
      <c r="I326" s="11">
        <v>3474</v>
      </c>
      <c r="J326" s="11">
        <v>19686</v>
      </c>
      <c r="K326" s="11">
        <v>11580</v>
      </c>
      <c r="L326" s="11">
        <v>8106</v>
      </c>
      <c r="M326" s="12">
        <v>41699</v>
      </c>
      <c r="N326" s="13">
        <v>3</v>
      </c>
      <c r="O326" s="10" t="s">
        <v>30</v>
      </c>
      <c r="P326" s="14" t="s">
        <v>22</v>
      </c>
      <c r="Q326" s="11">
        <f>sales[[#This Row],[Profit]]/sales[[#This Row],[Units Sold]]</f>
        <v>7</v>
      </c>
    </row>
    <row r="327" spans="1:17" x14ac:dyDescent="0.25">
      <c r="A327" s="4" t="s">
        <v>24</v>
      </c>
      <c r="B327" s="4" t="s">
        <v>18</v>
      </c>
      <c r="C327" s="10" t="s">
        <v>38</v>
      </c>
      <c r="D327" s="10" t="s">
        <v>47</v>
      </c>
      <c r="E327" s="4">
        <v>2559</v>
      </c>
      <c r="F327" s="11">
        <v>10</v>
      </c>
      <c r="G327" s="11">
        <v>15</v>
      </c>
      <c r="H327" s="11">
        <f>sales[[#This Row],[Sale Price]]*sales[[#This Row],[Units Sold]]</f>
        <v>38385</v>
      </c>
      <c r="I327" s="11">
        <v>5757.75</v>
      </c>
      <c r="J327" s="11">
        <f>sales[[#This Row],[Gross Sales]]-sales[[#This Row],[Discounts]]</f>
        <v>32627.25</v>
      </c>
      <c r="K327" s="11">
        <v>25590</v>
      </c>
      <c r="L327" s="11">
        <f>sales[[#This Row],[ Sales]]-sales[[#This Row],[COGS]]</f>
        <v>7037.25</v>
      </c>
      <c r="M327" s="12">
        <v>41730</v>
      </c>
      <c r="N327" s="13">
        <v>4</v>
      </c>
      <c r="O327" s="10" t="s">
        <v>42</v>
      </c>
      <c r="P327" s="14" t="s">
        <v>22</v>
      </c>
      <c r="Q327" s="11">
        <f>sales[[#This Row],[Profit]]/sales[[#This Row],[Units Sold]]</f>
        <v>2.75</v>
      </c>
    </row>
    <row r="328" spans="1:17" x14ac:dyDescent="0.25">
      <c r="A328" s="4" t="s">
        <v>17</v>
      </c>
      <c r="B328" s="4" t="s">
        <v>27</v>
      </c>
      <c r="C328" s="10" t="s">
        <v>38</v>
      </c>
      <c r="D328" s="10" t="s">
        <v>47</v>
      </c>
      <c r="E328" s="4">
        <v>2535</v>
      </c>
      <c r="F328" s="11">
        <v>10</v>
      </c>
      <c r="G328" s="11">
        <v>7</v>
      </c>
      <c r="H328" s="11">
        <v>17745</v>
      </c>
      <c r="I328" s="11">
        <v>2661.75</v>
      </c>
      <c r="J328" s="11">
        <v>15083.25</v>
      </c>
      <c r="K328" s="11">
        <v>12675</v>
      </c>
      <c r="L328" s="11">
        <v>2408.25</v>
      </c>
      <c r="M328" s="12">
        <v>41730</v>
      </c>
      <c r="N328" s="13">
        <v>4</v>
      </c>
      <c r="O328" s="10" t="s">
        <v>42</v>
      </c>
      <c r="P328" s="14" t="s">
        <v>22</v>
      </c>
      <c r="Q328" s="11">
        <f>sales[[#This Row],[Profit]]/sales[[#This Row],[Units Sold]]</f>
        <v>0.95</v>
      </c>
    </row>
    <row r="329" spans="1:17" x14ac:dyDescent="0.25">
      <c r="A329" s="4" t="s">
        <v>17</v>
      </c>
      <c r="B329" s="4" t="s">
        <v>27</v>
      </c>
      <c r="C329" s="10" t="s">
        <v>38</v>
      </c>
      <c r="D329" s="10" t="s">
        <v>47</v>
      </c>
      <c r="E329" s="4">
        <v>2851</v>
      </c>
      <c r="F329" s="11">
        <v>10</v>
      </c>
      <c r="G329" s="11">
        <v>350</v>
      </c>
      <c r="H329" s="11">
        <v>997850</v>
      </c>
      <c r="I329" s="11">
        <v>149677.5</v>
      </c>
      <c r="J329" s="11">
        <v>848172.5</v>
      </c>
      <c r="K329" s="11">
        <v>741260</v>
      </c>
      <c r="L329" s="11">
        <v>106912.5</v>
      </c>
      <c r="M329" s="12">
        <v>41760</v>
      </c>
      <c r="N329" s="13">
        <v>5</v>
      </c>
      <c r="O329" s="10" t="s">
        <v>44</v>
      </c>
      <c r="P329" s="14" t="s">
        <v>22</v>
      </c>
      <c r="Q329" s="11">
        <f>sales[[#This Row],[Profit]]/sales[[#This Row],[Units Sold]]</f>
        <v>37.5</v>
      </c>
    </row>
    <row r="330" spans="1:17" x14ac:dyDescent="0.25">
      <c r="A330" s="4" t="s">
        <v>24</v>
      </c>
      <c r="B330" s="4" t="s">
        <v>18</v>
      </c>
      <c r="C330" s="10" t="s">
        <v>38</v>
      </c>
      <c r="D330" s="10" t="s">
        <v>47</v>
      </c>
      <c r="E330" s="4">
        <v>2559</v>
      </c>
      <c r="F330" s="11">
        <v>10</v>
      </c>
      <c r="G330" s="11">
        <v>15</v>
      </c>
      <c r="H330" s="11">
        <v>38385</v>
      </c>
      <c r="I330" s="11">
        <v>5757.75</v>
      </c>
      <c r="J330" s="11">
        <v>32627.25</v>
      </c>
      <c r="K330" s="11">
        <v>25590</v>
      </c>
      <c r="L330" s="11">
        <v>7037.25</v>
      </c>
      <c r="M330" s="12">
        <v>41852</v>
      </c>
      <c r="N330" s="13">
        <v>8</v>
      </c>
      <c r="O330" s="10" t="s">
        <v>35</v>
      </c>
      <c r="P330" s="14" t="s">
        <v>22</v>
      </c>
      <c r="Q330" s="11">
        <f>sales[[#This Row],[Profit]]/sales[[#This Row],[Units Sold]]</f>
        <v>2.75</v>
      </c>
    </row>
    <row r="331" spans="1:17" x14ac:dyDescent="0.25">
      <c r="A331" s="4" t="s">
        <v>24</v>
      </c>
      <c r="B331" s="4" t="s">
        <v>23</v>
      </c>
      <c r="C331" s="10" t="s">
        <v>38</v>
      </c>
      <c r="D331" s="10" t="s">
        <v>47</v>
      </c>
      <c r="E331" s="4">
        <v>1175</v>
      </c>
      <c r="F331" s="11">
        <v>10</v>
      </c>
      <c r="G331" s="11">
        <v>15</v>
      </c>
      <c r="H331" s="11">
        <v>17625</v>
      </c>
      <c r="I331" s="11">
        <v>2643.75</v>
      </c>
      <c r="J331" s="11">
        <v>14981.25</v>
      </c>
      <c r="K331" s="11">
        <v>11750</v>
      </c>
      <c r="L331" s="11">
        <v>3231.25</v>
      </c>
      <c r="M331" s="12">
        <v>41913</v>
      </c>
      <c r="N331" s="13">
        <v>10</v>
      </c>
      <c r="O331" s="10" t="s">
        <v>40</v>
      </c>
      <c r="P331" s="14" t="s">
        <v>22</v>
      </c>
      <c r="Q331" s="11">
        <f>sales[[#This Row],[Profit]]/sales[[#This Row],[Units Sold]]</f>
        <v>2.75</v>
      </c>
    </row>
    <row r="332" spans="1:17" x14ac:dyDescent="0.25">
      <c r="A332" s="4" t="s">
        <v>31</v>
      </c>
      <c r="B332" s="4" t="s">
        <v>37</v>
      </c>
      <c r="C332" s="10" t="s">
        <v>38</v>
      </c>
      <c r="D332" s="10" t="s">
        <v>47</v>
      </c>
      <c r="E332" s="4">
        <v>914</v>
      </c>
      <c r="F332" s="11">
        <v>10</v>
      </c>
      <c r="G332" s="11">
        <v>12</v>
      </c>
      <c r="H332" s="11">
        <v>10968</v>
      </c>
      <c r="I332" s="11">
        <v>1645.2</v>
      </c>
      <c r="J332" s="11">
        <v>9322.7999999999993</v>
      </c>
      <c r="K332" s="11">
        <v>2742</v>
      </c>
      <c r="L332" s="11">
        <v>6580.7999999999993</v>
      </c>
      <c r="M332" s="12">
        <v>41974</v>
      </c>
      <c r="N332" s="13">
        <v>12</v>
      </c>
      <c r="O332" s="10" t="s">
        <v>28</v>
      </c>
      <c r="P332" s="14" t="s">
        <v>22</v>
      </c>
      <c r="Q332" s="11">
        <f>sales[[#This Row],[Profit]]/sales[[#This Row],[Units Sold]]</f>
        <v>7.1999999999999993</v>
      </c>
    </row>
    <row r="333" spans="1:17" x14ac:dyDescent="0.25">
      <c r="A333" s="4" t="s">
        <v>17</v>
      </c>
      <c r="B333" s="4" t="s">
        <v>25</v>
      </c>
      <c r="C333" s="10" t="s">
        <v>38</v>
      </c>
      <c r="D333" s="10" t="s">
        <v>47</v>
      </c>
      <c r="E333" s="4">
        <v>293</v>
      </c>
      <c r="F333" s="11">
        <v>10</v>
      </c>
      <c r="G333" s="11">
        <v>20</v>
      </c>
      <c r="H333" s="11">
        <v>5860</v>
      </c>
      <c r="I333" s="11">
        <v>879</v>
      </c>
      <c r="J333" s="11">
        <v>4981</v>
      </c>
      <c r="K333" s="11">
        <v>2930</v>
      </c>
      <c r="L333" s="11">
        <v>2051</v>
      </c>
      <c r="M333" s="12">
        <v>41974</v>
      </c>
      <c r="N333" s="13">
        <v>12</v>
      </c>
      <c r="O333" s="10" t="s">
        <v>28</v>
      </c>
      <c r="P333" s="14" t="s">
        <v>22</v>
      </c>
      <c r="Q333" s="11">
        <f>sales[[#This Row],[Profit]]/sales[[#This Row],[Units Sold]]</f>
        <v>7</v>
      </c>
    </row>
    <row r="334" spans="1:17" x14ac:dyDescent="0.25">
      <c r="A334" s="4" t="s">
        <v>34</v>
      </c>
      <c r="B334" s="4" t="s">
        <v>25</v>
      </c>
      <c r="C334" s="10" t="s">
        <v>41</v>
      </c>
      <c r="D334" s="10" t="s">
        <v>47</v>
      </c>
      <c r="E334" s="4">
        <v>2475</v>
      </c>
      <c r="F334" s="11">
        <v>260</v>
      </c>
      <c r="G334" s="11">
        <v>300</v>
      </c>
      <c r="H334" s="11">
        <v>742500</v>
      </c>
      <c r="I334" s="11">
        <v>111375</v>
      </c>
      <c r="J334" s="11">
        <v>631125</v>
      </c>
      <c r="K334" s="11">
        <v>618750</v>
      </c>
      <c r="L334" s="11">
        <v>12375</v>
      </c>
      <c r="M334" s="12">
        <v>41699</v>
      </c>
      <c r="N334" s="13">
        <v>3</v>
      </c>
      <c r="O334" s="10" t="s">
        <v>30</v>
      </c>
      <c r="P334" s="14" t="s">
        <v>22</v>
      </c>
      <c r="Q334" s="11">
        <f>sales[[#This Row],[Profit]]/sales[[#This Row],[Units Sold]]</f>
        <v>5</v>
      </c>
    </row>
    <row r="335" spans="1:17" x14ac:dyDescent="0.25">
      <c r="A335" s="4" t="s">
        <v>34</v>
      </c>
      <c r="B335" s="4" t="s">
        <v>27</v>
      </c>
      <c r="C335" s="10" t="s">
        <v>41</v>
      </c>
      <c r="D335" s="10" t="s">
        <v>47</v>
      </c>
      <c r="E335" s="4">
        <v>546</v>
      </c>
      <c r="F335" s="11">
        <v>260</v>
      </c>
      <c r="G335" s="11">
        <v>300</v>
      </c>
      <c r="H335" s="11">
        <v>163800</v>
      </c>
      <c r="I335" s="11">
        <v>24570</v>
      </c>
      <c r="J335" s="11">
        <v>139230</v>
      </c>
      <c r="K335" s="11">
        <v>136500</v>
      </c>
      <c r="L335" s="11">
        <v>2730</v>
      </c>
      <c r="M335" s="12">
        <v>41913</v>
      </c>
      <c r="N335" s="13">
        <v>10</v>
      </c>
      <c r="O335" s="10" t="s">
        <v>40</v>
      </c>
      <c r="P335" s="14" t="s">
        <v>22</v>
      </c>
      <c r="Q335" s="11">
        <f>sales[[#This Row],[Profit]]/sales[[#This Row],[Units Sold]]</f>
        <v>5</v>
      </c>
    </row>
    <row r="336" spans="1:17" x14ac:dyDescent="0.25">
      <c r="A336" s="4" t="s">
        <v>17</v>
      </c>
      <c r="B336" s="4" t="s">
        <v>27</v>
      </c>
      <c r="C336" s="10" t="s">
        <v>29</v>
      </c>
      <c r="D336" s="10" t="s">
        <v>47</v>
      </c>
      <c r="E336" s="4">
        <v>1368</v>
      </c>
      <c r="F336" s="11">
        <v>5</v>
      </c>
      <c r="G336" s="11">
        <v>7</v>
      </c>
      <c r="H336" s="11">
        <v>9576</v>
      </c>
      <c r="I336" s="11">
        <v>1436.4</v>
      </c>
      <c r="J336" s="11">
        <v>8139.6</v>
      </c>
      <c r="K336" s="11">
        <v>6840</v>
      </c>
      <c r="L336" s="11">
        <v>1299.6000000000004</v>
      </c>
      <c r="M336" s="12">
        <v>41671</v>
      </c>
      <c r="N336" s="13">
        <v>2</v>
      </c>
      <c r="O336" s="10" t="s">
        <v>39</v>
      </c>
      <c r="P336" s="14" t="s">
        <v>22</v>
      </c>
      <c r="Q336" s="11">
        <f>sales[[#This Row],[Profit]]/sales[[#This Row],[Units Sold]]</f>
        <v>0.95000000000000029</v>
      </c>
    </row>
    <row r="337" spans="1:17" x14ac:dyDescent="0.25">
      <c r="A337" s="4" t="s">
        <v>17</v>
      </c>
      <c r="B337" s="4" t="s">
        <v>18</v>
      </c>
      <c r="C337" s="10" t="s">
        <v>38</v>
      </c>
      <c r="D337" s="10" t="s">
        <v>47</v>
      </c>
      <c r="E337" s="4">
        <v>723</v>
      </c>
      <c r="F337" s="11">
        <v>10</v>
      </c>
      <c r="G337" s="11">
        <v>7</v>
      </c>
      <c r="H337" s="11">
        <v>5061</v>
      </c>
      <c r="I337" s="11">
        <v>759.15000000000009</v>
      </c>
      <c r="J337" s="11">
        <v>4301.8500000000004</v>
      </c>
      <c r="K337" s="11">
        <v>3615</v>
      </c>
      <c r="L337" s="11">
        <v>686.85000000000014</v>
      </c>
      <c r="M337" s="12">
        <v>41730</v>
      </c>
      <c r="N337" s="13">
        <v>4</v>
      </c>
      <c r="O337" s="10" t="s">
        <v>42</v>
      </c>
      <c r="P337" s="14" t="s">
        <v>22</v>
      </c>
      <c r="Q337" s="11">
        <f>sales[[#This Row],[Profit]]/sales[[#This Row],[Units Sold]]</f>
        <v>0.95000000000000018</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75155-DE88-412B-8AE0-61BCA49BB275}">
  <sheetPr codeName="Sheet2">
    <tabColor theme="9" tint="-0.499984740745262"/>
  </sheetPr>
  <dimension ref="A3:G8"/>
  <sheetViews>
    <sheetView showGridLines="0" workbookViewId="0">
      <selection activeCell="C4" sqref="C4"/>
    </sheetView>
  </sheetViews>
  <sheetFormatPr defaultRowHeight="15" x14ac:dyDescent="0.25"/>
  <cols>
    <col min="2" max="2" width="14.42578125" bestFit="1" customWidth="1"/>
    <col min="3" max="3" width="11.28515625" bestFit="1" customWidth="1"/>
    <col min="4" max="4" width="16.28515625" bestFit="1" customWidth="1"/>
    <col min="6" max="6" width="18.85546875" bestFit="1" customWidth="1"/>
  </cols>
  <sheetData>
    <row r="3" spans="1:7" x14ac:dyDescent="0.25">
      <c r="B3" s="23" t="s">
        <v>1</v>
      </c>
      <c r="C3" s="24" t="s">
        <v>2</v>
      </c>
      <c r="D3" s="23" t="s">
        <v>0</v>
      </c>
      <c r="E3" s="23" t="s">
        <v>59</v>
      </c>
      <c r="F3" s="26" t="s">
        <v>60</v>
      </c>
      <c r="G3" s="25">
        <f>COUNTA(B:B)-1</f>
        <v>5</v>
      </c>
    </row>
    <row r="4" spans="1:7" x14ac:dyDescent="0.25">
      <c r="A4">
        <v>1</v>
      </c>
      <c r="B4" s="41" t="s">
        <v>18</v>
      </c>
      <c r="C4" s="10" t="s">
        <v>19</v>
      </c>
      <c r="D4" s="4" t="s">
        <v>17</v>
      </c>
      <c r="E4" s="18" t="s">
        <v>54</v>
      </c>
      <c r="F4" s="4"/>
    </row>
    <row r="5" spans="1:7" x14ac:dyDescent="0.25">
      <c r="A5">
        <v>2</v>
      </c>
      <c r="B5" s="41" t="s">
        <v>23</v>
      </c>
      <c r="C5" s="10" t="s">
        <v>29</v>
      </c>
      <c r="D5" s="4" t="s">
        <v>24</v>
      </c>
      <c r="E5" s="4" t="s">
        <v>55</v>
      </c>
      <c r="F5" s="4"/>
    </row>
    <row r="6" spans="1:7" x14ac:dyDescent="0.25">
      <c r="A6" s="4">
        <v>3</v>
      </c>
      <c r="B6" s="41" t="s">
        <v>25</v>
      </c>
      <c r="C6" s="10" t="s">
        <v>38</v>
      </c>
      <c r="D6" s="4" t="s">
        <v>31</v>
      </c>
      <c r="E6" s="4" t="s">
        <v>56</v>
      </c>
      <c r="F6" s="4"/>
    </row>
    <row r="7" spans="1:7" x14ac:dyDescent="0.25">
      <c r="A7" s="4">
        <v>4</v>
      </c>
      <c r="B7" s="41" t="s">
        <v>27</v>
      </c>
      <c r="C7" s="10" t="s">
        <v>41</v>
      </c>
      <c r="D7" s="4" t="s">
        <v>32</v>
      </c>
      <c r="E7" s="4" t="s">
        <v>57</v>
      </c>
      <c r="F7" s="4"/>
    </row>
    <row r="8" spans="1:7" x14ac:dyDescent="0.25">
      <c r="A8" s="4">
        <v>5</v>
      </c>
      <c r="B8" s="41" t="s">
        <v>37</v>
      </c>
      <c r="D8" s="4" t="s">
        <v>34</v>
      </c>
      <c r="E8" s="4" t="s">
        <v>58</v>
      </c>
      <c r="F8" s="4"/>
    </row>
  </sheetData>
  <hyperlinks>
    <hyperlink ref="E4" r:id="rId1" xr:uid="{0EC652AC-4107-48A8-BA0C-DD29528571B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94BC-BFF2-4B20-BCB7-2647C466E097}">
  <sheetPr codeName="Sheet3">
    <tabColor rgb="FFFF0000"/>
  </sheetPr>
  <dimension ref="A1:Z325"/>
  <sheetViews>
    <sheetView showGridLines="0" workbookViewId="0">
      <selection activeCell="M1" sqref="M1"/>
    </sheetView>
  </sheetViews>
  <sheetFormatPr defaultRowHeight="15" x14ac:dyDescent="0.25"/>
  <cols>
    <col min="1" max="1" width="14.42578125" bestFit="1" customWidth="1"/>
    <col min="2" max="2" width="24.140625" bestFit="1" customWidth="1"/>
    <col min="3" max="3" width="12.5703125" bestFit="1" customWidth="1"/>
    <col min="4" max="4" width="16.7109375" customWidth="1"/>
    <col min="5" max="5" width="10.7109375" customWidth="1"/>
    <col min="6" max="6" width="12.42578125" style="4" customWidth="1"/>
    <col min="7" max="7" width="13.42578125" bestFit="1" customWidth="1"/>
    <col min="8" max="8" width="9.140625" customWidth="1"/>
    <col min="9" max="9" width="11.28515625" customWidth="1"/>
    <col min="12" max="12" width="22" bestFit="1" customWidth="1"/>
    <col min="13" max="13" width="12.5703125" bestFit="1" customWidth="1"/>
    <col min="14" max="14" width="21.42578125" bestFit="1" customWidth="1"/>
    <col min="15" max="15" width="15" bestFit="1" customWidth="1"/>
    <col min="16" max="17" width="12.5703125" bestFit="1" customWidth="1"/>
    <col min="18" max="18" width="16.7109375" bestFit="1" customWidth="1"/>
    <col min="24" max="24" width="16.28515625" bestFit="1" customWidth="1"/>
    <col min="25" max="25" width="15" bestFit="1" customWidth="1"/>
    <col min="26" max="26" width="19.85546875" bestFit="1" customWidth="1"/>
  </cols>
  <sheetData>
    <row r="1" spans="1:26" x14ac:dyDescent="0.25">
      <c r="M1">
        <v>2</v>
      </c>
      <c r="N1" s="2" t="str">
        <f>VLOOKUP(M1,List!A4:B8, 2,FALSE)</f>
        <v>Shane Bond</v>
      </c>
      <c r="O1" t="str">
        <f>SUBSTITUTE(N1," ","_")</f>
        <v>Shane_Bond</v>
      </c>
      <c r="P1" t="str">
        <f>O1&amp;"_LB"</f>
        <v>Shane_Bond_LB</v>
      </c>
    </row>
    <row r="3" spans="1:26" x14ac:dyDescent="0.25">
      <c r="A3" s="5" t="s">
        <v>48</v>
      </c>
      <c r="B3" s="4" t="s">
        <v>50</v>
      </c>
      <c r="C3" s="4" t="s">
        <v>51</v>
      </c>
    </row>
    <row r="4" spans="1:26" x14ac:dyDescent="0.25">
      <c r="A4" s="7" t="s">
        <v>27</v>
      </c>
      <c r="B4" s="6">
        <v>11927281.799999999</v>
      </c>
      <c r="C4" s="6">
        <v>1889990.8</v>
      </c>
    </row>
    <row r="5" spans="1:26" x14ac:dyDescent="0.25">
      <c r="A5" s="7" t="s">
        <v>37</v>
      </c>
      <c r="B5" s="6">
        <v>10594800.495000001</v>
      </c>
      <c r="C5" s="6">
        <v>1815167.9950000003</v>
      </c>
      <c r="E5" t="s">
        <v>52</v>
      </c>
      <c r="G5" s="19">
        <f>VLOOKUP(N1,A:C, 2, FALSE)</f>
        <v>10844572.279999996</v>
      </c>
    </row>
    <row r="6" spans="1:26" x14ac:dyDescent="0.25">
      <c r="A6" s="7" t="s">
        <v>25</v>
      </c>
      <c r="B6" s="6">
        <v>12741889.214999996</v>
      </c>
      <c r="C6" s="6">
        <v>2123677.2150000008</v>
      </c>
      <c r="E6" t="s">
        <v>11</v>
      </c>
      <c r="G6" s="19">
        <f>VLOOKUP(N1,A:C, 3, FALSE)</f>
        <v>1711620.2800000003</v>
      </c>
      <c r="L6" s="5" t="s">
        <v>1</v>
      </c>
      <c r="M6" s="5" t="s">
        <v>2</v>
      </c>
      <c r="N6" s="5" t="s">
        <v>0</v>
      </c>
      <c r="O6" s="5" t="s">
        <v>14</v>
      </c>
      <c r="P6" s="4" t="s">
        <v>50</v>
      </c>
      <c r="Q6" s="4" t="s">
        <v>51</v>
      </c>
      <c r="R6" s="4" t="s">
        <v>75</v>
      </c>
    </row>
    <row r="7" spans="1:26" x14ac:dyDescent="0.25">
      <c r="A7" s="7" t="s">
        <v>18</v>
      </c>
      <c r="B7" s="6">
        <v>12815883.714999998</v>
      </c>
      <c r="C7" s="6">
        <v>2034092.2149999999</v>
      </c>
      <c r="L7" s="4" t="s">
        <v>27</v>
      </c>
      <c r="M7" s="4" t="s">
        <v>19</v>
      </c>
      <c r="N7" s="4" t="s">
        <v>31</v>
      </c>
      <c r="O7" s="4" t="s">
        <v>39</v>
      </c>
      <c r="P7" s="6">
        <v>8113.32</v>
      </c>
      <c r="Q7" s="6">
        <v>5932.32</v>
      </c>
      <c r="R7" s="6">
        <v>727</v>
      </c>
    </row>
    <row r="8" spans="1:26" x14ac:dyDescent="0.25">
      <c r="A8" s="7" t="s">
        <v>23</v>
      </c>
      <c r="B8" s="6">
        <v>10844572.279999996</v>
      </c>
      <c r="C8" s="6">
        <v>1711620.2800000003</v>
      </c>
      <c r="L8" s="4" t="s">
        <v>27</v>
      </c>
      <c r="M8" s="4" t="s">
        <v>19</v>
      </c>
      <c r="N8" s="4" t="s">
        <v>31</v>
      </c>
      <c r="O8" s="4" t="s">
        <v>36</v>
      </c>
      <c r="P8" s="6">
        <v>6339.36</v>
      </c>
      <c r="Q8" s="6">
        <v>4653.3599999999997</v>
      </c>
      <c r="R8" s="6">
        <v>562</v>
      </c>
    </row>
    <row r="9" spans="1:26" x14ac:dyDescent="0.25">
      <c r="A9" s="7" t="s">
        <v>49</v>
      </c>
      <c r="B9" s="6">
        <v>58924427.504999988</v>
      </c>
      <c r="C9" s="6">
        <v>9574548.5050000027</v>
      </c>
      <c r="L9" s="4" t="s">
        <v>27</v>
      </c>
      <c r="M9" s="4" t="s">
        <v>19</v>
      </c>
      <c r="N9" s="4" t="s">
        <v>17</v>
      </c>
      <c r="O9" s="4" t="s">
        <v>30</v>
      </c>
      <c r="P9" s="6">
        <v>419265</v>
      </c>
      <c r="Q9" s="6">
        <v>104665</v>
      </c>
      <c r="R9" s="6">
        <v>1210</v>
      </c>
    </row>
    <row r="10" spans="1:26" x14ac:dyDescent="0.25">
      <c r="L10" s="4" t="s">
        <v>27</v>
      </c>
      <c r="M10" s="4" t="s">
        <v>19</v>
      </c>
      <c r="N10" s="4" t="s">
        <v>17</v>
      </c>
      <c r="O10" s="4" t="s">
        <v>42</v>
      </c>
      <c r="P10" s="6">
        <v>44358.8</v>
      </c>
      <c r="Q10" s="6">
        <v>18568.800000000003</v>
      </c>
      <c r="R10" s="6">
        <v>2579</v>
      </c>
    </row>
    <row r="11" spans="1:26" x14ac:dyDescent="0.25">
      <c r="L11" s="4" t="s">
        <v>27</v>
      </c>
      <c r="M11" s="4" t="s">
        <v>19</v>
      </c>
      <c r="N11" s="4" t="s">
        <v>17</v>
      </c>
      <c r="O11" s="4" t="s">
        <v>26</v>
      </c>
      <c r="P11" s="6">
        <v>272888</v>
      </c>
      <c r="Q11" s="6">
        <v>42528</v>
      </c>
      <c r="R11" s="6">
        <v>886</v>
      </c>
    </row>
    <row r="12" spans="1:26" x14ac:dyDescent="0.25">
      <c r="A12" s="5" t="s">
        <v>48</v>
      </c>
      <c r="B12" s="4" t="s">
        <v>50</v>
      </c>
      <c r="C12" s="4" t="s">
        <v>51</v>
      </c>
      <c r="D12" s="4" t="s">
        <v>75</v>
      </c>
      <c r="L12" s="4" t="s">
        <v>27</v>
      </c>
      <c r="M12" s="4" t="s">
        <v>19</v>
      </c>
      <c r="N12" s="4" t="s">
        <v>17</v>
      </c>
      <c r="O12" s="4" t="s">
        <v>40</v>
      </c>
      <c r="P12" s="6">
        <v>484060.5</v>
      </c>
      <c r="Q12" s="6">
        <v>120840.5</v>
      </c>
      <c r="R12" s="6">
        <v>1397</v>
      </c>
    </row>
    <row r="13" spans="1:26" x14ac:dyDescent="0.25">
      <c r="A13" s="7" t="s">
        <v>18</v>
      </c>
      <c r="B13" s="6">
        <v>12815883.715</v>
      </c>
      <c r="C13" s="6">
        <v>2034092.2150000001</v>
      </c>
      <c r="D13" s="6">
        <v>125357</v>
      </c>
      <c r="L13" s="4" t="s">
        <v>27</v>
      </c>
      <c r="M13" s="4" t="s">
        <v>19</v>
      </c>
      <c r="N13" s="4" t="s">
        <v>17</v>
      </c>
      <c r="O13" s="4" t="s">
        <v>28</v>
      </c>
      <c r="P13" s="6">
        <v>441882.77</v>
      </c>
      <c r="Q13" s="6">
        <v>85157.77</v>
      </c>
      <c r="R13" s="6">
        <v>1883</v>
      </c>
      <c r="X13" s="5" t="s">
        <v>1</v>
      </c>
      <c r="Y13" s="5" t="s">
        <v>14</v>
      </c>
      <c r="Z13" t="s">
        <v>85</v>
      </c>
    </row>
    <row r="14" spans="1:26" x14ac:dyDescent="0.25">
      <c r="A14" s="20" t="s">
        <v>38</v>
      </c>
      <c r="B14" s="6">
        <v>5835901.1799999988</v>
      </c>
      <c r="C14" s="6">
        <v>909556.17999999993</v>
      </c>
      <c r="D14" s="6">
        <v>56770.5</v>
      </c>
      <c r="L14" s="4" t="s">
        <v>27</v>
      </c>
      <c r="M14" s="4" t="s">
        <v>19</v>
      </c>
      <c r="N14" s="4" t="s">
        <v>24</v>
      </c>
      <c r="O14" s="4" t="s">
        <v>26</v>
      </c>
      <c r="P14" s="6">
        <v>37050</v>
      </c>
      <c r="Q14" s="6">
        <v>12350</v>
      </c>
      <c r="R14" s="6">
        <v>2470</v>
      </c>
      <c r="X14" s="4" t="s">
        <v>27</v>
      </c>
      <c r="Y14" s="4" t="s">
        <v>21</v>
      </c>
      <c r="Z14" s="6">
        <v>170.5</v>
      </c>
    </row>
    <row r="15" spans="1:26" x14ac:dyDescent="0.25">
      <c r="A15" s="20" t="s">
        <v>41</v>
      </c>
      <c r="B15" s="6">
        <v>2426759.5150000001</v>
      </c>
      <c r="C15" s="6">
        <v>421608.01500000007</v>
      </c>
      <c r="D15" s="6">
        <v>18418</v>
      </c>
      <c r="L15" s="4" t="s">
        <v>27</v>
      </c>
      <c r="M15" s="4" t="s">
        <v>19</v>
      </c>
      <c r="N15" s="4" t="s">
        <v>24</v>
      </c>
      <c r="O15" s="4" t="s">
        <v>45</v>
      </c>
      <c r="P15" s="6">
        <v>39771.75</v>
      </c>
      <c r="Q15" s="6">
        <v>11861.75</v>
      </c>
      <c r="R15" s="6">
        <v>2791</v>
      </c>
      <c r="X15" s="4" t="s">
        <v>27</v>
      </c>
      <c r="Y15" s="4" t="s">
        <v>39</v>
      </c>
      <c r="Z15" s="6">
        <v>80.8</v>
      </c>
    </row>
    <row r="16" spans="1:26" x14ac:dyDescent="0.25">
      <c r="A16" s="20" t="s">
        <v>29</v>
      </c>
      <c r="B16" s="6">
        <v>2285265.2400000002</v>
      </c>
      <c r="C16" s="6">
        <v>279673.24</v>
      </c>
      <c r="D16" s="6">
        <v>25398.5</v>
      </c>
      <c r="L16" s="4" t="s">
        <v>27</v>
      </c>
      <c r="M16" s="4" t="s">
        <v>19</v>
      </c>
      <c r="N16" s="4" t="s">
        <v>34</v>
      </c>
      <c r="O16" s="4" t="s">
        <v>33</v>
      </c>
      <c r="P16" s="6">
        <v>206658</v>
      </c>
      <c r="Q16" s="6">
        <v>6408</v>
      </c>
      <c r="R16" s="6">
        <v>801</v>
      </c>
      <c r="X16" s="4" t="s">
        <v>27</v>
      </c>
      <c r="Y16" s="4" t="s">
        <v>30</v>
      </c>
      <c r="Z16" s="6">
        <v>171.25</v>
      </c>
    </row>
    <row r="17" spans="1:26" x14ac:dyDescent="0.25">
      <c r="A17" s="20" t="s">
        <v>19</v>
      </c>
      <c r="B17" s="6">
        <v>2267957.7799999998</v>
      </c>
      <c r="C17" s="6">
        <v>423254.78</v>
      </c>
      <c r="D17" s="6">
        <v>24770</v>
      </c>
      <c r="L17" s="4" t="s">
        <v>27</v>
      </c>
      <c r="M17" s="4" t="s">
        <v>41</v>
      </c>
      <c r="N17" s="4" t="s">
        <v>31</v>
      </c>
      <c r="O17" s="4" t="s">
        <v>35</v>
      </c>
      <c r="P17" s="6">
        <v>12802.2</v>
      </c>
      <c r="Q17" s="6">
        <v>9433.2000000000007</v>
      </c>
      <c r="R17" s="6">
        <v>1123</v>
      </c>
      <c r="X17" s="4" t="s">
        <v>27</v>
      </c>
      <c r="Y17" s="4" t="s">
        <v>42</v>
      </c>
      <c r="Z17" s="6">
        <v>160.4</v>
      </c>
    </row>
    <row r="18" spans="1:26" x14ac:dyDescent="0.25">
      <c r="A18" s="7" t="s">
        <v>25</v>
      </c>
      <c r="B18" s="6">
        <v>12741889.215</v>
      </c>
      <c r="C18" s="6">
        <v>2123677.2149999999</v>
      </c>
      <c r="D18" s="6">
        <v>124696.5</v>
      </c>
      <c r="E18" t="s">
        <v>53</v>
      </c>
      <c r="G18">
        <f>MATCH(N1,A11:A37, 0)</f>
        <v>18</v>
      </c>
      <c r="L18" s="4" t="s">
        <v>27</v>
      </c>
      <c r="M18" s="4" t="s">
        <v>41</v>
      </c>
      <c r="N18" s="4" t="s">
        <v>31</v>
      </c>
      <c r="O18" s="4" t="s">
        <v>40</v>
      </c>
      <c r="P18" s="6">
        <v>4280.3999999999996</v>
      </c>
      <c r="Q18" s="6">
        <v>3050.3999999999996</v>
      </c>
      <c r="R18" s="6">
        <v>410</v>
      </c>
      <c r="X18" s="4" t="s">
        <v>27</v>
      </c>
      <c r="Y18" s="4" t="s">
        <v>44</v>
      </c>
      <c r="Z18" s="6">
        <v>170.5</v>
      </c>
    </row>
    <row r="19" spans="1:26" x14ac:dyDescent="0.25">
      <c r="A19" s="20" t="s">
        <v>38</v>
      </c>
      <c r="B19" s="6">
        <v>4223067.1100000003</v>
      </c>
      <c r="C19" s="6">
        <v>719508.61</v>
      </c>
      <c r="D19" s="6">
        <v>51270</v>
      </c>
      <c r="E19">
        <v>0</v>
      </c>
      <c r="G19" s="21" t="str">
        <f ca="1">OFFSET($A$11,$G$18+E19,0)</f>
        <v>Projector</v>
      </c>
      <c r="H19" s="22" t="str">
        <f ca="1">ROUND(OFFSET($A$11,$G$18+E19,1)/1000000,1)&amp;" M"</f>
        <v>3.4 M</v>
      </c>
      <c r="I19" s="21" t="str">
        <f ca="1">OFFSET($A$11,$G$18+E19,0)</f>
        <v>Projector</v>
      </c>
      <c r="J19" s="22" t="str">
        <f ca="1">ROUND(OFFSET($A$11,$G$18+E19,2)/1000000,1)&amp;" M"</f>
        <v>0.5 M</v>
      </c>
      <c r="L19" s="4" t="s">
        <v>27</v>
      </c>
      <c r="M19" s="4" t="s">
        <v>41</v>
      </c>
      <c r="N19" s="4" t="s">
        <v>32</v>
      </c>
      <c r="O19" s="4" t="s">
        <v>42</v>
      </c>
      <c r="P19" s="6">
        <v>128880</v>
      </c>
      <c r="Q19" s="6">
        <v>0</v>
      </c>
      <c r="R19" s="6">
        <v>1074</v>
      </c>
      <c r="X19" s="4" t="s">
        <v>27</v>
      </c>
      <c r="Y19" s="4" t="s">
        <v>26</v>
      </c>
      <c r="Z19" s="6">
        <v>150.69999999999999</v>
      </c>
    </row>
    <row r="20" spans="1:26" x14ac:dyDescent="0.25">
      <c r="A20" s="20" t="s">
        <v>41</v>
      </c>
      <c r="B20" s="6">
        <v>2923130.52</v>
      </c>
      <c r="C20" s="6">
        <v>535934.02</v>
      </c>
      <c r="D20" s="6">
        <v>24076.5</v>
      </c>
      <c r="E20">
        <v>1</v>
      </c>
      <c r="G20" s="21" t="str">
        <f ca="1">OFFSET($A$11,$G$18+E20,0)</f>
        <v>Printer</v>
      </c>
      <c r="H20" s="22" t="str">
        <f ca="1">ROUND(OFFSET($A$11,$G$18+E20,1)/1000000,1)&amp;" M"</f>
        <v>2.5 M</v>
      </c>
      <c r="I20" s="21" t="str">
        <f ca="1">OFFSET($A$11,$G$18+E20,0)</f>
        <v>Printer</v>
      </c>
      <c r="J20" s="22" t="str">
        <f ca="1">ROUND(OFFSET($A$11,$G$18+E20,2)/1000000,1)&amp;" M"</f>
        <v>0.4 M</v>
      </c>
      <c r="L20" s="4" t="s">
        <v>27</v>
      </c>
      <c r="M20" s="4" t="s">
        <v>41</v>
      </c>
      <c r="N20" s="4" t="s">
        <v>17</v>
      </c>
      <c r="O20" s="4" t="s">
        <v>21</v>
      </c>
      <c r="P20" s="6">
        <v>46796.2</v>
      </c>
      <c r="Q20" s="6">
        <v>20506.199999999997</v>
      </c>
      <c r="R20" s="6">
        <v>2629</v>
      </c>
      <c r="X20" s="4" t="s">
        <v>27</v>
      </c>
      <c r="Y20" s="4" t="s">
        <v>33</v>
      </c>
      <c r="Z20" s="6">
        <v>92.8</v>
      </c>
    </row>
    <row r="21" spans="1:26" x14ac:dyDescent="0.25">
      <c r="A21" s="20" t="s">
        <v>29</v>
      </c>
      <c r="B21" s="6">
        <v>2872875.28</v>
      </c>
      <c r="C21" s="6">
        <v>431156.27999999997</v>
      </c>
      <c r="D21" s="6">
        <v>24757</v>
      </c>
      <c r="E21">
        <v>2</v>
      </c>
      <c r="G21" s="21" t="str">
        <f ca="1">OFFSET($A$11,$G$18+E21,0)</f>
        <v>Computer</v>
      </c>
      <c r="H21" s="22" t="str">
        <f ca="1">ROUND(OFFSET($A$11,$G$18+E21,1)/1000000,1)&amp;" M"</f>
        <v>2.5 M</v>
      </c>
      <c r="I21" s="21" t="str">
        <f ca="1">OFFSET($A$11,$G$18+E21,0)</f>
        <v>Computer</v>
      </c>
      <c r="J21" s="22" t="str">
        <f ca="1">ROUND(OFFSET($A$11,$G$18+E21,2)/1000000,1)&amp;" M"</f>
        <v>0.4 M</v>
      </c>
      <c r="L21" s="4" t="s">
        <v>27</v>
      </c>
      <c r="M21" s="4" t="s">
        <v>41</v>
      </c>
      <c r="N21" s="4" t="s">
        <v>17</v>
      </c>
      <c r="O21" s="4" t="s">
        <v>39</v>
      </c>
      <c r="P21" s="6">
        <v>626640</v>
      </c>
      <c r="Q21" s="6">
        <v>141740</v>
      </c>
      <c r="R21" s="6">
        <v>1865</v>
      </c>
      <c r="X21" s="4" t="s">
        <v>27</v>
      </c>
      <c r="Y21" s="4" t="s">
        <v>35</v>
      </c>
      <c r="Z21" s="6">
        <v>83.5</v>
      </c>
    </row>
    <row r="22" spans="1:26" x14ac:dyDescent="0.25">
      <c r="A22" s="20" t="s">
        <v>19</v>
      </c>
      <c r="B22" s="6">
        <v>2722816.3050000002</v>
      </c>
      <c r="C22" s="6">
        <v>437078.30499999999</v>
      </c>
      <c r="D22" s="6">
        <v>24593</v>
      </c>
      <c r="E22">
        <v>3</v>
      </c>
      <c r="G22" s="21" t="str">
        <f ca="1">OFFSET($A$11,$G$18+E22,0)</f>
        <v>Phone</v>
      </c>
      <c r="H22" s="22" t="str">
        <f ca="1">ROUND(OFFSET($A$11,$G$18+E22,1)/1000000,1)&amp;" M"</f>
        <v>2.4 M</v>
      </c>
      <c r="I22" s="21" t="str">
        <f ca="1">OFFSET($A$11,$G$18+E22,0)</f>
        <v>Phone</v>
      </c>
      <c r="J22" s="22" t="str">
        <f ca="1">ROUND(OFFSET($A$11,$G$18+E22,2)/1000000,1)&amp;" M"</f>
        <v>0.4 M</v>
      </c>
      <c r="L22" s="4" t="s">
        <v>27</v>
      </c>
      <c r="M22" s="4" t="s">
        <v>41</v>
      </c>
      <c r="N22" s="4" t="s">
        <v>17</v>
      </c>
      <c r="O22" s="4" t="s">
        <v>44</v>
      </c>
      <c r="P22" s="6">
        <v>36702</v>
      </c>
      <c r="Q22" s="6">
        <v>16312</v>
      </c>
      <c r="R22" s="6">
        <v>2039</v>
      </c>
      <c r="X22" s="4" t="s">
        <v>27</v>
      </c>
      <c r="Y22" s="4" t="s">
        <v>36</v>
      </c>
      <c r="Z22" s="6">
        <v>80.8</v>
      </c>
    </row>
    <row r="23" spans="1:26" x14ac:dyDescent="0.25">
      <c r="A23" s="7" t="s">
        <v>27</v>
      </c>
      <c r="B23" s="6">
        <v>11927281.800000001</v>
      </c>
      <c r="C23" s="6">
        <v>1889990.8</v>
      </c>
      <c r="D23" s="6">
        <v>106754</v>
      </c>
      <c r="L23" s="4" t="s">
        <v>27</v>
      </c>
      <c r="M23" s="4" t="s">
        <v>41</v>
      </c>
      <c r="N23" s="4" t="s">
        <v>17</v>
      </c>
      <c r="O23" s="4" t="s">
        <v>26</v>
      </c>
      <c r="P23" s="6">
        <v>18891.599999999999</v>
      </c>
      <c r="Q23" s="6">
        <v>8511.5999999999985</v>
      </c>
      <c r="R23" s="6">
        <v>1038</v>
      </c>
      <c r="X23" s="4" t="s">
        <v>27</v>
      </c>
      <c r="Y23" s="4" t="s">
        <v>40</v>
      </c>
      <c r="Z23" s="6">
        <v>127.375</v>
      </c>
    </row>
    <row r="24" spans="1:26" x14ac:dyDescent="0.25">
      <c r="A24" s="20" t="s">
        <v>38</v>
      </c>
      <c r="B24" s="6">
        <v>6007049.4300000006</v>
      </c>
      <c r="C24" s="6">
        <v>778039.42999999993</v>
      </c>
      <c r="D24" s="6">
        <v>44483</v>
      </c>
      <c r="G24" s="21" t="str">
        <f ca="1">OFFSET($A$11,$G$18+E19,0)</f>
        <v>Projector</v>
      </c>
      <c r="H24" s="38" t="str">
        <f ca="1">ROUND(OFFSET($A$11,$G$18+E19,2)/OFFSET($A$11,$G$18+E19,3),0)&amp;"/Unit"</f>
        <v>16/Unit</v>
      </c>
      <c r="L24" s="4" t="s">
        <v>27</v>
      </c>
      <c r="M24" s="4" t="s">
        <v>41</v>
      </c>
      <c r="N24" s="4" t="s">
        <v>17</v>
      </c>
      <c r="O24" s="4" t="s">
        <v>33</v>
      </c>
      <c r="P24" s="6">
        <v>11191.95</v>
      </c>
      <c r="Q24" s="6">
        <v>2776.9500000000007</v>
      </c>
      <c r="R24" s="6">
        <v>1683</v>
      </c>
      <c r="X24" s="4" t="s">
        <v>27</v>
      </c>
      <c r="Y24" s="4" t="s">
        <v>45</v>
      </c>
      <c r="Z24" s="6">
        <v>139.4</v>
      </c>
    </row>
    <row r="25" spans="1:26" x14ac:dyDescent="0.25">
      <c r="A25" s="20" t="s">
        <v>41</v>
      </c>
      <c r="B25" s="6">
        <v>2815346.1</v>
      </c>
      <c r="C25" s="6">
        <v>470942.10000000003</v>
      </c>
      <c r="D25" s="6">
        <v>22133</v>
      </c>
      <c r="E25" s="21" t="str">
        <f ca="1">OFFSET($A$11,$G$18+E19,0)</f>
        <v>Projector</v>
      </c>
      <c r="F25" s="39">
        <f ca="1">ROUND(OFFSET($A$11,$G$18+E19,3),0)</f>
        <v>32890</v>
      </c>
      <c r="G25" s="21" t="str">
        <f ca="1">OFFSET($A$11,$G$18+E20,0)</f>
        <v>Printer</v>
      </c>
      <c r="H25" s="38" t="str">
        <f ca="1">ROUND(OFFSET($A$11,$G$18+E20,2)/OFFSET($A$11,$G$18+E20,3),0)&amp;"/Unit"</f>
        <v>20/Unit</v>
      </c>
      <c r="L25" s="4" t="s">
        <v>27</v>
      </c>
      <c r="M25" s="4" t="s">
        <v>41</v>
      </c>
      <c r="N25" s="4" t="s">
        <v>17</v>
      </c>
      <c r="O25" s="4" t="s">
        <v>36</v>
      </c>
      <c r="P25" s="6">
        <v>552391</v>
      </c>
      <c r="Q25" s="6">
        <v>115851</v>
      </c>
      <c r="R25" s="6">
        <v>1679</v>
      </c>
      <c r="X25" s="4" t="s">
        <v>27</v>
      </c>
      <c r="Y25" s="4" t="s">
        <v>28</v>
      </c>
      <c r="Z25" s="6">
        <v>131.9</v>
      </c>
    </row>
    <row r="26" spans="1:26" x14ac:dyDescent="0.25">
      <c r="A26" s="20" t="s">
        <v>19</v>
      </c>
      <c r="B26" s="6">
        <v>1960387.5</v>
      </c>
      <c r="C26" s="6">
        <v>412965.5</v>
      </c>
      <c r="D26" s="6">
        <v>15306</v>
      </c>
      <c r="E26" s="21" t="str">
        <f ca="1">OFFSET($A$11,$G$18+E20,0)</f>
        <v>Printer</v>
      </c>
      <c r="F26" s="39">
        <f ca="1">ROUND(OFFSET($A$11,$G$18+E20,3),0)</f>
        <v>19279</v>
      </c>
      <c r="G26" s="21" t="str">
        <f ca="1">OFFSET($A$11,$G$18+E21,0)</f>
        <v>Computer</v>
      </c>
      <c r="H26" s="38" t="str">
        <f ca="1">ROUND(OFFSET($A$11,$G$18+E21,2)/OFFSET($A$11,$G$18+E21,3),0)&amp;"/Unit"</f>
        <v>23/Unit</v>
      </c>
      <c r="L26" s="4" t="s">
        <v>27</v>
      </c>
      <c r="M26" s="4" t="s">
        <v>41</v>
      </c>
      <c r="N26" s="4" t="s">
        <v>17</v>
      </c>
      <c r="O26" s="4" t="s">
        <v>45</v>
      </c>
      <c r="P26" s="6">
        <v>30830.799999999999</v>
      </c>
      <c r="Q26" s="6">
        <v>13890.8</v>
      </c>
      <c r="R26" s="6">
        <v>1694</v>
      </c>
      <c r="X26" s="4" t="s">
        <v>37</v>
      </c>
      <c r="Y26" s="4" t="s">
        <v>21</v>
      </c>
      <c r="Z26" s="6">
        <v>169.25</v>
      </c>
    </row>
    <row r="27" spans="1:26" x14ac:dyDescent="0.25">
      <c r="A27" s="20" t="s">
        <v>29</v>
      </c>
      <c r="B27" s="6">
        <v>1144498.77</v>
      </c>
      <c r="C27" s="6">
        <v>228043.77000000002</v>
      </c>
      <c r="D27" s="6">
        <v>24832</v>
      </c>
      <c r="E27" s="21" t="str">
        <f ca="1">OFFSET($A$11,$G$18+E21,0)</f>
        <v>Computer</v>
      </c>
      <c r="F27" s="39">
        <f ca="1">ROUND(OFFSET($A$11,$G$18+E21,3),0)</f>
        <v>17767</v>
      </c>
      <c r="G27" s="21" t="str">
        <f ca="1">OFFSET($A$11,$G$18+E22,0)</f>
        <v>Phone</v>
      </c>
      <c r="H27" s="38" t="str">
        <f ca="1">ROUND(OFFSET($A$11,$G$18+E22,2)/OFFSET($A$11,$G$18+E22,3),0)&amp;"/Unit"</f>
        <v>19/Unit</v>
      </c>
      <c r="L27" s="4" t="s">
        <v>27</v>
      </c>
      <c r="M27" s="4" t="s">
        <v>41</v>
      </c>
      <c r="N27" s="4" t="s">
        <v>24</v>
      </c>
      <c r="O27" s="4" t="s">
        <v>28</v>
      </c>
      <c r="P27" s="6">
        <v>28795.95</v>
      </c>
      <c r="Q27" s="6">
        <v>7225.9500000000007</v>
      </c>
      <c r="R27" s="6">
        <v>2157</v>
      </c>
      <c r="X27" s="4" t="s">
        <v>37</v>
      </c>
      <c r="Y27" s="4" t="s">
        <v>39</v>
      </c>
      <c r="Z27" s="6">
        <v>80.8</v>
      </c>
    </row>
    <row r="28" spans="1:26" x14ac:dyDescent="0.25">
      <c r="A28" s="7" t="s">
        <v>23</v>
      </c>
      <c r="B28" s="6">
        <v>10844572.280000001</v>
      </c>
      <c r="C28" s="6">
        <v>1711620.2799999998</v>
      </c>
      <c r="D28" s="6">
        <v>89526</v>
      </c>
      <c r="E28" s="21" t="str">
        <f ca="1">OFFSET($A$11,$G$18+E22,0)</f>
        <v>Phone</v>
      </c>
      <c r="F28" s="39">
        <f ca="1">ROUND(OFFSET($A$11,$G$18+E22,3),0)</f>
        <v>19591</v>
      </c>
      <c r="L28" s="4" t="s">
        <v>27</v>
      </c>
      <c r="M28" s="4" t="s">
        <v>41</v>
      </c>
      <c r="N28" s="4" t="s">
        <v>34</v>
      </c>
      <c r="O28" s="4" t="s">
        <v>30</v>
      </c>
      <c r="P28" s="6">
        <v>323694</v>
      </c>
      <c r="Q28" s="6">
        <v>48444</v>
      </c>
      <c r="R28" s="6">
        <v>1101</v>
      </c>
      <c r="X28" s="4" t="s">
        <v>37</v>
      </c>
      <c r="Y28" s="4" t="s">
        <v>30</v>
      </c>
      <c r="Z28" s="6">
        <v>171.25</v>
      </c>
    </row>
    <row r="29" spans="1:26" x14ac:dyDescent="0.25">
      <c r="A29" s="20" t="s">
        <v>38</v>
      </c>
      <c r="B29" s="6">
        <v>3433174.6000000006</v>
      </c>
      <c r="C29" s="6">
        <v>536149.6</v>
      </c>
      <c r="D29" s="6">
        <v>32889.5</v>
      </c>
      <c r="E29" s="21"/>
      <c r="F29" s="39"/>
      <c r="L29" s="4" t="s">
        <v>27</v>
      </c>
      <c r="M29" s="4" t="s">
        <v>41</v>
      </c>
      <c r="N29" s="4" t="s">
        <v>34</v>
      </c>
      <c r="O29" s="4" t="s">
        <v>26</v>
      </c>
      <c r="P29" s="6">
        <v>678960</v>
      </c>
      <c r="Q29" s="6">
        <v>63960</v>
      </c>
      <c r="R29" s="6">
        <v>2460</v>
      </c>
      <c r="X29" s="4" t="s">
        <v>37</v>
      </c>
      <c r="Y29" s="4" t="s">
        <v>42</v>
      </c>
      <c r="Z29" s="6">
        <v>83.5</v>
      </c>
    </row>
    <row r="30" spans="1:26" x14ac:dyDescent="0.25">
      <c r="A30" s="20" t="s">
        <v>29</v>
      </c>
      <c r="B30" s="6">
        <v>2513190.92</v>
      </c>
      <c r="C30" s="6">
        <v>393019.92</v>
      </c>
      <c r="D30" s="6">
        <v>19279</v>
      </c>
      <c r="L30" s="4" t="s">
        <v>27</v>
      </c>
      <c r="M30" s="4" t="s">
        <v>41</v>
      </c>
      <c r="N30" s="4" t="s">
        <v>34</v>
      </c>
      <c r="O30" s="4" t="s">
        <v>40</v>
      </c>
      <c r="P30" s="6">
        <v>139230</v>
      </c>
      <c r="Q30" s="6">
        <v>2730</v>
      </c>
      <c r="R30" s="6">
        <v>546</v>
      </c>
      <c r="X30" s="4" t="s">
        <v>37</v>
      </c>
      <c r="Y30" s="4" t="s">
        <v>44</v>
      </c>
      <c r="Z30" s="6">
        <v>169.25</v>
      </c>
    </row>
    <row r="31" spans="1:26" x14ac:dyDescent="0.25">
      <c r="A31" s="20" t="s">
        <v>19</v>
      </c>
      <c r="B31" s="6">
        <v>2462379.9000000004</v>
      </c>
      <c r="C31" s="6">
        <v>403691.89999999997</v>
      </c>
      <c r="D31" s="6">
        <v>17767</v>
      </c>
      <c r="L31" s="4" t="s">
        <v>27</v>
      </c>
      <c r="M31" s="4" t="s">
        <v>41</v>
      </c>
      <c r="N31" s="4" t="s">
        <v>34</v>
      </c>
      <c r="O31" s="4" t="s">
        <v>28</v>
      </c>
      <c r="P31" s="6">
        <v>175260</v>
      </c>
      <c r="Q31" s="6">
        <v>16510</v>
      </c>
      <c r="R31" s="6">
        <v>635</v>
      </c>
      <c r="X31" s="4" t="s">
        <v>37</v>
      </c>
      <c r="Y31" s="4" t="s">
        <v>26</v>
      </c>
      <c r="Z31" s="6">
        <v>116.1</v>
      </c>
    </row>
    <row r="32" spans="1:26" x14ac:dyDescent="0.25">
      <c r="A32" s="20" t="s">
        <v>41</v>
      </c>
      <c r="B32" s="6">
        <v>2435826.86</v>
      </c>
      <c r="C32" s="6">
        <v>378758.86000000004</v>
      </c>
      <c r="D32" s="6">
        <v>19590.5</v>
      </c>
      <c r="L32" s="4" t="s">
        <v>27</v>
      </c>
      <c r="M32" s="4" t="s">
        <v>29</v>
      </c>
      <c r="N32" s="4" t="s">
        <v>31</v>
      </c>
      <c r="O32" s="4" t="s">
        <v>21</v>
      </c>
      <c r="P32" s="6">
        <v>26114.400000000001</v>
      </c>
      <c r="Q32" s="6">
        <v>19094.400000000001</v>
      </c>
      <c r="R32" s="6">
        <v>2340</v>
      </c>
      <c r="X32" s="4" t="s">
        <v>37</v>
      </c>
      <c r="Y32" s="4" t="s">
        <v>33</v>
      </c>
      <c r="Z32" s="6">
        <v>96</v>
      </c>
    </row>
    <row r="33" spans="1:26" x14ac:dyDescent="0.25">
      <c r="A33" s="7" t="s">
        <v>37</v>
      </c>
      <c r="B33" s="6">
        <v>10594800.495000001</v>
      </c>
      <c r="C33" s="6">
        <v>1815167.9950000001</v>
      </c>
      <c r="D33" s="6">
        <v>110319</v>
      </c>
      <c r="L33" s="4" t="s">
        <v>27</v>
      </c>
      <c r="M33" s="4" t="s">
        <v>29</v>
      </c>
      <c r="N33" s="4" t="s">
        <v>31</v>
      </c>
      <c r="O33" s="4" t="s">
        <v>44</v>
      </c>
      <c r="P33" s="6">
        <v>28100.16</v>
      </c>
      <c r="Q33" s="6">
        <v>20117.16</v>
      </c>
      <c r="R33" s="6">
        <v>2661</v>
      </c>
      <c r="X33" s="4" t="s">
        <v>37</v>
      </c>
      <c r="Y33" s="4" t="s">
        <v>35</v>
      </c>
      <c r="Z33" s="6">
        <v>11.333333333333334</v>
      </c>
    </row>
    <row r="34" spans="1:26" x14ac:dyDescent="0.25">
      <c r="A34" s="20" t="s">
        <v>38</v>
      </c>
      <c r="B34" s="6">
        <v>5217682.04</v>
      </c>
      <c r="C34" s="6">
        <v>876598.54</v>
      </c>
      <c r="D34" s="6">
        <v>50597.5</v>
      </c>
      <c r="L34" s="4" t="s">
        <v>27</v>
      </c>
      <c r="M34" s="4" t="s">
        <v>29</v>
      </c>
      <c r="N34" s="4" t="s">
        <v>31</v>
      </c>
      <c r="O34" s="4" t="s">
        <v>26</v>
      </c>
      <c r="P34" s="6">
        <v>6305.76</v>
      </c>
      <c r="Q34" s="6">
        <v>4493.76</v>
      </c>
      <c r="R34" s="6">
        <v>604</v>
      </c>
      <c r="X34" s="4" t="s">
        <v>37</v>
      </c>
      <c r="Y34" s="4" t="s">
        <v>36</v>
      </c>
      <c r="Z34" s="6">
        <v>80.8</v>
      </c>
    </row>
    <row r="35" spans="1:26" x14ac:dyDescent="0.25">
      <c r="A35" s="20" t="s">
        <v>41</v>
      </c>
      <c r="B35" s="6">
        <v>2139346.7849999997</v>
      </c>
      <c r="C35" s="6">
        <v>334837.78499999997</v>
      </c>
      <c r="D35" s="6">
        <v>24096.5</v>
      </c>
      <c r="L35" s="4" t="s">
        <v>27</v>
      </c>
      <c r="M35" s="4" t="s">
        <v>29</v>
      </c>
      <c r="N35" s="4" t="s">
        <v>31</v>
      </c>
      <c r="O35" s="4" t="s">
        <v>45</v>
      </c>
      <c r="P35" s="6">
        <v>8114.4</v>
      </c>
      <c r="Q35" s="6">
        <v>6044.4</v>
      </c>
      <c r="R35" s="6">
        <v>690</v>
      </c>
      <c r="X35" s="4" t="s">
        <v>37</v>
      </c>
      <c r="Y35" s="4" t="s">
        <v>40</v>
      </c>
      <c r="Z35" s="6">
        <v>53.285714285714285</v>
      </c>
    </row>
    <row r="36" spans="1:26" x14ac:dyDescent="0.25">
      <c r="A36" s="20" t="s">
        <v>29</v>
      </c>
      <c r="B36" s="6">
        <v>1850323.6300000001</v>
      </c>
      <c r="C36" s="6">
        <v>347118.63</v>
      </c>
      <c r="D36" s="6">
        <v>17227.5</v>
      </c>
      <c r="L36" s="4" t="s">
        <v>27</v>
      </c>
      <c r="M36" s="4" t="s">
        <v>29</v>
      </c>
      <c r="N36" s="4" t="s">
        <v>32</v>
      </c>
      <c r="O36" s="4" t="s">
        <v>28</v>
      </c>
      <c r="P36" s="6">
        <v>136560</v>
      </c>
      <c r="Q36" s="6">
        <v>0</v>
      </c>
      <c r="R36" s="6">
        <v>1138</v>
      </c>
      <c r="X36" s="4" t="s">
        <v>37</v>
      </c>
      <c r="Y36" s="4" t="s">
        <v>45</v>
      </c>
      <c r="Z36" s="6">
        <v>139.4</v>
      </c>
    </row>
    <row r="37" spans="1:26" x14ac:dyDescent="0.25">
      <c r="A37" s="20" t="s">
        <v>19</v>
      </c>
      <c r="B37" s="6">
        <v>1387448.04</v>
      </c>
      <c r="C37" s="6">
        <v>256613.04</v>
      </c>
      <c r="D37" s="6">
        <v>18397.5</v>
      </c>
      <c r="L37" s="4" t="s">
        <v>27</v>
      </c>
      <c r="M37" s="4" t="s">
        <v>29</v>
      </c>
      <c r="N37" s="4" t="s">
        <v>17</v>
      </c>
      <c r="O37" s="4" t="s">
        <v>39</v>
      </c>
      <c r="P37" s="6">
        <v>8139.6</v>
      </c>
      <c r="Q37" s="6">
        <v>1299.6000000000004</v>
      </c>
      <c r="R37" s="6">
        <v>1368</v>
      </c>
      <c r="X37" s="4" t="s">
        <v>37</v>
      </c>
      <c r="Y37" s="4" t="s">
        <v>28</v>
      </c>
      <c r="Z37" s="6">
        <v>133.625</v>
      </c>
    </row>
    <row r="38" spans="1:26" x14ac:dyDescent="0.25">
      <c r="A38" s="7" t="s">
        <v>49</v>
      </c>
      <c r="B38" s="6">
        <v>58924427.505000003</v>
      </c>
      <c r="C38" s="6">
        <v>9574548.5050000008</v>
      </c>
      <c r="D38" s="6">
        <v>556652.5</v>
      </c>
      <c r="L38" s="4" t="s">
        <v>27</v>
      </c>
      <c r="M38" s="4" t="s">
        <v>29</v>
      </c>
      <c r="N38" s="4" t="s">
        <v>17</v>
      </c>
      <c r="O38" s="4" t="s">
        <v>42</v>
      </c>
      <c r="P38" s="6">
        <v>322420</v>
      </c>
      <c r="Q38" s="6">
        <v>67620</v>
      </c>
      <c r="R38" s="6">
        <v>980</v>
      </c>
      <c r="X38" s="4" t="s">
        <v>25</v>
      </c>
      <c r="Y38" s="4" t="s">
        <v>21</v>
      </c>
      <c r="Z38" s="6">
        <v>169.25</v>
      </c>
    </row>
    <row r="39" spans="1:26" x14ac:dyDescent="0.25">
      <c r="L39" s="4" t="s">
        <v>27</v>
      </c>
      <c r="M39" s="4" t="s">
        <v>29</v>
      </c>
      <c r="N39" s="4" t="s">
        <v>17</v>
      </c>
      <c r="O39" s="4" t="s">
        <v>33</v>
      </c>
      <c r="P39" s="6">
        <v>39237</v>
      </c>
      <c r="Q39" s="6">
        <v>16687</v>
      </c>
      <c r="R39" s="6">
        <v>2255</v>
      </c>
      <c r="X39" s="4" t="s">
        <v>25</v>
      </c>
      <c r="Y39" s="4" t="s">
        <v>39</v>
      </c>
      <c r="Z39" s="6">
        <v>80.8</v>
      </c>
    </row>
    <row r="40" spans="1:26" x14ac:dyDescent="0.25">
      <c r="L40" s="4" t="s">
        <v>27</v>
      </c>
      <c r="M40" s="4" t="s">
        <v>29</v>
      </c>
      <c r="N40" s="4" t="s">
        <v>17</v>
      </c>
      <c r="O40" s="4" t="s">
        <v>36</v>
      </c>
      <c r="P40" s="6">
        <v>14907.2</v>
      </c>
      <c r="Q40" s="6">
        <v>2807.2000000000007</v>
      </c>
      <c r="R40" s="6">
        <v>2420</v>
      </c>
      <c r="X40" s="4" t="s">
        <v>25</v>
      </c>
      <c r="Y40" s="4" t="s">
        <v>30</v>
      </c>
      <c r="Z40" s="6">
        <v>171.25</v>
      </c>
    </row>
    <row r="41" spans="1:26" ht="15.75" x14ac:dyDescent="0.25">
      <c r="A41" s="51" t="s">
        <v>73</v>
      </c>
      <c r="B41" s="51"/>
      <c r="C41" s="51"/>
      <c r="D41" s="51"/>
      <c r="E41" s="51"/>
      <c r="F41" s="51"/>
      <c r="G41" s="51"/>
      <c r="H41" s="51"/>
      <c r="I41" s="51"/>
      <c r="J41" s="51"/>
      <c r="K41" s="51"/>
      <c r="L41" s="4" t="s">
        <v>27</v>
      </c>
      <c r="M41" s="4" t="s">
        <v>29</v>
      </c>
      <c r="N41" s="4" t="s">
        <v>24</v>
      </c>
      <c r="O41" s="4" t="s">
        <v>30</v>
      </c>
      <c r="P41" s="6">
        <v>32877.9</v>
      </c>
      <c r="Q41" s="6">
        <v>10737.900000000001</v>
      </c>
      <c r="R41" s="6">
        <v>2214</v>
      </c>
      <c r="X41" s="4" t="s">
        <v>25</v>
      </c>
      <c r="Y41" s="4" t="s">
        <v>42</v>
      </c>
      <c r="Z41" s="6">
        <v>111.75</v>
      </c>
    </row>
    <row r="42" spans="1:26" x14ac:dyDescent="0.25">
      <c r="A42" s="5" t="s">
        <v>48</v>
      </c>
      <c r="B42" s="4" t="s">
        <v>78</v>
      </c>
      <c r="C42" s="4" t="s">
        <v>79</v>
      </c>
      <c r="D42" s="4" t="s">
        <v>80</v>
      </c>
      <c r="E42" s="3" t="s">
        <v>76</v>
      </c>
      <c r="F42" s="3"/>
      <c r="G42" s="3" t="s">
        <v>77</v>
      </c>
      <c r="L42" s="4" t="s">
        <v>27</v>
      </c>
      <c r="M42" s="4" t="s">
        <v>29</v>
      </c>
      <c r="N42" s="4" t="s">
        <v>24</v>
      </c>
      <c r="O42" s="4" t="s">
        <v>26</v>
      </c>
      <c r="P42" s="6">
        <v>37050</v>
      </c>
      <c r="Q42" s="6">
        <v>12350</v>
      </c>
      <c r="R42" s="6">
        <v>2470</v>
      </c>
      <c r="X42" s="4" t="s">
        <v>25</v>
      </c>
      <c r="Y42" s="4" t="s">
        <v>44</v>
      </c>
      <c r="Z42" s="6">
        <v>169.25</v>
      </c>
    </row>
    <row r="43" spans="1:26" x14ac:dyDescent="0.25">
      <c r="A43" s="7" t="s">
        <v>21</v>
      </c>
      <c r="B43" s="6">
        <v>5484378.8350000009</v>
      </c>
      <c r="C43" s="6">
        <v>764476.33499999996</v>
      </c>
      <c r="D43" s="6">
        <v>40506</v>
      </c>
      <c r="E43" s="28">
        <f>C43/B43</f>
        <v>0.13939159893939015</v>
      </c>
      <c r="F43" s="28"/>
      <c r="G43" s="29">
        <f>C43/D43</f>
        <v>18.873162864760776</v>
      </c>
      <c r="L43" s="4" t="s">
        <v>27</v>
      </c>
      <c r="M43" s="4" t="s">
        <v>29</v>
      </c>
      <c r="N43" s="4" t="s">
        <v>24</v>
      </c>
      <c r="O43" s="4" t="s">
        <v>40</v>
      </c>
      <c r="P43" s="6">
        <v>29246.400000000001</v>
      </c>
      <c r="Q43" s="6">
        <v>8936.4000000000015</v>
      </c>
      <c r="R43" s="6">
        <v>2031</v>
      </c>
      <c r="X43" s="4" t="s">
        <v>25</v>
      </c>
      <c r="Y43" s="4" t="s">
        <v>26</v>
      </c>
      <c r="Z43" s="6">
        <v>116.1</v>
      </c>
    </row>
    <row r="44" spans="1:26" x14ac:dyDescent="0.25">
      <c r="A44" s="7" t="s">
        <v>39</v>
      </c>
      <c r="B44" s="6">
        <v>3183530.1400000006</v>
      </c>
      <c r="C44" s="6">
        <v>784206.13999999978</v>
      </c>
      <c r="D44" s="6">
        <v>36012</v>
      </c>
      <c r="E44" s="28">
        <f t="shared" ref="E44:E54" si="0">C44/B44</f>
        <v>0.24633224926841737</v>
      </c>
      <c r="F44" s="28"/>
      <c r="G44" s="29">
        <f t="shared" ref="G44:G54" si="1">C44/D44</f>
        <v>21.776245140508713</v>
      </c>
      <c r="L44" s="4" t="s">
        <v>27</v>
      </c>
      <c r="M44" s="4" t="s">
        <v>29</v>
      </c>
      <c r="N44" s="4" t="s">
        <v>24</v>
      </c>
      <c r="O44" s="4" t="s">
        <v>28</v>
      </c>
      <c r="P44" s="6">
        <v>28795.95</v>
      </c>
      <c r="Q44" s="6">
        <v>7225.9500000000007</v>
      </c>
      <c r="R44" s="6">
        <v>2157</v>
      </c>
      <c r="X44" s="4" t="s">
        <v>25</v>
      </c>
      <c r="Y44" s="4" t="s">
        <v>33</v>
      </c>
      <c r="Z44" s="6">
        <v>41</v>
      </c>
    </row>
    <row r="45" spans="1:26" x14ac:dyDescent="0.25">
      <c r="A45" s="7" t="s">
        <v>30</v>
      </c>
      <c r="B45" s="6">
        <v>4696731.2</v>
      </c>
      <c r="C45" s="6">
        <v>616541.19999999984</v>
      </c>
      <c r="D45" s="6">
        <v>32676</v>
      </c>
      <c r="E45" s="28">
        <f t="shared" si="0"/>
        <v>0.1312702758037334</v>
      </c>
      <c r="F45" s="28"/>
      <c r="G45" s="29">
        <f t="shared" si="1"/>
        <v>18.868319255722849</v>
      </c>
      <c r="L45" s="4" t="s">
        <v>27</v>
      </c>
      <c r="M45" s="4" t="s">
        <v>29</v>
      </c>
      <c r="N45" s="4" t="s">
        <v>34</v>
      </c>
      <c r="O45" s="4" t="s">
        <v>35</v>
      </c>
      <c r="P45" s="6">
        <v>287400</v>
      </c>
      <c r="Q45" s="6">
        <v>47900</v>
      </c>
      <c r="R45" s="6">
        <v>958</v>
      </c>
      <c r="X45" s="4" t="s">
        <v>25</v>
      </c>
      <c r="Y45" s="4" t="s">
        <v>35</v>
      </c>
      <c r="Z45" s="6">
        <v>83.5</v>
      </c>
    </row>
    <row r="46" spans="1:26" x14ac:dyDescent="0.25">
      <c r="A46" s="7" t="s">
        <v>42</v>
      </c>
      <c r="B46" s="6">
        <v>5366693.37</v>
      </c>
      <c r="C46" s="6">
        <v>616045.37</v>
      </c>
      <c r="D46" s="6">
        <v>55565.5</v>
      </c>
      <c r="E46" s="28">
        <f t="shared" si="0"/>
        <v>0.11479049156110069</v>
      </c>
      <c r="F46" s="28"/>
      <c r="G46" s="29">
        <f t="shared" si="1"/>
        <v>11.086832117051047</v>
      </c>
      <c r="L46" s="4" t="s">
        <v>27</v>
      </c>
      <c r="M46" s="4" t="s">
        <v>29</v>
      </c>
      <c r="N46" s="4" t="s">
        <v>34</v>
      </c>
      <c r="O46" s="4" t="s">
        <v>40</v>
      </c>
      <c r="P46" s="6">
        <v>139230</v>
      </c>
      <c r="Q46" s="6">
        <v>2730</v>
      </c>
      <c r="R46" s="6">
        <v>546</v>
      </c>
      <c r="X46" s="4" t="s">
        <v>25</v>
      </c>
      <c r="Y46" s="4" t="s">
        <v>36</v>
      </c>
      <c r="Z46" s="6">
        <v>80.8</v>
      </c>
    </row>
    <row r="47" spans="1:26" x14ac:dyDescent="0.25">
      <c r="A47" s="7" t="s">
        <v>44</v>
      </c>
      <c r="B47" s="6">
        <v>5363460.59</v>
      </c>
      <c r="C47" s="6">
        <v>818772.59</v>
      </c>
      <c r="D47" s="6">
        <v>32832</v>
      </c>
      <c r="E47" s="28">
        <f t="shared" si="0"/>
        <v>0.15265751957357068</v>
      </c>
      <c r="F47" s="28"/>
      <c r="G47" s="29">
        <f t="shared" si="1"/>
        <v>24.93824896442495</v>
      </c>
      <c r="L47" s="4" t="s">
        <v>27</v>
      </c>
      <c r="M47" s="4" t="s">
        <v>38</v>
      </c>
      <c r="N47" s="4" t="s">
        <v>31</v>
      </c>
      <c r="O47" s="4" t="s">
        <v>33</v>
      </c>
      <c r="P47" s="6">
        <v>5961.24</v>
      </c>
      <c r="Q47" s="6">
        <v>4248.24</v>
      </c>
      <c r="R47" s="6">
        <v>571</v>
      </c>
      <c r="X47" s="4" t="s">
        <v>25</v>
      </c>
      <c r="Y47" s="4" t="s">
        <v>40</v>
      </c>
      <c r="Z47" s="6">
        <v>84.125</v>
      </c>
    </row>
    <row r="48" spans="1:26" x14ac:dyDescent="0.25">
      <c r="A48" s="7" t="s">
        <v>26</v>
      </c>
      <c r="B48" s="6">
        <v>6642263.6599999983</v>
      </c>
      <c r="C48" s="6">
        <v>1073660.6600000001</v>
      </c>
      <c r="D48" s="6">
        <v>67124</v>
      </c>
      <c r="E48" s="28">
        <f t="shared" si="0"/>
        <v>0.16164077714433883</v>
      </c>
      <c r="F48" s="28"/>
      <c r="G48" s="29">
        <f t="shared" si="1"/>
        <v>15.995182944997321</v>
      </c>
      <c r="L48" s="4" t="s">
        <v>27</v>
      </c>
      <c r="M48" s="4" t="s">
        <v>38</v>
      </c>
      <c r="N48" s="4" t="s">
        <v>31</v>
      </c>
      <c r="O48" s="4" t="s">
        <v>28</v>
      </c>
      <c r="P48" s="6">
        <v>12747.84</v>
      </c>
      <c r="Q48" s="6">
        <v>9495.84</v>
      </c>
      <c r="R48" s="6">
        <v>1084</v>
      </c>
      <c r="X48" s="4" t="s">
        <v>25</v>
      </c>
      <c r="Y48" s="4" t="s">
        <v>45</v>
      </c>
      <c r="Z48" s="6">
        <v>139.4</v>
      </c>
    </row>
    <row r="49" spans="1:26" x14ac:dyDescent="0.25">
      <c r="A49" s="7" t="s">
        <v>33</v>
      </c>
      <c r="B49" s="6">
        <v>3994621.6800000006</v>
      </c>
      <c r="C49" s="6">
        <v>582247.17999999993</v>
      </c>
      <c r="D49" s="6">
        <v>44646</v>
      </c>
      <c r="E49" s="28">
        <f t="shared" si="0"/>
        <v>0.14575777799313397</v>
      </c>
      <c r="F49" s="28"/>
      <c r="G49" s="29">
        <f t="shared" si="1"/>
        <v>13.041418716122383</v>
      </c>
      <c r="L49" s="4" t="s">
        <v>27</v>
      </c>
      <c r="M49" s="4" t="s">
        <v>38</v>
      </c>
      <c r="N49" s="4" t="s">
        <v>32</v>
      </c>
      <c r="O49" s="4" t="s">
        <v>26</v>
      </c>
      <c r="P49" s="6">
        <v>81095</v>
      </c>
      <c r="Q49" s="6">
        <v>1655</v>
      </c>
      <c r="R49" s="6">
        <v>662</v>
      </c>
      <c r="X49" s="4" t="s">
        <v>25</v>
      </c>
      <c r="Y49" s="4" t="s">
        <v>28</v>
      </c>
      <c r="Z49" s="6">
        <v>131.9</v>
      </c>
    </row>
    <row r="50" spans="1:26" x14ac:dyDescent="0.25">
      <c r="A50" s="7" t="s">
        <v>35</v>
      </c>
      <c r="B50" s="6">
        <v>1786847.72</v>
      </c>
      <c r="C50" s="6">
        <v>349771.72000000003</v>
      </c>
      <c r="D50" s="6">
        <v>35792</v>
      </c>
      <c r="E50" s="28">
        <f t="shared" si="0"/>
        <v>0.19574791745543937</v>
      </c>
      <c r="F50" s="28"/>
      <c r="G50" s="29">
        <f t="shared" si="1"/>
        <v>9.7723435404559691</v>
      </c>
      <c r="L50" s="4" t="s">
        <v>27</v>
      </c>
      <c r="M50" s="4" t="s">
        <v>38</v>
      </c>
      <c r="N50" s="4" t="s">
        <v>32</v>
      </c>
      <c r="O50" s="4" t="s">
        <v>33</v>
      </c>
      <c r="P50" s="6">
        <v>225596.25</v>
      </c>
      <c r="Q50" s="6">
        <v>6836.25</v>
      </c>
      <c r="R50" s="6">
        <v>1823</v>
      </c>
      <c r="X50" s="4" t="s">
        <v>18</v>
      </c>
      <c r="Y50" s="4" t="s">
        <v>21</v>
      </c>
      <c r="Z50" s="6">
        <v>169.25</v>
      </c>
    </row>
    <row r="51" spans="1:26" x14ac:dyDescent="0.25">
      <c r="A51" s="7" t="s">
        <v>36</v>
      </c>
      <c r="B51" s="6">
        <v>3448123.99</v>
      </c>
      <c r="C51" s="6">
        <v>807818.98999999987</v>
      </c>
      <c r="D51" s="6">
        <v>42687</v>
      </c>
      <c r="E51" s="28">
        <f t="shared" si="0"/>
        <v>0.23427782537483516</v>
      </c>
      <c r="F51" s="28"/>
      <c r="G51" s="29">
        <f t="shared" si="1"/>
        <v>18.924238995478714</v>
      </c>
      <c r="L51" s="4" t="s">
        <v>27</v>
      </c>
      <c r="M51" s="4" t="s">
        <v>38</v>
      </c>
      <c r="N51" s="4" t="s">
        <v>32</v>
      </c>
      <c r="O51" s="4" t="s">
        <v>28</v>
      </c>
      <c r="P51" s="6">
        <v>136560</v>
      </c>
      <c r="Q51" s="6">
        <v>0</v>
      </c>
      <c r="R51" s="6">
        <v>1138</v>
      </c>
      <c r="X51" s="4" t="s">
        <v>18</v>
      </c>
      <c r="Y51" s="4" t="s">
        <v>39</v>
      </c>
      <c r="Z51" s="6">
        <v>80.8</v>
      </c>
    </row>
    <row r="52" spans="1:26" x14ac:dyDescent="0.25">
      <c r="A52" s="7" t="s">
        <v>40</v>
      </c>
      <c r="B52" s="6">
        <v>4915389.2100000009</v>
      </c>
      <c r="C52" s="6">
        <v>709386.20999999973</v>
      </c>
      <c r="D52" s="6">
        <v>59396</v>
      </c>
      <c r="E52" s="28">
        <f t="shared" si="0"/>
        <v>0.14431943833802727</v>
      </c>
      <c r="F52" s="28"/>
      <c r="G52" s="29">
        <f t="shared" si="1"/>
        <v>11.94333305273082</v>
      </c>
      <c r="L52" s="4" t="s">
        <v>27</v>
      </c>
      <c r="M52" s="4" t="s">
        <v>38</v>
      </c>
      <c r="N52" s="4" t="s">
        <v>17</v>
      </c>
      <c r="O52" s="4" t="s">
        <v>21</v>
      </c>
      <c r="P52" s="6">
        <v>769814.5</v>
      </c>
      <c r="Q52" s="6">
        <v>141394.5</v>
      </c>
      <c r="R52" s="6">
        <v>2417</v>
      </c>
      <c r="X52" s="4" t="s">
        <v>18</v>
      </c>
      <c r="Y52" s="4" t="s">
        <v>30</v>
      </c>
      <c r="Z52" s="6">
        <v>162</v>
      </c>
    </row>
    <row r="53" spans="1:26" x14ac:dyDescent="0.25">
      <c r="A53" s="7" t="s">
        <v>45</v>
      </c>
      <c r="B53" s="6">
        <v>4418089.2300000004</v>
      </c>
      <c r="C53" s="6">
        <v>644115.23</v>
      </c>
      <c r="D53" s="6">
        <v>40569</v>
      </c>
      <c r="E53" s="28">
        <f t="shared" si="0"/>
        <v>0.14579045294655579</v>
      </c>
      <c r="F53" s="28"/>
      <c r="G53" s="29">
        <f t="shared" si="1"/>
        <v>15.877029998274544</v>
      </c>
      <c r="I53" s="33" t="s">
        <v>83</v>
      </c>
      <c r="J53" t="str">
        <f>ROUND(AVERAGE(B43:B54)/1000000,1)&amp;" M"</f>
        <v>4.9 M</v>
      </c>
      <c r="L53" s="4" t="s">
        <v>27</v>
      </c>
      <c r="M53" s="4" t="s">
        <v>38</v>
      </c>
      <c r="N53" s="4" t="s">
        <v>17</v>
      </c>
      <c r="O53" s="4" t="s">
        <v>39</v>
      </c>
      <c r="P53" s="6">
        <v>4472</v>
      </c>
      <c r="Q53" s="6">
        <v>1872</v>
      </c>
      <c r="R53" s="6">
        <v>260</v>
      </c>
      <c r="X53" s="4" t="s">
        <v>18</v>
      </c>
      <c r="Y53" s="4" t="s">
        <v>42</v>
      </c>
      <c r="Z53" s="6">
        <v>91.8</v>
      </c>
    </row>
    <row r="54" spans="1:26" x14ac:dyDescent="0.25">
      <c r="A54" s="7" t="s">
        <v>28</v>
      </c>
      <c r="B54" s="6">
        <v>9624297.8800000008</v>
      </c>
      <c r="C54" s="6">
        <v>1807506.8800000004</v>
      </c>
      <c r="D54" s="6">
        <v>68847</v>
      </c>
      <c r="E54" s="28">
        <f t="shared" si="0"/>
        <v>0.18780662262710432</v>
      </c>
      <c r="F54" s="28"/>
      <c r="G54" s="29">
        <f t="shared" si="1"/>
        <v>26.253967202637739</v>
      </c>
      <c r="I54" t="s">
        <v>84</v>
      </c>
      <c r="J54">
        <f>AVERAGE(C43:C54)</f>
        <v>797879.04208333336</v>
      </c>
      <c r="L54" s="4" t="s">
        <v>27</v>
      </c>
      <c r="M54" s="4" t="s">
        <v>38</v>
      </c>
      <c r="N54" s="4" t="s">
        <v>17</v>
      </c>
      <c r="O54" s="4" t="s">
        <v>30</v>
      </c>
      <c r="P54" s="6">
        <v>19971.599999999999</v>
      </c>
      <c r="Q54" s="6">
        <v>8751.5999999999985</v>
      </c>
      <c r="R54" s="6">
        <v>1122</v>
      </c>
      <c r="X54" s="4" t="s">
        <v>18</v>
      </c>
      <c r="Y54" s="4" t="s">
        <v>44</v>
      </c>
      <c r="Z54" s="6">
        <v>169.25</v>
      </c>
    </row>
    <row r="55" spans="1:26" x14ac:dyDescent="0.25">
      <c r="A55" s="7" t="s">
        <v>49</v>
      </c>
      <c r="B55" s="31">
        <v>58924427.505000003</v>
      </c>
      <c r="C55" s="31">
        <v>9574548.5050000008</v>
      </c>
      <c r="D55" s="6">
        <v>556652.5</v>
      </c>
      <c r="E55" s="32">
        <f>C55/B55</f>
        <v>0.16248861313395971</v>
      </c>
      <c r="F55" s="8">
        <f>1-E55</f>
        <v>0.83751138686604032</v>
      </c>
      <c r="G55" s="16">
        <f>C55/D55</f>
        <v>17.200225463821685</v>
      </c>
      <c r="L55" s="4" t="s">
        <v>27</v>
      </c>
      <c r="M55" s="4" t="s">
        <v>38</v>
      </c>
      <c r="N55" s="4" t="s">
        <v>17</v>
      </c>
      <c r="O55" s="4" t="s">
        <v>42</v>
      </c>
      <c r="P55" s="6">
        <v>15083.25</v>
      </c>
      <c r="Q55" s="6">
        <v>2408.25</v>
      </c>
      <c r="R55" s="6">
        <v>2535</v>
      </c>
      <c r="X55" s="4" t="s">
        <v>18</v>
      </c>
      <c r="Y55" s="4" t="s">
        <v>26</v>
      </c>
      <c r="Z55" s="6">
        <v>115.11111111111111</v>
      </c>
    </row>
    <row r="56" spans="1:26" x14ac:dyDescent="0.25">
      <c r="E56" s="8"/>
      <c r="F56" s="8"/>
      <c r="L56" s="4" t="s">
        <v>27</v>
      </c>
      <c r="M56" s="4" t="s">
        <v>38</v>
      </c>
      <c r="N56" s="4" t="s">
        <v>17</v>
      </c>
      <c r="O56" s="4" t="s">
        <v>44</v>
      </c>
      <c r="P56" s="6">
        <v>848172.5</v>
      </c>
      <c r="Q56" s="6">
        <v>106912.5</v>
      </c>
      <c r="R56" s="6">
        <v>2851</v>
      </c>
      <c r="X56" s="4" t="s">
        <v>18</v>
      </c>
      <c r="Y56" s="4" t="s">
        <v>33</v>
      </c>
      <c r="Z56" s="6">
        <v>101.8</v>
      </c>
    </row>
    <row r="57" spans="1:26" x14ac:dyDescent="0.25">
      <c r="A57" s="7" t="s">
        <v>81</v>
      </c>
      <c r="B57" s="4"/>
      <c r="C57" s="4"/>
      <c r="L57" s="4" t="s">
        <v>27</v>
      </c>
      <c r="M57" s="4" t="s">
        <v>38</v>
      </c>
      <c r="N57" s="4" t="s">
        <v>17</v>
      </c>
      <c r="O57" s="4" t="s">
        <v>26</v>
      </c>
      <c r="P57" s="6">
        <v>291779.59999999998</v>
      </c>
      <c r="Q57" s="6">
        <v>51039.6</v>
      </c>
      <c r="R57" s="6">
        <v>1924</v>
      </c>
      <c r="X57" s="4" t="s">
        <v>18</v>
      </c>
      <c r="Y57" s="4" t="s">
        <v>35</v>
      </c>
      <c r="Z57" s="6">
        <v>80.8</v>
      </c>
    </row>
    <row r="58" spans="1:26" x14ac:dyDescent="0.25">
      <c r="L58" s="4" t="s">
        <v>27</v>
      </c>
      <c r="M58" s="4" t="s">
        <v>38</v>
      </c>
      <c r="N58" s="4" t="s">
        <v>17</v>
      </c>
      <c r="O58" s="4" t="s">
        <v>35</v>
      </c>
      <c r="P58" s="6">
        <v>6181</v>
      </c>
      <c r="Q58" s="6">
        <v>1766</v>
      </c>
      <c r="R58" s="6">
        <v>883</v>
      </c>
      <c r="X58" s="4" t="s">
        <v>18</v>
      </c>
      <c r="Y58" s="4" t="s">
        <v>36</v>
      </c>
      <c r="Z58" s="6">
        <v>80.8</v>
      </c>
    </row>
    <row r="59" spans="1:26" x14ac:dyDescent="0.25">
      <c r="L59" s="4" t="s">
        <v>27</v>
      </c>
      <c r="M59" s="4" t="s">
        <v>38</v>
      </c>
      <c r="N59" s="4" t="s">
        <v>17</v>
      </c>
      <c r="O59" s="4" t="s">
        <v>36</v>
      </c>
      <c r="P59" s="6">
        <v>55071.199999999997</v>
      </c>
      <c r="Q59" s="6">
        <v>25141.199999999997</v>
      </c>
      <c r="R59" s="6">
        <v>2993</v>
      </c>
      <c r="X59" s="4" t="s">
        <v>18</v>
      </c>
      <c r="Y59" s="4" t="s">
        <v>40</v>
      </c>
      <c r="Z59" s="6">
        <v>86.8</v>
      </c>
    </row>
    <row r="60" spans="1:26" x14ac:dyDescent="0.25">
      <c r="L60" s="4" t="s">
        <v>27</v>
      </c>
      <c r="M60" s="4" t="s">
        <v>38</v>
      </c>
      <c r="N60" s="4" t="s">
        <v>17</v>
      </c>
      <c r="O60" s="4" t="s">
        <v>40</v>
      </c>
      <c r="P60" s="6">
        <v>33809.85</v>
      </c>
      <c r="Q60" s="6">
        <v>11314.849999999999</v>
      </c>
      <c r="R60" s="6">
        <v>3594</v>
      </c>
      <c r="X60" s="4" t="s">
        <v>18</v>
      </c>
      <c r="Y60" s="4" t="s">
        <v>45</v>
      </c>
      <c r="Z60" s="6">
        <v>139.4</v>
      </c>
    </row>
    <row r="61" spans="1:26" x14ac:dyDescent="0.25">
      <c r="A61" s="5" t="s">
        <v>48</v>
      </c>
      <c r="B61" s="4" t="s">
        <v>50</v>
      </c>
      <c r="C61" s="4" t="s">
        <v>51</v>
      </c>
      <c r="D61" s="4" t="s">
        <v>74</v>
      </c>
      <c r="E61" s="4" t="s">
        <v>75</v>
      </c>
      <c r="F61" s="3" t="s">
        <v>16</v>
      </c>
      <c r="G61" s="3" t="s">
        <v>82</v>
      </c>
      <c r="L61" s="4" t="s">
        <v>27</v>
      </c>
      <c r="M61" s="4" t="s">
        <v>38</v>
      </c>
      <c r="N61" s="4" t="s">
        <v>17</v>
      </c>
      <c r="O61" s="4" t="s">
        <v>45</v>
      </c>
      <c r="P61" s="6">
        <v>368676</v>
      </c>
      <c r="Q61" s="6">
        <v>57456</v>
      </c>
      <c r="R61" s="6">
        <v>1197</v>
      </c>
      <c r="X61" s="4" t="s">
        <v>18</v>
      </c>
      <c r="Y61" s="4" t="s">
        <v>28</v>
      </c>
      <c r="Z61" s="6">
        <v>165.22222222222223</v>
      </c>
    </row>
    <row r="62" spans="1:26" x14ac:dyDescent="0.25">
      <c r="A62" s="7" t="s">
        <v>17</v>
      </c>
      <c r="B62" s="6">
        <v>28169503.190000027</v>
      </c>
      <c r="C62" s="6">
        <v>6033630.6899999976</v>
      </c>
      <c r="D62" s="8">
        <v>0.21419017045859345</v>
      </c>
      <c r="E62" s="6">
        <v>248045.5</v>
      </c>
      <c r="F62" s="17">
        <f>C62/E62</f>
        <v>24.324693211527713</v>
      </c>
      <c r="G62" s="17">
        <f>B62/E62</f>
        <v>113.5658707374253</v>
      </c>
      <c r="L62" s="4" t="s">
        <v>27</v>
      </c>
      <c r="M62" s="4" t="s">
        <v>38</v>
      </c>
      <c r="N62" s="4" t="s">
        <v>17</v>
      </c>
      <c r="O62" s="4" t="s">
        <v>28</v>
      </c>
      <c r="P62" s="6">
        <v>460264.8</v>
      </c>
      <c r="Q62" s="6">
        <v>93814.8</v>
      </c>
      <c r="R62" s="6">
        <v>2595</v>
      </c>
      <c r="X62" s="4" t="s">
        <v>23</v>
      </c>
      <c r="Y62" s="4" t="s">
        <v>21</v>
      </c>
      <c r="Z62" s="6">
        <v>169.25</v>
      </c>
    </row>
    <row r="63" spans="1:26" x14ac:dyDescent="0.25">
      <c r="A63" s="7" t="s">
        <v>34</v>
      </c>
      <c r="B63" s="6">
        <v>23625768</v>
      </c>
      <c r="C63" s="6">
        <v>2363643</v>
      </c>
      <c r="D63" s="8">
        <v>0.10004512869168951</v>
      </c>
      <c r="E63" s="6">
        <v>85048.5</v>
      </c>
      <c r="F63" s="17">
        <f>C63/E63</f>
        <v>27.791707084781038</v>
      </c>
      <c r="G63" s="17">
        <f>B63/E63</f>
        <v>277.79170708478102</v>
      </c>
      <c r="L63" s="4" t="s">
        <v>27</v>
      </c>
      <c r="M63" s="4" t="s">
        <v>38</v>
      </c>
      <c r="N63" s="4" t="s">
        <v>24</v>
      </c>
      <c r="O63" s="4" t="s">
        <v>39</v>
      </c>
      <c r="P63" s="6">
        <v>14610</v>
      </c>
      <c r="Q63" s="6">
        <v>4870</v>
      </c>
      <c r="R63" s="6">
        <v>974</v>
      </c>
      <c r="X63" s="4" t="s">
        <v>23</v>
      </c>
      <c r="Y63" s="4" t="s">
        <v>39</v>
      </c>
      <c r="Z63" s="6">
        <v>80.8</v>
      </c>
    </row>
    <row r="64" spans="1:26" x14ac:dyDescent="0.25">
      <c r="A64" s="7" t="s">
        <v>32</v>
      </c>
      <c r="B64" s="6">
        <v>4804080.625</v>
      </c>
      <c r="C64" s="6">
        <v>82440.625</v>
      </c>
      <c r="D64" s="8">
        <v>1.7160541513601264E-2</v>
      </c>
      <c r="E64" s="6">
        <v>39347</v>
      </c>
      <c r="F64" s="17">
        <f>C64/E64</f>
        <v>2.0952200930185274</v>
      </c>
      <c r="G64" s="17">
        <f>B64/E64</f>
        <v>122.09522009301853</v>
      </c>
      <c r="L64" s="4" t="s">
        <v>27</v>
      </c>
      <c r="M64" s="4" t="s">
        <v>38</v>
      </c>
      <c r="N64" s="4" t="s">
        <v>24</v>
      </c>
      <c r="O64" s="4" t="s">
        <v>35</v>
      </c>
      <c r="P64" s="6">
        <v>26486.400000000001</v>
      </c>
      <c r="Q64" s="6">
        <v>6646.4000000000015</v>
      </c>
      <c r="R64" s="6">
        <v>1984</v>
      </c>
      <c r="X64" s="4" t="s">
        <v>23</v>
      </c>
      <c r="Y64" s="4" t="s">
        <v>30</v>
      </c>
      <c r="Z64" s="6">
        <v>162</v>
      </c>
    </row>
    <row r="65" spans="1:26" x14ac:dyDescent="0.25">
      <c r="A65" s="7" t="s">
        <v>24</v>
      </c>
      <c r="B65" s="6">
        <v>1346477.2500000002</v>
      </c>
      <c r="C65" s="6">
        <v>378467.25</v>
      </c>
      <c r="D65" s="8">
        <v>0.28107957264038436</v>
      </c>
      <c r="E65" s="6">
        <v>96801</v>
      </c>
      <c r="F65" s="17">
        <f>C65/E65</f>
        <v>3.9097452505655932</v>
      </c>
      <c r="G65" s="17">
        <f>B65/E65</f>
        <v>13.909745250565596</v>
      </c>
      <c r="L65" s="4" t="s">
        <v>27</v>
      </c>
      <c r="M65" s="4" t="s">
        <v>38</v>
      </c>
      <c r="N65" s="4" t="s">
        <v>24</v>
      </c>
      <c r="O65" s="4" t="s">
        <v>36</v>
      </c>
      <c r="P65" s="6">
        <v>37080</v>
      </c>
      <c r="Q65" s="6">
        <v>12360</v>
      </c>
      <c r="R65" s="6">
        <v>2472</v>
      </c>
      <c r="X65" s="4" t="s">
        <v>23</v>
      </c>
      <c r="Y65" s="4" t="s">
        <v>42</v>
      </c>
      <c r="Z65" s="6">
        <v>160.4</v>
      </c>
    </row>
    <row r="66" spans="1:26" x14ac:dyDescent="0.25">
      <c r="A66" s="7" t="s">
        <v>31</v>
      </c>
      <c r="B66" s="6">
        <v>978598.44000000006</v>
      </c>
      <c r="C66" s="6">
        <v>716366.94000000018</v>
      </c>
      <c r="D66" s="8">
        <v>0.73203360103455728</v>
      </c>
      <c r="E66" s="6">
        <v>87410.5</v>
      </c>
      <c r="F66" s="17">
        <f>C66/E66</f>
        <v>8.1954335005519958</v>
      </c>
      <c r="G66" s="17">
        <f>B66/E66</f>
        <v>11.195433500551994</v>
      </c>
      <c r="L66" s="4" t="s">
        <v>27</v>
      </c>
      <c r="M66" s="4" t="s">
        <v>38</v>
      </c>
      <c r="N66" s="4" t="s">
        <v>24</v>
      </c>
      <c r="O66" s="4" t="s">
        <v>40</v>
      </c>
      <c r="P66" s="6">
        <v>29246.400000000001</v>
      </c>
      <c r="Q66" s="6">
        <v>8936.4000000000015</v>
      </c>
      <c r="R66" s="6">
        <v>2031</v>
      </c>
      <c r="X66" s="4" t="s">
        <v>23</v>
      </c>
      <c r="Y66" s="4" t="s">
        <v>44</v>
      </c>
      <c r="Z66" s="6">
        <v>160.4</v>
      </c>
    </row>
    <row r="67" spans="1:26" x14ac:dyDescent="0.25">
      <c r="A67" s="7" t="s">
        <v>49</v>
      </c>
      <c r="B67" s="6">
        <v>58924427.505000025</v>
      </c>
      <c r="C67" s="6">
        <v>9574548.504999999</v>
      </c>
      <c r="D67" s="8">
        <v>0.16248861313395965</v>
      </c>
      <c r="E67" s="6">
        <v>556652.5</v>
      </c>
      <c r="F67"/>
      <c r="L67" s="4" t="s">
        <v>27</v>
      </c>
      <c r="M67" s="4" t="s">
        <v>38</v>
      </c>
      <c r="N67" s="4" t="s">
        <v>34</v>
      </c>
      <c r="O67" s="4" t="s">
        <v>21</v>
      </c>
      <c r="P67" s="6">
        <v>700245</v>
      </c>
      <c r="Q67" s="6">
        <v>58995</v>
      </c>
      <c r="R67" s="6">
        <v>2565</v>
      </c>
      <c r="X67" s="4" t="s">
        <v>23</v>
      </c>
      <c r="Y67" s="4" t="s">
        <v>26</v>
      </c>
      <c r="Z67" s="6">
        <v>142.75</v>
      </c>
    </row>
    <row r="68" spans="1:26" x14ac:dyDescent="0.25">
      <c r="B68" t="str">
        <f>ROUND(B62/1000000,1)&amp;" M"</f>
        <v>28.2 M</v>
      </c>
      <c r="L68" s="4" t="s">
        <v>27</v>
      </c>
      <c r="M68" s="4" t="s">
        <v>38</v>
      </c>
      <c r="N68" s="4" t="s">
        <v>34</v>
      </c>
      <c r="O68" s="4" t="s">
        <v>42</v>
      </c>
      <c r="P68" s="6">
        <v>457995</v>
      </c>
      <c r="Q68" s="6">
        <v>56245</v>
      </c>
      <c r="R68" s="6">
        <v>1607</v>
      </c>
      <c r="X68" s="4" t="s">
        <v>23</v>
      </c>
      <c r="Y68" s="4" t="s">
        <v>33</v>
      </c>
      <c r="Z68" s="6">
        <v>84.75</v>
      </c>
    </row>
    <row r="69" spans="1:26" x14ac:dyDescent="0.25">
      <c r="A69" s="7"/>
      <c r="B69" s="6"/>
      <c r="C69" s="6"/>
      <c r="D69" s="8"/>
      <c r="E69" s="6"/>
      <c r="F69" s="17"/>
      <c r="G69" s="17"/>
      <c r="L69" s="4" t="s">
        <v>27</v>
      </c>
      <c r="M69" s="4" t="s">
        <v>38</v>
      </c>
      <c r="N69" s="4" t="s">
        <v>34</v>
      </c>
      <c r="O69" s="4" t="s">
        <v>44</v>
      </c>
      <c r="P69" s="6">
        <v>159570</v>
      </c>
      <c r="Q69" s="6">
        <v>11820</v>
      </c>
      <c r="R69" s="6">
        <v>591</v>
      </c>
      <c r="X69" s="4" t="s">
        <v>23</v>
      </c>
      <c r="Y69" s="4" t="s">
        <v>35</v>
      </c>
      <c r="Z69" s="6">
        <v>83.5</v>
      </c>
    </row>
    <row r="70" spans="1:26" x14ac:dyDescent="0.25">
      <c r="A70" s="7"/>
      <c r="B70" s="6"/>
      <c r="C70" s="6"/>
      <c r="D70" s="8"/>
      <c r="E70" s="6"/>
      <c r="F70" s="17"/>
      <c r="G70" s="17"/>
      <c r="L70" s="4" t="s">
        <v>27</v>
      </c>
      <c r="M70" s="4" t="s">
        <v>38</v>
      </c>
      <c r="N70" s="4" t="s">
        <v>34</v>
      </c>
      <c r="O70" s="4" t="s">
        <v>26</v>
      </c>
      <c r="P70" s="6">
        <v>678960</v>
      </c>
      <c r="Q70" s="6">
        <v>63960</v>
      </c>
      <c r="R70" s="6">
        <v>2460</v>
      </c>
      <c r="X70" s="4" t="s">
        <v>23</v>
      </c>
      <c r="Y70" s="4" t="s">
        <v>36</v>
      </c>
      <c r="Z70" s="6">
        <v>80.8</v>
      </c>
    </row>
    <row r="71" spans="1:26" x14ac:dyDescent="0.25">
      <c r="A71" s="7"/>
      <c r="B71" s="6"/>
      <c r="C71" s="6"/>
      <c r="D71" s="8"/>
      <c r="E71" s="6"/>
      <c r="F71" s="17"/>
      <c r="G71" s="17"/>
      <c r="L71" s="4" t="s">
        <v>27</v>
      </c>
      <c r="M71" s="4" t="s">
        <v>38</v>
      </c>
      <c r="N71" s="4" t="s">
        <v>34</v>
      </c>
      <c r="O71" s="4" t="s">
        <v>45</v>
      </c>
      <c r="P71" s="6">
        <v>567600</v>
      </c>
      <c r="Q71" s="6">
        <v>30100</v>
      </c>
      <c r="R71" s="6">
        <v>2150</v>
      </c>
      <c r="X71" s="4" t="s">
        <v>23</v>
      </c>
      <c r="Y71" s="4" t="s">
        <v>40</v>
      </c>
      <c r="Z71" s="6">
        <v>109</v>
      </c>
    </row>
    <row r="72" spans="1:26" x14ac:dyDescent="0.25">
      <c r="A72" s="7"/>
      <c r="B72" s="6"/>
      <c r="C72" s="6"/>
      <c r="D72" s="8"/>
      <c r="E72" s="6"/>
      <c r="F72" s="17"/>
      <c r="G72" s="17"/>
      <c r="L72" s="4" t="s">
        <v>37</v>
      </c>
      <c r="M72" s="4" t="s">
        <v>19</v>
      </c>
      <c r="N72" s="4" t="s">
        <v>31</v>
      </c>
      <c r="O72" s="4" t="s">
        <v>39</v>
      </c>
      <c r="P72" s="6">
        <v>22073.040000000001</v>
      </c>
      <c r="Q72" s="6">
        <v>16499.04</v>
      </c>
      <c r="R72" s="6">
        <v>1858</v>
      </c>
      <c r="X72" s="4" t="s">
        <v>23</v>
      </c>
      <c r="Y72" s="4" t="s">
        <v>45</v>
      </c>
      <c r="Z72" s="6">
        <v>139.4</v>
      </c>
    </row>
    <row r="73" spans="1:26" x14ac:dyDescent="0.25">
      <c r="A73" s="7"/>
      <c r="B73" s="6"/>
      <c r="C73" s="6"/>
      <c r="D73" s="8"/>
      <c r="E73" s="6"/>
      <c r="F73" s="17"/>
      <c r="G73" s="17"/>
      <c r="L73" s="4" t="s">
        <v>37</v>
      </c>
      <c r="M73" s="4" t="s">
        <v>19</v>
      </c>
      <c r="N73" s="4" t="s">
        <v>31</v>
      </c>
      <c r="O73" s="4" t="s">
        <v>36</v>
      </c>
      <c r="P73" s="6">
        <v>22663.08</v>
      </c>
      <c r="Q73" s="6">
        <v>16822.080000000002</v>
      </c>
      <c r="R73" s="6">
        <v>1947</v>
      </c>
      <c r="X73" s="4" t="s">
        <v>23</v>
      </c>
      <c r="Y73" s="4" t="s">
        <v>28</v>
      </c>
      <c r="Z73" s="6">
        <v>131.9</v>
      </c>
    </row>
    <row r="74" spans="1:26" x14ac:dyDescent="0.25">
      <c r="A74" s="7"/>
      <c r="B74" s="6"/>
      <c r="C74" s="6"/>
      <c r="D74" s="8"/>
      <c r="E74" s="6"/>
      <c r="F74" s="17"/>
      <c r="G74" s="17"/>
      <c r="L74" s="4" t="s">
        <v>37</v>
      </c>
      <c r="M74" s="4" t="s">
        <v>19</v>
      </c>
      <c r="N74" s="4" t="s">
        <v>17</v>
      </c>
      <c r="O74" s="4" t="s">
        <v>21</v>
      </c>
      <c r="P74" s="6">
        <v>21009</v>
      </c>
      <c r="Q74" s="6">
        <v>9834</v>
      </c>
      <c r="R74" s="6">
        <v>1117.5</v>
      </c>
      <c r="X74" s="4" t="s">
        <v>49</v>
      </c>
      <c r="Z74" s="6">
        <v>120.10714285714286</v>
      </c>
    </row>
    <row r="75" spans="1:26" x14ac:dyDescent="0.25">
      <c r="L75" s="4" t="s">
        <v>37</v>
      </c>
      <c r="M75" s="4" t="s">
        <v>19</v>
      </c>
      <c r="N75" s="4" t="s">
        <v>17</v>
      </c>
      <c r="O75" s="4" t="s">
        <v>30</v>
      </c>
      <c r="P75" s="6">
        <v>573205.5</v>
      </c>
      <c r="Q75" s="6">
        <v>115345.5</v>
      </c>
      <c r="R75" s="6">
        <v>1761</v>
      </c>
    </row>
    <row r="76" spans="1:26" x14ac:dyDescent="0.25">
      <c r="L76" s="4" t="s">
        <v>37</v>
      </c>
      <c r="M76" s="4" t="s">
        <v>19</v>
      </c>
      <c r="N76" s="4" t="s">
        <v>17</v>
      </c>
      <c r="O76" s="4" t="s">
        <v>44</v>
      </c>
      <c r="P76" s="6">
        <v>29979.599999999999</v>
      </c>
      <c r="Q76" s="6">
        <v>12549.599999999999</v>
      </c>
      <c r="R76" s="6">
        <v>1743</v>
      </c>
    </row>
    <row r="77" spans="1:26" x14ac:dyDescent="0.25">
      <c r="A77" s="5" t="s">
        <v>1</v>
      </c>
      <c r="B77" s="4" t="s">
        <v>27</v>
      </c>
      <c r="F77" s="4" t="b">
        <f>Slicer_Employee = N1</f>
        <v>0</v>
      </c>
      <c r="L77" s="4" t="s">
        <v>37</v>
      </c>
      <c r="M77" s="4" t="s">
        <v>19</v>
      </c>
      <c r="N77" s="4" t="s">
        <v>17</v>
      </c>
      <c r="O77" s="4" t="s">
        <v>33</v>
      </c>
      <c r="P77" s="6">
        <v>17525.97</v>
      </c>
      <c r="Q77" s="6">
        <v>4880.9699999999993</v>
      </c>
      <c r="R77" s="6">
        <v>2529</v>
      </c>
    </row>
    <row r="78" spans="1:26" x14ac:dyDescent="0.25">
      <c r="L78" s="4" t="s">
        <v>37</v>
      </c>
      <c r="M78" s="4" t="s">
        <v>19</v>
      </c>
      <c r="N78" s="4" t="s">
        <v>17</v>
      </c>
      <c r="O78" s="4" t="s">
        <v>28</v>
      </c>
      <c r="P78" s="6">
        <v>95854.5</v>
      </c>
      <c r="Q78" s="6">
        <v>21764.5</v>
      </c>
      <c r="R78" s="6">
        <v>844</v>
      </c>
    </row>
    <row r="79" spans="1:26" x14ac:dyDescent="0.25">
      <c r="A79" s="5" t="s">
        <v>48</v>
      </c>
      <c r="B79" s="4" t="s">
        <v>85</v>
      </c>
      <c r="C79" s="4" t="s">
        <v>50</v>
      </c>
      <c r="L79" s="4" t="s">
        <v>37</v>
      </c>
      <c r="M79" s="4" t="s">
        <v>19</v>
      </c>
      <c r="N79" s="4" t="s">
        <v>24</v>
      </c>
      <c r="O79" s="4" t="s">
        <v>26</v>
      </c>
      <c r="P79" s="6">
        <v>33499.35</v>
      </c>
      <c r="Q79" s="6">
        <v>7829.3499999999985</v>
      </c>
      <c r="R79" s="6">
        <v>2567</v>
      </c>
    </row>
    <row r="80" spans="1:26" x14ac:dyDescent="0.25">
      <c r="A80" s="7" t="s">
        <v>21</v>
      </c>
      <c r="B80" s="6">
        <v>170.5</v>
      </c>
      <c r="C80" s="6">
        <v>1542970.0999999999</v>
      </c>
      <c r="L80" s="4" t="s">
        <v>37</v>
      </c>
      <c r="M80" s="4" t="s">
        <v>19</v>
      </c>
      <c r="N80" s="4" t="s">
        <v>24</v>
      </c>
      <c r="O80" s="4" t="s">
        <v>45</v>
      </c>
      <c r="P80" s="6">
        <v>28623</v>
      </c>
      <c r="Q80" s="6">
        <v>8323</v>
      </c>
      <c r="R80" s="6">
        <v>2030</v>
      </c>
    </row>
    <row r="81" spans="1:18" x14ac:dyDescent="0.25">
      <c r="A81" s="7" t="s">
        <v>39</v>
      </c>
      <c r="B81" s="6">
        <v>80.8</v>
      </c>
      <c r="C81" s="6">
        <v>661974.92000000004</v>
      </c>
      <c r="L81" s="4" t="s">
        <v>37</v>
      </c>
      <c r="M81" s="4" t="s">
        <v>19</v>
      </c>
      <c r="N81" s="4" t="s">
        <v>34</v>
      </c>
      <c r="O81" s="4" t="s">
        <v>26</v>
      </c>
      <c r="P81" s="6">
        <v>282435</v>
      </c>
      <c r="Q81" s="6">
        <v>34685</v>
      </c>
      <c r="R81" s="6">
        <v>991</v>
      </c>
    </row>
    <row r="82" spans="1:18" x14ac:dyDescent="0.25">
      <c r="A82" s="7" t="s">
        <v>30</v>
      </c>
      <c r="B82" s="6">
        <v>171.25</v>
      </c>
      <c r="C82" s="6">
        <v>795808.5</v>
      </c>
      <c r="L82" s="4" t="s">
        <v>37</v>
      </c>
      <c r="M82" s="4" t="s">
        <v>19</v>
      </c>
      <c r="N82" s="4" t="s">
        <v>34</v>
      </c>
      <c r="O82" s="4" t="s">
        <v>40</v>
      </c>
      <c r="P82" s="6">
        <v>260580</v>
      </c>
      <c r="Q82" s="6">
        <v>8080</v>
      </c>
      <c r="R82" s="6">
        <v>1010</v>
      </c>
    </row>
    <row r="83" spans="1:18" x14ac:dyDescent="0.25">
      <c r="A83" s="7" t="s">
        <v>42</v>
      </c>
      <c r="B83" s="6">
        <v>160.4</v>
      </c>
      <c r="C83" s="6">
        <v>968737.05</v>
      </c>
      <c r="L83" s="4" t="s">
        <v>37</v>
      </c>
      <c r="M83" s="4" t="s">
        <v>41</v>
      </c>
      <c r="N83" s="4" t="s">
        <v>31</v>
      </c>
      <c r="O83" s="4" t="s">
        <v>42</v>
      </c>
      <c r="P83" s="6">
        <v>23436</v>
      </c>
      <c r="Q83" s="6">
        <v>17577</v>
      </c>
      <c r="R83" s="6">
        <v>1953</v>
      </c>
    </row>
    <row r="84" spans="1:18" x14ac:dyDescent="0.25">
      <c r="A84" s="7" t="s">
        <v>44</v>
      </c>
      <c r="B84" s="6">
        <v>170.5</v>
      </c>
      <c r="C84" s="6">
        <v>1072544.6600000001</v>
      </c>
      <c r="L84" s="4" t="s">
        <v>37</v>
      </c>
      <c r="M84" s="4" t="s">
        <v>41</v>
      </c>
      <c r="N84" s="4" t="s">
        <v>31</v>
      </c>
      <c r="O84" s="4" t="s">
        <v>35</v>
      </c>
      <c r="P84" s="6">
        <v>25692</v>
      </c>
      <c r="Q84" s="6">
        <v>19269</v>
      </c>
      <c r="R84" s="6">
        <v>2141</v>
      </c>
    </row>
    <row r="85" spans="1:18" x14ac:dyDescent="0.25">
      <c r="A85" s="7" t="s">
        <v>26</v>
      </c>
      <c r="B85" s="6">
        <v>150.69999999999999</v>
      </c>
      <c r="C85" s="6">
        <v>2102979.96</v>
      </c>
      <c r="L85" s="4" t="s">
        <v>37</v>
      </c>
      <c r="M85" s="4" t="s">
        <v>41</v>
      </c>
      <c r="N85" s="4" t="s">
        <v>31</v>
      </c>
      <c r="O85" s="4" t="s">
        <v>40</v>
      </c>
      <c r="P85" s="6">
        <v>30072.48</v>
      </c>
      <c r="Q85" s="6">
        <v>21330.48</v>
      </c>
      <c r="R85" s="6">
        <v>2914</v>
      </c>
    </row>
    <row r="86" spans="1:18" x14ac:dyDescent="0.25">
      <c r="A86" s="7" t="s">
        <v>33</v>
      </c>
      <c r="B86" s="6">
        <v>92.8</v>
      </c>
      <c r="C86" s="6">
        <v>488644.44</v>
      </c>
      <c r="D86" t="s">
        <v>86</v>
      </c>
      <c r="E86" s="30">
        <f>AVERAGE(B80:B91)</f>
        <v>129.99375000000001</v>
      </c>
      <c r="L86" s="4" t="s">
        <v>37</v>
      </c>
      <c r="M86" s="4" t="s">
        <v>41</v>
      </c>
      <c r="N86" s="4" t="s">
        <v>17</v>
      </c>
      <c r="O86" s="4" t="s">
        <v>39</v>
      </c>
      <c r="P86" s="6">
        <v>83160</v>
      </c>
      <c r="Q86" s="6">
        <v>12960</v>
      </c>
      <c r="R86" s="6">
        <v>270</v>
      </c>
    </row>
    <row r="87" spans="1:18" x14ac:dyDescent="0.25">
      <c r="A87" s="7" t="s">
        <v>35</v>
      </c>
      <c r="B87" s="6">
        <v>83.5</v>
      </c>
      <c r="C87" s="6">
        <v>332869.60000000003</v>
      </c>
      <c r="D87" t="s">
        <v>87</v>
      </c>
      <c r="E87" s="30" t="str">
        <f>ROUND(AVERAGE(C80:C91)/1000000,1)&amp;" M"</f>
        <v>1 M</v>
      </c>
      <c r="L87" s="4" t="s">
        <v>37</v>
      </c>
      <c r="M87" s="4" t="s">
        <v>41</v>
      </c>
      <c r="N87" s="4" t="s">
        <v>17</v>
      </c>
      <c r="O87" s="4" t="s">
        <v>26</v>
      </c>
      <c r="P87" s="6">
        <v>42309.880000000005</v>
      </c>
      <c r="Q87" s="6">
        <v>14954.880000000001</v>
      </c>
      <c r="R87" s="6">
        <v>4189</v>
      </c>
    </row>
    <row r="88" spans="1:18" x14ac:dyDescent="0.25">
      <c r="A88" s="7" t="s">
        <v>36</v>
      </c>
      <c r="B88" s="6">
        <v>80.8</v>
      </c>
      <c r="C88" s="6">
        <v>665788.76</v>
      </c>
      <c r="L88" s="4" t="s">
        <v>37</v>
      </c>
      <c r="M88" s="4" t="s">
        <v>41</v>
      </c>
      <c r="N88" s="4" t="s">
        <v>17</v>
      </c>
      <c r="O88" s="4" t="s">
        <v>36</v>
      </c>
      <c r="P88" s="6">
        <v>659613.5</v>
      </c>
      <c r="Q88" s="6">
        <v>121153.5</v>
      </c>
      <c r="R88" s="6">
        <v>2071</v>
      </c>
    </row>
    <row r="89" spans="1:18" x14ac:dyDescent="0.25">
      <c r="A89" s="7" t="s">
        <v>40</v>
      </c>
      <c r="B89" s="6">
        <v>127.375</v>
      </c>
      <c r="C89" s="6">
        <v>859103.55</v>
      </c>
      <c r="L89" s="4" t="s">
        <v>37</v>
      </c>
      <c r="M89" s="4" t="s">
        <v>41</v>
      </c>
      <c r="N89" s="4" t="s">
        <v>17</v>
      </c>
      <c r="O89" s="4" t="s">
        <v>40</v>
      </c>
      <c r="P89" s="6">
        <v>8001</v>
      </c>
      <c r="Q89" s="6">
        <v>2286</v>
      </c>
      <c r="R89" s="6">
        <v>1143</v>
      </c>
    </row>
    <row r="90" spans="1:18" x14ac:dyDescent="0.25">
      <c r="A90" s="7" t="s">
        <v>45</v>
      </c>
      <c r="B90" s="6">
        <v>139.4</v>
      </c>
      <c r="C90" s="6">
        <v>1014992.9500000001</v>
      </c>
      <c r="L90" s="4" t="s">
        <v>37</v>
      </c>
      <c r="M90" s="4" t="s">
        <v>41</v>
      </c>
      <c r="N90" s="4" t="s">
        <v>17</v>
      </c>
      <c r="O90" s="4" t="s">
        <v>45</v>
      </c>
      <c r="P90" s="6">
        <v>24225.599999999999</v>
      </c>
      <c r="Q90" s="6">
        <v>11865.599999999999</v>
      </c>
      <c r="R90" s="6">
        <v>1236</v>
      </c>
    </row>
    <row r="91" spans="1:18" x14ac:dyDescent="0.25">
      <c r="A91" s="7" t="s">
        <v>28</v>
      </c>
      <c r="B91" s="6">
        <v>131.9</v>
      </c>
      <c r="C91" s="6">
        <v>1420867.31</v>
      </c>
      <c r="L91" s="4" t="s">
        <v>37</v>
      </c>
      <c r="M91" s="4" t="s">
        <v>41</v>
      </c>
      <c r="N91" s="4" t="s">
        <v>24</v>
      </c>
      <c r="O91" s="4" t="s">
        <v>33</v>
      </c>
      <c r="P91" s="6">
        <v>42713.324999999997</v>
      </c>
      <c r="Q91" s="6">
        <v>10718.324999999999</v>
      </c>
      <c r="R91" s="6">
        <v>3199.5</v>
      </c>
    </row>
    <row r="92" spans="1:18" x14ac:dyDescent="0.25">
      <c r="A92" s="7" t="s">
        <v>49</v>
      </c>
      <c r="B92" s="6">
        <v>130.42028985507247</v>
      </c>
      <c r="C92" s="6">
        <v>11927281.800000001</v>
      </c>
      <c r="L92" s="4" t="s">
        <v>37</v>
      </c>
      <c r="M92" s="4" t="s">
        <v>41</v>
      </c>
      <c r="N92" s="4" t="s">
        <v>24</v>
      </c>
      <c r="O92" s="4" t="s">
        <v>28</v>
      </c>
      <c r="P92" s="6">
        <v>9225</v>
      </c>
      <c r="Q92" s="6">
        <v>3075</v>
      </c>
      <c r="R92" s="6">
        <v>615</v>
      </c>
    </row>
    <row r="93" spans="1:18" x14ac:dyDescent="0.25">
      <c r="L93" s="4" t="s">
        <v>37</v>
      </c>
      <c r="M93" s="4" t="s">
        <v>41</v>
      </c>
      <c r="N93" s="4" t="s">
        <v>34</v>
      </c>
      <c r="O93" s="4" t="s">
        <v>30</v>
      </c>
      <c r="P93" s="6">
        <v>808110</v>
      </c>
      <c r="Q93" s="6">
        <v>59860</v>
      </c>
      <c r="R93" s="6">
        <v>2993</v>
      </c>
    </row>
    <row r="94" spans="1:18" x14ac:dyDescent="0.25">
      <c r="L94" s="4" t="s">
        <v>37</v>
      </c>
      <c r="M94" s="4" t="s">
        <v>41</v>
      </c>
      <c r="N94" s="4" t="s">
        <v>34</v>
      </c>
      <c r="O94" s="4" t="s">
        <v>28</v>
      </c>
      <c r="P94" s="6">
        <v>382788</v>
      </c>
      <c r="Q94" s="6">
        <v>39788</v>
      </c>
      <c r="R94" s="6">
        <v>1372</v>
      </c>
    </row>
    <row r="95" spans="1:18" x14ac:dyDescent="0.25">
      <c r="L95" s="4" t="s">
        <v>37</v>
      </c>
      <c r="M95" s="4" t="s">
        <v>29</v>
      </c>
      <c r="N95" s="4" t="s">
        <v>31</v>
      </c>
      <c r="O95" s="4" t="s">
        <v>26</v>
      </c>
      <c r="P95" s="6">
        <v>13429.92</v>
      </c>
      <c r="Q95" s="6">
        <v>10003.92</v>
      </c>
      <c r="R95" s="6">
        <v>1142</v>
      </c>
    </row>
    <row r="96" spans="1:18" x14ac:dyDescent="0.25">
      <c r="L96" s="4" t="s">
        <v>37</v>
      </c>
      <c r="M96" s="4" t="s">
        <v>29</v>
      </c>
      <c r="N96" s="4" t="s">
        <v>31</v>
      </c>
      <c r="O96" s="4" t="s">
        <v>45</v>
      </c>
      <c r="P96" s="6">
        <v>30715.439999999999</v>
      </c>
      <c r="Q96" s="6">
        <v>22546.44</v>
      </c>
      <c r="R96" s="6">
        <v>2723</v>
      </c>
    </row>
    <row r="97" spans="1:18" x14ac:dyDescent="0.25">
      <c r="L97" s="4" t="s">
        <v>37</v>
      </c>
      <c r="M97" s="4" t="s">
        <v>29</v>
      </c>
      <c r="N97" s="4" t="s">
        <v>17</v>
      </c>
      <c r="O97" s="4" t="s">
        <v>21</v>
      </c>
      <c r="P97" s="6">
        <v>299171.25</v>
      </c>
      <c r="Q97" s="6">
        <v>43721.25</v>
      </c>
      <c r="R97" s="6">
        <v>982.5</v>
      </c>
    </row>
    <row r="98" spans="1:18" x14ac:dyDescent="0.25">
      <c r="L98" s="4" t="s">
        <v>37</v>
      </c>
      <c r="M98" s="4" t="s">
        <v>29</v>
      </c>
      <c r="N98" s="4" t="s">
        <v>17</v>
      </c>
      <c r="O98" s="4" t="s">
        <v>39</v>
      </c>
      <c r="P98" s="6">
        <v>7904.82</v>
      </c>
      <c r="Q98" s="6">
        <v>1414.8199999999997</v>
      </c>
      <c r="R98" s="6">
        <v>1298</v>
      </c>
    </row>
    <row r="99" spans="1:18" x14ac:dyDescent="0.25">
      <c r="L99" s="4" t="s">
        <v>37</v>
      </c>
      <c r="M99" s="4" t="s">
        <v>29</v>
      </c>
      <c r="N99" s="4" t="s">
        <v>17</v>
      </c>
      <c r="O99" s="4" t="s">
        <v>44</v>
      </c>
      <c r="P99" s="6">
        <v>728595</v>
      </c>
      <c r="Q99" s="6">
        <v>127215</v>
      </c>
      <c r="R99" s="6">
        <v>2313</v>
      </c>
    </row>
    <row r="100" spans="1:18" x14ac:dyDescent="0.25">
      <c r="L100" s="4" t="s">
        <v>37</v>
      </c>
      <c r="M100" s="4" t="s">
        <v>29</v>
      </c>
      <c r="N100" s="4" t="s">
        <v>17</v>
      </c>
      <c r="O100" s="4" t="s">
        <v>26</v>
      </c>
      <c r="P100" s="6">
        <v>23588.799999999999</v>
      </c>
      <c r="Q100" s="6">
        <v>10768.8</v>
      </c>
      <c r="R100" s="6">
        <v>1282</v>
      </c>
    </row>
    <row r="101" spans="1:18" ht="15.75" x14ac:dyDescent="0.25">
      <c r="A101" s="51" t="str">
        <f>N1</f>
        <v>Shane Bond</v>
      </c>
      <c r="B101" s="51"/>
      <c r="C101" s="51"/>
      <c r="D101" s="51"/>
      <c r="E101" s="51"/>
      <c r="F101" s="51"/>
      <c r="G101" s="51"/>
      <c r="H101" s="51"/>
      <c r="I101" s="51"/>
      <c r="J101" s="51"/>
      <c r="L101" s="4" t="s">
        <v>37</v>
      </c>
      <c r="M101" s="4" t="s">
        <v>29</v>
      </c>
      <c r="N101" s="4" t="s">
        <v>17</v>
      </c>
      <c r="O101" s="4" t="s">
        <v>36</v>
      </c>
      <c r="P101" s="6">
        <v>14666.4</v>
      </c>
      <c r="Q101" s="6">
        <v>3026.3999999999996</v>
      </c>
      <c r="R101" s="6">
        <v>2328</v>
      </c>
    </row>
    <row r="102" spans="1:18" x14ac:dyDescent="0.25">
      <c r="B102" s="15" t="s">
        <v>78</v>
      </c>
      <c r="C102" s="15" t="s">
        <v>79</v>
      </c>
      <c r="D102" s="9" t="s">
        <v>76</v>
      </c>
      <c r="E102" s="15" t="s">
        <v>88</v>
      </c>
      <c r="F102" s="9" t="s">
        <v>4</v>
      </c>
      <c r="G102" s="9" t="s">
        <v>77</v>
      </c>
      <c r="H102" s="4"/>
      <c r="L102" s="4" t="s">
        <v>37</v>
      </c>
      <c r="M102" s="4" t="s">
        <v>29</v>
      </c>
      <c r="N102" s="4" t="s">
        <v>17</v>
      </c>
      <c r="O102" s="4" t="s">
        <v>40</v>
      </c>
      <c r="P102" s="6">
        <v>30693.599999999999</v>
      </c>
      <c r="Q102" s="6">
        <v>15033.599999999999</v>
      </c>
      <c r="R102" s="6">
        <v>1566</v>
      </c>
    </row>
    <row r="103" spans="1:18" x14ac:dyDescent="0.25">
      <c r="A103" t="s">
        <v>21</v>
      </c>
      <c r="B103" s="19">
        <f>SUMIFS(P$7:P$324, $L$7:$L$324,$A$101,$O$7:$O$324,$A103)</f>
        <v>484779.8</v>
      </c>
      <c r="C103" s="4">
        <f>SUMIFS(Q$7:Q$324, $L$7:$L$324,$A$101,$O$7:$O$324,$A103)</f>
        <v>63799.8</v>
      </c>
      <c r="D103" s="27">
        <f>C103/B103</f>
        <v>0.13160573109688153</v>
      </c>
      <c r="E103">
        <f>B103/F103</f>
        <v>113.63802156586966</v>
      </c>
      <c r="F103" s="4">
        <f>SUMIFS($R$7:$R$324,$L$7:$L$324,$A$101,$O$7:$O$324,$A103)</f>
        <v>4266</v>
      </c>
      <c r="G103">
        <f>C103/F103</f>
        <v>14.955414908579467</v>
      </c>
      <c r="L103" s="4" t="s">
        <v>37</v>
      </c>
      <c r="M103" s="4" t="s">
        <v>29</v>
      </c>
      <c r="N103" s="4" t="s">
        <v>24</v>
      </c>
      <c r="O103" s="4" t="s">
        <v>30</v>
      </c>
      <c r="P103" s="6">
        <v>8936.4</v>
      </c>
      <c r="Q103" s="6">
        <v>2166.3999999999996</v>
      </c>
      <c r="R103" s="6">
        <v>677</v>
      </c>
    </row>
    <row r="104" spans="1:18" x14ac:dyDescent="0.25">
      <c r="A104" t="s">
        <v>39</v>
      </c>
      <c r="B104" s="19">
        <f t="shared" ref="B104:C114" si="2">SUMIFS(P$7:P$324, $L$7:$L$324,$A$101,$O$7:$O$324,$A104)</f>
        <v>525597.62</v>
      </c>
      <c r="C104" s="4">
        <f t="shared" si="2"/>
        <v>131599.62</v>
      </c>
      <c r="D104" s="27">
        <f t="shared" ref="D104:D114" si="3">C104/B104</f>
        <v>0.25038092828502534</v>
      </c>
      <c r="E104" s="4">
        <f t="shared" ref="E104:E114" si="4">B104/F104</f>
        <v>70.930852901484485</v>
      </c>
      <c r="F104" s="4">
        <f>SUMIFS($R$7:$R$324,$L$7:$L$324,$A$101,$O$7:$O$324,$A104)</f>
        <v>7410</v>
      </c>
      <c r="G104" s="4">
        <f t="shared" ref="G104:G114" si="5">C104/F104</f>
        <v>17.759732793522268</v>
      </c>
      <c r="L104" s="4" t="s">
        <v>37</v>
      </c>
      <c r="M104" s="4" t="s">
        <v>29</v>
      </c>
      <c r="N104" s="4" t="s">
        <v>24</v>
      </c>
      <c r="O104" s="4" t="s">
        <v>28</v>
      </c>
      <c r="P104" s="6">
        <v>9225</v>
      </c>
      <c r="Q104" s="6">
        <v>3075</v>
      </c>
      <c r="R104" s="6">
        <v>615</v>
      </c>
    </row>
    <row r="105" spans="1:18" x14ac:dyDescent="0.25">
      <c r="A105" s="4" t="s">
        <v>30</v>
      </c>
      <c r="B105" s="19">
        <f t="shared" si="2"/>
        <v>451755</v>
      </c>
      <c r="C105" s="4">
        <f t="shared" si="2"/>
        <v>64895</v>
      </c>
      <c r="D105" s="27">
        <f t="shared" si="3"/>
        <v>0.14365087270755167</v>
      </c>
      <c r="E105" s="4">
        <f t="shared" si="4"/>
        <v>115.09681528662421</v>
      </c>
      <c r="F105" s="4">
        <f t="shared" ref="F105:F114" si="6">SUMIFS($R$7:$R$324,$L$7:$L$324,$A$101,$O$7:$O$324,$A105)</f>
        <v>3925</v>
      </c>
      <c r="G105" s="4">
        <f t="shared" si="5"/>
        <v>16.53375796178344</v>
      </c>
      <c r="L105" s="4" t="s">
        <v>37</v>
      </c>
      <c r="M105" s="4" t="s">
        <v>29</v>
      </c>
      <c r="N105" s="4" t="s">
        <v>34</v>
      </c>
      <c r="O105" s="4" t="s">
        <v>42</v>
      </c>
      <c r="P105" s="6">
        <v>683397</v>
      </c>
      <c r="Q105" s="6">
        <v>108147</v>
      </c>
      <c r="R105" s="6">
        <v>2301</v>
      </c>
    </row>
    <row r="106" spans="1:18" x14ac:dyDescent="0.25">
      <c r="A106" s="4" t="s">
        <v>42</v>
      </c>
      <c r="B106" s="19">
        <f t="shared" si="2"/>
        <v>1353872.46</v>
      </c>
      <c r="C106" s="4">
        <f t="shared" si="2"/>
        <v>150072.46000000002</v>
      </c>
      <c r="D106" s="27">
        <f t="shared" si="3"/>
        <v>0.11084682230702884</v>
      </c>
      <c r="E106" s="4">
        <f t="shared" si="4"/>
        <v>126.86211206896552</v>
      </c>
      <c r="F106" s="4">
        <f t="shared" si="6"/>
        <v>10672</v>
      </c>
      <c r="G106" s="4">
        <f t="shared" si="5"/>
        <v>14.062261994003</v>
      </c>
      <c r="L106" s="4" t="s">
        <v>37</v>
      </c>
      <c r="M106" s="4" t="s">
        <v>38</v>
      </c>
      <c r="N106" s="4" t="s">
        <v>31</v>
      </c>
      <c r="O106" s="4" t="s">
        <v>26</v>
      </c>
      <c r="P106" s="6">
        <v>13429.92</v>
      </c>
      <c r="Q106" s="6">
        <v>10003.92</v>
      </c>
      <c r="R106" s="6">
        <v>1142</v>
      </c>
    </row>
    <row r="107" spans="1:18" x14ac:dyDescent="0.25">
      <c r="A107" s="4" t="s">
        <v>44</v>
      </c>
      <c r="B107" s="19">
        <f t="shared" si="2"/>
        <v>1286300.3999999999</v>
      </c>
      <c r="C107" s="4">
        <f t="shared" si="2"/>
        <v>189475.40000000002</v>
      </c>
      <c r="D107" s="27">
        <f t="shared" si="3"/>
        <v>0.14730260520792812</v>
      </c>
      <c r="E107" s="4">
        <f t="shared" si="4"/>
        <v>178.10861257269454</v>
      </c>
      <c r="F107" s="4">
        <f t="shared" si="6"/>
        <v>7222</v>
      </c>
      <c r="G107" s="4">
        <f t="shared" si="5"/>
        <v>26.235862641927447</v>
      </c>
      <c r="L107" s="4" t="s">
        <v>37</v>
      </c>
      <c r="M107" s="4" t="s">
        <v>38</v>
      </c>
      <c r="N107" s="4" t="s">
        <v>31</v>
      </c>
      <c r="O107" s="4" t="s">
        <v>33</v>
      </c>
      <c r="P107" s="6">
        <v>15940.98</v>
      </c>
      <c r="Q107" s="6">
        <v>11832.48</v>
      </c>
      <c r="R107" s="6">
        <v>1369.5</v>
      </c>
    </row>
    <row r="108" spans="1:18" x14ac:dyDescent="0.25">
      <c r="A108" s="4" t="s">
        <v>26</v>
      </c>
      <c r="B108" s="19">
        <f t="shared" si="2"/>
        <v>1025589.3</v>
      </c>
      <c r="C108" s="4">
        <f t="shared" si="2"/>
        <v>190294.3</v>
      </c>
      <c r="D108" s="27">
        <f t="shared" si="3"/>
        <v>0.18554630006377795</v>
      </c>
      <c r="E108" s="4">
        <f t="shared" si="4"/>
        <v>112.46729904594802</v>
      </c>
      <c r="F108" s="4">
        <f t="shared" si="6"/>
        <v>9119</v>
      </c>
      <c r="G108" s="4">
        <f t="shared" si="5"/>
        <v>20.86789121614212</v>
      </c>
      <c r="L108" s="4" t="s">
        <v>37</v>
      </c>
      <c r="M108" s="4" t="s">
        <v>38</v>
      </c>
      <c r="N108" s="4" t="s">
        <v>31</v>
      </c>
      <c r="O108" s="4" t="s">
        <v>40</v>
      </c>
      <c r="P108" s="6">
        <v>30072.48</v>
      </c>
      <c r="Q108" s="6">
        <v>21330.48</v>
      </c>
      <c r="R108" s="6">
        <v>2914</v>
      </c>
    </row>
    <row r="109" spans="1:18" x14ac:dyDescent="0.25">
      <c r="A109" s="4" t="s">
        <v>33</v>
      </c>
      <c r="B109" s="19">
        <f t="shared" si="2"/>
        <v>778611</v>
      </c>
      <c r="C109" s="4">
        <f t="shared" si="2"/>
        <v>59880</v>
      </c>
      <c r="D109" s="27">
        <f t="shared" si="3"/>
        <v>7.6906182933454581E-2</v>
      </c>
      <c r="E109" s="4">
        <f t="shared" si="4"/>
        <v>141.33436195316753</v>
      </c>
      <c r="F109" s="4">
        <f t="shared" si="6"/>
        <v>5509</v>
      </c>
      <c r="G109" s="4">
        <f t="shared" si="5"/>
        <v>10.869486295153385</v>
      </c>
      <c r="L109" s="4" t="s">
        <v>37</v>
      </c>
      <c r="M109" s="4" t="s">
        <v>38</v>
      </c>
      <c r="N109" s="4" t="s">
        <v>31</v>
      </c>
      <c r="O109" s="4" t="s">
        <v>28</v>
      </c>
      <c r="P109" s="6">
        <v>9322.7999999999993</v>
      </c>
      <c r="Q109" s="6">
        <v>6580.7999999999993</v>
      </c>
      <c r="R109" s="6">
        <v>914</v>
      </c>
    </row>
    <row r="110" spans="1:18" x14ac:dyDescent="0.25">
      <c r="A110" s="4" t="s">
        <v>35</v>
      </c>
      <c r="B110" s="19">
        <f t="shared" si="2"/>
        <v>598058.62</v>
      </c>
      <c r="C110" s="4">
        <f t="shared" si="2"/>
        <v>100166.62</v>
      </c>
      <c r="D110" s="27">
        <f t="shared" si="3"/>
        <v>0.16748629089235431</v>
      </c>
      <c r="E110" s="4">
        <f t="shared" si="4"/>
        <v>76.930617442757907</v>
      </c>
      <c r="F110" s="4">
        <f t="shared" si="6"/>
        <v>7774</v>
      </c>
      <c r="G110" s="4">
        <f t="shared" si="5"/>
        <v>12.884823771546179</v>
      </c>
      <c r="L110" s="4" t="s">
        <v>37</v>
      </c>
      <c r="M110" s="4" t="s">
        <v>38</v>
      </c>
      <c r="N110" s="4" t="s">
        <v>32</v>
      </c>
      <c r="O110" s="4" t="s">
        <v>26</v>
      </c>
      <c r="P110" s="6">
        <v>89966.25</v>
      </c>
      <c r="Q110" s="6">
        <v>2726.25</v>
      </c>
      <c r="R110" s="6">
        <v>727</v>
      </c>
    </row>
    <row r="111" spans="1:18" x14ac:dyDescent="0.25">
      <c r="A111" s="4" t="s">
        <v>36</v>
      </c>
      <c r="B111" s="19">
        <f t="shared" si="2"/>
        <v>719706.14999999991</v>
      </c>
      <c r="C111" s="4">
        <f t="shared" si="2"/>
        <v>181606.15000000002</v>
      </c>
      <c r="D111" s="27">
        <f t="shared" si="3"/>
        <v>0.25233374759962807</v>
      </c>
      <c r="E111" s="4">
        <f t="shared" si="4"/>
        <v>86.565570122684619</v>
      </c>
      <c r="F111" s="4">
        <f t="shared" si="6"/>
        <v>8314</v>
      </c>
      <c r="G111" s="4">
        <f t="shared" si="5"/>
        <v>21.843414722155405</v>
      </c>
      <c r="L111" s="4" t="s">
        <v>37</v>
      </c>
      <c r="M111" s="4" t="s">
        <v>38</v>
      </c>
      <c r="N111" s="4" t="s">
        <v>17</v>
      </c>
      <c r="O111" s="4" t="s">
        <v>21</v>
      </c>
      <c r="P111" s="6">
        <v>8760.4650000000001</v>
      </c>
      <c r="Q111" s="6">
        <v>1567.9649999999992</v>
      </c>
      <c r="R111" s="6">
        <v>1438.5</v>
      </c>
    </row>
    <row r="112" spans="1:18" x14ac:dyDescent="0.25">
      <c r="A112" s="4" t="s">
        <v>40</v>
      </c>
      <c r="B112" s="19">
        <f t="shared" si="2"/>
        <v>1190749.4099999999</v>
      </c>
      <c r="C112" s="4">
        <f t="shared" si="2"/>
        <v>162873.41000000003</v>
      </c>
      <c r="D112" s="27">
        <f t="shared" si="3"/>
        <v>0.13678227226667283</v>
      </c>
      <c r="E112" s="4">
        <f t="shared" si="4"/>
        <v>189.30833227344991</v>
      </c>
      <c r="F112" s="4">
        <f t="shared" si="6"/>
        <v>6290</v>
      </c>
      <c r="G112" s="4">
        <f t="shared" si="5"/>
        <v>25.894023847376793</v>
      </c>
      <c r="L112" s="4" t="s">
        <v>37</v>
      </c>
      <c r="M112" s="4" t="s">
        <v>38</v>
      </c>
      <c r="N112" s="4" t="s">
        <v>17</v>
      </c>
      <c r="O112" s="4" t="s">
        <v>39</v>
      </c>
      <c r="P112" s="6">
        <v>45953.4</v>
      </c>
      <c r="Q112" s="6">
        <v>19543.400000000001</v>
      </c>
      <c r="R112" s="6">
        <v>2641</v>
      </c>
    </row>
    <row r="113" spans="1:18" x14ac:dyDescent="0.25">
      <c r="A113" s="4" t="s">
        <v>45</v>
      </c>
      <c r="B113" s="19">
        <f t="shared" si="2"/>
        <v>541667</v>
      </c>
      <c r="C113" s="4">
        <f t="shared" si="2"/>
        <v>71741</v>
      </c>
      <c r="D113" s="27">
        <f t="shared" si="3"/>
        <v>0.13244484157240519</v>
      </c>
      <c r="E113" s="4">
        <f t="shared" si="4"/>
        <v>76.387956564659433</v>
      </c>
      <c r="F113" s="4">
        <f t="shared" si="6"/>
        <v>7091</v>
      </c>
      <c r="G113" s="4">
        <f t="shared" si="5"/>
        <v>10.117190805246086</v>
      </c>
      <c r="L113" s="4" t="s">
        <v>37</v>
      </c>
      <c r="M113" s="4" t="s">
        <v>38</v>
      </c>
      <c r="N113" s="4" t="s">
        <v>17</v>
      </c>
      <c r="O113" s="4" t="s">
        <v>30</v>
      </c>
      <c r="P113" s="6">
        <v>17708.599999999999</v>
      </c>
      <c r="Q113" s="6">
        <v>7978.5999999999985</v>
      </c>
      <c r="R113" s="6">
        <v>973</v>
      </c>
    </row>
    <row r="114" spans="1:18" x14ac:dyDescent="0.25">
      <c r="A114" s="4" t="s">
        <v>28</v>
      </c>
      <c r="B114" s="19">
        <f t="shared" si="2"/>
        <v>1887885.52</v>
      </c>
      <c r="C114" s="4">
        <f t="shared" si="2"/>
        <v>345216.52</v>
      </c>
      <c r="D114" s="27">
        <f t="shared" si="3"/>
        <v>0.18285882080392249</v>
      </c>
      <c r="E114" s="4">
        <f t="shared" si="4"/>
        <v>158.19385956091838</v>
      </c>
      <c r="F114" s="4">
        <f t="shared" si="6"/>
        <v>11934</v>
      </c>
      <c r="G114" s="4">
        <f t="shared" si="5"/>
        <v>28.927142617730855</v>
      </c>
      <c r="L114" s="4" t="s">
        <v>37</v>
      </c>
      <c r="M114" s="4" t="s">
        <v>38</v>
      </c>
      <c r="N114" s="4" t="s">
        <v>17</v>
      </c>
      <c r="O114" s="4" t="s">
        <v>42</v>
      </c>
      <c r="P114" s="6">
        <v>31133.024999999998</v>
      </c>
      <c r="Q114" s="6">
        <v>8670.5249999999978</v>
      </c>
      <c r="R114" s="6">
        <v>4492.5</v>
      </c>
    </row>
    <row r="115" spans="1:18" x14ac:dyDescent="0.25">
      <c r="L115" s="4" t="s">
        <v>37</v>
      </c>
      <c r="M115" s="4" t="s">
        <v>38</v>
      </c>
      <c r="N115" s="4" t="s">
        <v>17</v>
      </c>
      <c r="O115" s="4" t="s">
        <v>44</v>
      </c>
      <c r="P115" s="6">
        <v>15474.55</v>
      </c>
      <c r="Q115" s="6">
        <v>3839.5499999999993</v>
      </c>
      <c r="R115" s="6">
        <v>2327</v>
      </c>
    </row>
    <row r="116" spans="1:18" x14ac:dyDescent="0.25">
      <c r="L116" s="4" t="s">
        <v>37</v>
      </c>
      <c r="M116" s="4" t="s">
        <v>38</v>
      </c>
      <c r="N116" s="4" t="s">
        <v>17</v>
      </c>
      <c r="O116" s="4" t="s">
        <v>26</v>
      </c>
      <c r="P116" s="6">
        <v>200165</v>
      </c>
      <c r="Q116" s="6">
        <v>43645</v>
      </c>
      <c r="R116" s="6">
        <v>602</v>
      </c>
    </row>
    <row r="117" spans="1:18" x14ac:dyDescent="0.25">
      <c r="A117" s="52" t="s">
        <v>89</v>
      </c>
      <c r="B117" s="52"/>
      <c r="C117" s="52"/>
      <c r="D117" s="52"/>
      <c r="E117" s="52"/>
      <c r="F117" s="52"/>
      <c r="L117" s="4" t="s">
        <v>37</v>
      </c>
      <c r="M117" s="4" t="s">
        <v>38</v>
      </c>
      <c r="N117" s="4" t="s">
        <v>17</v>
      </c>
      <c r="O117" s="4" t="s">
        <v>33</v>
      </c>
      <c r="P117" s="6">
        <v>1159200</v>
      </c>
      <c r="Q117" s="6">
        <v>262200</v>
      </c>
      <c r="R117" s="6">
        <v>3450</v>
      </c>
    </row>
    <row r="118" spans="1:18" ht="30" x14ac:dyDescent="0.25">
      <c r="A118" s="36" t="s">
        <v>98</v>
      </c>
      <c r="B118" t="str">
        <f>ROUND(AVERAGE(B103:B114)/1000000,1)&amp;" M"</f>
        <v>0.9 M</v>
      </c>
      <c r="C118" s="4" t="str">
        <f>ROUND(AVERAGE(C103:C114)/1000000,1)&amp;" M"</f>
        <v>0.1 M</v>
      </c>
      <c r="E118" s="9" t="s">
        <v>99</v>
      </c>
      <c r="F118" s="4">
        <f>ROUND(AVERAGE(G103:G114),0)</f>
        <v>18</v>
      </c>
      <c r="G118" s="4" t="str">
        <f>ROUND(AVERAGE(G103:G114),0)&amp;"/Unit"</f>
        <v>18/Unit</v>
      </c>
      <c r="L118" s="4" t="s">
        <v>37</v>
      </c>
      <c r="M118" s="4" t="s">
        <v>38</v>
      </c>
      <c r="N118" s="4" t="s">
        <v>17</v>
      </c>
      <c r="O118" s="4" t="s">
        <v>35</v>
      </c>
      <c r="P118" s="6">
        <v>4366.32</v>
      </c>
      <c r="Q118" s="6">
        <v>976.31999999999971</v>
      </c>
      <c r="R118" s="6">
        <v>678</v>
      </c>
    </row>
    <row r="119" spans="1:18" ht="45" x14ac:dyDescent="0.25">
      <c r="A119" s="36" t="s">
        <v>90</v>
      </c>
      <c r="B119" s="34">
        <f>AVERAGEIFS($Z$14:$Z$73,$X$14:$X$73,$A$101)</f>
        <v>125.41250000000001</v>
      </c>
      <c r="E119" s="9" t="s">
        <v>100</v>
      </c>
      <c r="F119" s="4" t="str">
        <f>ROUND(MAX(G103:G114),0)&amp;"/Unit"</f>
        <v>29/Unit</v>
      </c>
      <c r="G119" t="str">
        <f>TEXT(MATCH(MAX(G103:G114),G103:G114,0)*29,"mmmm")</f>
        <v>December</v>
      </c>
      <c r="L119" s="4" t="s">
        <v>37</v>
      </c>
      <c r="M119" s="4" t="s">
        <v>38</v>
      </c>
      <c r="N119" s="4" t="s">
        <v>17</v>
      </c>
      <c r="O119" s="4" t="s">
        <v>36</v>
      </c>
      <c r="P119" s="6">
        <v>20275.2</v>
      </c>
      <c r="Q119" s="6">
        <v>9715.2000000000007</v>
      </c>
      <c r="R119" s="6">
        <v>1056</v>
      </c>
    </row>
    <row r="120" spans="1:18" x14ac:dyDescent="0.25">
      <c r="A120" s="9" t="s">
        <v>91</v>
      </c>
      <c r="B120" s="35">
        <f>VLOOKUP(N1,A4:B8,2,FALSE)/B9</f>
        <v>0.1840420474018146</v>
      </c>
      <c r="C120" s="35">
        <f>VLOOKUP(N1,A4:C8,3,FALSE)/C9</f>
        <v>0.17876772770080607</v>
      </c>
      <c r="E120" s="9" t="s">
        <v>101</v>
      </c>
      <c r="F120" s="19">
        <f>MAX(F103:F114)</f>
        <v>11934</v>
      </c>
      <c r="G120" t="str">
        <f>TEXT(MATCH(MAX(F103:F114),F103:F114,0)*29,"mmmm")</f>
        <v>December</v>
      </c>
      <c r="L120" s="4" t="s">
        <v>37</v>
      </c>
      <c r="M120" s="4" t="s">
        <v>38</v>
      </c>
      <c r="N120" s="4" t="s">
        <v>17</v>
      </c>
      <c r="O120" s="4" t="s">
        <v>40</v>
      </c>
      <c r="P120" s="6">
        <v>8001</v>
      </c>
      <c r="Q120" s="6">
        <v>2286</v>
      </c>
      <c r="R120" s="6">
        <v>1143</v>
      </c>
    </row>
    <row r="121" spans="1:18" x14ac:dyDescent="0.25">
      <c r="A121" s="9" t="s">
        <v>93</v>
      </c>
      <c r="B121" t="str">
        <f>ROUND(MAX(B103:B114)/1000000,1)&amp;" M"</f>
        <v>1.9 M</v>
      </c>
      <c r="C121" s="4" t="str">
        <f>ROUND(MAX(C103:C114)/1000000,1)&amp;" M"</f>
        <v>0.3 M</v>
      </c>
      <c r="E121" s="9" t="s">
        <v>102</v>
      </c>
      <c r="F121" s="19">
        <f>SUM(F103:F114)</f>
        <v>89526</v>
      </c>
      <c r="L121" s="4" t="s">
        <v>37</v>
      </c>
      <c r="M121" s="4" t="s">
        <v>38</v>
      </c>
      <c r="N121" s="4" t="s">
        <v>17</v>
      </c>
      <c r="O121" s="4" t="s">
        <v>45</v>
      </c>
      <c r="P121" s="6">
        <v>354277</v>
      </c>
      <c r="Q121" s="6">
        <v>48257</v>
      </c>
      <c r="R121" s="6">
        <v>1177</v>
      </c>
    </row>
    <row r="122" spans="1:18" x14ac:dyDescent="0.25">
      <c r="A122" s="9" t="s">
        <v>92</v>
      </c>
      <c r="B122" s="4" t="str">
        <f>TEXT(MATCH(MAX(B103:B114),B103:B114,0)*29,"mmm")</f>
        <v>Dec</v>
      </c>
      <c r="C122" s="4" t="str">
        <f>TEXT(MATCH(MAX(C103:C114),C103:C114,0)*29,"mmm")</f>
        <v>Dec</v>
      </c>
      <c r="L122" s="4" t="s">
        <v>37</v>
      </c>
      <c r="M122" s="4" t="s">
        <v>38</v>
      </c>
      <c r="N122" s="4" t="s">
        <v>17</v>
      </c>
      <c r="O122" s="4" t="s">
        <v>28</v>
      </c>
      <c r="P122" s="6">
        <v>142661</v>
      </c>
      <c r="Q122" s="6">
        <v>44791</v>
      </c>
      <c r="R122" s="6">
        <v>2937</v>
      </c>
    </row>
    <row r="123" spans="1:18" x14ac:dyDescent="0.25">
      <c r="A123" s="9" t="s">
        <v>28</v>
      </c>
      <c r="B123" t="str">
        <f>ROUND(VLOOKUP($A$123,$A$103:$C$114,2,FALSE)/1000000,1)&amp;" M"</f>
        <v>1.9 M</v>
      </c>
      <c r="C123" s="4" t="str">
        <f>ROUND(VLOOKUP($A$123,$A$103:$C$114,3,FALSE)/1000000,1)&amp;" M"</f>
        <v>0.3 M</v>
      </c>
      <c r="L123" s="4" t="s">
        <v>37</v>
      </c>
      <c r="M123" s="4" t="s">
        <v>38</v>
      </c>
      <c r="N123" s="4" t="s">
        <v>24</v>
      </c>
      <c r="O123" s="4" t="s">
        <v>39</v>
      </c>
      <c r="P123" s="6">
        <v>22482.9</v>
      </c>
      <c r="Q123" s="6">
        <v>7342.9000000000015</v>
      </c>
      <c r="R123" s="6">
        <v>1514</v>
      </c>
    </row>
    <row r="124" spans="1:18" x14ac:dyDescent="0.25">
      <c r="A124" s="52" t="s">
        <v>94</v>
      </c>
      <c r="B124" s="52"/>
      <c r="C124" s="52"/>
      <c r="D124" s="52"/>
      <c r="E124" s="52"/>
      <c r="F124" s="52"/>
      <c r="L124" s="4" t="s">
        <v>37</v>
      </c>
      <c r="M124" s="4" t="s">
        <v>38</v>
      </c>
      <c r="N124" s="4" t="s">
        <v>24</v>
      </c>
      <c r="O124" s="4" t="s">
        <v>42</v>
      </c>
      <c r="P124" s="6">
        <v>50163.75</v>
      </c>
      <c r="Q124" s="6">
        <v>13413.75</v>
      </c>
      <c r="R124" s="6">
        <v>3675</v>
      </c>
    </row>
    <row r="125" spans="1:18" x14ac:dyDescent="0.25">
      <c r="A125" s="37" t="s">
        <v>95</v>
      </c>
      <c r="B125" t="s">
        <v>52</v>
      </c>
      <c r="C125" t="s">
        <v>11</v>
      </c>
      <c r="D125" t="s">
        <v>103</v>
      </c>
      <c r="L125" s="4" t="s">
        <v>37</v>
      </c>
      <c r="M125" s="4" t="s">
        <v>38</v>
      </c>
      <c r="N125" s="4" t="s">
        <v>24</v>
      </c>
      <c r="O125" s="4" t="s">
        <v>35</v>
      </c>
      <c r="P125" s="6">
        <v>30991.8</v>
      </c>
      <c r="Q125" s="6">
        <v>9011.7999999999993</v>
      </c>
      <c r="R125" s="6">
        <v>2198</v>
      </c>
    </row>
    <row r="126" spans="1:18" x14ac:dyDescent="0.25">
      <c r="A126" t="str">
        <f>List!D4</f>
        <v>Government</v>
      </c>
      <c r="B126">
        <f>SUMIFS(P$7:P$324,$L$7:$L$324,$N$1,$N$7:$N$324,$A126)</f>
        <v>4327079.5999999996</v>
      </c>
      <c r="C126" s="4">
        <f>SUMIFS(Q$7:Q$324,$L$7:$L$324,$N$1,$N$7:$N$324,$A126)</f>
        <v>1013599.6</v>
      </c>
      <c r="D126">
        <f>SUMIFS($R$7:$R$324,$L$7:$L$324,$A$101,$N$7:$N$324,$A126)</f>
        <v>40650</v>
      </c>
      <c r="L126" s="4" t="s">
        <v>37</v>
      </c>
      <c r="M126" s="4" t="s">
        <v>38</v>
      </c>
      <c r="N126" s="4" t="s">
        <v>24</v>
      </c>
      <c r="O126" s="4" t="s">
        <v>36</v>
      </c>
      <c r="P126" s="6">
        <v>22794.3</v>
      </c>
      <c r="Q126" s="6">
        <v>5124.2999999999993</v>
      </c>
      <c r="R126" s="6">
        <v>1767</v>
      </c>
    </row>
    <row r="127" spans="1:18" x14ac:dyDescent="0.25">
      <c r="A127" s="4" t="str">
        <f>List!D5</f>
        <v>Midmarket</v>
      </c>
      <c r="B127" s="4">
        <f t="shared" ref="B127:C130" si="7">SUMIFS(P$7:P$324,$L$7:$L$324,$N$1,$N$7:$N$324,$A127)</f>
        <v>120513</v>
      </c>
      <c r="C127" s="4">
        <f t="shared" si="7"/>
        <v>33643</v>
      </c>
      <c r="D127" s="4">
        <f t="shared" ref="D127:D130" si="8">SUMIFS($R$7:$R$324,$L$7:$L$324,$A$101,$N$7:$N$324,$A127)</f>
        <v>8687</v>
      </c>
      <c r="L127" s="4" t="s">
        <v>37</v>
      </c>
      <c r="M127" s="4" t="s">
        <v>38</v>
      </c>
      <c r="N127" s="4" t="s">
        <v>24</v>
      </c>
      <c r="O127" s="4" t="s">
        <v>40</v>
      </c>
      <c r="P127" s="6">
        <v>16257.3</v>
      </c>
      <c r="Q127" s="6">
        <v>4727.2999999999993</v>
      </c>
      <c r="R127" s="6">
        <v>1153</v>
      </c>
    </row>
    <row r="128" spans="1:18" x14ac:dyDescent="0.25">
      <c r="A128" s="4" t="str">
        <f>List!D6</f>
        <v>Channel Partners</v>
      </c>
      <c r="B128" s="4">
        <f t="shared" si="7"/>
        <v>123034.68000000001</v>
      </c>
      <c r="C128" s="4">
        <f t="shared" si="7"/>
        <v>90007.679999999993</v>
      </c>
      <c r="D128" s="4">
        <f t="shared" si="8"/>
        <v>11009</v>
      </c>
      <c r="L128" s="4" t="s">
        <v>37</v>
      </c>
      <c r="M128" s="4" t="s">
        <v>38</v>
      </c>
      <c r="N128" s="4" t="s">
        <v>34</v>
      </c>
      <c r="O128" s="4" t="s">
        <v>21</v>
      </c>
      <c r="P128" s="6">
        <v>922680</v>
      </c>
      <c r="Q128" s="6">
        <v>48930</v>
      </c>
      <c r="R128" s="6">
        <v>3495</v>
      </c>
    </row>
    <row r="129" spans="1:18" x14ac:dyDescent="0.25">
      <c r="A129" s="4" t="str">
        <f>List!D7</f>
        <v>Enterprise</v>
      </c>
      <c r="B129" s="4">
        <f t="shared" si="7"/>
        <v>1505715</v>
      </c>
      <c r="C129" s="4">
        <f t="shared" si="7"/>
        <v>33015</v>
      </c>
      <c r="D129" s="4">
        <f t="shared" si="8"/>
        <v>12272.5</v>
      </c>
      <c r="L129" s="4" t="s">
        <v>37</v>
      </c>
      <c r="M129" s="4" t="s">
        <v>38</v>
      </c>
      <c r="N129" s="4" t="s">
        <v>34</v>
      </c>
      <c r="O129" s="4" t="s">
        <v>44</v>
      </c>
      <c r="P129" s="6">
        <v>840384</v>
      </c>
      <c r="Q129" s="6">
        <v>110884</v>
      </c>
      <c r="R129" s="6">
        <v>2918</v>
      </c>
    </row>
    <row r="130" spans="1:18" x14ac:dyDescent="0.25">
      <c r="A130" s="4" t="str">
        <f>List!D8</f>
        <v>Small Business</v>
      </c>
      <c r="B130" s="4">
        <f t="shared" si="7"/>
        <v>4768230</v>
      </c>
      <c r="C130" s="4">
        <f t="shared" si="7"/>
        <v>541355</v>
      </c>
      <c r="D130" s="4">
        <f t="shared" si="8"/>
        <v>16907.5</v>
      </c>
      <c r="L130" s="4" t="s">
        <v>37</v>
      </c>
      <c r="M130" s="4" t="s">
        <v>38</v>
      </c>
      <c r="N130" s="4" t="s">
        <v>34</v>
      </c>
      <c r="O130" s="4" t="s">
        <v>26</v>
      </c>
      <c r="P130" s="6">
        <v>282435</v>
      </c>
      <c r="Q130" s="6">
        <v>34685</v>
      </c>
      <c r="R130" s="6">
        <v>991</v>
      </c>
    </row>
    <row r="131" spans="1:18" x14ac:dyDescent="0.25">
      <c r="L131" s="4" t="s">
        <v>37</v>
      </c>
      <c r="M131" s="4" t="s">
        <v>38</v>
      </c>
      <c r="N131" s="4" t="s">
        <v>34</v>
      </c>
      <c r="O131" s="4" t="s">
        <v>45</v>
      </c>
      <c r="P131" s="6">
        <v>862785</v>
      </c>
      <c r="Q131" s="6">
        <v>136535</v>
      </c>
      <c r="R131" s="6">
        <v>2905</v>
      </c>
    </row>
    <row r="132" spans="1:18" x14ac:dyDescent="0.25">
      <c r="A132" t="s">
        <v>96</v>
      </c>
      <c r="B132" t="str">
        <f>ROUND(MAX(B126:B130)/1000000,1)&amp;" M"</f>
        <v>4.8 M</v>
      </c>
      <c r="C132" s="4" t="str">
        <f>ROUND(MAX(C126:C130)/1000000,1)&amp;" M"</f>
        <v>1 M</v>
      </c>
      <c r="D132" t="str">
        <f>ROUND(MAX(D126:D130)/1000,0)&amp;" K"</f>
        <v>41 K</v>
      </c>
      <c r="L132" s="4" t="s">
        <v>25</v>
      </c>
      <c r="M132" s="4" t="s">
        <v>19</v>
      </c>
      <c r="N132" s="4" t="s">
        <v>31</v>
      </c>
      <c r="O132" s="4" t="s">
        <v>39</v>
      </c>
      <c r="P132" s="6">
        <v>21261</v>
      </c>
      <c r="Q132" s="6">
        <v>15666</v>
      </c>
      <c r="R132" s="6">
        <v>1865</v>
      </c>
    </row>
    <row r="133" spans="1:18" x14ac:dyDescent="0.25">
      <c r="A133" t="s">
        <v>97</v>
      </c>
      <c r="B133" t="str">
        <f ca="1">OFFSET(B125,MATCH(MAX(B126:B130),B126:B130,0),-1)</f>
        <v>Small Business</v>
      </c>
      <c r="C133" s="4" t="str">
        <f ca="1">OFFSET(C125,MATCH(MAX(C126:C130),C126:C130,0),-2)</f>
        <v>Government</v>
      </c>
      <c r="D133" t="str">
        <f ca="1">OFFSET(D125,MATCH(MAX(D126:D130),D126:D130,0),-3)</f>
        <v>Government</v>
      </c>
      <c r="L133" s="4" t="s">
        <v>25</v>
      </c>
      <c r="M133" s="4" t="s">
        <v>19</v>
      </c>
      <c r="N133" s="4" t="s">
        <v>31</v>
      </c>
      <c r="O133" s="4" t="s">
        <v>36</v>
      </c>
      <c r="P133" s="6">
        <v>31731.48</v>
      </c>
      <c r="Q133" s="6">
        <v>23718.48</v>
      </c>
      <c r="R133" s="6">
        <v>2671</v>
      </c>
    </row>
    <row r="134" spans="1:18" x14ac:dyDescent="0.25">
      <c r="L134" s="4" t="s">
        <v>25</v>
      </c>
      <c r="M134" s="4" t="s">
        <v>19</v>
      </c>
      <c r="N134" s="4" t="s">
        <v>32</v>
      </c>
      <c r="O134" s="4" t="s">
        <v>42</v>
      </c>
      <c r="P134" s="6">
        <v>514524.375</v>
      </c>
      <c r="Q134" s="6">
        <v>5304.375</v>
      </c>
      <c r="R134" s="6">
        <v>4243.5</v>
      </c>
    </row>
    <row r="135" spans="1:18" x14ac:dyDescent="0.25">
      <c r="L135" s="4" t="s">
        <v>25</v>
      </c>
      <c r="M135" s="4" t="s">
        <v>19</v>
      </c>
      <c r="N135" s="4" t="s">
        <v>17</v>
      </c>
      <c r="O135" s="4" t="s">
        <v>21</v>
      </c>
      <c r="P135" s="6">
        <v>44378.399999999994</v>
      </c>
      <c r="Q135" s="6">
        <v>19163.399999999998</v>
      </c>
      <c r="R135" s="6">
        <v>2521.5</v>
      </c>
    </row>
    <row r="136" spans="1:18" x14ac:dyDescent="0.25">
      <c r="L136" s="4" t="s">
        <v>25</v>
      </c>
      <c r="M136" s="4" t="s">
        <v>19</v>
      </c>
      <c r="N136" s="4" t="s">
        <v>17</v>
      </c>
      <c r="O136" s="4" t="s">
        <v>30</v>
      </c>
      <c r="P136" s="6">
        <v>545055</v>
      </c>
      <c r="Q136" s="6">
        <v>79655</v>
      </c>
      <c r="R136" s="6">
        <v>1790</v>
      </c>
    </row>
    <row r="137" spans="1:18" x14ac:dyDescent="0.25">
      <c r="L137" s="4" t="s">
        <v>25</v>
      </c>
      <c r="M137" s="4" t="s">
        <v>19</v>
      </c>
      <c r="N137" s="4" t="s">
        <v>17</v>
      </c>
      <c r="O137" s="4" t="s">
        <v>44</v>
      </c>
      <c r="P137" s="6">
        <v>29697</v>
      </c>
      <c r="Q137" s="6">
        <v>14067</v>
      </c>
      <c r="R137" s="6">
        <v>1563</v>
      </c>
    </row>
    <row r="138" spans="1:18" x14ac:dyDescent="0.25">
      <c r="L138" s="4" t="s">
        <v>25</v>
      </c>
      <c r="M138" s="4" t="s">
        <v>19</v>
      </c>
      <c r="N138" s="4" t="s">
        <v>17</v>
      </c>
      <c r="O138" s="4" t="s">
        <v>28</v>
      </c>
      <c r="P138" s="6">
        <v>763246.05</v>
      </c>
      <c r="Q138" s="6">
        <v>190511.05</v>
      </c>
      <c r="R138" s="6">
        <v>4642</v>
      </c>
    </row>
    <row r="139" spans="1:18" x14ac:dyDescent="0.25">
      <c r="L139" s="4" t="s">
        <v>25</v>
      </c>
      <c r="M139" s="4" t="s">
        <v>19</v>
      </c>
      <c r="N139" s="4" t="s">
        <v>24</v>
      </c>
      <c r="O139" s="4" t="s">
        <v>26</v>
      </c>
      <c r="P139" s="6">
        <v>32670</v>
      </c>
      <c r="Q139" s="6">
        <v>10890</v>
      </c>
      <c r="R139" s="6">
        <v>2178</v>
      </c>
    </row>
    <row r="140" spans="1:18" x14ac:dyDescent="0.25">
      <c r="L140" s="4" t="s">
        <v>25</v>
      </c>
      <c r="M140" s="4" t="s">
        <v>19</v>
      </c>
      <c r="N140" s="4" t="s">
        <v>24</v>
      </c>
      <c r="O140" s="4" t="s">
        <v>45</v>
      </c>
      <c r="P140" s="6">
        <v>6762</v>
      </c>
      <c r="Q140" s="6">
        <v>1862</v>
      </c>
      <c r="R140" s="6">
        <v>490</v>
      </c>
    </row>
    <row r="141" spans="1:18" x14ac:dyDescent="0.25">
      <c r="L141" s="4" t="s">
        <v>25</v>
      </c>
      <c r="M141" s="4" t="s">
        <v>19</v>
      </c>
      <c r="N141" s="4" t="s">
        <v>34</v>
      </c>
      <c r="O141" s="4" t="s">
        <v>26</v>
      </c>
      <c r="P141" s="6">
        <v>124992</v>
      </c>
      <c r="Q141" s="6">
        <v>12992</v>
      </c>
      <c r="R141" s="6">
        <v>448</v>
      </c>
    </row>
    <row r="142" spans="1:18" x14ac:dyDescent="0.25">
      <c r="L142" s="4" t="s">
        <v>25</v>
      </c>
      <c r="M142" s="4" t="s">
        <v>19</v>
      </c>
      <c r="N142" s="4" t="s">
        <v>34</v>
      </c>
      <c r="O142" s="4" t="s">
        <v>40</v>
      </c>
      <c r="P142" s="6">
        <v>608499</v>
      </c>
      <c r="Q142" s="6">
        <v>63249</v>
      </c>
      <c r="R142" s="6">
        <v>2181</v>
      </c>
    </row>
    <row r="143" spans="1:18" x14ac:dyDescent="0.25">
      <c r="L143" s="4" t="s">
        <v>25</v>
      </c>
      <c r="M143" s="4" t="s">
        <v>41</v>
      </c>
      <c r="N143" s="4" t="s">
        <v>31</v>
      </c>
      <c r="O143" s="4" t="s">
        <v>35</v>
      </c>
      <c r="P143" s="6">
        <v>25542</v>
      </c>
      <c r="Q143" s="6">
        <v>18117</v>
      </c>
      <c r="R143" s="6">
        <v>2475</v>
      </c>
    </row>
    <row r="144" spans="1:18" x14ac:dyDescent="0.25">
      <c r="L144" s="4" t="s">
        <v>25</v>
      </c>
      <c r="M144" s="4" t="s">
        <v>41</v>
      </c>
      <c r="N144" s="4" t="s">
        <v>31</v>
      </c>
      <c r="O144" s="4" t="s">
        <v>40</v>
      </c>
      <c r="P144" s="6">
        <v>14375.76</v>
      </c>
      <c r="Q144" s="6">
        <v>10196.76</v>
      </c>
      <c r="R144" s="6">
        <v>1393</v>
      </c>
    </row>
    <row r="145" spans="12:18" x14ac:dyDescent="0.25">
      <c r="L145" s="4" t="s">
        <v>25</v>
      </c>
      <c r="M145" s="4" t="s">
        <v>41</v>
      </c>
      <c r="N145" s="4" t="s">
        <v>17</v>
      </c>
      <c r="O145" s="4" t="s">
        <v>39</v>
      </c>
      <c r="P145" s="6">
        <v>962500</v>
      </c>
      <c r="Q145" s="6">
        <v>247500</v>
      </c>
      <c r="R145" s="6">
        <v>2750</v>
      </c>
    </row>
    <row r="146" spans="12:18" x14ac:dyDescent="0.25">
      <c r="L146" s="4" t="s">
        <v>25</v>
      </c>
      <c r="M146" s="4" t="s">
        <v>41</v>
      </c>
      <c r="N146" s="4" t="s">
        <v>17</v>
      </c>
      <c r="O146" s="4" t="s">
        <v>26</v>
      </c>
      <c r="P146" s="6">
        <v>45227.1</v>
      </c>
      <c r="Q146" s="6">
        <v>20287.099999999999</v>
      </c>
      <c r="R146" s="6">
        <v>3089</v>
      </c>
    </row>
    <row r="147" spans="12:18" x14ac:dyDescent="0.25">
      <c r="L147" s="4" t="s">
        <v>25</v>
      </c>
      <c r="M147" s="4" t="s">
        <v>41</v>
      </c>
      <c r="N147" s="4" t="s">
        <v>17</v>
      </c>
      <c r="O147" s="4" t="s">
        <v>33</v>
      </c>
      <c r="P147" s="6">
        <v>21076.44</v>
      </c>
      <c r="Q147" s="6">
        <v>3968.9399999999987</v>
      </c>
      <c r="R147" s="6">
        <v>3421.5</v>
      </c>
    </row>
    <row r="148" spans="12:18" x14ac:dyDescent="0.25">
      <c r="L148" s="4" t="s">
        <v>25</v>
      </c>
      <c r="M148" s="4" t="s">
        <v>41</v>
      </c>
      <c r="N148" s="4" t="s">
        <v>17</v>
      </c>
      <c r="O148" s="4" t="s">
        <v>36</v>
      </c>
      <c r="P148" s="6">
        <v>936138</v>
      </c>
      <c r="Q148" s="6">
        <v>188378</v>
      </c>
      <c r="R148" s="6">
        <v>2876</v>
      </c>
    </row>
    <row r="149" spans="12:18" x14ac:dyDescent="0.25">
      <c r="L149" s="4" t="s">
        <v>25</v>
      </c>
      <c r="M149" s="4" t="s">
        <v>41</v>
      </c>
      <c r="N149" s="4" t="s">
        <v>17</v>
      </c>
      <c r="O149" s="4" t="s">
        <v>40</v>
      </c>
      <c r="P149" s="6">
        <v>10420.619999999999</v>
      </c>
      <c r="Q149" s="6">
        <v>1765.619999999999</v>
      </c>
      <c r="R149" s="6">
        <v>1731</v>
      </c>
    </row>
    <row r="150" spans="12:18" x14ac:dyDescent="0.25">
      <c r="L150" s="4" t="s">
        <v>25</v>
      </c>
      <c r="M150" s="4" t="s">
        <v>41</v>
      </c>
      <c r="N150" s="4" t="s">
        <v>17</v>
      </c>
      <c r="O150" s="4" t="s">
        <v>45</v>
      </c>
      <c r="P150" s="6">
        <v>18443.599999999999</v>
      </c>
      <c r="Q150" s="6">
        <v>9033.5999999999985</v>
      </c>
      <c r="R150" s="6">
        <v>941</v>
      </c>
    </row>
    <row r="151" spans="12:18" x14ac:dyDescent="0.25">
      <c r="L151" s="4" t="s">
        <v>25</v>
      </c>
      <c r="M151" s="4" t="s">
        <v>41</v>
      </c>
      <c r="N151" s="4" t="s">
        <v>24</v>
      </c>
      <c r="O151" s="4" t="s">
        <v>28</v>
      </c>
      <c r="P151" s="6">
        <v>27972</v>
      </c>
      <c r="Q151" s="6">
        <v>7252</v>
      </c>
      <c r="R151" s="6">
        <v>2072</v>
      </c>
    </row>
    <row r="152" spans="12:18" x14ac:dyDescent="0.25">
      <c r="L152" s="4" t="s">
        <v>25</v>
      </c>
      <c r="M152" s="4" t="s">
        <v>41</v>
      </c>
      <c r="N152" s="4" t="s">
        <v>34</v>
      </c>
      <c r="O152" s="4" t="s">
        <v>30</v>
      </c>
      <c r="P152" s="6">
        <v>631125</v>
      </c>
      <c r="Q152" s="6">
        <v>12375</v>
      </c>
      <c r="R152" s="6">
        <v>2475</v>
      </c>
    </row>
    <row r="153" spans="12:18" x14ac:dyDescent="0.25">
      <c r="L153" s="4" t="s">
        <v>25</v>
      </c>
      <c r="M153" s="4" t="s">
        <v>41</v>
      </c>
      <c r="N153" s="4" t="s">
        <v>34</v>
      </c>
      <c r="O153" s="4" t="s">
        <v>28</v>
      </c>
      <c r="P153" s="6">
        <v>230310</v>
      </c>
      <c r="Q153" s="6">
        <v>17060</v>
      </c>
      <c r="R153" s="6">
        <v>853</v>
      </c>
    </row>
    <row r="154" spans="12:18" x14ac:dyDescent="0.25">
      <c r="L154" s="4" t="s">
        <v>25</v>
      </c>
      <c r="M154" s="4" t="s">
        <v>29</v>
      </c>
      <c r="N154" s="4" t="s">
        <v>31</v>
      </c>
      <c r="O154" s="4" t="s">
        <v>26</v>
      </c>
      <c r="P154" s="6">
        <v>22127.64</v>
      </c>
      <c r="Q154" s="6">
        <v>16424.64</v>
      </c>
      <c r="R154" s="6">
        <v>1901</v>
      </c>
    </row>
    <row r="155" spans="12:18" x14ac:dyDescent="0.25">
      <c r="L155" s="4" t="s">
        <v>25</v>
      </c>
      <c r="M155" s="4" t="s">
        <v>29</v>
      </c>
      <c r="N155" s="4" t="s">
        <v>31</v>
      </c>
      <c r="O155" s="4" t="s">
        <v>45</v>
      </c>
      <c r="P155" s="6">
        <v>26136.720000000001</v>
      </c>
      <c r="Q155" s="6">
        <v>19110.72</v>
      </c>
      <c r="R155" s="6">
        <v>2342</v>
      </c>
    </row>
    <row r="156" spans="12:18" x14ac:dyDescent="0.25">
      <c r="L156" s="4" t="s">
        <v>25</v>
      </c>
      <c r="M156" s="4" t="s">
        <v>29</v>
      </c>
      <c r="N156" s="4" t="s">
        <v>32</v>
      </c>
      <c r="O156" s="4" t="s">
        <v>28</v>
      </c>
      <c r="P156" s="6">
        <v>156048.75</v>
      </c>
      <c r="Q156" s="6">
        <v>1608.75</v>
      </c>
      <c r="R156" s="6">
        <v>1287</v>
      </c>
    </row>
    <row r="157" spans="12:18" x14ac:dyDescent="0.25">
      <c r="L157" s="4" t="s">
        <v>25</v>
      </c>
      <c r="M157" s="4" t="s">
        <v>29</v>
      </c>
      <c r="N157" s="4" t="s">
        <v>17</v>
      </c>
      <c r="O157" s="4" t="s">
        <v>21</v>
      </c>
      <c r="P157" s="6">
        <v>460346.25</v>
      </c>
      <c r="Q157" s="6">
        <v>100376.25</v>
      </c>
      <c r="R157" s="6">
        <v>1384.5</v>
      </c>
    </row>
    <row r="158" spans="12:18" x14ac:dyDescent="0.25">
      <c r="L158" s="4" t="s">
        <v>25</v>
      </c>
      <c r="M158" s="4" t="s">
        <v>29</v>
      </c>
      <c r="N158" s="4" t="s">
        <v>17</v>
      </c>
      <c r="O158" s="4" t="s">
        <v>39</v>
      </c>
      <c r="P158" s="6">
        <v>1763.8600000000001</v>
      </c>
      <c r="Q158" s="6">
        <v>298.86000000000013</v>
      </c>
      <c r="R158" s="6">
        <v>293</v>
      </c>
    </row>
    <row r="159" spans="12:18" x14ac:dyDescent="0.25">
      <c r="L159" s="4" t="s">
        <v>25</v>
      </c>
      <c r="M159" s="4" t="s">
        <v>29</v>
      </c>
      <c r="N159" s="4" t="s">
        <v>17</v>
      </c>
      <c r="O159" s="4" t="s">
        <v>44</v>
      </c>
      <c r="P159" s="6">
        <v>530621</v>
      </c>
      <c r="Q159" s="6">
        <v>97461</v>
      </c>
      <c r="R159" s="6">
        <v>1666</v>
      </c>
    </row>
    <row r="160" spans="12:18" x14ac:dyDescent="0.25">
      <c r="L160" s="4" t="s">
        <v>25</v>
      </c>
      <c r="M160" s="4" t="s">
        <v>29</v>
      </c>
      <c r="N160" s="4" t="s">
        <v>17</v>
      </c>
      <c r="O160" s="4" t="s">
        <v>26</v>
      </c>
      <c r="P160" s="6">
        <v>37980</v>
      </c>
      <c r="Q160" s="6">
        <v>18990</v>
      </c>
      <c r="R160" s="6">
        <v>1899</v>
      </c>
    </row>
    <row r="161" spans="12:18" x14ac:dyDescent="0.25">
      <c r="L161" s="4" t="s">
        <v>25</v>
      </c>
      <c r="M161" s="4" t="s">
        <v>29</v>
      </c>
      <c r="N161" s="4" t="s">
        <v>17</v>
      </c>
      <c r="O161" s="4" t="s">
        <v>33</v>
      </c>
      <c r="P161" s="6">
        <v>27234.899999999998</v>
      </c>
      <c r="Q161" s="6">
        <v>13479.899999999998</v>
      </c>
      <c r="R161" s="6">
        <v>1375.5</v>
      </c>
    </row>
    <row r="162" spans="12:18" x14ac:dyDescent="0.25">
      <c r="L162" s="4" t="s">
        <v>25</v>
      </c>
      <c r="M162" s="4" t="s">
        <v>29</v>
      </c>
      <c r="N162" s="4" t="s">
        <v>17</v>
      </c>
      <c r="O162" s="4" t="s">
        <v>36</v>
      </c>
      <c r="P162" s="6">
        <v>3693.76</v>
      </c>
      <c r="Q162" s="6">
        <v>973.76000000000022</v>
      </c>
      <c r="R162" s="6">
        <v>544</v>
      </c>
    </row>
    <row r="163" spans="12:18" x14ac:dyDescent="0.25">
      <c r="L163" s="4" t="s">
        <v>25</v>
      </c>
      <c r="M163" s="4" t="s">
        <v>29</v>
      </c>
      <c r="N163" s="4" t="s">
        <v>17</v>
      </c>
      <c r="O163" s="4" t="s">
        <v>40</v>
      </c>
      <c r="P163" s="6">
        <v>36753.599999999999</v>
      </c>
      <c r="Q163" s="6">
        <v>16993.599999999999</v>
      </c>
      <c r="R163" s="6">
        <v>1976</v>
      </c>
    </row>
    <row r="164" spans="12:18" x14ac:dyDescent="0.25">
      <c r="L164" s="4" t="s">
        <v>25</v>
      </c>
      <c r="M164" s="4" t="s">
        <v>29</v>
      </c>
      <c r="N164" s="4" t="s">
        <v>24</v>
      </c>
      <c r="O164" s="4" t="s">
        <v>30</v>
      </c>
      <c r="P164" s="6">
        <v>34513.800000000003</v>
      </c>
      <c r="Q164" s="6">
        <v>9503.8000000000029</v>
      </c>
      <c r="R164" s="6">
        <v>2501</v>
      </c>
    </row>
    <row r="165" spans="12:18" x14ac:dyDescent="0.25">
      <c r="L165" s="4" t="s">
        <v>25</v>
      </c>
      <c r="M165" s="4" t="s">
        <v>29</v>
      </c>
      <c r="N165" s="4" t="s">
        <v>24</v>
      </c>
      <c r="O165" s="4" t="s">
        <v>28</v>
      </c>
      <c r="P165" s="6">
        <v>27972</v>
      </c>
      <c r="Q165" s="6">
        <v>7252</v>
      </c>
      <c r="R165" s="6">
        <v>2072</v>
      </c>
    </row>
    <row r="166" spans="12:18" x14ac:dyDescent="0.25">
      <c r="L166" s="4" t="s">
        <v>25</v>
      </c>
      <c r="M166" s="4" t="s">
        <v>29</v>
      </c>
      <c r="N166" s="4" t="s">
        <v>34</v>
      </c>
      <c r="O166" s="4" t="s">
        <v>42</v>
      </c>
      <c r="P166" s="6">
        <v>468072</v>
      </c>
      <c r="Q166" s="6">
        <v>24822</v>
      </c>
      <c r="R166" s="6">
        <v>1773</v>
      </c>
    </row>
    <row r="167" spans="12:18" x14ac:dyDescent="0.25">
      <c r="L167" s="4" t="s">
        <v>25</v>
      </c>
      <c r="M167" s="4" t="s">
        <v>29</v>
      </c>
      <c r="N167" s="4" t="s">
        <v>34</v>
      </c>
      <c r="O167" s="4" t="s">
        <v>35</v>
      </c>
      <c r="P167" s="6">
        <v>431112</v>
      </c>
      <c r="Q167" s="6">
        <v>40612</v>
      </c>
      <c r="R167" s="6">
        <v>1562</v>
      </c>
    </row>
    <row r="168" spans="12:18" x14ac:dyDescent="0.25">
      <c r="L168" s="4" t="s">
        <v>25</v>
      </c>
      <c r="M168" s="4" t="s">
        <v>29</v>
      </c>
      <c r="N168" s="4" t="s">
        <v>34</v>
      </c>
      <c r="O168" s="4" t="s">
        <v>40</v>
      </c>
      <c r="P168" s="6">
        <v>608499</v>
      </c>
      <c r="Q168" s="6">
        <v>63249</v>
      </c>
      <c r="R168" s="6">
        <v>2181</v>
      </c>
    </row>
    <row r="169" spans="12:18" x14ac:dyDescent="0.25">
      <c r="L169" s="4" t="s">
        <v>25</v>
      </c>
      <c r="M169" s="4" t="s">
        <v>38</v>
      </c>
      <c r="N169" s="4" t="s">
        <v>31</v>
      </c>
      <c r="O169" s="4" t="s">
        <v>26</v>
      </c>
      <c r="P169" s="6">
        <v>22127.64</v>
      </c>
      <c r="Q169" s="6">
        <v>16424.64</v>
      </c>
      <c r="R169" s="6">
        <v>1901</v>
      </c>
    </row>
    <row r="170" spans="12:18" x14ac:dyDescent="0.25">
      <c r="L170" s="4" t="s">
        <v>25</v>
      </c>
      <c r="M170" s="4" t="s">
        <v>38</v>
      </c>
      <c r="N170" s="4" t="s">
        <v>31</v>
      </c>
      <c r="O170" s="4" t="s">
        <v>33</v>
      </c>
      <c r="P170" s="6">
        <v>25904.340000000004</v>
      </c>
      <c r="Q170" s="6">
        <v>18627.840000000004</v>
      </c>
      <c r="R170" s="6">
        <v>2425.5</v>
      </c>
    </row>
    <row r="171" spans="12:18" x14ac:dyDescent="0.25">
      <c r="L171" s="4" t="s">
        <v>25</v>
      </c>
      <c r="M171" s="4" t="s">
        <v>38</v>
      </c>
      <c r="N171" s="4" t="s">
        <v>31</v>
      </c>
      <c r="O171" s="4" t="s">
        <v>40</v>
      </c>
      <c r="P171" s="6">
        <v>14375.76</v>
      </c>
      <c r="Q171" s="6">
        <v>10196.76</v>
      </c>
      <c r="R171" s="6">
        <v>1393</v>
      </c>
    </row>
    <row r="172" spans="12:18" x14ac:dyDescent="0.25">
      <c r="L172" s="4" t="s">
        <v>25</v>
      </c>
      <c r="M172" s="4" t="s">
        <v>38</v>
      </c>
      <c r="N172" s="4" t="s">
        <v>31</v>
      </c>
      <c r="O172" s="4" t="s">
        <v>28</v>
      </c>
      <c r="P172" s="6">
        <v>12406.8</v>
      </c>
      <c r="Q172" s="6">
        <v>9241.7999999999993</v>
      </c>
      <c r="R172" s="6">
        <v>1055</v>
      </c>
    </row>
    <row r="173" spans="12:18" x14ac:dyDescent="0.25">
      <c r="L173" s="4" t="s">
        <v>25</v>
      </c>
      <c r="M173" s="4" t="s">
        <v>38</v>
      </c>
      <c r="N173" s="4" t="s">
        <v>32</v>
      </c>
      <c r="O173" s="4" t="s">
        <v>26</v>
      </c>
      <c r="P173" s="6">
        <v>97391.25</v>
      </c>
      <c r="Q173" s="6">
        <v>2951.25</v>
      </c>
      <c r="R173" s="6">
        <v>787</v>
      </c>
    </row>
    <row r="174" spans="12:18" x14ac:dyDescent="0.25">
      <c r="L174" s="4" t="s">
        <v>25</v>
      </c>
      <c r="M174" s="4" t="s">
        <v>38</v>
      </c>
      <c r="N174" s="4" t="s">
        <v>32</v>
      </c>
      <c r="O174" s="4" t="s">
        <v>33</v>
      </c>
      <c r="P174" s="6">
        <v>358560</v>
      </c>
      <c r="Q174" s="6">
        <v>0</v>
      </c>
      <c r="R174" s="6">
        <v>2988</v>
      </c>
    </row>
    <row r="175" spans="12:18" x14ac:dyDescent="0.25">
      <c r="L175" s="4" t="s">
        <v>25</v>
      </c>
      <c r="M175" s="4" t="s">
        <v>38</v>
      </c>
      <c r="N175" s="4" t="s">
        <v>32</v>
      </c>
      <c r="O175" s="4" t="s">
        <v>28</v>
      </c>
      <c r="P175" s="6">
        <v>156048.75</v>
      </c>
      <c r="Q175" s="6">
        <v>1608.75</v>
      </c>
      <c r="R175" s="6">
        <v>1287</v>
      </c>
    </row>
    <row r="176" spans="12:18" x14ac:dyDescent="0.25">
      <c r="L176" s="4" t="s">
        <v>25</v>
      </c>
      <c r="M176" s="4" t="s">
        <v>38</v>
      </c>
      <c r="N176" s="4" t="s">
        <v>17</v>
      </c>
      <c r="O176" s="4" t="s">
        <v>21</v>
      </c>
      <c r="P176" s="6">
        <v>27338.850000000002</v>
      </c>
      <c r="Q176" s="6">
        <v>7613.8500000000022</v>
      </c>
      <c r="R176" s="6">
        <v>3945</v>
      </c>
    </row>
    <row r="177" spans="12:18" x14ac:dyDescent="0.25">
      <c r="L177" s="4" t="s">
        <v>25</v>
      </c>
      <c r="M177" s="4" t="s">
        <v>38</v>
      </c>
      <c r="N177" s="4" t="s">
        <v>17</v>
      </c>
      <c r="O177" s="4" t="s">
        <v>39</v>
      </c>
      <c r="P177" s="6">
        <v>24757</v>
      </c>
      <c r="Q177" s="6">
        <v>11727</v>
      </c>
      <c r="R177" s="6">
        <v>1303</v>
      </c>
    </row>
    <row r="178" spans="12:18" x14ac:dyDescent="0.25">
      <c r="L178" s="4" t="s">
        <v>25</v>
      </c>
      <c r="M178" s="4" t="s">
        <v>38</v>
      </c>
      <c r="N178" s="4" t="s">
        <v>17</v>
      </c>
      <c r="O178" s="4" t="s">
        <v>30</v>
      </c>
      <c r="P178" s="6">
        <v>35172</v>
      </c>
      <c r="Q178" s="6">
        <v>15632</v>
      </c>
      <c r="R178" s="6">
        <v>1954</v>
      </c>
    </row>
    <row r="179" spans="12:18" x14ac:dyDescent="0.25">
      <c r="L179" s="4" t="s">
        <v>25</v>
      </c>
      <c r="M179" s="4" t="s">
        <v>38</v>
      </c>
      <c r="N179" s="4" t="s">
        <v>17</v>
      </c>
      <c r="O179" s="4" t="s">
        <v>42</v>
      </c>
      <c r="P179" s="6">
        <v>15774.36</v>
      </c>
      <c r="Q179" s="6">
        <v>3114.3599999999997</v>
      </c>
      <c r="R179" s="6">
        <v>2532</v>
      </c>
    </row>
    <row r="180" spans="12:18" x14ac:dyDescent="0.25">
      <c r="L180" s="4" t="s">
        <v>25</v>
      </c>
      <c r="M180" s="4" t="s">
        <v>38</v>
      </c>
      <c r="N180" s="4" t="s">
        <v>17</v>
      </c>
      <c r="O180" s="4" t="s">
        <v>44</v>
      </c>
      <c r="P180" s="6">
        <v>7137.9</v>
      </c>
      <c r="Q180" s="6">
        <v>1987.8999999999996</v>
      </c>
      <c r="R180" s="6">
        <v>1030</v>
      </c>
    </row>
    <row r="181" spans="12:18" x14ac:dyDescent="0.25">
      <c r="L181" s="4" t="s">
        <v>25</v>
      </c>
      <c r="M181" s="4" t="s">
        <v>38</v>
      </c>
      <c r="N181" s="4" t="s">
        <v>17</v>
      </c>
      <c r="O181" s="4" t="s">
        <v>26</v>
      </c>
      <c r="P181" s="6">
        <v>492184</v>
      </c>
      <c r="Q181" s="6">
        <v>103224</v>
      </c>
      <c r="R181" s="6">
        <v>1496</v>
      </c>
    </row>
    <row r="182" spans="12:18" x14ac:dyDescent="0.25">
      <c r="L182" s="4" t="s">
        <v>25</v>
      </c>
      <c r="M182" s="4" t="s">
        <v>38</v>
      </c>
      <c r="N182" s="4" t="s">
        <v>17</v>
      </c>
      <c r="O182" s="4" t="s">
        <v>35</v>
      </c>
      <c r="P182" s="6">
        <v>16418.64</v>
      </c>
      <c r="Q182" s="6">
        <v>2938.6399999999994</v>
      </c>
      <c r="R182" s="6">
        <v>2696</v>
      </c>
    </row>
    <row r="183" spans="12:18" x14ac:dyDescent="0.25">
      <c r="L183" s="4" t="s">
        <v>25</v>
      </c>
      <c r="M183" s="4" t="s">
        <v>38</v>
      </c>
      <c r="N183" s="4" t="s">
        <v>17</v>
      </c>
      <c r="O183" s="4" t="s">
        <v>36</v>
      </c>
      <c r="P183" s="6">
        <v>28551</v>
      </c>
      <c r="Q183" s="6">
        <v>13201</v>
      </c>
      <c r="R183" s="6">
        <v>1535</v>
      </c>
    </row>
    <row r="184" spans="12:18" x14ac:dyDescent="0.25">
      <c r="L184" s="4" t="s">
        <v>25</v>
      </c>
      <c r="M184" s="4" t="s">
        <v>38</v>
      </c>
      <c r="N184" s="4" t="s">
        <v>17</v>
      </c>
      <c r="O184" s="4" t="s">
        <v>40</v>
      </c>
      <c r="P184" s="6">
        <v>10420.619999999999</v>
      </c>
      <c r="Q184" s="6">
        <v>1765.619999999999</v>
      </c>
      <c r="R184" s="6">
        <v>1731</v>
      </c>
    </row>
    <row r="185" spans="12:18" x14ac:dyDescent="0.25">
      <c r="L185" s="4" t="s">
        <v>25</v>
      </c>
      <c r="M185" s="4" t="s">
        <v>38</v>
      </c>
      <c r="N185" s="4" t="s">
        <v>17</v>
      </c>
      <c r="O185" s="4" t="s">
        <v>45</v>
      </c>
      <c r="P185" s="6">
        <v>490952</v>
      </c>
      <c r="Q185" s="6">
        <v>76512</v>
      </c>
      <c r="R185" s="6">
        <v>1594</v>
      </c>
    </row>
    <row r="186" spans="12:18" x14ac:dyDescent="0.25">
      <c r="L186" s="4" t="s">
        <v>25</v>
      </c>
      <c r="M186" s="4" t="s">
        <v>38</v>
      </c>
      <c r="N186" s="4" t="s">
        <v>17</v>
      </c>
      <c r="O186" s="4" t="s">
        <v>28</v>
      </c>
      <c r="P186" s="6">
        <v>751688.5</v>
      </c>
      <c r="Q186" s="6">
        <v>188458.5</v>
      </c>
      <c r="R186" s="6">
        <v>2448</v>
      </c>
    </row>
    <row r="187" spans="12:18" x14ac:dyDescent="0.25">
      <c r="L187" s="4" t="s">
        <v>25</v>
      </c>
      <c r="M187" s="4" t="s">
        <v>38</v>
      </c>
      <c r="N187" s="4" t="s">
        <v>24</v>
      </c>
      <c r="O187" s="4" t="s">
        <v>39</v>
      </c>
      <c r="P187" s="6">
        <v>34095.599999999999</v>
      </c>
      <c r="Q187" s="6">
        <v>11135.599999999999</v>
      </c>
      <c r="R187" s="6">
        <v>2296</v>
      </c>
    </row>
    <row r="188" spans="12:18" x14ac:dyDescent="0.25">
      <c r="L188" s="4" t="s">
        <v>25</v>
      </c>
      <c r="M188" s="4" t="s">
        <v>38</v>
      </c>
      <c r="N188" s="4" t="s">
        <v>24</v>
      </c>
      <c r="O188" s="4" t="s">
        <v>42</v>
      </c>
      <c r="P188" s="6">
        <v>53594.100000000006</v>
      </c>
      <c r="Q188" s="6">
        <v>15584.100000000002</v>
      </c>
      <c r="R188" s="6">
        <v>3801</v>
      </c>
    </row>
    <row r="189" spans="12:18" x14ac:dyDescent="0.25">
      <c r="L189" s="4" t="s">
        <v>25</v>
      </c>
      <c r="M189" s="4" t="s">
        <v>38</v>
      </c>
      <c r="N189" s="4" t="s">
        <v>24</v>
      </c>
      <c r="O189" s="4" t="s">
        <v>35</v>
      </c>
      <c r="P189" s="6">
        <v>29308.95</v>
      </c>
      <c r="Q189" s="6">
        <v>8298.9500000000007</v>
      </c>
      <c r="R189" s="6">
        <v>2101</v>
      </c>
    </row>
    <row r="190" spans="12:18" x14ac:dyDescent="0.25">
      <c r="L190" s="4" t="s">
        <v>25</v>
      </c>
      <c r="M190" s="4" t="s">
        <v>38</v>
      </c>
      <c r="N190" s="4" t="s">
        <v>24</v>
      </c>
      <c r="O190" s="4" t="s">
        <v>36</v>
      </c>
      <c r="P190" s="6">
        <v>37335</v>
      </c>
      <c r="Q190" s="6">
        <v>11135</v>
      </c>
      <c r="R190" s="6">
        <v>2620</v>
      </c>
    </row>
    <row r="191" spans="12:18" x14ac:dyDescent="0.25">
      <c r="L191" s="4" t="s">
        <v>25</v>
      </c>
      <c r="M191" s="4" t="s">
        <v>38</v>
      </c>
      <c r="N191" s="4" t="s">
        <v>24</v>
      </c>
      <c r="O191" s="4" t="s">
        <v>40</v>
      </c>
      <c r="P191" s="6">
        <v>16748.55</v>
      </c>
      <c r="Q191" s="6">
        <v>4478.5499999999993</v>
      </c>
      <c r="R191" s="6">
        <v>1227</v>
      </c>
    </row>
    <row r="192" spans="12:18" x14ac:dyDescent="0.25">
      <c r="L192" s="4" t="s">
        <v>25</v>
      </c>
      <c r="M192" s="4" t="s">
        <v>38</v>
      </c>
      <c r="N192" s="4" t="s">
        <v>34</v>
      </c>
      <c r="O192" s="4" t="s">
        <v>21</v>
      </c>
      <c r="P192" s="6">
        <v>708439.5</v>
      </c>
      <c r="Q192" s="6">
        <v>99814.5</v>
      </c>
      <c r="R192" s="6">
        <v>2434.5</v>
      </c>
    </row>
    <row r="193" spans="12:18" x14ac:dyDescent="0.25">
      <c r="L193" s="4" t="s">
        <v>25</v>
      </c>
      <c r="M193" s="4" t="s">
        <v>38</v>
      </c>
      <c r="N193" s="4" t="s">
        <v>34</v>
      </c>
      <c r="O193" s="4" t="s">
        <v>44</v>
      </c>
      <c r="P193" s="6">
        <v>269892</v>
      </c>
      <c r="Q193" s="6">
        <v>40392</v>
      </c>
      <c r="R193" s="6">
        <v>918</v>
      </c>
    </row>
    <row r="194" spans="12:18" x14ac:dyDescent="0.25">
      <c r="L194" s="4" t="s">
        <v>25</v>
      </c>
      <c r="M194" s="4" t="s">
        <v>38</v>
      </c>
      <c r="N194" s="4" t="s">
        <v>34</v>
      </c>
      <c r="O194" s="4" t="s">
        <v>26</v>
      </c>
      <c r="P194" s="6">
        <v>124992</v>
      </c>
      <c r="Q194" s="6">
        <v>12992</v>
      </c>
      <c r="R194" s="6">
        <v>448</v>
      </c>
    </row>
    <row r="195" spans="12:18" x14ac:dyDescent="0.25">
      <c r="L195" s="4" t="s">
        <v>25</v>
      </c>
      <c r="M195" s="4" t="s">
        <v>38</v>
      </c>
      <c r="N195" s="4" t="s">
        <v>34</v>
      </c>
      <c r="O195" s="4" t="s">
        <v>45</v>
      </c>
      <c r="P195" s="6">
        <v>361452</v>
      </c>
      <c r="Q195" s="6">
        <v>30452</v>
      </c>
      <c r="R195" s="6">
        <v>1324</v>
      </c>
    </row>
    <row r="196" spans="12:18" x14ac:dyDescent="0.25">
      <c r="L196" s="4" t="s">
        <v>18</v>
      </c>
      <c r="M196" s="4" t="s">
        <v>19</v>
      </c>
      <c r="N196" s="4" t="s">
        <v>31</v>
      </c>
      <c r="O196" s="4" t="s">
        <v>39</v>
      </c>
      <c r="P196" s="6">
        <v>20687.16</v>
      </c>
      <c r="Q196" s="6">
        <v>14876.16</v>
      </c>
      <c r="R196" s="6">
        <v>1937</v>
      </c>
    </row>
    <row r="197" spans="12:18" x14ac:dyDescent="0.25">
      <c r="L197" s="4" t="s">
        <v>18</v>
      </c>
      <c r="M197" s="4" t="s">
        <v>19</v>
      </c>
      <c r="N197" s="4" t="s">
        <v>31</v>
      </c>
      <c r="O197" s="4" t="s">
        <v>35</v>
      </c>
      <c r="P197" s="6">
        <v>21025.439999999999</v>
      </c>
      <c r="Q197" s="6">
        <v>15373.439999999999</v>
      </c>
      <c r="R197" s="6">
        <v>1884</v>
      </c>
    </row>
    <row r="198" spans="12:18" x14ac:dyDescent="0.25">
      <c r="L198" s="4" t="s">
        <v>18</v>
      </c>
      <c r="M198" s="4" t="s">
        <v>19</v>
      </c>
      <c r="N198" s="4" t="s">
        <v>31</v>
      </c>
      <c r="O198" s="4" t="s">
        <v>36</v>
      </c>
      <c r="P198" s="6">
        <v>17166.599999999999</v>
      </c>
      <c r="Q198" s="6">
        <v>12831.599999999999</v>
      </c>
      <c r="R198" s="6">
        <v>1445</v>
      </c>
    </row>
    <row r="199" spans="12:18" x14ac:dyDescent="0.25">
      <c r="L199" s="4" t="s">
        <v>18</v>
      </c>
      <c r="M199" s="4" t="s">
        <v>19</v>
      </c>
      <c r="N199" s="4" t="s">
        <v>31</v>
      </c>
      <c r="O199" s="4" t="s">
        <v>40</v>
      </c>
      <c r="P199" s="6">
        <v>15229.2</v>
      </c>
      <c r="Q199" s="6">
        <v>11344.2</v>
      </c>
      <c r="R199" s="6">
        <v>1295</v>
      </c>
    </row>
    <row r="200" spans="12:18" x14ac:dyDescent="0.25">
      <c r="L200" s="4" t="s">
        <v>18</v>
      </c>
      <c r="M200" s="4" t="s">
        <v>19</v>
      </c>
      <c r="N200" s="4" t="s">
        <v>32</v>
      </c>
      <c r="O200" s="4" t="s">
        <v>42</v>
      </c>
      <c r="P200" s="6">
        <v>90956.25</v>
      </c>
      <c r="Q200" s="6">
        <v>1856.25</v>
      </c>
      <c r="R200" s="6">
        <v>742.5</v>
      </c>
    </row>
    <row r="201" spans="12:18" x14ac:dyDescent="0.25">
      <c r="L201" s="4" t="s">
        <v>18</v>
      </c>
      <c r="M201" s="4" t="s">
        <v>19</v>
      </c>
      <c r="N201" s="4" t="s">
        <v>17</v>
      </c>
      <c r="O201" s="4" t="s">
        <v>21</v>
      </c>
      <c r="P201" s="6">
        <v>32370</v>
      </c>
      <c r="Q201" s="6">
        <v>16185</v>
      </c>
      <c r="R201" s="6">
        <v>1618.5</v>
      </c>
    </row>
    <row r="202" spans="12:18" x14ac:dyDescent="0.25">
      <c r="L202" s="4" t="s">
        <v>18</v>
      </c>
      <c r="M202" s="4" t="s">
        <v>19</v>
      </c>
      <c r="N202" s="4" t="s">
        <v>17</v>
      </c>
      <c r="O202" s="4" t="s">
        <v>30</v>
      </c>
      <c r="P202" s="6">
        <v>281053.5</v>
      </c>
      <c r="Q202" s="6">
        <v>41073.5</v>
      </c>
      <c r="R202" s="6">
        <v>923</v>
      </c>
    </row>
    <row r="203" spans="12:18" x14ac:dyDescent="0.25">
      <c r="L203" s="4" t="s">
        <v>18</v>
      </c>
      <c r="M203" s="4" t="s">
        <v>19</v>
      </c>
      <c r="N203" s="4" t="s">
        <v>17</v>
      </c>
      <c r="O203" s="4" t="s">
        <v>44</v>
      </c>
      <c r="P203" s="6">
        <v>16121.4</v>
      </c>
      <c r="Q203" s="6">
        <v>7811.4</v>
      </c>
      <c r="R203" s="6">
        <v>831</v>
      </c>
    </row>
    <row r="204" spans="12:18" x14ac:dyDescent="0.25">
      <c r="L204" s="4" t="s">
        <v>18</v>
      </c>
      <c r="M204" s="4" t="s">
        <v>19</v>
      </c>
      <c r="N204" s="4" t="s">
        <v>17</v>
      </c>
      <c r="O204" s="4" t="s">
        <v>33</v>
      </c>
      <c r="P204" s="6">
        <v>5217.03</v>
      </c>
      <c r="Q204" s="6">
        <v>1122.03</v>
      </c>
      <c r="R204" s="6">
        <v>819</v>
      </c>
    </row>
    <row r="205" spans="12:18" x14ac:dyDescent="0.25">
      <c r="L205" s="4" t="s">
        <v>18</v>
      </c>
      <c r="M205" s="4" t="s">
        <v>19</v>
      </c>
      <c r="N205" s="4" t="s">
        <v>17</v>
      </c>
      <c r="O205" s="4" t="s">
        <v>28</v>
      </c>
      <c r="P205" s="6">
        <v>978236</v>
      </c>
      <c r="Q205" s="6">
        <v>236716</v>
      </c>
      <c r="R205" s="6">
        <v>2852</v>
      </c>
    </row>
    <row r="206" spans="12:18" x14ac:dyDescent="0.25">
      <c r="L206" s="4" t="s">
        <v>18</v>
      </c>
      <c r="M206" s="4" t="s">
        <v>19</v>
      </c>
      <c r="N206" s="4" t="s">
        <v>24</v>
      </c>
      <c r="O206" s="4" t="s">
        <v>26</v>
      </c>
      <c r="P206" s="6">
        <v>40100.400000000001</v>
      </c>
      <c r="Q206" s="6">
        <v>11660.400000000001</v>
      </c>
      <c r="R206" s="6">
        <v>2844</v>
      </c>
    </row>
    <row r="207" spans="12:18" x14ac:dyDescent="0.25">
      <c r="L207" s="4" t="s">
        <v>18</v>
      </c>
      <c r="M207" s="4" t="s">
        <v>19</v>
      </c>
      <c r="N207" s="4" t="s">
        <v>24</v>
      </c>
      <c r="O207" s="4" t="s">
        <v>45</v>
      </c>
      <c r="P207" s="6">
        <v>35494.800000000003</v>
      </c>
      <c r="Q207" s="6">
        <v>8604.8000000000029</v>
      </c>
      <c r="R207" s="6">
        <v>2689</v>
      </c>
    </row>
    <row r="208" spans="12:18" x14ac:dyDescent="0.25">
      <c r="L208" s="4" t="s">
        <v>18</v>
      </c>
      <c r="M208" s="4" t="s">
        <v>19</v>
      </c>
      <c r="N208" s="4" t="s">
        <v>24</v>
      </c>
      <c r="O208" s="4" t="s">
        <v>28</v>
      </c>
      <c r="P208" s="6">
        <v>29670</v>
      </c>
      <c r="Q208" s="6">
        <v>6670</v>
      </c>
      <c r="R208" s="6">
        <v>2300</v>
      </c>
    </row>
    <row r="209" spans="12:18" x14ac:dyDescent="0.25">
      <c r="L209" s="4" t="s">
        <v>18</v>
      </c>
      <c r="M209" s="4" t="s">
        <v>19</v>
      </c>
      <c r="N209" s="4" t="s">
        <v>34</v>
      </c>
      <c r="O209" s="4" t="s">
        <v>26</v>
      </c>
      <c r="P209" s="6">
        <v>298662</v>
      </c>
      <c r="Q209" s="6">
        <v>25162</v>
      </c>
      <c r="R209" s="6">
        <v>1094</v>
      </c>
    </row>
    <row r="210" spans="12:18" x14ac:dyDescent="0.25">
      <c r="L210" s="4" t="s">
        <v>18</v>
      </c>
      <c r="M210" s="4" t="s">
        <v>19</v>
      </c>
      <c r="N210" s="4" t="s">
        <v>34</v>
      </c>
      <c r="O210" s="4" t="s">
        <v>40</v>
      </c>
      <c r="P210" s="6">
        <v>385968</v>
      </c>
      <c r="Q210" s="6">
        <v>11968</v>
      </c>
      <c r="R210" s="6">
        <v>1496</v>
      </c>
    </row>
    <row r="211" spans="12:18" x14ac:dyDescent="0.25">
      <c r="L211" s="4" t="s">
        <v>18</v>
      </c>
      <c r="M211" s="4" t="s">
        <v>41</v>
      </c>
      <c r="N211" s="4" t="s">
        <v>31</v>
      </c>
      <c r="O211" s="4" t="s">
        <v>42</v>
      </c>
      <c r="P211" s="6">
        <v>38021.399999999994</v>
      </c>
      <c r="Q211" s="6">
        <v>27459.899999999998</v>
      </c>
      <c r="R211" s="6">
        <v>3520.5</v>
      </c>
    </row>
    <row r="212" spans="12:18" x14ac:dyDescent="0.25">
      <c r="L212" s="4" t="s">
        <v>18</v>
      </c>
      <c r="M212" s="4" t="s">
        <v>41</v>
      </c>
      <c r="N212" s="4" t="s">
        <v>17</v>
      </c>
      <c r="O212" s="4" t="s">
        <v>39</v>
      </c>
      <c r="P212" s="6">
        <v>705600</v>
      </c>
      <c r="Q212" s="6">
        <v>123200</v>
      </c>
      <c r="R212" s="6">
        <v>2240</v>
      </c>
    </row>
    <row r="213" spans="12:18" x14ac:dyDescent="0.25">
      <c r="L213" s="4" t="s">
        <v>18</v>
      </c>
      <c r="M213" s="4" t="s">
        <v>41</v>
      </c>
      <c r="N213" s="4" t="s">
        <v>17</v>
      </c>
      <c r="O213" s="4" t="s">
        <v>26</v>
      </c>
      <c r="P213" s="6">
        <v>20416.050000000003</v>
      </c>
      <c r="Q213" s="6">
        <v>7661.0500000000011</v>
      </c>
      <c r="R213" s="6">
        <v>1843</v>
      </c>
    </row>
    <row r="214" spans="12:18" x14ac:dyDescent="0.25">
      <c r="L214" s="4" t="s">
        <v>18</v>
      </c>
      <c r="M214" s="4" t="s">
        <v>41</v>
      </c>
      <c r="N214" s="4" t="s">
        <v>17</v>
      </c>
      <c r="O214" s="4" t="s">
        <v>35</v>
      </c>
      <c r="P214" s="6">
        <v>183540</v>
      </c>
      <c r="Q214" s="6">
        <v>40020</v>
      </c>
      <c r="R214" s="6">
        <v>552</v>
      </c>
    </row>
    <row r="215" spans="12:18" x14ac:dyDescent="0.25">
      <c r="L215" s="4" t="s">
        <v>18</v>
      </c>
      <c r="M215" s="4" t="s">
        <v>41</v>
      </c>
      <c r="N215" s="4" t="s">
        <v>17</v>
      </c>
      <c r="O215" s="4" t="s">
        <v>36</v>
      </c>
      <c r="P215" s="6">
        <v>222705</v>
      </c>
      <c r="Q215" s="6">
        <v>38885</v>
      </c>
      <c r="R215" s="6">
        <v>707</v>
      </c>
    </row>
    <row r="216" spans="12:18" x14ac:dyDescent="0.25">
      <c r="L216" s="4" t="s">
        <v>18</v>
      </c>
      <c r="M216" s="4" t="s">
        <v>41</v>
      </c>
      <c r="N216" s="4" t="s">
        <v>17</v>
      </c>
      <c r="O216" s="4" t="s">
        <v>40</v>
      </c>
      <c r="P216" s="6">
        <v>421017.94</v>
      </c>
      <c r="Q216" s="6">
        <v>77407.94</v>
      </c>
      <c r="R216" s="6">
        <v>4003</v>
      </c>
    </row>
    <row r="217" spans="12:18" x14ac:dyDescent="0.25">
      <c r="L217" s="4" t="s">
        <v>18</v>
      </c>
      <c r="M217" s="4" t="s">
        <v>41</v>
      </c>
      <c r="N217" s="4" t="s">
        <v>17</v>
      </c>
      <c r="O217" s="4" t="s">
        <v>45</v>
      </c>
      <c r="P217" s="6">
        <v>20794.8</v>
      </c>
      <c r="Q217" s="6">
        <v>9614.7999999999993</v>
      </c>
      <c r="R217" s="6">
        <v>1118</v>
      </c>
    </row>
    <row r="218" spans="12:18" x14ac:dyDescent="0.25">
      <c r="L218" s="4" t="s">
        <v>18</v>
      </c>
      <c r="M218" s="4" t="s">
        <v>41</v>
      </c>
      <c r="N218" s="4" t="s">
        <v>24</v>
      </c>
      <c r="O218" s="4" t="s">
        <v>33</v>
      </c>
      <c r="P218" s="6">
        <v>22256.324999999997</v>
      </c>
      <c r="Q218" s="6">
        <v>5951.3249999999989</v>
      </c>
      <c r="R218" s="6">
        <v>1630.5</v>
      </c>
    </row>
    <row r="219" spans="12:18" x14ac:dyDescent="0.25">
      <c r="L219" s="4" t="s">
        <v>18</v>
      </c>
      <c r="M219" s="4" t="s">
        <v>41</v>
      </c>
      <c r="N219" s="4" t="s">
        <v>34</v>
      </c>
      <c r="O219" s="4" t="s">
        <v>30</v>
      </c>
      <c r="P219" s="6">
        <v>229104</v>
      </c>
      <c r="Q219" s="6">
        <v>7104</v>
      </c>
      <c r="R219" s="6">
        <v>888</v>
      </c>
    </row>
    <row r="220" spans="12:18" x14ac:dyDescent="0.25">
      <c r="L220" s="4" t="s">
        <v>18</v>
      </c>
      <c r="M220" s="4" t="s">
        <v>41</v>
      </c>
      <c r="N220" s="4" t="s">
        <v>34</v>
      </c>
      <c r="O220" s="4" t="s">
        <v>28</v>
      </c>
      <c r="P220" s="6">
        <v>563304</v>
      </c>
      <c r="Q220" s="6">
        <v>84304</v>
      </c>
      <c r="R220" s="6">
        <v>1916</v>
      </c>
    </row>
    <row r="221" spans="12:18" x14ac:dyDescent="0.25">
      <c r="L221" s="4" t="s">
        <v>18</v>
      </c>
      <c r="M221" s="4" t="s">
        <v>29</v>
      </c>
      <c r="N221" s="4" t="s">
        <v>31</v>
      </c>
      <c r="O221" s="4" t="s">
        <v>26</v>
      </c>
      <c r="P221" s="6">
        <v>30216</v>
      </c>
      <c r="Q221" s="6">
        <v>22662</v>
      </c>
      <c r="R221" s="6">
        <v>2518</v>
      </c>
    </row>
    <row r="222" spans="12:18" x14ac:dyDescent="0.25">
      <c r="L222" s="4" t="s">
        <v>18</v>
      </c>
      <c r="M222" s="4" t="s">
        <v>29</v>
      </c>
      <c r="N222" s="4" t="s">
        <v>31</v>
      </c>
      <c r="O222" s="4" t="s">
        <v>45</v>
      </c>
      <c r="P222" s="6">
        <v>25345.32</v>
      </c>
      <c r="Q222" s="6">
        <v>18382.32</v>
      </c>
      <c r="R222" s="6">
        <v>2321</v>
      </c>
    </row>
    <row r="223" spans="12:18" x14ac:dyDescent="0.25">
      <c r="L223" s="4" t="s">
        <v>18</v>
      </c>
      <c r="M223" s="4" t="s">
        <v>29</v>
      </c>
      <c r="N223" s="4" t="s">
        <v>32</v>
      </c>
      <c r="O223" s="4" t="s">
        <v>33</v>
      </c>
      <c r="P223" s="6">
        <v>333187.5</v>
      </c>
      <c r="Q223" s="6">
        <v>13327.5</v>
      </c>
      <c r="R223" s="6">
        <v>2665.5</v>
      </c>
    </row>
    <row r="224" spans="12:18" x14ac:dyDescent="0.25">
      <c r="L224" s="4" t="s">
        <v>18</v>
      </c>
      <c r="M224" s="4" t="s">
        <v>29</v>
      </c>
      <c r="N224" s="4" t="s">
        <v>17</v>
      </c>
      <c r="O224" s="4" t="s">
        <v>21</v>
      </c>
      <c r="P224" s="6">
        <v>670477.5</v>
      </c>
      <c r="Q224" s="6">
        <v>91327.5</v>
      </c>
      <c r="R224" s="6">
        <v>2227.5</v>
      </c>
    </row>
    <row r="225" spans="12:18" x14ac:dyDescent="0.25">
      <c r="L225" s="4" t="s">
        <v>18</v>
      </c>
      <c r="M225" s="4" t="s">
        <v>29</v>
      </c>
      <c r="N225" s="4" t="s">
        <v>17</v>
      </c>
      <c r="O225" s="4" t="s">
        <v>39</v>
      </c>
      <c r="P225" s="6">
        <v>3142.7200000000003</v>
      </c>
      <c r="Q225" s="6">
        <v>702.72000000000025</v>
      </c>
      <c r="R225" s="6">
        <v>488</v>
      </c>
    </row>
    <row r="226" spans="12:18" x14ac:dyDescent="0.25">
      <c r="L226" s="4" t="s">
        <v>18</v>
      </c>
      <c r="M226" s="4" t="s">
        <v>29</v>
      </c>
      <c r="N226" s="4" t="s">
        <v>17</v>
      </c>
      <c r="O226" s="4" t="s">
        <v>44</v>
      </c>
      <c r="P226" s="6">
        <v>60200</v>
      </c>
      <c r="Q226" s="6">
        <v>8200</v>
      </c>
      <c r="R226" s="6">
        <v>200</v>
      </c>
    </row>
    <row r="227" spans="12:18" x14ac:dyDescent="0.25">
      <c r="L227" s="4" t="s">
        <v>18</v>
      </c>
      <c r="M227" s="4" t="s">
        <v>29</v>
      </c>
      <c r="N227" s="4" t="s">
        <v>17</v>
      </c>
      <c r="O227" s="4" t="s">
        <v>26</v>
      </c>
      <c r="P227" s="6">
        <v>13027.2</v>
      </c>
      <c r="Q227" s="6">
        <v>5947.2000000000007</v>
      </c>
      <c r="R227" s="6">
        <v>708</v>
      </c>
    </row>
    <row r="228" spans="12:18" x14ac:dyDescent="0.25">
      <c r="L228" s="4" t="s">
        <v>18</v>
      </c>
      <c r="M228" s="4" t="s">
        <v>29</v>
      </c>
      <c r="N228" s="4" t="s">
        <v>17</v>
      </c>
      <c r="O228" s="4" t="s">
        <v>35</v>
      </c>
      <c r="P228" s="6">
        <v>12681.9</v>
      </c>
      <c r="Q228" s="6">
        <v>3531.8999999999996</v>
      </c>
      <c r="R228" s="6">
        <v>1830</v>
      </c>
    </row>
    <row r="229" spans="12:18" x14ac:dyDescent="0.25">
      <c r="L229" s="4" t="s">
        <v>18</v>
      </c>
      <c r="M229" s="4" t="s">
        <v>29</v>
      </c>
      <c r="N229" s="4" t="s">
        <v>17</v>
      </c>
      <c r="O229" s="4" t="s">
        <v>36</v>
      </c>
      <c r="P229" s="6">
        <v>2335.7600000000002</v>
      </c>
      <c r="Q229" s="6">
        <v>395.76000000000022</v>
      </c>
      <c r="R229" s="6">
        <v>388</v>
      </c>
    </row>
    <row r="230" spans="12:18" x14ac:dyDescent="0.25">
      <c r="L230" s="4" t="s">
        <v>18</v>
      </c>
      <c r="M230" s="4" t="s">
        <v>29</v>
      </c>
      <c r="N230" s="4" t="s">
        <v>17</v>
      </c>
      <c r="O230" s="4" t="s">
        <v>40</v>
      </c>
      <c r="P230" s="6">
        <v>38574.039999999994</v>
      </c>
      <c r="Q230" s="6">
        <v>12414.039999999997</v>
      </c>
      <c r="R230" s="6">
        <v>3983</v>
      </c>
    </row>
    <row r="231" spans="12:18" x14ac:dyDescent="0.25">
      <c r="L231" s="4" t="s">
        <v>18</v>
      </c>
      <c r="M231" s="4" t="s">
        <v>29</v>
      </c>
      <c r="N231" s="4" t="s">
        <v>24</v>
      </c>
      <c r="O231" s="4" t="s">
        <v>30</v>
      </c>
      <c r="P231" s="6">
        <v>28324.799999999999</v>
      </c>
      <c r="Q231" s="6">
        <v>8654.7999999999993</v>
      </c>
      <c r="R231" s="6">
        <v>1967</v>
      </c>
    </row>
    <row r="232" spans="12:18" x14ac:dyDescent="0.25">
      <c r="L232" s="4" t="s">
        <v>18</v>
      </c>
      <c r="M232" s="4" t="s">
        <v>29</v>
      </c>
      <c r="N232" s="4" t="s">
        <v>24</v>
      </c>
      <c r="O232" s="4" t="s">
        <v>28</v>
      </c>
      <c r="P232" s="6">
        <v>29670</v>
      </c>
      <c r="Q232" s="6">
        <v>6670</v>
      </c>
      <c r="R232" s="6">
        <v>2300</v>
      </c>
    </row>
    <row r="233" spans="12:18" x14ac:dyDescent="0.25">
      <c r="L233" s="4" t="s">
        <v>18</v>
      </c>
      <c r="M233" s="4" t="s">
        <v>29</v>
      </c>
      <c r="N233" s="4" t="s">
        <v>34</v>
      </c>
      <c r="O233" s="4" t="s">
        <v>42</v>
      </c>
      <c r="P233" s="6">
        <v>1038082.5</v>
      </c>
      <c r="Q233" s="6">
        <v>87457.5</v>
      </c>
      <c r="R233" s="6">
        <v>3802.5</v>
      </c>
    </row>
    <row r="234" spans="12:18" x14ac:dyDescent="0.25">
      <c r="L234" s="4" t="s">
        <v>18</v>
      </c>
      <c r="M234" s="4" t="s">
        <v>38</v>
      </c>
      <c r="N234" s="4" t="s">
        <v>31</v>
      </c>
      <c r="O234" s="4" t="s">
        <v>26</v>
      </c>
      <c r="P234" s="6">
        <v>30216</v>
      </c>
      <c r="Q234" s="6">
        <v>22662</v>
      </c>
      <c r="R234" s="6">
        <v>2518</v>
      </c>
    </row>
    <row r="235" spans="12:18" x14ac:dyDescent="0.25">
      <c r="L235" s="4" t="s">
        <v>18</v>
      </c>
      <c r="M235" s="4" t="s">
        <v>38</v>
      </c>
      <c r="N235" s="4" t="s">
        <v>31</v>
      </c>
      <c r="O235" s="4" t="s">
        <v>33</v>
      </c>
      <c r="P235" s="6">
        <v>42997.68</v>
      </c>
      <c r="Q235" s="6">
        <v>30919.68</v>
      </c>
      <c r="R235" s="6">
        <v>4026</v>
      </c>
    </row>
    <row r="236" spans="12:18" x14ac:dyDescent="0.25">
      <c r="L236" s="4" t="s">
        <v>18</v>
      </c>
      <c r="M236" s="4" t="s">
        <v>38</v>
      </c>
      <c r="N236" s="4" t="s">
        <v>31</v>
      </c>
      <c r="O236" s="4" t="s">
        <v>40</v>
      </c>
      <c r="P236" s="6">
        <v>15229.2</v>
      </c>
      <c r="Q236" s="6">
        <v>11344.2</v>
      </c>
      <c r="R236" s="6">
        <v>1295</v>
      </c>
    </row>
    <row r="237" spans="12:18" x14ac:dyDescent="0.25">
      <c r="L237" s="4" t="s">
        <v>18</v>
      </c>
      <c r="M237" s="4" t="s">
        <v>38</v>
      </c>
      <c r="N237" s="4" t="s">
        <v>31</v>
      </c>
      <c r="O237" s="4" t="s">
        <v>28</v>
      </c>
      <c r="P237" s="6">
        <v>27713.4</v>
      </c>
      <c r="Q237" s="6">
        <v>20420.400000000001</v>
      </c>
      <c r="R237" s="6">
        <v>2431</v>
      </c>
    </row>
    <row r="238" spans="12:18" x14ac:dyDescent="0.25">
      <c r="L238" s="4" t="s">
        <v>18</v>
      </c>
      <c r="M238" s="4" t="s">
        <v>38</v>
      </c>
      <c r="N238" s="4" t="s">
        <v>32</v>
      </c>
      <c r="O238" s="4" t="s">
        <v>30</v>
      </c>
      <c r="P238" s="6">
        <v>215097.5</v>
      </c>
      <c r="Q238" s="6">
        <v>2217.5</v>
      </c>
      <c r="R238" s="6">
        <v>1774</v>
      </c>
    </row>
    <row r="239" spans="12:18" x14ac:dyDescent="0.25">
      <c r="L239" s="4" t="s">
        <v>18</v>
      </c>
      <c r="M239" s="4" t="s">
        <v>38</v>
      </c>
      <c r="N239" s="4" t="s">
        <v>32</v>
      </c>
      <c r="O239" s="4" t="s">
        <v>40</v>
      </c>
      <c r="P239" s="6">
        <v>243591.25</v>
      </c>
      <c r="Q239" s="6">
        <v>2511.25</v>
      </c>
      <c r="R239" s="6">
        <v>2009</v>
      </c>
    </row>
    <row r="240" spans="12:18" x14ac:dyDescent="0.25">
      <c r="L240" s="4" t="s">
        <v>18</v>
      </c>
      <c r="M240" s="4" t="s">
        <v>38</v>
      </c>
      <c r="N240" s="4" t="s">
        <v>32</v>
      </c>
      <c r="O240" s="4" t="s">
        <v>28</v>
      </c>
      <c r="P240" s="6">
        <v>334302.5</v>
      </c>
      <c r="Q240" s="6">
        <v>6822.5</v>
      </c>
      <c r="R240" s="6">
        <v>2729</v>
      </c>
    </row>
    <row r="241" spans="12:18" x14ac:dyDescent="0.25">
      <c r="L241" s="4" t="s">
        <v>18</v>
      </c>
      <c r="M241" s="4" t="s">
        <v>38</v>
      </c>
      <c r="N241" s="4" t="s">
        <v>17</v>
      </c>
      <c r="O241" s="4" t="s">
        <v>21</v>
      </c>
      <c r="P241" s="6">
        <v>28566.720000000001</v>
      </c>
      <c r="Q241" s="6">
        <v>7311.7199999999993</v>
      </c>
      <c r="R241" s="6">
        <v>4251</v>
      </c>
    </row>
    <row r="242" spans="12:18" x14ac:dyDescent="0.25">
      <c r="L242" s="4" t="s">
        <v>18</v>
      </c>
      <c r="M242" s="4" t="s">
        <v>38</v>
      </c>
      <c r="N242" s="4" t="s">
        <v>17</v>
      </c>
      <c r="O242" s="4" t="s">
        <v>39</v>
      </c>
      <c r="P242" s="6">
        <v>5840</v>
      </c>
      <c r="Q242" s="6">
        <v>2920</v>
      </c>
      <c r="R242" s="6">
        <v>292</v>
      </c>
    </row>
    <row r="243" spans="12:18" x14ac:dyDescent="0.25">
      <c r="L243" s="4" t="s">
        <v>18</v>
      </c>
      <c r="M243" s="4" t="s">
        <v>38</v>
      </c>
      <c r="N243" s="4" t="s">
        <v>17</v>
      </c>
      <c r="O243" s="4" t="s">
        <v>30</v>
      </c>
      <c r="P243" s="6">
        <v>41761.599999999999</v>
      </c>
      <c r="Q243" s="6">
        <v>17481.599999999999</v>
      </c>
      <c r="R243" s="6">
        <v>2428</v>
      </c>
    </row>
    <row r="244" spans="12:18" x14ac:dyDescent="0.25">
      <c r="L244" s="4" t="s">
        <v>18</v>
      </c>
      <c r="M244" s="4" t="s">
        <v>38</v>
      </c>
      <c r="N244" s="4" t="s">
        <v>17</v>
      </c>
      <c r="O244" s="4" t="s">
        <v>42</v>
      </c>
      <c r="P244" s="6">
        <v>4301.8500000000004</v>
      </c>
      <c r="Q244" s="6">
        <v>686.85000000000014</v>
      </c>
      <c r="R244" s="6">
        <v>723</v>
      </c>
    </row>
    <row r="245" spans="12:18" x14ac:dyDescent="0.25">
      <c r="L245" s="4" t="s">
        <v>18</v>
      </c>
      <c r="M245" s="4" t="s">
        <v>38</v>
      </c>
      <c r="N245" s="4" t="s">
        <v>17</v>
      </c>
      <c r="O245" s="4" t="s">
        <v>44</v>
      </c>
      <c r="P245" s="6">
        <v>1655.08</v>
      </c>
      <c r="Q245" s="6">
        <v>370.07999999999993</v>
      </c>
      <c r="R245" s="6">
        <v>257</v>
      </c>
    </row>
    <row r="246" spans="12:18" x14ac:dyDescent="0.25">
      <c r="L246" s="4" t="s">
        <v>18</v>
      </c>
      <c r="M246" s="4" t="s">
        <v>38</v>
      </c>
      <c r="N246" s="4" t="s">
        <v>17</v>
      </c>
      <c r="O246" s="4" t="s">
        <v>26</v>
      </c>
      <c r="P246" s="6">
        <v>801444</v>
      </c>
      <c r="Q246" s="6">
        <v>117124</v>
      </c>
      <c r="R246" s="6">
        <v>2632</v>
      </c>
    </row>
    <row r="247" spans="12:18" x14ac:dyDescent="0.25">
      <c r="L247" s="4" t="s">
        <v>18</v>
      </c>
      <c r="M247" s="4" t="s">
        <v>38</v>
      </c>
      <c r="N247" s="4" t="s">
        <v>17</v>
      </c>
      <c r="O247" s="4" t="s">
        <v>33</v>
      </c>
      <c r="P247" s="6">
        <v>655551.75</v>
      </c>
      <c r="Q247" s="6">
        <v>108381.75</v>
      </c>
      <c r="R247" s="6">
        <v>2104.5</v>
      </c>
    </row>
    <row r="248" spans="12:18" x14ac:dyDescent="0.25">
      <c r="L248" s="4" t="s">
        <v>18</v>
      </c>
      <c r="M248" s="4" t="s">
        <v>38</v>
      </c>
      <c r="N248" s="4" t="s">
        <v>17</v>
      </c>
      <c r="O248" s="4" t="s">
        <v>35</v>
      </c>
      <c r="P248" s="6">
        <v>42613.2</v>
      </c>
      <c r="Q248" s="6">
        <v>18673.199999999997</v>
      </c>
      <c r="R248" s="6">
        <v>2394</v>
      </c>
    </row>
    <row r="249" spans="12:18" x14ac:dyDescent="0.25">
      <c r="L249" s="4" t="s">
        <v>18</v>
      </c>
      <c r="M249" s="4" t="s">
        <v>38</v>
      </c>
      <c r="N249" s="4" t="s">
        <v>17</v>
      </c>
      <c r="O249" s="4" t="s">
        <v>36</v>
      </c>
      <c r="P249" s="6">
        <v>39820.800000000003</v>
      </c>
      <c r="Q249" s="6">
        <v>19080.800000000003</v>
      </c>
      <c r="R249" s="6">
        <v>2074</v>
      </c>
    </row>
    <row r="250" spans="12:18" x14ac:dyDescent="0.25">
      <c r="L250" s="4" t="s">
        <v>18</v>
      </c>
      <c r="M250" s="4" t="s">
        <v>38</v>
      </c>
      <c r="N250" s="4" t="s">
        <v>17</v>
      </c>
      <c r="O250" s="4" t="s">
        <v>40</v>
      </c>
      <c r="P250" s="6">
        <v>21732.6</v>
      </c>
      <c r="Q250" s="6">
        <v>9242.5999999999985</v>
      </c>
      <c r="R250" s="6">
        <v>1249</v>
      </c>
    </row>
    <row r="251" spans="12:18" x14ac:dyDescent="0.25">
      <c r="L251" s="4" t="s">
        <v>18</v>
      </c>
      <c r="M251" s="4" t="s">
        <v>38</v>
      </c>
      <c r="N251" s="4" t="s">
        <v>17</v>
      </c>
      <c r="O251" s="4" t="s">
        <v>45</v>
      </c>
      <c r="P251" s="6">
        <v>210700</v>
      </c>
      <c r="Q251" s="6">
        <v>28700</v>
      </c>
      <c r="R251" s="6">
        <v>700</v>
      </c>
    </row>
    <row r="252" spans="12:18" x14ac:dyDescent="0.25">
      <c r="L252" s="4" t="s">
        <v>18</v>
      </c>
      <c r="M252" s="4" t="s">
        <v>38</v>
      </c>
      <c r="N252" s="4" t="s">
        <v>17</v>
      </c>
      <c r="O252" s="4" t="s">
        <v>28</v>
      </c>
      <c r="P252" s="6">
        <v>1014576</v>
      </c>
      <c r="Q252" s="6">
        <v>254886</v>
      </c>
      <c r="R252" s="6">
        <v>4669</v>
      </c>
    </row>
    <row r="253" spans="12:18" x14ac:dyDescent="0.25">
      <c r="L253" s="4" t="s">
        <v>18</v>
      </c>
      <c r="M253" s="4" t="s">
        <v>38</v>
      </c>
      <c r="N253" s="4" t="s">
        <v>24</v>
      </c>
      <c r="O253" s="4" t="s">
        <v>39</v>
      </c>
      <c r="P253" s="6">
        <v>34736.1</v>
      </c>
      <c r="Q253" s="6">
        <v>11106.099999999999</v>
      </c>
      <c r="R253" s="6">
        <v>2363</v>
      </c>
    </row>
    <row r="254" spans="12:18" x14ac:dyDescent="0.25">
      <c r="L254" s="4" t="s">
        <v>18</v>
      </c>
      <c r="M254" s="4" t="s">
        <v>38</v>
      </c>
      <c r="N254" s="4" t="s">
        <v>24</v>
      </c>
      <c r="O254" s="4" t="s">
        <v>42</v>
      </c>
      <c r="P254" s="6">
        <v>32627.25</v>
      </c>
      <c r="Q254" s="6">
        <v>7037.25</v>
      </c>
      <c r="R254" s="6">
        <v>2559</v>
      </c>
    </row>
    <row r="255" spans="12:18" x14ac:dyDescent="0.25">
      <c r="L255" s="4" t="s">
        <v>18</v>
      </c>
      <c r="M255" s="4" t="s">
        <v>38</v>
      </c>
      <c r="N255" s="4" t="s">
        <v>24</v>
      </c>
      <c r="O255" s="4" t="s">
        <v>35</v>
      </c>
      <c r="P255" s="6">
        <v>32627.25</v>
      </c>
      <c r="Q255" s="6">
        <v>7037.25</v>
      </c>
      <c r="R255" s="6">
        <v>2559</v>
      </c>
    </row>
    <row r="256" spans="12:18" x14ac:dyDescent="0.25">
      <c r="L256" s="4" t="s">
        <v>18</v>
      </c>
      <c r="M256" s="4" t="s">
        <v>38</v>
      </c>
      <c r="N256" s="4" t="s">
        <v>24</v>
      </c>
      <c r="O256" s="4" t="s">
        <v>36</v>
      </c>
      <c r="P256" s="6">
        <v>3139.2</v>
      </c>
      <c r="Q256" s="6">
        <v>959.19999999999982</v>
      </c>
      <c r="R256" s="6">
        <v>218</v>
      </c>
    </row>
    <row r="257" spans="12:18" x14ac:dyDescent="0.25">
      <c r="L257" s="4" t="s">
        <v>18</v>
      </c>
      <c r="M257" s="4" t="s">
        <v>38</v>
      </c>
      <c r="N257" s="4" t="s">
        <v>24</v>
      </c>
      <c r="O257" s="4" t="s">
        <v>40</v>
      </c>
      <c r="P257" s="6">
        <v>20423.25</v>
      </c>
      <c r="Q257" s="6">
        <v>4773.25</v>
      </c>
      <c r="R257" s="6">
        <v>1565</v>
      </c>
    </row>
    <row r="258" spans="12:18" x14ac:dyDescent="0.25">
      <c r="L258" s="4" t="s">
        <v>18</v>
      </c>
      <c r="M258" s="4" t="s">
        <v>38</v>
      </c>
      <c r="N258" s="4" t="s">
        <v>34</v>
      </c>
      <c r="O258" s="4" t="s">
        <v>21</v>
      </c>
      <c r="P258" s="6">
        <v>233091</v>
      </c>
      <c r="Q258" s="6">
        <v>14841</v>
      </c>
      <c r="R258" s="6">
        <v>873</v>
      </c>
    </row>
    <row r="259" spans="12:18" x14ac:dyDescent="0.25">
      <c r="L259" s="4" t="s">
        <v>18</v>
      </c>
      <c r="M259" s="4" t="s">
        <v>38</v>
      </c>
      <c r="N259" s="4" t="s">
        <v>34</v>
      </c>
      <c r="O259" s="4" t="s">
        <v>44</v>
      </c>
      <c r="P259" s="6">
        <v>474858</v>
      </c>
      <c r="Q259" s="6">
        <v>49358</v>
      </c>
      <c r="R259" s="6">
        <v>1702</v>
      </c>
    </row>
    <row r="260" spans="12:18" x14ac:dyDescent="0.25">
      <c r="L260" s="4" t="s">
        <v>18</v>
      </c>
      <c r="M260" s="4" t="s">
        <v>38</v>
      </c>
      <c r="N260" s="4" t="s">
        <v>34</v>
      </c>
      <c r="O260" s="4" t="s">
        <v>26</v>
      </c>
      <c r="P260" s="6">
        <v>298662</v>
      </c>
      <c r="Q260" s="6">
        <v>25162</v>
      </c>
      <c r="R260" s="6">
        <v>1094</v>
      </c>
    </row>
    <row r="261" spans="12:18" x14ac:dyDescent="0.25">
      <c r="L261" s="4" t="s">
        <v>18</v>
      </c>
      <c r="M261" s="4" t="s">
        <v>38</v>
      </c>
      <c r="N261" s="4" t="s">
        <v>34</v>
      </c>
      <c r="O261" s="4" t="s">
        <v>45</v>
      </c>
      <c r="P261" s="6">
        <v>364722</v>
      </c>
      <c r="Q261" s="6">
        <v>23222</v>
      </c>
      <c r="R261" s="6">
        <v>1366</v>
      </c>
    </row>
    <row r="262" spans="12:18" x14ac:dyDescent="0.25">
      <c r="L262" s="4" t="s">
        <v>18</v>
      </c>
      <c r="M262" s="4" t="s">
        <v>38</v>
      </c>
      <c r="N262" s="4" t="s">
        <v>34</v>
      </c>
      <c r="O262" s="4" t="s">
        <v>28</v>
      </c>
      <c r="P262" s="6">
        <v>563304</v>
      </c>
      <c r="Q262" s="6">
        <v>84304</v>
      </c>
      <c r="R262" s="6">
        <v>1916</v>
      </c>
    </row>
    <row r="263" spans="12:18" x14ac:dyDescent="0.25">
      <c r="L263" s="4" t="s">
        <v>23</v>
      </c>
      <c r="M263" s="4" t="s">
        <v>19</v>
      </c>
      <c r="N263" s="4" t="s">
        <v>31</v>
      </c>
      <c r="O263" s="4" t="s">
        <v>39</v>
      </c>
      <c r="P263" s="6">
        <v>12722.4</v>
      </c>
      <c r="Q263" s="6">
        <v>9374.4</v>
      </c>
      <c r="R263" s="6">
        <v>1116</v>
      </c>
    </row>
    <row r="264" spans="12:18" x14ac:dyDescent="0.25">
      <c r="L264" s="4" t="s">
        <v>23</v>
      </c>
      <c r="M264" s="4" t="s">
        <v>19</v>
      </c>
      <c r="N264" s="4" t="s">
        <v>31</v>
      </c>
      <c r="O264" s="4" t="s">
        <v>36</v>
      </c>
      <c r="P264" s="6">
        <v>17253.599999999999</v>
      </c>
      <c r="Q264" s="6">
        <v>12513.599999999999</v>
      </c>
      <c r="R264" s="6">
        <v>1580</v>
      </c>
    </row>
    <row r="265" spans="12:18" x14ac:dyDescent="0.25">
      <c r="L265" s="4" t="s">
        <v>23</v>
      </c>
      <c r="M265" s="4" t="s">
        <v>19</v>
      </c>
      <c r="N265" s="4" t="s">
        <v>17</v>
      </c>
      <c r="O265" s="4" t="s">
        <v>21</v>
      </c>
      <c r="P265" s="6">
        <v>26420</v>
      </c>
      <c r="Q265" s="6">
        <v>13210</v>
      </c>
      <c r="R265" s="6">
        <v>1321</v>
      </c>
    </row>
    <row r="266" spans="12:18" x14ac:dyDescent="0.25">
      <c r="L266" s="4" t="s">
        <v>23</v>
      </c>
      <c r="M266" s="4" t="s">
        <v>19</v>
      </c>
      <c r="N266" s="4" t="s">
        <v>17</v>
      </c>
      <c r="O266" s="4" t="s">
        <v>30</v>
      </c>
      <c r="P266" s="6">
        <v>246708</v>
      </c>
      <c r="Q266" s="6">
        <v>40788</v>
      </c>
      <c r="R266" s="6">
        <v>792</v>
      </c>
    </row>
    <row r="267" spans="12:18" x14ac:dyDescent="0.25">
      <c r="L267" s="4" t="s">
        <v>23</v>
      </c>
      <c r="M267" s="4" t="s">
        <v>19</v>
      </c>
      <c r="N267" s="4" t="s">
        <v>17</v>
      </c>
      <c r="O267" s="4" t="s">
        <v>42</v>
      </c>
      <c r="P267" s="6">
        <v>50052</v>
      </c>
      <c r="Q267" s="6">
        <v>24252</v>
      </c>
      <c r="R267" s="6">
        <v>2580</v>
      </c>
    </row>
    <row r="268" spans="12:18" x14ac:dyDescent="0.25">
      <c r="L268" s="4" t="s">
        <v>23</v>
      </c>
      <c r="M268" s="4" t="s">
        <v>19</v>
      </c>
      <c r="N268" s="4" t="s">
        <v>17</v>
      </c>
      <c r="O268" s="4" t="s">
        <v>44</v>
      </c>
      <c r="P268" s="6">
        <v>12066.6</v>
      </c>
      <c r="Q268" s="6">
        <v>5436.6</v>
      </c>
      <c r="R268" s="6">
        <v>663</v>
      </c>
    </row>
    <row r="269" spans="12:18" x14ac:dyDescent="0.25">
      <c r="L269" s="4" t="s">
        <v>23</v>
      </c>
      <c r="M269" s="4" t="s">
        <v>19</v>
      </c>
      <c r="N269" s="4" t="s">
        <v>17</v>
      </c>
      <c r="O269" s="4" t="s">
        <v>28</v>
      </c>
      <c r="P269" s="6">
        <v>531235.6</v>
      </c>
      <c r="Q269" s="6">
        <v>136455.6</v>
      </c>
      <c r="R269" s="6">
        <v>1793</v>
      </c>
    </row>
    <row r="270" spans="12:18" x14ac:dyDescent="0.25">
      <c r="L270" s="4" t="s">
        <v>23</v>
      </c>
      <c r="M270" s="4" t="s">
        <v>19</v>
      </c>
      <c r="N270" s="4" t="s">
        <v>24</v>
      </c>
      <c r="O270" s="4" t="s">
        <v>26</v>
      </c>
      <c r="P270" s="6">
        <v>13320</v>
      </c>
      <c r="Q270" s="6">
        <v>4440</v>
      </c>
      <c r="R270" s="6">
        <v>888</v>
      </c>
    </row>
    <row r="271" spans="12:18" x14ac:dyDescent="0.25">
      <c r="L271" s="4" t="s">
        <v>23</v>
      </c>
      <c r="M271" s="4" t="s">
        <v>19</v>
      </c>
      <c r="N271" s="4" t="s">
        <v>24</v>
      </c>
      <c r="O271" s="4" t="s">
        <v>45</v>
      </c>
      <c r="P271" s="6">
        <v>19517.7</v>
      </c>
      <c r="Q271" s="6">
        <v>4387.7000000000007</v>
      </c>
      <c r="R271" s="6">
        <v>1513</v>
      </c>
    </row>
    <row r="272" spans="12:18" x14ac:dyDescent="0.25">
      <c r="L272" s="4" t="s">
        <v>23</v>
      </c>
      <c r="M272" s="4" t="s">
        <v>19</v>
      </c>
      <c r="N272" s="4" t="s">
        <v>34</v>
      </c>
      <c r="O272" s="4" t="s">
        <v>26</v>
      </c>
      <c r="P272" s="6">
        <v>200499</v>
      </c>
      <c r="Q272" s="6">
        <v>28249</v>
      </c>
      <c r="R272" s="6">
        <v>689</v>
      </c>
    </row>
    <row r="273" spans="12:18" x14ac:dyDescent="0.25">
      <c r="L273" s="4" t="s">
        <v>23</v>
      </c>
      <c r="M273" s="4" t="s">
        <v>19</v>
      </c>
      <c r="N273" s="4" t="s">
        <v>34</v>
      </c>
      <c r="O273" s="4" t="s">
        <v>33</v>
      </c>
      <c r="P273" s="6">
        <v>750537</v>
      </c>
      <c r="Q273" s="6">
        <v>47787</v>
      </c>
      <c r="R273" s="6">
        <v>2811</v>
      </c>
    </row>
    <row r="274" spans="12:18" x14ac:dyDescent="0.25">
      <c r="L274" s="4" t="s">
        <v>23</v>
      </c>
      <c r="M274" s="4" t="s">
        <v>19</v>
      </c>
      <c r="N274" s="4" t="s">
        <v>34</v>
      </c>
      <c r="O274" s="4" t="s">
        <v>40</v>
      </c>
      <c r="P274" s="6">
        <v>582048</v>
      </c>
      <c r="Q274" s="6">
        <v>76798</v>
      </c>
      <c r="R274" s="6">
        <v>2021</v>
      </c>
    </row>
    <row r="275" spans="12:18" x14ac:dyDescent="0.25">
      <c r="L275" s="4" t="s">
        <v>23</v>
      </c>
      <c r="M275" s="4" t="s">
        <v>41</v>
      </c>
      <c r="N275" s="4" t="s">
        <v>31</v>
      </c>
      <c r="O275" s="4" t="s">
        <v>35</v>
      </c>
      <c r="P275" s="6">
        <v>27799.200000000001</v>
      </c>
      <c r="Q275" s="6">
        <v>20077.2</v>
      </c>
      <c r="R275" s="6">
        <v>2574</v>
      </c>
    </row>
    <row r="276" spans="12:18" x14ac:dyDescent="0.25">
      <c r="L276" s="4" t="s">
        <v>23</v>
      </c>
      <c r="M276" s="4" t="s">
        <v>41</v>
      </c>
      <c r="N276" s="4" t="s">
        <v>31</v>
      </c>
      <c r="O276" s="4" t="s">
        <v>40</v>
      </c>
      <c r="P276" s="6">
        <v>5040.96</v>
      </c>
      <c r="Q276" s="6">
        <v>3624.96</v>
      </c>
      <c r="R276" s="6">
        <v>472</v>
      </c>
    </row>
    <row r="277" spans="12:18" x14ac:dyDescent="0.25">
      <c r="L277" s="4" t="s">
        <v>23</v>
      </c>
      <c r="M277" s="4" t="s">
        <v>41</v>
      </c>
      <c r="N277" s="4" t="s">
        <v>32</v>
      </c>
      <c r="O277" s="4" t="s">
        <v>42</v>
      </c>
      <c r="P277" s="6">
        <v>527437.5</v>
      </c>
      <c r="Q277" s="6">
        <v>21097.5</v>
      </c>
      <c r="R277" s="6">
        <v>4219.5</v>
      </c>
    </row>
    <row r="278" spans="12:18" x14ac:dyDescent="0.25">
      <c r="L278" s="4" t="s">
        <v>23</v>
      </c>
      <c r="M278" s="4" t="s">
        <v>41</v>
      </c>
      <c r="N278" s="4" t="s">
        <v>32</v>
      </c>
      <c r="O278" s="4" t="s">
        <v>44</v>
      </c>
      <c r="P278" s="6">
        <v>278810</v>
      </c>
      <c r="Q278" s="6">
        <v>5690</v>
      </c>
      <c r="R278" s="6">
        <v>2276</v>
      </c>
    </row>
    <row r="279" spans="12:18" x14ac:dyDescent="0.25">
      <c r="L279" s="4" t="s">
        <v>23</v>
      </c>
      <c r="M279" s="4" t="s">
        <v>41</v>
      </c>
      <c r="N279" s="4" t="s">
        <v>17</v>
      </c>
      <c r="O279" s="4" t="s">
        <v>39</v>
      </c>
      <c r="P279" s="6">
        <v>448875</v>
      </c>
      <c r="Q279" s="6">
        <v>97875</v>
      </c>
      <c r="R279" s="6">
        <v>1350</v>
      </c>
    </row>
    <row r="280" spans="12:18" x14ac:dyDescent="0.25">
      <c r="L280" s="4" t="s">
        <v>23</v>
      </c>
      <c r="M280" s="4" t="s">
        <v>41</v>
      </c>
      <c r="N280" s="4" t="s">
        <v>17</v>
      </c>
      <c r="O280" s="4" t="s">
        <v>26</v>
      </c>
      <c r="P280" s="6">
        <v>25134.400000000001</v>
      </c>
      <c r="Q280" s="6">
        <v>11474.400000000001</v>
      </c>
      <c r="R280" s="6">
        <v>1366</v>
      </c>
    </row>
    <row r="281" spans="12:18" x14ac:dyDescent="0.25">
      <c r="L281" s="4" t="s">
        <v>23</v>
      </c>
      <c r="M281" s="4" t="s">
        <v>41</v>
      </c>
      <c r="N281" s="4" t="s">
        <v>17</v>
      </c>
      <c r="O281" s="4" t="s">
        <v>33</v>
      </c>
      <c r="P281" s="6">
        <v>11802</v>
      </c>
      <c r="Q281" s="6">
        <v>3372</v>
      </c>
      <c r="R281" s="6">
        <v>1686</v>
      </c>
    </row>
    <row r="282" spans="12:18" x14ac:dyDescent="0.25">
      <c r="L282" s="4" t="s">
        <v>23</v>
      </c>
      <c r="M282" s="4" t="s">
        <v>41</v>
      </c>
      <c r="N282" s="4" t="s">
        <v>17</v>
      </c>
      <c r="O282" s="4" t="s">
        <v>36</v>
      </c>
      <c r="P282" s="6">
        <v>640752</v>
      </c>
      <c r="Q282" s="6">
        <v>144932</v>
      </c>
      <c r="R282" s="6">
        <v>1907</v>
      </c>
    </row>
    <row r="283" spans="12:18" x14ac:dyDescent="0.25">
      <c r="L283" s="4" t="s">
        <v>23</v>
      </c>
      <c r="M283" s="4" t="s">
        <v>41</v>
      </c>
      <c r="N283" s="4" t="s">
        <v>17</v>
      </c>
      <c r="O283" s="4" t="s">
        <v>45</v>
      </c>
      <c r="P283" s="6">
        <v>27968</v>
      </c>
      <c r="Q283" s="6">
        <v>12768</v>
      </c>
      <c r="R283" s="6">
        <v>1520</v>
      </c>
    </row>
    <row r="284" spans="12:18" x14ac:dyDescent="0.25">
      <c r="L284" s="4" t="s">
        <v>23</v>
      </c>
      <c r="M284" s="4" t="s">
        <v>41</v>
      </c>
      <c r="N284" s="4" t="s">
        <v>24</v>
      </c>
      <c r="O284" s="4" t="s">
        <v>28</v>
      </c>
      <c r="P284" s="6">
        <v>9811.7999999999993</v>
      </c>
      <c r="Q284" s="6">
        <v>2701.7999999999993</v>
      </c>
      <c r="R284" s="6">
        <v>711</v>
      </c>
    </row>
    <row r="285" spans="12:18" x14ac:dyDescent="0.25">
      <c r="L285" s="4" t="s">
        <v>23</v>
      </c>
      <c r="M285" s="4" t="s">
        <v>41</v>
      </c>
      <c r="N285" s="4" t="s">
        <v>34</v>
      </c>
      <c r="O285" s="4" t="s">
        <v>30</v>
      </c>
      <c r="P285" s="6">
        <v>76146</v>
      </c>
      <c r="Q285" s="6">
        <v>11396</v>
      </c>
      <c r="R285" s="6">
        <v>259</v>
      </c>
    </row>
    <row r="286" spans="12:18" x14ac:dyDescent="0.25">
      <c r="L286" s="4" t="s">
        <v>23</v>
      </c>
      <c r="M286" s="4" t="s">
        <v>41</v>
      </c>
      <c r="N286" s="4" t="s">
        <v>34</v>
      </c>
      <c r="O286" s="4" t="s">
        <v>28</v>
      </c>
      <c r="P286" s="6">
        <v>356250</v>
      </c>
      <c r="Q286" s="6">
        <v>43750</v>
      </c>
      <c r="R286" s="6">
        <v>1250</v>
      </c>
    </row>
    <row r="287" spans="12:18" x14ac:dyDescent="0.25">
      <c r="L287" s="4" t="s">
        <v>23</v>
      </c>
      <c r="M287" s="4" t="s">
        <v>29</v>
      </c>
      <c r="N287" s="4" t="s">
        <v>31</v>
      </c>
      <c r="O287" s="4" t="s">
        <v>26</v>
      </c>
      <c r="P287" s="6">
        <v>18540</v>
      </c>
      <c r="Q287" s="6">
        <v>13905</v>
      </c>
      <c r="R287" s="6">
        <v>1545</v>
      </c>
    </row>
    <row r="288" spans="12:18" x14ac:dyDescent="0.25">
      <c r="L288" s="4" t="s">
        <v>23</v>
      </c>
      <c r="M288" s="4" t="s">
        <v>29</v>
      </c>
      <c r="N288" s="4" t="s">
        <v>31</v>
      </c>
      <c r="O288" s="4" t="s">
        <v>45</v>
      </c>
      <c r="P288" s="6">
        <v>26698.799999999999</v>
      </c>
      <c r="Q288" s="6">
        <v>19672.8</v>
      </c>
      <c r="R288" s="6">
        <v>2342</v>
      </c>
    </row>
    <row r="289" spans="12:18" x14ac:dyDescent="0.25">
      <c r="L289" s="4" t="s">
        <v>23</v>
      </c>
      <c r="M289" s="4" t="s">
        <v>29</v>
      </c>
      <c r="N289" s="4" t="s">
        <v>32</v>
      </c>
      <c r="O289" s="4" t="s">
        <v>28</v>
      </c>
      <c r="P289" s="6">
        <v>206852.5</v>
      </c>
      <c r="Q289" s="6">
        <v>2132.5</v>
      </c>
      <c r="R289" s="6">
        <v>1706</v>
      </c>
    </row>
    <row r="290" spans="12:18" x14ac:dyDescent="0.25">
      <c r="L290" s="4" t="s">
        <v>23</v>
      </c>
      <c r="M290" s="4" t="s">
        <v>29</v>
      </c>
      <c r="N290" s="4" t="s">
        <v>17</v>
      </c>
      <c r="O290" s="4" t="s">
        <v>21</v>
      </c>
      <c r="P290" s="6">
        <v>238609</v>
      </c>
      <c r="Q290" s="6">
        <v>39449</v>
      </c>
      <c r="R290" s="6">
        <v>766</v>
      </c>
    </row>
    <row r="291" spans="12:18" x14ac:dyDescent="0.25">
      <c r="L291" s="4" t="s">
        <v>23</v>
      </c>
      <c r="M291" s="4" t="s">
        <v>29</v>
      </c>
      <c r="N291" s="4" t="s">
        <v>17</v>
      </c>
      <c r="O291" s="4" t="s">
        <v>39</v>
      </c>
      <c r="P291" s="6">
        <v>13294.82</v>
      </c>
      <c r="Q291" s="6">
        <v>3504.8199999999997</v>
      </c>
      <c r="R291" s="6">
        <v>1958</v>
      </c>
    </row>
    <row r="292" spans="12:18" x14ac:dyDescent="0.25">
      <c r="L292" s="4" t="s">
        <v>23</v>
      </c>
      <c r="M292" s="4" t="s">
        <v>29</v>
      </c>
      <c r="N292" s="4" t="s">
        <v>17</v>
      </c>
      <c r="O292" s="4" t="s">
        <v>42</v>
      </c>
      <c r="P292" s="6">
        <v>360899</v>
      </c>
      <c r="Q292" s="6">
        <v>49159</v>
      </c>
      <c r="R292" s="6">
        <v>1199</v>
      </c>
    </row>
    <row r="293" spans="12:18" x14ac:dyDescent="0.25">
      <c r="L293" s="4" t="s">
        <v>23</v>
      </c>
      <c r="M293" s="4" t="s">
        <v>29</v>
      </c>
      <c r="N293" s="4" t="s">
        <v>17</v>
      </c>
      <c r="O293" s="4" t="s">
        <v>44</v>
      </c>
      <c r="P293" s="6">
        <v>480340</v>
      </c>
      <c r="Q293" s="6">
        <v>100740</v>
      </c>
      <c r="R293" s="6">
        <v>1460</v>
      </c>
    </row>
    <row r="294" spans="12:18" x14ac:dyDescent="0.25">
      <c r="L294" s="4" t="s">
        <v>23</v>
      </c>
      <c r="M294" s="4" t="s">
        <v>29</v>
      </c>
      <c r="N294" s="4" t="s">
        <v>17</v>
      </c>
      <c r="O294" s="4" t="s">
        <v>33</v>
      </c>
      <c r="P294" s="6">
        <v>11868</v>
      </c>
      <c r="Q294" s="6">
        <v>5418</v>
      </c>
      <c r="R294" s="6">
        <v>645</v>
      </c>
    </row>
    <row r="295" spans="12:18" x14ac:dyDescent="0.25">
      <c r="L295" s="4" t="s">
        <v>23</v>
      </c>
      <c r="M295" s="4" t="s">
        <v>29</v>
      </c>
      <c r="N295" s="4" t="s">
        <v>17</v>
      </c>
      <c r="O295" s="4" t="s">
        <v>36</v>
      </c>
      <c r="P295" s="6">
        <v>15022</v>
      </c>
      <c r="Q295" s="6">
        <v>4292</v>
      </c>
      <c r="R295" s="6">
        <v>2146</v>
      </c>
    </row>
    <row r="296" spans="12:18" x14ac:dyDescent="0.25">
      <c r="L296" s="4" t="s">
        <v>23</v>
      </c>
      <c r="M296" s="4" t="s">
        <v>29</v>
      </c>
      <c r="N296" s="4" t="s">
        <v>24</v>
      </c>
      <c r="O296" s="4" t="s">
        <v>30</v>
      </c>
      <c r="P296" s="6">
        <v>13815</v>
      </c>
      <c r="Q296" s="6">
        <v>4605</v>
      </c>
      <c r="R296" s="6">
        <v>921</v>
      </c>
    </row>
    <row r="297" spans="12:18" x14ac:dyDescent="0.25">
      <c r="L297" s="4" t="s">
        <v>23</v>
      </c>
      <c r="M297" s="4" t="s">
        <v>29</v>
      </c>
      <c r="N297" s="4" t="s">
        <v>24</v>
      </c>
      <c r="O297" s="4" t="s">
        <v>28</v>
      </c>
      <c r="P297" s="6">
        <v>9811.7999999999993</v>
      </c>
      <c r="Q297" s="6">
        <v>2701.7999999999993</v>
      </c>
      <c r="R297" s="6">
        <v>711</v>
      </c>
    </row>
    <row r="298" spans="12:18" x14ac:dyDescent="0.25">
      <c r="L298" s="4" t="s">
        <v>23</v>
      </c>
      <c r="M298" s="4" t="s">
        <v>29</v>
      </c>
      <c r="N298" s="4" t="s">
        <v>34</v>
      </c>
      <c r="O298" s="4" t="s">
        <v>35</v>
      </c>
      <c r="P298" s="6">
        <v>535392</v>
      </c>
      <c r="Q298" s="6">
        <v>70642</v>
      </c>
      <c r="R298" s="6">
        <v>1859</v>
      </c>
    </row>
    <row r="299" spans="12:18" x14ac:dyDescent="0.25">
      <c r="L299" s="4" t="s">
        <v>23</v>
      </c>
      <c r="M299" s="4" t="s">
        <v>29</v>
      </c>
      <c r="N299" s="4" t="s">
        <v>34</v>
      </c>
      <c r="O299" s="4" t="s">
        <v>40</v>
      </c>
      <c r="P299" s="6">
        <v>582048</v>
      </c>
      <c r="Q299" s="6">
        <v>76798</v>
      </c>
      <c r="R299" s="6">
        <v>2021</v>
      </c>
    </row>
    <row r="300" spans="12:18" x14ac:dyDescent="0.25">
      <c r="L300" s="4" t="s">
        <v>23</v>
      </c>
      <c r="M300" s="4" t="s">
        <v>38</v>
      </c>
      <c r="N300" s="4" t="s">
        <v>31</v>
      </c>
      <c r="O300" s="4" t="s">
        <v>33</v>
      </c>
      <c r="P300" s="6">
        <v>4404</v>
      </c>
      <c r="Q300" s="6">
        <v>3303</v>
      </c>
      <c r="R300" s="6">
        <v>367</v>
      </c>
    </row>
    <row r="301" spans="12:18" x14ac:dyDescent="0.25">
      <c r="L301" s="4" t="s">
        <v>23</v>
      </c>
      <c r="M301" s="4" t="s">
        <v>38</v>
      </c>
      <c r="N301" s="4" t="s">
        <v>31</v>
      </c>
      <c r="O301" s="4" t="s">
        <v>28</v>
      </c>
      <c r="P301" s="6">
        <v>10575.72</v>
      </c>
      <c r="Q301" s="6">
        <v>7536.7199999999993</v>
      </c>
      <c r="R301" s="6">
        <v>1013</v>
      </c>
    </row>
    <row r="302" spans="12:18" x14ac:dyDescent="0.25">
      <c r="L302" s="4" t="s">
        <v>23</v>
      </c>
      <c r="M302" s="4" t="s">
        <v>38</v>
      </c>
      <c r="N302" s="4" t="s">
        <v>32</v>
      </c>
      <c r="O302" s="4" t="s">
        <v>30</v>
      </c>
      <c r="P302" s="6">
        <v>95400</v>
      </c>
      <c r="Q302" s="6">
        <v>0</v>
      </c>
      <c r="R302" s="6">
        <v>795</v>
      </c>
    </row>
    <row r="303" spans="12:18" x14ac:dyDescent="0.25">
      <c r="L303" s="4" t="s">
        <v>23</v>
      </c>
      <c r="M303" s="4" t="s">
        <v>38</v>
      </c>
      <c r="N303" s="4" t="s">
        <v>32</v>
      </c>
      <c r="O303" s="4" t="s">
        <v>26</v>
      </c>
      <c r="P303" s="6">
        <v>190362.5</v>
      </c>
      <c r="Q303" s="6">
        <v>1962.5</v>
      </c>
      <c r="R303" s="6">
        <v>1570</v>
      </c>
    </row>
    <row r="304" spans="12:18" x14ac:dyDescent="0.25">
      <c r="L304" s="4" t="s">
        <v>23</v>
      </c>
      <c r="M304" s="4" t="s">
        <v>38</v>
      </c>
      <c r="N304" s="4" t="s">
        <v>32</v>
      </c>
      <c r="O304" s="4" t="s">
        <v>28</v>
      </c>
      <c r="P304" s="6">
        <v>206852.5</v>
      </c>
      <c r="Q304" s="6">
        <v>2132.5</v>
      </c>
      <c r="R304" s="6">
        <v>1706</v>
      </c>
    </row>
    <row r="305" spans="12:18" x14ac:dyDescent="0.25">
      <c r="L305" s="4" t="s">
        <v>23</v>
      </c>
      <c r="M305" s="4" t="s">
        <v>38</v>
      </c>
      <c r="N305" s="4" t="s">
        <v>17</v>
      </c>
      <c r="O305" s="4" t="s">
        <v>21</v>
      </c>
      <c r="P305" s="6">
        <v>9123.7999999999993</v>
      </c>
      <c r="Q305" s="6">
        <v>2263.7999999999993</v>
      </c>
      <c r="R305" s="6">
        <v>1372</v>
      </c>
    </row>
    <row r="306" spans="12:18" x14ac:dyDescent="0.25">
      <c r="L306" s="4" t="s">
        <v>23</v>
      </c>
      <c r="M306" s="4" t="s">
        <v>38</v>
      </c>
      <c r="N306" s="4" t="s">
        <v>17</v>
      </c>
      <c r="O306" s="4" t="s">
        <v>39</v>
      </c>
      <c r="P306" s="6">
        <v>47119.199999999997</v>
      </c>
      <c r="Q306" s="6">
        <v>20039.199999999997</v>
      </c>
      <c r="R306" s="6">
        <v>2708</v>
      </c>
    </row>
    <row r="307" spans="12:18" x14ac:dyDescent="0.25">
      <c r="L307" s="4" t="s">
        <v>23</v>
      </c>
      <c r="M307" s="4" t="s">
        <v>38</v>
      </c>
      <c r="N307" s="4" t="s">
        <v>17</v>
      </c>
      <c r="O307" s="4" t="s">
        <v>30</v>
      </c>
      <c r="P307" s="6">
        <v>19686</v>
      </c>
      <c r="Q307" s="6">
        <v>8106</v>
      </c>
      <c r="R307" s="6">
        <v>1158</v>
      </c>
    </row>
    <row r="308" spans="12:18" x14ac:dyDescent="0.25">
      <c r="L308" s="4" t="s">
        <v>23</v>
      </c>
      <c r="M308" s="4" t="s">
        <v>38</v>
      </c>
      <c r="N308" s="4" t="s">
        <v>17</v>
      </c>
      <c r="O308" s="4" t="s">
        <v>42</v>
      </c>
      <c r="P308" s="6">
        <v>8107.96</v>
      </c>
      <c r="Q308" s="6">
        <v>1812.96</v>
      </c>
      <c r="R308" s="6">
        <v>1259</v>
      </c>
    </row>
    <row r="309" spans="12:18" x14ac:dyDescent="0.25">
      <c r="L309" s="4" t="s">
        <v>23</v>
      </c>
      <c r="M309" s="4" t="s">
        <v>38</v>
      </c>
      <c r="N309" s="4" t="s">
        <v>17</v>
      </c>
      <c r="O309" s="4" t="s">
        <v>44</v>
      </c>
      <c r="P309" s="6">
        <v>7051.8</v>
      </c>
      <c r="Q309" s="6">
        <v>1576.8000000000002</v>
      </c>
      <c r="R309" s="6">
        <v>1095</v>
      </c>
    </row>
    <row r="310" spans="12:18" x14ac:dyDescent="0.25">
      <c r="L310" s="4" t="s">
        <v>23</v>
      </c>
      <c r="M310" s="4" t="s">
        <v>38</v>
      </c>
      <c r="N310" s="4" t="s">
        <v>17</v>
      </c>
      <c r="O310" s="4" t="s">
        <v>26</v>
      </c>
      <c r="P310" s="6">
        <v>377234.4</v>
      </c>
      <c r="Q310" s="6">
        <v>102014.39999999999</v>
      </c>
      <c r="R310" s="6">
        <v>2372</v>
      </c>
    </row>
    <row r="311" spans="12:18" x14ac:dyDescent="0.25">
      <c r="L311" s="4" t="s">
        <v>23</v>
      </c>
      <c r="M311" s="4" t="s">
        <v>38</v>
      </c>
      <c r="N311" s="4" t="s">
        <v>17</v>
      </c>
      <c r="O311" s="4" t="s">
        <v>35</v>
      </c>
      <c r="P311" s="6">
        <v>10291.120000000001</v>
      </c>
      <c r="Q311" s="6">
        <v>2301.1200000000008</v>
      </c>
      <c r="R311" s="6">
        <v>1598</v>
      </c>
    </row>
    <row r="312" spans="12:18" x14ac:dyDescent="0.25">
      <c r="L312" s="4" t="s">
        <v>23</v>
      </c>
      <c r="M312" s="4" t="s">
        <v>38</v>
      </c>
      <c r="N312" s="4" t="s">
        <v>17</v>
      </c>
      <c r="O312" s="4" t="s">
        <v>36</v>
      </c>
      <c r="P312" s="6">
        <v>35585.599999999999</v>
      </c>
      <c r="Q312" s="6">
        <v>16245.599999999999</v>
      </c>
      <c r="R312" s="6">
        <v>1934</v>
      </c>
    </row>
    <row r="313" spans="12:18" x14ac:dyDescent="0.25">
      <c r="L313" s="4" t="s">
        <v>23</v>
      </c>
      <c r="M313" s="4" t="s">
        <v>38</v>
      </c>
      <c r="N313" s="4" t="s">
        <v>17</v>
      </c>
      <c r="O313" s="4" t="s">
        <v>40</v>
      </c>
      <c r="P313" s="6">
        <v>6631.2</v>
      </c>
      <c r="Q313" s="6">
        <v>2421.1999999999998</v>
      </c>
      <c r="R313" s="6">
        <v>601</v>
      </c>
    </row>
    <row r="314" spans="12:18" x14ac:dyDescent="0.25">
      <c r="L314" s="4" t="s">
        <v>23</v>
      </c>
      <c r="M314" s="4" t="s">
        <v>38</v>
      </c>
      <c r="N314" s="4" t="s">
        <v>17</v>
      </c>
      <c r="O314" s="4" t="s">
        <v>45</v>
      </c>
      <c r="P314" s="6">
        <v>108706.5</v>
      </c>
      <c r="Q314" s="6">
        <v>15886.5</v>
      </c>
      <c r="R314" s="6">
        <v>357</v>
      </c>
    </row>
    <row r="315" spans="12:18" x14ac:dyDescent="0.25">
      <c r="L315" s="4" t="s">
        <v>23</v>
      </c>
      <c r="M315" s="4" t="s">
        <v>38</v>
      </c>
      <c r="N315" s="4" t="s">
        <v>17</v>
      </c>
      <c r="O315" s="4" t="s">
        <v>28</v>
      </c>
      <c r="P315" s="6">
        <v>556495.6</v>
      </c>
      <c r="Q315" s="6">
        <v>147805.6</v>
      </c>
      <c r="R315" s="6">
        <v>3044</v>
      </c>
    </row>
    <row r="316" spans="12:18" x14ac:dyDescent="0.25">
      <c r="L316" s="4" t="s">
        <v>23</v>
      </c>
      <c r="M316" s="4" t="s">
        <v>38</v>
      </c>
      <c r="N316" s="4" t="s">
        <v>24</v>
      </c>
      <c r="O316" s="4" t="s">
        <v>39</v>
      </c>
      <c r="P316" s="6">
        <v>3586.2</v>
      </c>
      <c r="Q316" s="6">
        <v>806.19999999999982</v>
      </c>
      <c r="R316" s="6">
        <v>278</v>
      </c>
    </row>
    <row r="317" spans="12:18" x14ac:dyDescent="0.25">
      <c r="L317" s="4" t="s">
        <v>23</v>
      </c>
      <c r="M317" s="4" t="s">
        <v>38</v>
      </c>
      <c r="N317" s="4" t="s">
        <v>24</v>
      </c>
      <c r="O317" s="4" t="s">
        <v>35</v>
      </c>
      <c r="P317" s="6">
        <v>24576.3</v>
      </c>
      <c r="Q317" s="6">
        <v>7146.2999999999993</v>
      </c>
      <c r="R317" s="6">
        <v>1743</v>
      </c>
    </row>
    <row r="318" spans="12:18" x14ac:dyDescent="0.25">
      <c r="L318" s="4" t="s">
        <v>23</v>
      </c>
      <c r="M318" s="4" t="s">
        <v>38</v>
      </c>
      <c r="N318" s="4" t="s">
        <v>24</v>
      </c>
      <c r="O318" s="4" t="s">
        <v>36</v>
      </c>
      <c r="P318" s="6">
        <v>11092.95</v>
      </c>
      <c r="Q318" s="6">
        <v>3622.9500000000007</v>
      </c>
      <c r="R318" s="6">
        <v>747</v>
      </c>
    </row>
    <row r="319" spans="12:18" x14ac:dyDescent="0.25">
      <c r="L319" s="4" t="s">
        <v>23</v>
      </c>
      <c r="M319" s="4" t="s">
        <v>38</v>
      </c>
      <c r="N319" s="4" t="s">
        <v>24</v>
      </c>
      <c r="O319" s="4" t="s">
        <v>40</v>
      </c>
      <c r="P319" s="6">
        <v>14981.25</v>
      </c>
      <c r="Q319" s="6">
        <v>3231.25</v>
      </c>
      <c r="R319" s="6">
        <v>1175</v>
      </c>
    </row>
    <row r="320" spans="12:18" x14ac:dyDescent="0.25">
      <c r="L320" s="4" t="s">
        <v>23</v>
      </c>
      <c r="M320" s="4" t="s">
        <v>38</v>
      </c>
      <c r="N320" s="4" t="s">
        <v>34</v>
      </c>
      <c r="O320" s="4" t="s">
        <v>21</v>
      </c>
      <c r="P320" s="6">
        <v>210627</v>
      </c>
      <c r="Q320" s="6">
        <v>8877</v>
      </c>
      <c r="R320" s="6">
        <v>807</v>
      </c>
    </row>
    <row r="321" spans="12:18" x14ac:dyDescent="0.25">
      <c r="L321" s="4" t="s">
        <v>23</v>
      </c>
      <c r="M321" s="4" t="s">
        <v>38</v>
      </c>
      <c r="N321" s="4" t="s">
        <v>34</v>
      </c>
      <c r="O321" s="4" t="s">
        <v>42</v>
      </c>
      <c r="P321" s="6">
        <v>407376</v>
      </c>
      <c r="Q321" s="6">
        <v>53751</v>
      </c>
      <c r="R321" s="6">
        <v>1414.5</v>
      </c>
    </row>
    <row r="322" spans="12:18" x14ac:dyDescent="0.25">
      <c r="L322" s="4" t="s">
        <v>23</v>
      </c>
      <c r="M322" s="4" t="s">
        <v>38</v>
      </c>
      <c r="N322" s="4" t="s">
        <v>34</v>
      </c>
      <c r="O322" s="4" t="s">
        <v>44</v>
      </c>
      <c r="P322" s="6">
        <v>508032</v>
      </c>
      <c r="Q322" s="6">
        <v>76032</v>
      </c>
      <c r="R322" s="6">
        <v>1728</v>
      </c>
    </row>
    <row r="323" spans="12:18" x14ac:dyDescent="0.25">
      <c r="L323" s="4" t="s">
        <v>23</v>
      </c>
      <c r="M323" s="4" t="s">
        <v>38</v>
      </c>
      <c r="N323" s="4" t="s">
        <v>34</v>
      </c>
      <c r="O323" s="4" t="s">
        <v>26</v>
      </c>
      <c r="P323" s="6">
        <v>200499</v>
      </c>
      <c r="Q323" s="6">
        <v>28249</v>
      </c>
      <c r="R323" s="6">
        <v>689</v>
      </c>
    </row>
    <row r="324" spans="12:18" x14ac:dyDescent="0.25">
      <c r="L324" s="4" t="s">
        <v>23</v>
      </c>
      <c r="M324" s="4" t="s">
        <v>38</v>
      </c>
      <c r="N324" s="4" t="s">
        <v>34</v>
      </c>
      <c r="O324" s="4" t="s">
        <v>45</v>
      </c>
      <c r="P324" s="6">
        <v>358776</v>
      </c>
      <c r="Q324" s="6">
        <v>19026</v>
      </c>
      <c r="R324" s="6">
        <v>1359</v>
      </c>
    </row>
    <row r="325" spans="12:18" x14ac:dyDescent="0.25">
      <c r="L325" s="4" t="s">
        <v>49</v>
      </c>
      <c r="P325" s="6">
        <v>58924427.50500001</v>
      </c>
      <c r="Q325" s="6">
        <v>9574548.504999999</v>
      </c>
      <c r="R325" s="6">
        <v>556652.5</v>
      </c>
    </row>
  </sheetData>
  <mergeCells count="4">
    <mergeCell ref="A41:K41"/>
    <mergeCell ref="A101:J101"/>
    <mergeCell ref="A117:F117"/>
    <mergeCell ref="A124:F124"/>
  </mergeCells>
  <phoneticPr fontId="23" type="noConversion"/>
  <pageMargins left="0.7" right="0.7" top="0.75" bottom="0.75" header="0.3" footer="0.3"/>
  <drawing r:id="rId8"/>
  <extLst>
    <ext xmlns:x14="http://schemas.microsoft.com/office/spreadsheetml/2009/9/main" uri="{05C60535-1F16-4fd2-B633-F4F36F0B64E0}">
      <x14:sparklineGroups xmlns:xm="http://schemas.microsoft.com/office/excel/2006/main">
        <x14:sparklineGroup manualMax="0" manualMin="0" lineWeight="1.5" displayEmptyCellsAs="gap" high="1" xr2:uid="{2A7E749B-B52D-47D9-B72D-08C30BABECD3}">
          <x14:colorSeries theme="0" tint="-0.249977111117893"/>
          <x14:colorNegative rgb="FFD00000"/>
          <x14:colorAxis rgb="FF000000"/>
          <x14:colorMarkers theme="1"/>
          <x14:colorFirst rgb="FFD00000"/>
          <x14:colorLast rgb="FFD00000"/>
          <x14:colorHigh rgb="FF00B0F0"/>
          <x14:colorLow rgb="FFD00000"/>
          <x14:sparklines>
            <x14:sparkline>
              <xm:f>Analysis!G43:G54</xm:f>
              <xm:sqref>G57</xm:sqref>
            </x14:sparkline>
          </x14:sparklines>
        </x14:sparklineGroup>
        <x14:sparklineGroup manualMax="0" manualMin="0" type="column" displayEmptyCellsAs="gap" high="1" xr2:uid="{F7292784-DCA9-43FD-B55E-B3F837BAF148}">
          <x14:colorSeries theme="6" tint="0.39997558519241921"/>
          <x14:colorNegative theme="0" tint="-0.499984740745262"/>
          <x14:colorAxis rgb="FF000000"/>
          <x14:colorMarkers theme="6" tint="0.79998168889431442"/>
          <x14:colorFirst theme="6" tint="-0.249977111117893"/>
          <x14:colorLast theme="6" tint="-0.249977111117893"/>
          <x14:colorHigh rgb="FF00B0F0"/>
          <x14:colorLow theme="6" tint="-0.499984740745262"/>
          <x14:sparklines>
            <x14:sparkline>
              <xm:f>Analysis!C43:C54</xm:f>
              <xm:sqref>C57</xm:sqref>
            </x14:sparkline>
          </x14:sparklines>
        </x14:sparklineGroup>
        <x14:sparklineGroup manualMax="0" manualMin="0" type="column" displayEmptyCellsAs="gap" high="1" xr2:uid="{CD256C6A-79D6-4567-8A33-00C7483571F2}">
          <x14:colorSeries theme="0" tint="-0.14999847407452621"/>
          <x14:colorNegative rgb="FFD00000"/>
          <x14:colorAxis rgb="FF000000"/>
          <x14:colorMarkers rgb="FFD00000"/>
          <x14:colorFirst rgb="FFD00000"/>
          <x14:colorLast rgb="FFD00000"/>
          <x14:colorHigh rgb="FF00B0F0"/>
          <x14:colorLow rgb="FFD00000"/>
          <x14:sparklines>
            <x14:sparkline>
              <xm:f>Analysis!B43:B54</xm:f>
              <xm:sqref>B57</xm:sqref>
            </x14:sparkline>
          </x14:sparklines>
        </x14:sparklineGroup>
      </x14:sparklineGroups>
    </ex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458C4-1696-47C9-9996-B984D1184590}">
  <sheetPr codeName="Sheet4">
    <tabColor rgb="FF002060"/>
  </sheetPr>
  <dimension ref="A1"/>
  <sheetViews>
    <sheetView showGridLines="0" tabSelected="1" zoomScale="60" zoomScaleNormal="60" workbookViewId="0">
      <selection activeCell="N61" sqref="N61"/>
    </sheetView>
  </sheetViews>
  <sheetFormatPr defaultRowHeight="15" x14ac:dyDescent="0.25"/>
  <cols>
    <col min="1" max="13" width="9.140625" style="1"/>
    <col min="14" max="14" width="5.85546875" style="1" customWidth="1"/>
    <col min="15" max="15" width="4.140625" style="1" customWidth="1"/>
    <col min="16" max="16384" width="9.140625" style="1"/>
  </cols>
  <sheetData/>
  <pageMargins left="0.7" right="0.7" top="0.75" bottom="0.75" header="0.3" footer="0.3"/>
  <pageSetup paperSize="0" orientation="portrait" horizontalDpi="0" verticalDpi="0" copies="0"/>
  <drawing r:id="rId1"/>
  <legacyDrawing r:id="rId2"/>
  <mc:AlternateContent xmlns:mc="http://schemas.openxmlformats.org/markup-compatibility/2006">
    <mc:Choice Requires="x14">
      <controls>
        <mc:AlternateContent xmlns:mc="http://schemas.openxmlformats.org/markup-compatibility/2006">
          <mc:Choice Requires="x14">
            <control shapeId="2053" r:id="rId3" name="Drop Down 5">
              <controlPr defaultSize="0" autoLine="0" autoPict="0">
                <anchor moveWithCells="1">
                  <from>
                    <xdr:col>1</xdr:col>
                    <xdr:colOff>0</xdr:colOff>
                    <xdr:row>16</xdr:row>
                    <xdr:rowOff>9525</xdr:rowOff>
                  </from>
                  <to>
                    <xdr:col>2</xdr:col>
                    <xdr:colOff>552450</xdr:colOff>
                    <xdr:row>17</xdr:row>
                    <xdr:rowOff>85725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6CB27-509D-4F93-9584-284D0E27B746}">
  <sheetPr codeName="Sheet5"/>
  <dimension ref="A1:D20"/>
  <sheetViews>
    <sheetView showGridLines="0" topLeftCell="A20" workbookViewId="0">
      <selection activeCell="D19" sqref="D19"/>
    </sheetView>
  </sheetViews>
  <sheetFormatPr defaultRowHeight="15" x14ac:dyDescent="0.25"/>
  <cols>
    <col min="2" max="2" width="14.42578125" bestFit="1" customWidth="1"/>
    <col min="3" max="3" width="33.140625" customWidth="1"/>
    <col min="4" max="4" width="42.5703125" customWidth="1"/>
    <col min="16" max="16" width="37.7109375" customWidth="1"/>
  </cols>
  <sheetData>
    <row r="1" spans="1:4" x14ac:dyDescent="0.25">
      <c r="A1" t="s">
        <v>61</v>
      </c>
      <c r="B1" t="s">
        <v>62</v>
      </c>
      <c r="C1" t="s">
        <v>63</v>
      </c>
      <c r="D1" t="s">
        <v>64</v>
      </c>
    </row>
    <row r="2" spans="1:4" x14ac:dyDescent="0.25">
      <c r="A2">
        <v>1</v>
      </c>
      <c r="B2" t="str">
        <f>List!B4</f>
        <v>Peter Jones</v>
      </c>
      <c r="C2" t="s">
        <v>65</v>
      </c>
      <c r="D2" t="s">
        <v>70</v>
      </c>
    </row>
    <row r="3" spans="1:4" x14ac:dyDescent="0.25">
      <c r="A3">
        <v>2</v>
      </c>
      <c r="B3" t="str">
        <f>List!B5</f>
        <v>Shane Bond</v>
      </c>
      <c r="C3" t="s">
        <v>66</v>
      </c>
      <c r="D3" t="s">
        <v>71</v>
      </c>
    </row>
    <row r="4" spans="1:4" x14ac:dyDescent="0.25">
      <c r="A4">
        <v>3</v>
      </c>
      <c r="B4" t="str">
        <f>List!B6</f>
        <v>Leo Paul</v>
      </c>
      <c r="C4" t="s">
        <v>67</v>
      </c>
      <c r="D4" t="s">
        <v>67</v>
      </c>
    </row>
    <row r="5" spans="1:4" x14ac:dyDescent="0.25">
      <c r="A5">
        <v>4</v>
      </c>
      <c r="B5" t="str">
        <f>List!B7</f>
        <v>Ashley Thomas</v>
      </c>
      <c r="C5" t="s">
        <v>68</v>
      </c>
      <c r="D5" t="s">
        <v>72</v>
      </c>
    </row>
    <row r="6" spans="1:4" x14ac:dyDescent="0.25">
      <c r="A6">
        <v>5</v>
      </c>
      <c r="B6" t="str">
        <f>List!B8</f>
        <v>John Terry</v>
      </c>
      <c r="C6" t="s">
        <v>69</v>
      </c>
      <c r="D6" t="s">
        <v>66</v>
      </c>
    </row>
    <row r="13" spans="1:4" ht="10.5" customHeight="1" x14ac:dyDescent="0.25"/>
    <row r="14" spans="1:4" ht="14.25" hidden="1" customHeight="1" x14ac:dyDescent="0.25"/>
    <row r="15" spans="1:4" hidden="1" x14ac:dyDescent="0.25">
      <c r="B15" t="s">
        <v>104</v>
      </c>
      <c r="C15" t="s">
        <v>105</v>
      </c>
    </row>
    <row r="16" spans="1:4" ht="171" customHeight="1" x14ac:dyDescent="0.25">
      <c r="B16" s="40" t="s">
        <v>18</v>
      </c>
    </row>
    <row r="17" spans="2:2" ht="193.5" customHeight="1" x14ac:dyDescent="0.25">
      <c r="B17" s="40" t="s">
        <v>23</v>
      </c>
    </row>
    <row r="18" spans="2:2" ht="180" customHeight="1" x14ac:dyDescent="0.25">
      <c r="B18" s="40" t="s">
        <v>25</v>
      </c>
    </row>
    <row r="19" spans="2:2" ht="177" customHeight="1" x14ac:dyDescent="0.25">
      <c r="B19" s="40" t="s">
        <v>27</v>
      </c>
    </row>
    <row r="20" spans="2:2" ht="172.5" customHeight="1" x14ac:dyDescent="0.25">
      <c r="B20" s="40" t="s">
        <v>37</v>
      </c>
    </row>
  </sheetData>
  <dataValidations count="1">
    <dataValidation type="list" allowBlank="1" showInputMessage="1" showErrorMessage="1" sqref="L16" xr:uid="{5F2DD5AA-01FC-4C4A-82DC-35DEF65F9BEE}">
      <formula1>$B$16:$B$20</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A9DF1-03EC-4935-A384-F03603F7D3DA}">
  <sheetPr codeName="Sheet6"/>
  <dimension ref="A4:P72"/>
  <sheetViews>
    <sheetView showGridLines="0" topLeftCell="A34" workbookViewId="0">
      <selection activeCell="N59" sqref="N59:P63"/>
    </sheetView>
  </sheetViews>
  <sheetFormatPr defaultRowHeight="15" x14ac:dyDescent="0.25"/>
  <cols>
    <col min="1" max="1" width="9.140625" style="4"/>
    <col min="2" max="2" width="14.42578125" bestFit="1" customWidth="1"/>
    <col min="3" max="3" width="36.28515625" customWidth="1"/>
    <col min="4" max="4" width="11.7109375" customWidth="1"/>
    <col min="9" max="9" width="14.42578125" bestFit="1" customWidth="1"/>
    <col min="10" max="10" width="10.5703125" bestFit="1" customWidth="1"/>
    <col min="15" max="15" width="14.42578125" bestFit="1" customWidth="1"/>
    <col min="16" max="16" width="10.7109375" bestFit="1" customWidth="1"/>
  </cols>
  <sheetData>
    <row r="4" spans="1:9" x14ac:dyDescent="0.25">
      <c r="B4" s="5" t="s">
        <v>48</v>
      </c>
      <c r="C4" t="s">
        <v>106</v>
      </c>
    </row>
    <row r="5" spans="1:9" x14ac:dyDescent="0.25">
      <c r="A5" s="4">
        <f>RANK($C5,$C$5:$C$9)</f>
        <v>1</v>
      </c>
      <c r="B5" s="7" t="s">
        <v>23</v>
      </c>
      <c r="C5" s="30">
        <v>19.708181818181817</v>
      </c>
      <c r="D5" t="str">
        <f>SUBSTITUTE(B5," ","_")&amp;"_L"</f>
        <v>Shane_Bond_L</v>
      </c>
      <c r="H5" t="s">
        <v>112</v>
      </c>
      <c r="I5" t="str">
        <f ca="1">"_"&amp;OFFSET(B4,MATCH(Analysis!N1,Leaderboard!B5:B9,0),-1)</f>
        <v>_1</v>
      </c>
    </row>
    <row r="6" spans="1:9" x14ac:dyDescent="0.25">
      <c r="A6" s="4">
        <f t="shared" ref="A6:A9" si="0">RANK($C6,$C$5:$C$9)</f>
        <v>2</v>
      </c>
      <c r="B6" s="7" t="s">
        <v>27</v>
      </c>
      <c r="C6" s="30">
        <v>18.419275362318842</v>
      </c>
      <c r="D6" s="4" t="str">
        <f t="shared" ref="D6:D9" si="1">SUBSTITUTE(B6," ","_")&amp;"_L"</f>
        <v>Ashley_Thomas_L</v>
      </c>
    </row>
    <row r="7" spans="1:9" x14ac:dyDescent="0.25">
      <c r="A7" s="4">
        <f t="shared" si="0"/>
        <v>3</v>
      </c>
      <c r="B7" s="7" t="s">
        <v>37</v>
      </c>
      <c r="C7" s="30">
        <v>17.90746031746032</v>
      </c>
      <c r="D7" s="4" t="str">
        <f t="shared" si="1"/>
        <v>John_Terry_L</v>
      </c>
    </row>
    <row r="8" spans="1:9" x14ac:dyDescent="0.25">
      <c r="A8" s="4">
        <f t="shared" si="0"/>
        <v>4</v>
      </c>
      <c r="B8" s="7" t="s">
        <v>25</v>
      </c>
      <c r="C8" s="30">
        <v>17.181343283582081</v>
      </c>
      <c r="D8" s="4" t="str">
        <f t="shared" si="1"/>
        <v>Leo_Paul_L</v>
      </c>
    </row>
    <row r="9" spans="1:9" x14ac:dyDescent="0.25">
      <c r="A9" s="4">
        <f t="shared" si="0"/>
        <v>5</v>
      </c>
      <c r="B9" s="7" t="s">
        <v>18</v>
      </c>
      <c r="C9" s="30">
        <v>16.44140845070422</v>
      </c>
      <c r="D9" s="4" t="str">
        <f t="shared" si="1"/>
        <v>Peter_Jones_L</v>
      </c>
    </row>
    <row r="16" spans="1:9" ht="63.75" customHeight="1" x14ac:dyDescent="0.25">
      <c r="C16" s="40" t="s">
        <v>107</v>
      </c>
    </row>
    <row r="17" spans="3:16" ht="59.25" customHeight="1" x14ac:dyDescent="0.25">
      <c r="C17" s="40" t="s">
        <v>108</v>
      </c>
    </row>
    <row r="18" spans="3:16" ht="59.25" customHeight="1" x14ac:dyDescent="0.25">
      <c r="C18" s="40" t="s">
        <v>109</v>
      </c>
    </row>
    <row r="19" spans="3:16" ht="62.25" customHeight="1" x14ac:dyDescent="0.25">
      <c r="C19" s="40" t="s">
        <v>110</v>
      </c>
    </row>
    <row r="20" spans="3:16" ht="59.25" customHeight="1" x14ac:dyDescent="0.25">
      <c r="C20" s="40" t="s">
        <v>111</v>
      </c>
    </row>
    <row r="24" spans="3:16" x14ac:dyDescent="0.25">
      <c r="H24" s="44"/>
      <c r="I24" s="44"/>
      <c r="J24" s="44"/>
    </row>
    <row r="25" spans="3:16" x14ac:dyDescent="0.25">
      <c r="H25" s="45"/>
      <c r="I25" s="45"/>
      <c r="J25" s="46"/>
      <c r="N25" s="44" t="s">
        <v>112</v>
      </c>
      <c r="O25" s="44" t="s">
        <v>104</v>
      </c>
      <c r="P25" s="44" t="s">
        <v>77</v>
      </c>
    </row>
    <row r="26" spans="3:16" x14ac:dyDescent="0.25">
      <c r="H26" s="42"/>
      <c r="I26" s="42"/>
      <c r="J26" s="43"/>
      <c r="N26" s="47">
        <v>1</v>
      </c>
      <c r="O26" s="48" t="str">
        <f>VLOOKUP($N26,$A$5:$C$9,2,FALSE)</f>
        <v>Shane Bond</v>
      </c>
      <c r="P26" s="48">
        <f>VLOOKUP($N26,$A$5:$C$9,3,FALSE)</f>
        <v>19.708181818181817</v>
      </c>
    </row>
    <row r="27" spans="3:16" x14ac:dyDescent="0.25">
      <c r="H27" s="42"/>
      <c r="I27" s="42"/>
      <c r="J27" s="43"/>
      <c r="N27" s="49">
        <v>2</v>
      </c>
      <c r="O27" s="49" t="str">
        <f t="shared" ref="O27:O30" si="2">VLOOKUP($N27,$A$5:$C$9,2,FALSE)</f>
        <v>Ashley Thomas</v>
      </c>
      <c r="P27" s="50">
        <f t="shared" ref="P27:P30" si="3">VLOOKUP($N27,$A$5:$C$9,3,FALSE)</f>
        <v>18.419275362318842</v>
      </c>
    </row>
    <row r="28" spans="3:16" x14ac:dyDescent="0.25">
      <c r="H28" s="42"/>
      <c r="I28" s="42"/>
      <c r="J28" s="43"/>
      <c r="N28" s="49">
        <v>3</v>
      </c>
      <c r="O28" s="49" t="str">
        <f t="shared" si="2"/>
        <v>John Terry</v>
      </c>
      <c r="P28" s="50">
        <f t="shared" si="3"/>
        <v>17.90746031746032</v>
      </c>
    </row>
    <row r="29" spans="3:16" x14ac:dyDescent="0.25">
      <c r="H29" s="42"/>
      <c r="I29" s="42"/>
      <c r="J29" s="43"/>
      <c r="N29" s="49">
        <v>4</v>
      </c>
      <c r="O29" s="49" t="str">
        <f t="shared" si="2"/>
        <v>Leo Paul</v>
      </c>
      <c r="P29" s="50">
        <f t="shared" si="3"/>
        <v>17.181343283582081</v>
      </c>
    </row>
    <row r="30" spans="3:16" x14ac:dyDescent="0.25">
      <c r="N30" s="49">
        <v>5</v>
      </c>
      <c r="O30" s="49" t="str">
        <f t="shared" si="2"/>
        <v>Peter Jones</v>
      </c>
      <c r="P30" s="50">
        <f t="shared" si="3"/>
        <v>16.44140845070422</v>
      </c>
    </row>
    <row r="32" spans="3:16" x14ac:dyDescent="0.25">
      <c r="H32" s="44"/>
      <c r="I32" s="44"/>
      <c r="J32" s="44"/>
    </row>
    <row r="33" spans="8:16" x14ac:dyDescent="0.25">
      <c r="H33" s="42"/>
      <c r="I33" s="42"/>
      <c r="J33" s="43"/>
    </row>
    <row r="34" spans="8:16" x14ac:dyDescent="0.25">
      <c r="H34" s="42"/>
      <c r="I34" s="42"/>
      <c r="J34" s="43"/>
      <c r="N34" s="44" t="s">
        <v>112</v>
      </c>
      <c r="O34" s="44" t="s">
        <v>104</v>
      </c>
      <c r="P34" s="44" t="s">
        <v>77</v>
      </c>
    </row>
    <row r="35" spans="8:16" x14ac:dyDescent="0.25">
      <c r="H35" s="42"/>
      <c r="I35" s="42"/>
      <c r="J35" s="43"/>
      <c r="N35" s="49">
        <v>1</v>
      </c>
      <c r="O35" s="49" t="str">
        <f>VLOOKUP($N35,$A$5:$C$9,2,FALSE)</f>
        <v>Shane Bond</v>
      </c>
      <c r="P35" s="50">
        <f>VLOOKUP($N35,$A$5:$C$9,3,FALSE)</f>
        <v>19.708181818181817</v>
      </c>
    </row>
    <row r="36" spans="8:16" x14ac:dyDescent="0.25">
      <c r="H36" s="42"/>
      <c r="I36" s="42"/>
      <c r="J36" s="43"/>
      <c r="N36" s="47">
        <v>2</v>
      </c>
      <c r="O36" s="47" t="str">
        <f t="shared" ref="O36:O39" si="4">VLOOKUP($N36,$A$5:$C$9,2,FALSE)</f>
        <v>Ashley Thomas</v>
      </c>
      <c r="P36" s="48">
        <f t="shared" ref="P36:P39" si="5">VLOOKUP($N36,$A$5:$C$9,3,FALSE)</f>
        <v>18.419275362318842</v>
      </c>
    </row>
    <row r="37" spans="8:16" x14ac:dyDescent="0.25">
      <c r="H37" s="45"/>
      <c r="I37" s="45"/>
      <c r="J37" s="46"/>
      <c r="N37" s="49">
        <v>3</v>
      </c>
      <c r="O37" s="49" t="str">
        <f t="shared" si="4"/>
        <v>John Terry</v>
      </c>
      <c r="P37" s="50">
        <f t="shared" si="5"/>
        <v>17.90746031746032</v>
      </c>
    </row>
    <row r="38" spans="8:16" x14ac:dyDescent="0.25">
      <c r="N38" s="49">
        <v>4</v>
      </c>
      <c r="O38" s="49" t="str">
        <f t="shared" si="4"/>
        <v>Leo Paul</v>
      </c>
      <c r="P38" s="50">
        <f t="shared" si="5"/>
        <v>17.181343283582081</v>
      </c>
    </row>
    <row r="39" spans="8:16" x14ac:dyDescent="0.25">
      <c r="N39" s="49">
        <v>5</v>
      </c>
      <c r="O39" s="49" t="str">
        <f t="shared" si="4"/>
        <v>Peter Jones</v>
      </c>
      <c r="P39" s="50">
        <f t="shared" si="5"/>
        <v>16.44140845070422</v>
      </c>
    </row>
    <row r="40" spans="8:16" x14ac:dyDescent="0.25">
      <c r="H40" s="44"/>
      <c r="I40" s="44"/>
      <c r="J40" s="44"/>
    </row>
    <row r="41" spans="8:16" x14ac:dyDescent="0.25">
      <c r="H41" s="42"/>
      <c r="I41" s="42"/>
      <c r="J41" s="43"/>
    </row>
    <row r="42" spans="8:16" x14ac:dyDescent="0.25">
      <c r="H42" s="42"/>
      <c r="I42" s="42"/>
      <c r="J42" s="43"/>
      <c r="N42" s="44" t="s">
        <v>112</v>
      </c>
      <c r="O42" s="44" t="s">
        <v>104</v>
      </c>
      <c r="P42" s="44" t="s">
        <v>77</v>
      </c>
    </row>
    <row r="43" spans="8:16" x14ac:dyDescent="0.25">
      <c r="H43" s="42"/>
      <c r="I43" s="42"/>
      <c r="J43" s="43"/>
      <c r="N43" s="49">
        <v>1</v>
      </c>
      <c r="O43" s="49" t="str">
        <f>VLOOKUP($N43,$A$5:$C$9,2,FALSE)</f>
        <v>Shane Bond</v>
      </c>
      <c r="P43" s="50">
        <f>VLOOKUP($N43,$A$5:$C$9,3,FALSE)</f>
        <v>19.708181818181817</v>
      </c>
    </row>
    <row r="44" spans="8:16" x14ac:dyDescent="0.25">
      <c r="H44" s="45"/>
      <c r="I44" s="45"/>
      <c r="J44" s="46"/>
      <c r="N44" s="49">
        <v>2</v>
      </c>
      <c r="O44" s="49" t="str">
        <f t="shared" ref="O44:O47" si="6">VLOOKUP($N44,$A$5:$C$9,2,FALSE)</f>
        <v>Ashley Thomas</v>
      </c>
      <c r="P44" s="50">
        <f t="shared" ref="P44:P47" si="7">VLOOKUP($N44,$A$5:$C$9,3,FALSE)</f>
        <v>18.419275362318842</v>
      </c>
    </row>
    <row r="45" spans="8:16" x14ac:dyDescent="0.25">
      <c r="H45" s="42"/>
      <c r="I45" s="42"/>
      <c r="J45" s="43"/>
      <c r="N45" s="47">
        <v>3</v>
      </c>
      <c r="O45" s="47" t="str">
        <f t="shared" si="6"/>
        <v>John Terry</v>
      </c>
      <c r="P45" s="48">
        <f t="shared" si="7"/>
        <v>17.90746031746032</v>
      </c>
    </row>
    <row r="46" spans="8:16" x14ac:dyDescent="0.25">
      <c r="N46" s="49">
        <v>4</v>
      </c>
      <c r="O46" s="49" t="str">
        <f t="shared" si="6"/>
        <v>Leo Paul</v>
      </c>
      <c r="P46" s="50">
        <f t="shared" si="7"/>
        <v>17.181343283582081</v>
      </c>
    </row>
    <row r="47" spans="8:16" x14ac:dyDescent="0.25">
      <c r="N47" s="49">
        <v>5</v>
      </c>
      <c r="O47" s="49" t="str">
        <f t="shared" si="6"/>
        <v>Peter Jones</v>
      </c>
      <c r="P47" s="50">
        <f t="shared" si="7"/>
        <v>16.44140845070422</v>
      </c>
    </row>
    <row r="48" spans="8:16" x14ac:dyDescent="0.25">
      <c r="H48" s="44"/>
      <c r="I48" s="44"/>
      <c r="J48" s="44"/>
    </row>
    <row r="49" spans="8:16" x14ac:dyDescent="0.25">
      <c r="H49" s="42"/>
      <c r="I49" s="42"/>
      <c r="J49" s="43"/>
    </row>
    <row r="50" spans="8:16" x14ac:dyDescent="0.25">
      <c r="H50" s="42"/>
      <c r="I50" s="42"/>
      <c r="J50" s="43"/>
      <c r="N50" s="44" t="s">
        <v>112</v>
      </c>
      <c r="O50" s="44" t="s">
        <v>104</v>
      </c>
      <c r="P50" s="44" t="s">
        <v>77</v>
      </c>
    </row>
    <row r="51" spans="8:16" x14ac:dyDescent="0.25">
      <c r="H51" s="45"/>
      <c r="I51" s="45"/>
      <c r="J51" s="46"/>
      <c r="N51" s="49">
        <v>1</v>
      </c>
      <c r="O51" s="49" t="str">
        <f>VLOOKUP($N51,$A$5:$C$9,2,FALSE)</f>
        <v>Shane Bond</v>
      </c>
      <c r="P51" s="50">
        <f>VLOOKUP($N51,$A$5:$C$9,3,FALSE)</f>
        <v>19.708181818181817</v>
      </c>
    </row>
    <row r="52" spans="8:16" x14ac:dyDescent="0.25">
      <c r="H52" s="42"/>
      <c r="I52" s="42"/>
      <c r="J52" s="43"/>
      <c r="N52" s="49">
        <v>2</v>
      </c>
      <c r="O52" s="49" t="str">
        <f t="shared" ref="O52:O55" si="8">VLOOKUP($N52,$A$5:$C$9,2,FALSE)</f>
        <v>Ashley Thomas</v>
      </c>
      <c r="P52" s="50">
        <f t="shared" ref="P52:P55" si="9">VLOOKUP($N52,$A$5:$C$9,3,FALSE)</f>
        <v>18.419275362318842</v>
      </c>
    </row>
    <row r="53" spans="8:16" x14ac:dyDescent="0.25">
      <c r="H53" s="42"/>
      <c r="I53" s="42"/>
      <c r="J53" s="43"/>
      <c r="N53" s="49">
        <v>3</v>
      </c>
      <c r="O53" s="49" t="str">
        <f t="shared" si="8"/>
        <v>John Terry</v>
      </c>
      <c r="P53" s="50">
        <f t="shared" si="9"/>
        <v>17.90746031746032</v>
      </c>
    </row>
    <row r="54" spans="8:16" x14ac:dyDescent="0.25">
      <c r="N54" s="47">
        <v>4</v>
      </c>
      <c r="O54" s="47" t="str">
        <f t="shared" si="8"/>
        <v>Leo Paul</v>
      </c>
      <c r="P54" s="48">
        <f t="shared" si="9"/>
        <v>17.181343283582081</v>
      </c>
    </row>
    <row r="55" spans="8:16" x14ac:dyDescent="0.25">
      <c r="N55" s="49">
        <v>5</v>
      </c>
      <c r="O55" s="49" t="str">
        <f t="shared" si="8"/>
        <v>Peter Jones</v>
      </c>
      <c r="P55" s="50">
        <f t="shared" si="9"/>
        <v>16.44140845070422</v>
      </c>
    </row>
    <row r="56" spans="8:16" x14ac:dyDescent="0.25">
      <c r="H56" s="44"/>
      <c r="I56" s="44"/>
      <c r="J56" s="44"/>
    </row>
    <row r="57" spans="8:16" x14ac:dyDescent="0.25">
      <c r="H57" s="42"/>
      <c r="I57" s="42"/>
      <c r="J57" s="43"/>
    </row>
    <row r="58" spans="8:16" x14ac:dyDescent="0.25">
      <c r="H58" s="45"/>
      <c r="I58" s="45"/>
      <c r="J58" s="46"/>
      <c r="N58" s="44" t="s">
        <v>112</v>
      </c>
      <c r="O58" s="44" t="s">
        <v>104</v>
      </c>
      <c r="P58" s="44" t="s">
        <v>77</v>
      </c>
    </row>
    <row r="59" spans="8:16" x14ac:dyDescent="0.25">
      <c r="H59" s="42"/>
      <c r="I59" s="42"/>
      <c r="J59" s="43"/>
      <c r="N59" s="49">
        <v>1</v>
      </c>
      <c r="O59" s="49" t="str">
        <f>VLOOKUP($N59,$A$5:$C$9,2,FALSE)</f>
        <v>Shane Bond</v>
      </c>
      <c r="P59" s="50">
        <f>VLOOKUP($N59,$A$5:$C$9,3,FALSE)</f>
        <v>19.708181818181817</v>
      </c>
    </row>
    <row r="60" spans="8:16" x14ac:dyDescent="0.25">
      <c r="H60" s="42"/>
      <c r="I60" s="42"/>
      <c r="J60" s="43"/>
      <c r="N60" s="49">
        <v>2</v>
      </c>
      <c r="O60" s="49" t="str">
        <f t="shared" ref="O60:O63" si="10">VLOOKUP($N60,$A$5:$C$9,2,FALSE)</f>
        <v>Ashley Thomas</v>
      </c>
      <c r="P60" s="50">
        <f t="shared" ref="P60:P63" si="11">VLOOKUP($N60,$A$5:$C$9,3,FALSE)</f>
        <v>18.419275362318842</v>
      </c>
    </row>
    <row r="61" spans="8:16" x14ac:dyDescent="0.25">
      <c r="H61" s="42"/>
      <c r="I61" s="42"/>
      <c r="J61" s="43"/>
      <c r="N61" s="49">
        <v>3</v>
      </c>
      <c r="O61" s="49" t="str">
        <f t="shared" si="10"/>
        <v>John Terry</v>
      </c>
      <c r="P61" s="50">
        <f t="shared" si="11"/>
        <v>17.90746031746032</v>
      </c>
    </row>
    <row r="62" spans="8:16" x14ac:dyDescent="0.25">
      <c r="N62" s="49">
        <v>4</v>
      </c>
      <c r="O62" s="49" t="str">
        <f t="shared" si="10"/>
        <v>Leo Paul</v>
      </c>
      <c r="P62" s="50">
        <f t="shared" si="11"/>
        <v>17.181343283582081</v>
      </c>
    </row>
    <row r="63" spans="8:16" x14ac:dyDescent="0.25">
      <c r="N63" s="47">
        <v>5</v>
      </c>
      <c r="O63" s="47" t="str">
        <f t="shared" si="10"/>
        <v>Peter Jones</v>
      </c>
      <c r="P63" s="47">
        <f t="shared" si="11"/>
        <v>16.44140845070422</v>
      </c>
    </row>
    <row r="68" spans="2:2" ht="120.75" customHeight="1" x14ac:dyDescent="0.25">
      <c r="B68" s="42" t="s">
        <v>114</v>
      </c>
    </row>
    <row r="69" spans="2:2" ht="121.5" customHeight="1" x14ac:dyDescent="0.25">
      <c r="B69" s="42" t="s">
        <v>113</v>
      </c>
    </row>
    <row r="70" spans="2:2" ht="121.5" customHeight="1" x14ac:dyDescent="0.25">
      <c r="B70" s="42" t="s">
        <v>115</v>
      </c>
    </row>
    <row r="71" spans="2:2" ht="119.25" customHeight="1" x14ac:dyDescent="0.25">
      <c r="B71" s="42" t="s">
        <v>116</v>
      </c>
    </row>
    <row r="72" spans="2:2" ht="121.5" customHeight="1" x14ac:dyDescent="0.25">
      <c r="B72" s="42" t="s">
        <v>117</v>
      </c>
    </row>
  </sheetData>
  <sortState xmlns:xlrd2="http://schemas.microsoft.com/office/spreadsheetml/2017/richdata2" ref="I57:J61">
    <sortCondition descending="1" ref="J57:J61"/>
  </sortState>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18</vt:i4>
      </vt:variant>
    </vt:vector>
  </HeadingPairs>
  <TitlesOfParts>
    <vt:vector size="24" baseType="lpstr">
      <vt:lpstr>Data</vt:lpstr>
      <vt:lpstr>List</vt:lpstr>
      <vt:lpstr>Analysis</vt:lpstr>
      <vt:lpstr>Dashboard</vt:lpstr>
      <vt:lpstr>Employee Image</vt:lpstr>
      <vt:lpstr>Leaderboard</vt:lpstr>
      <vt:lpstr>_1</vt:lpstr>
      <vt:lpstr>_2</vt:lpstr>
      <vt:lpstr>_3</vt:lpstr>
      <vt:lpstr>_4</vt:lpstr>
      <vt:lpstr>_5</vt:lpstr>
      <vt:lpstr>Ashley_Thomas</vt:lpstr>
      <vt:lpstr>Ashley_Thomas_L</vt:lpstr>
      <vt:lpstr>List!Extract</vt:lpstr>
      <vt:lpstr>John_Terry</vt:lpstr>
      <vt:lpstr>John_Terry_L</vt:lpstr>
      <vt:lpstr>Leo_Paul</vt:lpstr>
      <vt:lpstr>Leo_Paul_L</vt:lpstr>
      <vt:lpstr>Name</vt:lpstr>
      <vt:lpstr>Peter_Jones</vt:lpstr>
      <vt:lpstr>Peter_Jones_L</vt:lpstr>
      <vt:lpstr>Picture</vt:lpstr>
      <vt:lpstr>Shane_Bond</vt:lpstr>
      <vt:lpstr>Shane_Bond_L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Tripathi</dc:creator>
  <cp:lastModifiedBy>Siddhant Tripathi</cp:lastModifiedBy>
  <dcterms:created xsi:type="dcterms:W3CDTF">2022-08-23T07:18:34Z</dcterms:created>
  <dcterms:modified xsi:type="dcterms:W3CDTF">2022-08-31T11:45:28Z</dcterms:modified>
</cp:coreProperties>
</file>