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Fully Associatve" sheetId="1" r:id="rId1"/>
    <sheet name="4-Way Se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0" i="1"/>
  <c r="M30"/>
  <c r="S26"/>
  <c r="T19"/>
  <c r="T20"/>
  <c r="T21"/>
  <c r="T22"/>
  <c r="T23"/>
  <c r="T24"/>
  <c r="T25"/>
  <c r="T26"/>
  <c r="S19"/>
  <c r="F11"/>
  <c r="S20"/>
  <c r="S21"/>
  <c r="S22"/>
  <c r="S23"/>
  <c r="S24"/>
  <c r="S25"/>
  <c r="G13" i="3"/>
  <c r="H13" s="1"/>
  <c r="P25" i="1"/>
  <c r="Q25" s="1"/>
  <c r="R25"/>
  <c r="G14" i="3"/>
  <c r="I14" s="1"/>
  <c r="G12"/>
  <c r="I12" s="1"/>
  <c r="A12"/>
  <c r="A13" s="1"/>
  <c r="H11"/>
  <c r="G11"/>
  <c r="I11" s="1"/>
  <c r="B11"/>
  <c r="D11" s="1"/>
  <c r="G10"/>
  <c r="I10" s="1"/>
  <c r="B10"/>
  <c r="D10" s="1"/>
  <c r="G9"/>
  <c r="I9" s="1"/>
  <c r="B9"/>
  <c r="D9" s="1"/>
  <c r="D23" i="2"/>
  <c r="G23" s="1"/>
  <c r="I23" s="1"/>
  <c r="I22"/>
  <c r="G22"/>
  <c r="D22"/>
  <c r="I21"/>
  <c r="G21"/>
  <c r="D21"/>
  <c r="I27"/>
  <c r="D30"/>
  <c r="I28" s="1"/>
  <c r="D31"/>
  <c r="D19"/>
  <c r="D18"/>
  <c r="I16"/>
  <c r="I15"/>
  <c r="I14" s="1"/>
  <c r="I18" s="1"/>
  <c r="K14" s="1"/>
  <c r="L14" s="1"/>
  <c r="K15" s="1"/>
  <c r="L15" s="1"/>
  <c r="K16" s="1"/>
  <c r="L16" s="1"/>
  <c r="K17" s="1"/>
  <c r="L17" s="1"/>
  <c r="L6"/>
  <c r="L7"/>
  <c r="L5"/>
  <c r="K6"/>
  <c r="K7"/>
  <c r="K5"/>
  <c r="L4"/>
  <c r="K4"/>
  <c r="I8"/>
  <c r="I4"/>
  <c r="I5"/>
  <c r="I6"/>
  <c r="D9"/>
  <c r="D8"/>
  <c r="P26" i="1"/>
  <c r="Q26" s="1"/>
  <c r="D25"/>
  <c r="F25"/>
  <c r="H25" s="1"/>
  <c r="J25" s="1"/>
  <c r="M25"/>
  <c r="D26"/>
  <c r="F26"/>
  <c r="H26" s="1"/>
  <c r="J26" s="1"/>
  <c r="M26"/>
  <c r="D27"/>
  <c r="F27"/>
  <c r="H27" s="1"/>
  <c r="J27" s="1"/>
  <c r="M27"/>
  <c r="B26"/>
  <c r="B27" s="1"/>
  <c r="B25"/>
  <c r="P24"/>
  <c r="Q24"/>
  <c r="R24"/>
  <c r="B24"/>
  <c r="D24" s="1"/>
  <c r="M24" s="1"/>
  <c r="P22"/>
  <c r="Q22" s="1"/>
  <c r="P23"/>
  <c r="Q23" s="1"/>
  <c r="D23"/>
  <c r="F23" s="1"/>
  <c r="H23" s="1"/>
  <c r="D22"/>
  <c r="F22" s="1"/>
  <c r="H22" s="1"/>
  <c r="P21"/>
  <c r="Q21" s="1"/>
  <c r="D21"/>
  <c r="M21" s="1"/>
  <c r="F21"/>
  <c r="H21" s="1"/>
  <c r="P14"/>
  <c r="Q14" s="1"/>
  <c r="P15"/>
  <c r="R15" s="1"/>
  <c r="P16"/>
  <c r="Q16" s="1"/>
  <c r="P17"/>
  <c r="R17" s="1"/>
  <c r="P18"/>
  <c r="Q18" s="1"/>
  <c r="P19"/>
  <c r="R19" s="1"/>
  <c r="P20"/>
  <c r="Q20" s="1"/>
  <c r="D20"/>
  <c r="F20" s="1"/>
  <c r="H20" s="1"/>
  <c r="D19"/>
  <c r="M19" s="1"/>
  <c r="D18"/>
  <c r="F18" s="1"/>
  <c r="H18" s="1"/>
  <c r="D15"/>
  <c r="M15" s="1"/>
  <c r="D16"/>
  <c r="M16" s="1"/>
  <c r="D17"/>
  <c r="F17" s="1"/>
  <c r="H17" s="1"/>
  <c r="F16"/>
  <c r="H16" s="1"/>
  <c r="F15"/>
  <c r="H15" s="1"/>
  <c r="D14"/>
  <c r="M14" s="1"/>
  <c r="A9"/>
  <c r="A7"/>
  <c r="D4"/>
  <c r="B2"/>
  <c r="B3" s="1"/>
  <c r="B4" s="1"/>
  <c r="B5" s="1"/>
  <c r="I13" i="3" l="1"/>
  <c r="H9"/>
  <c r="H14"/>
  <c r="H10"/>
  <c r="B13"/>
  <c r="A14"/>
  <c r="B14" s="1"/>
  <c r="B12"/>
  <c r="H12"/>
  <c r="I26" i="2"/>
  <c r="I30" s="1"/>
  <c r="K26" s="1"/>
  <c r="L26" s="1"/>
  <c r="K27" s="1"/>
  <c r="L27" s="1"/>
  <c r="K28" s="1"/>
  <c r="L28" s="1"/>
  <c r="K29" s="1"/>
  <c r="L29" s="1"/>
  <c r="R26" i="1"/>
  <c r="R23"/>
  <c r="M20"/>
  <c r="R22"/>
  <c r="Q19"/>
  <c r="Q15"/>
  <c r="Q17"/>
  <c r="R18"/>
  <c r="R16"/>
  <c r="R14"/>
  <c r="J21"/>
  <c r="M18"/>
  <c r="J23"/>
  <c r="F24"/>
  <c r="H24" s="1"/>
  <c r="J24" s="1"/>
  <c r="F19"/>
  <c r="H19" s="1"/>
  <c r="J19" s="1"/>
  <c r="J20"/>
  <c r="M17"/>
  <c r="M22"/>
  <c r="M23"/>
  <c r="R21"/>
  <c r="J22"/>
  <c r="R20"/>
  <c r="J16"/>
  <c r="F14"/>
  <c r="H14" s="1"/>
  <c r="J14" s="1"/>
  <c r="L14" s="1"/>
  <c r="J17"/>
  <c r="J18"/>
  <c r="J15"/>
  <c r="D12" i="3" l="1"/>
  <c r="D13"/>
  <c r="D14"/>
</calcChain>
</file>

<file path=xl/sharedStrings.xml><?xml version="1.0" encoding="utf-8"?>
<sst xmlns="http://schemas.openxmlformats.org/spreadsheetml/2006/main" count="105" uniqueCount="46">
  <si>
    <t>Line Size</t>
  </si>
  <si>
    <t># Index Bits</t>
  </si>
  <si>
    <t># Tag Bits</t>
  </si>
  <si>
    <t>Cache Size</t>
  </si>
  <si>
    <t>=</t>
  </si>
  <si>
    <t>Bits</t>
  </si>
  <si>
    <t>MB</t>
  </si>
  <si>
    <t>Fully Associative Cache Calculation</t>
  </si>
  <si>
    <t>Total</t>
  </si>
  <si>
    <t>bits</t>
  </si>
  <si>
    <t>Burst</t>
  </si>
  <si>
    <t>Word</t>
  </si>
  <si>
    <t>Lines</t>
  </si>
  <si>
    <t>Hit</t>
  </si>
  <si>
    <t>Misses</t>
  </si>
  <si>
    <t>Hit%</t>
  </si>
  <si>
    <t>Miss%</t>
  </si>
  <si>
    <t>Index Width</t>
  </si>
  <si>
    <t>Word Width</t>
  </si>
  <si>
    <t>Tag Width</t>
  </si>
  <si>
    <t>Number of Ways</t>
  </si>
  <si>
    <t>Number of Lines</t>
  </si>
  <si>
    <t>Number of Words</t>
  </si>
  <si>
    <t>Data</t>
  </si>
  <si>
    <t>Number of Bytes</t>
  </si>
  <si>
    <t>Byte/line</t>
  </si>
  <si>
    <t>Words/Line</t>
  </si>
  <si>
    <t>Bust Length</t>
  </si>
  <si>
    <t>/Cache Line Fill</t>
  </si>
  <si>
    <t>TAG</t>
  </si>
  <si>
    <t>INDEX</t>
  </si>
  <si>
    <t>Word Select</t>
  </si>
  <si>
    <t>00</t>
  </si>
  <si>
    <t>Address bit width</t>
  </si>
  <si>
    <t>MSB</t>
  </si>
  <si>
    <t>LSB</t>
  </si>
  <si>
    <t>Size</t>
  </si>
  <si>
    <t>bytes</t>
  </si>
  <si>
    <t>kbytes</t>
  </si>
  <si>
    <t>Random</t>
  </si>
  <si>
    <t>PLRU</t>
  </si>
  <si>
    <t>LRU</t>
  </si>
  <si>
    <t>Burst Length</t>
  </si>
  <si>
    <t>Line Size (words)</t>
  </si>
  <si>
    <t>Line Size (byte)</t>
  </si>
  <si>
    <t># of Lines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</si>
</sst>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topLeftCell="C7" workbookViewId="0">
      <selection activeCell="L29" sqref="L29"/>
    </sheetView>
  </sheetViews>
  <sheetFormatPr defaultRowHeight="15"/>
  <cols>
    <col min="12" max="12" width="11.85546875" bestFit="1" customWidth="1"/>
    <col min="15" max="15" width="7" bestFit="1" customWidth="1"/>
    <col min="16" max="16" width="9" bestFit="1" customWidth="1"/>
    <col min="17" max="17" width="9.5703125" bestFit="1" customWidth="1"/>
    <col min="18" max="18" width="14.28515625" customWidth="1"/>
  </cols>
  <sheetData>
    <row r="1" spans="1:20">
      <c r="A1" t="s">
        <v>0</v>
      </c>
      <c r="B1">
        <v>7958</v>
      </c>
    </row>
    <row r="2" spans="1:20">
      <c r="A2" t="s">
        <v>1</v>
      </c>
      <c r="B2">
        <f>LOG(B1)/LOG(2)</f>
        <v>12.958190183693738</v>
      </c>
      <c r="C2">
        <v>13</v>
      </c>
    </row>
    <row r="3" spans="1:20">
      <c r="A3" t="s">
        <v>2</v>
      </c>
      <c r="B3">
        <f>32-B2-4-2</f>
        <v>13.041809816306262</v>
      </c>
    </row>
    <row r="4" spans="1:20">
      <c r="A4" t="s">
        <v>3</v>
      </c>
      <c r="B4">
        <f>(64*8+1+1+B3)*B1*4</f>
        <v>16776794.890072661</v>
      </c>
      <c r="C4" t="s">
        <v>5</v>
      </c>
      <c r="D4">
        <f>D5*2^23</f>
        <v>16777216</v>
      </c>
      <c r="E4" t="s">
        <v>5</v>
      </c>
    </row>
    <row r="5" spans="1:20">
      <c r="A5" s="1" t="s">
        <v>4</v>
      </c>
      <c r="B5">
        <f>B4/(2^23)</f>
        <v>1.9999497997847391</v>
      </c>
      <c r="C5" t="s">
        <v>6</v>
      </c>
      <c r="D5">
        <v>2</v>
      </c>
      <c r="E5" t="s">
        <v>6</v>
      </c>
    </row>
    <row r="7" spans="1:20">
      <c r="A7">
        <f>(8*(2^21)/(1+1+32*16+26))</f>
        <v>31068.91851851852</v>
      </c>
      <c r="C7">
        <v>31068</v>
      </c>
    </row>
    <row r="9" spans="1:20">
      <c r="A9">
        <f>(8*(2^21)/(1+1+32*16+26))</f>
        <v>31068.91851851852</v>
      </c>
    </row>
    <row r="10" spans="1:20">
      <c r="F10">
        <v>2</v>
      </c>
      <c r="G10" t="s">
        <v>6</v>
      </c>
    </row>
    <row r="11" spans="1:20">
      <c r="A11" s="5" t="s">
        <v>7</v>
      </c>
      <c r="B11" s="4"/>
      <c r="C11" s="4"/>
      <c r="D11" s="4"/>
      <c r="E11" s="4" t="s">
        <v>8</v>
      </c>
      <c r="F11" s="4">
        <f>8*F10^21</f>
        <v>16777216</v>
      </c>
      <c r="G11" s="4" t="s">
        <v>9</v>
      </c>
      <c r="H11" s="4"/>
      <c r="I11" s="4"/>
      <c r="J11" s="4"/>
      <c r="K11" s="4"/>
      <c r="L11" s="4"/>
    </row>
    <row r="12" spans="1:20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0">
      <c r="B13" t="s">
        <v>10</v>
      </c>
      <c r="D13" t="s">
        <v>11</v>
      </c>
      <c r="F13" t="s">
        <v>18</v>
      </c>
      <c r="H13" t="s">
        <v>19</v>
      </c>
      <c r="K13" t="s">
        <v>12</v>
      </c>
      <c r="L13" t="s">
        <v>17</v>
      </c>
      <c r="M13" s="4" t="s">
        <v>0</v>
      </c>
      <c r="N13" s="4" t="s">
        <v>13</v>
      </c>
      <c r="O13" s="4" t="s">
        <v>14</v>
      </c>
      <c r="P13" s="4" t="s">
        <v>8</v>
      </c>
      <c r="Q13" s="4" t="s">
        <v>15</v>
      </c>
      <c r="R13" s="4" t="s">
        <v>16</v>
      </c>
      <c r="S13" s="4" t="s">
        <v>36</v>
      </c>
      <c r="T13" s="4" t="s">
        <v>6</v>
      </c>
    </row>
    <row r="14" spans="1:20">
      <c r="B14">
        <v>8</v>
      </c>
      <c r="D14">
        <f>2*B14</f>
        <v>16</v>
      </c>
      <c r="F14">
        <f>LOG(D14)/LOG(2)</f>
        <v>4</v>
      </c>
      <c r="H14">
        <f>32-F14-2</f>
        <v>26</v>
      </c>
      <c r="J14">
        <f>$F$11/(32*D14+1+1+H14)</f>
        <v>31068.91851851852</v>
      </c>
      <c r="K14">
        <v>31068</v>
      </c>
      <c r="L14">
        <f>LOG(J14)/LOG(2)</f>
        <v>14.923184402949168</v>
      </c>
      <c r="M14">
        <f t="shared" ref="M14:M20" si="0">32*D14/8</f>
        <v>64</v>
      </c>
      <c r="P14">
        <f t="shared" ref="P14:P19" si="1">N14+O14</f>
        <v>0</v>
      </c>
      <c r="Q14" s="2" t="e">
        <f t="shared" ref="Q14:Q19" si="2">N14/P14*100</f>
        <v>#DIV/0!</v>
      </c>
      <c r="R14" s="2" t="e">
        <f t="shared" ref="R14:R19" si="3">O14/P14*100</f>
        <v>#DIV/0!</v>
      </c>
    </row>
    <row r="15" spans="1:20">
      <c r="B15">
        <v>16</v>
      </c>
      <c r="D15">
        <f t="shared" ref="D15:D17" si="4">2*B15</f>
        <v>32</v>
      </c>
      <c r="F15">
        <f t="shared" ref="F15:F17" si="5">LOG(D15)/LOG(2)</f>
        <v>5</v>
      </c>
      <c r="H15">
        <f t="shared" ref="H15:H17" si="6">32-F15-2</f>
        <v>25</v>
      </c>
      <c r="J15">
        <f t="shared" ref="J15:J17" si="7">$F$11/(32*D15+1+1+H15)</f>
        <v>15963.09800190295</v>
      </c>
      <c r="K15">
        <v>15963</v>
      </c>
      <c r="M15">
        <f t="shared" si="0"/>
        <v>128</v>
      </c>
      <c r="P15">
        <f t="shared" si="1"/>
        <v>0</v>
      </c>
      <c r="Q15" s="2" t="e">
        <f t="shared" si="2"/>
        <v>#DIV/0!</v>
      </c>
      <c r="R15" s="2" t="e">
        <f t="shared" si="3"/>
        <v>#DIV/0!</v>
      </c>
    </row>
    <row r="16" spans="1:20">
      <c r="B16">
        <v>32</v>
      </c>
      <c r="D16">
        <f>2*B16</f>
        <v>64</v>
      </c>
      <c r="F16">
        <f t="shared" si="5"/>
        <v>6</v>
      </c>
      <c r="H16">
        <f t="shared" si="6"/>
        <v>24</v>
      </c>
      <c r="J16">
        <f t="shared" si="7"/>
        <v>8089.303760848602</v>
      </c>
      <c r="K16">
        <v>8089</v>
      </c>
      <c r="M16">
        <f t="shared" si="0"/>
        <v>256</v>
      </c>
      <c r="P16">
        <f t="shared" si="1"/>
        <v>0</v>
      </c>
      <c r="Q16" s="2" t="e">
        <f t="shared" si="2"/>
        <v>#DIV/0!</v>
      </c>
      <c r="R16" s="2" t="e">
        <f t="shared" si="3"/>
        <v>#DIV/0!</v>
      </c>
    </row>
    <row r="17" spans="2:20">
      <c r="B17">
        <v>64</v>
      </c>
      <c r="D17">
        <f t="shared" si="4"/>
        <v>128</v>
      </c>
      <c r="F17">
        <f t="shared" si="5"/>
        <v>7</v>
      </c>
      <c r="H17">
        <f t="shared" si="6"/>
        <v>23</v>
      </c>
      <c r="J17">
        <f t="shared" si="7"/>
        <v>4071.1516622179083</v>
      </c>
      <c r="K17">
        <v>4071</v>
      </c>
      <c r="M17">
        <f t="shared" si="0"/>
        <v>512</v>
      </c>
      <c r="P17">
        <f t="shared" si="1"/>
        <v>0</v>
      </c>
      <c r="Q17" s="2" t="e">
        <f t="shared" si="2"/>
        <v>#DIV/0!</v>
      </c>
      <c r="R17" s="2" t="e">
        <f t="shared" si="3"/>
        <v>#DIV/0!</v>
      </c>
    </row>
    <row r="18" spans="2:20">
      <c r="B18">
        <v>128</v>
      </c>
      <c r="D18">
        <f t="shared" ref="D18:D23" si="8">2*B18</f>
        <v>256</v>
      </c>
      <c r="F18">
        <f t="shared" ref="F18:F23" si="9">LOG(D18)/LOG(2)</f>
        <v>8</v>
      </c>
      <c r="H18">
        <f t="shared" ref="H18:H23" si="10">32-F18-2</f>
        <v>22</v>
      </c>
      <c r="J18">
        <f t="shared" ref="J18:J23" si="11">$F$11/(32*D18+1+1+H18)</f>
        <v>2042.0175267770205</v>
      </c>
      <c r="K18">
        <v>2042</v>
      </c>
      <c r="M18">
        <f t="shared" si="0"/>
        <v>1024</v>
      </c>
      <c r="P18">
        <f t="shared" si="1"/>
        <v>0</v>
      </c>
      <c r="Q18" s="2" t="e">
        <f t="shared" si="2"/>
        <v>#DIV/0!</v>
      </c>
      <c r="R18" s="2" t="e">
        <f t="shared" si="3"/>
        <v>#DIV/0!</v>
      </c>
    </row>
    <row r="19" spans="2:20">
      <c r="B19">
        <v>256</v>
      </c>
      <c r="D19">
        <f t="shared" si="8"/>
        <v>512</v>
      </c>
      <c r="F19">
        <f t="shared" si="9"/>
        <v>9</v>
      </c>
      <c r="H19">
        <f t="shared" si="10"/>
        <v>21</v>
      </c>
      <c r="J19">
        <f t="shared" si="11"/>
        <v>1022.5645151459743</v>
      </c>
      <c r="K19">
        <v>1022</v>
      </c>
      <c r="M19">
        <f t="shared" si="0"/>
        <v>2048</v>
      </c>
      <c r="N19">
        <v>999696</v>
      </c>
      <c r="O19">
        <v>306</v>
      </c>
      <c r="P19">
        <f t="shared" si="1"/>
        <v>1000002</v>
      </c>
      <c r="Q19" s="3">
        <f t="shared" si="2"/>
        <v>99.969400061199877</v>
      </c>
      <c r="R19" s="3">
        <f t="shared" si="3"/>
        <v>3.0599938800122399E-2</v>
      </c>
      <c r="S19">
        <f>((32*D19)+2+H19)*K19</f>
        <v>16767954</v>
      </c>
      <c r="T19">
        <f t="shared" ref="T19:T25" si="12">S19/(2^20)/8</f>
        <v>1.9988958835601807</v>
      </c>
    </row>
    <row r="20" spans="2:20">
      <c r="B20">
        <v>512</v>
      </c>
      <c r="D20">
        <f t="shared" si="8"/>
        <v>1024</v>
      </c>
      <c r="F20">
        <f t="shared" si="9"/>
        <v>10</v>
      </c>
      <c r="H20">
        <f t="shared" si="10"/>
        <v>20</v>
      </c>
      <c r="J20">
        <f t="shared" si="11"/>
        <v>511.65648063433974</v>
      </c>
      <c r="K20">
        <v>511</v>
      </c>
      <c r="M20">
        <f t="shared" si="0"/>
        <v>4096</v>
      </c>
      <c r="N20">
        <v>999825</v>
      </c>
      <c r="O20">
        <v>177</v>
      </c>
      <c r="P20">
        <f>N20+O20</f>
        <v>1000002</v>
      </c>
      <c r="Q20" s="3">
        <f>N20/P20*100</f>
        <v>99.98230003539993</v>
      </c>
      <c r="R20" s="3">
        <f>O20/P20*100</f>
        <v>1.7699964600070801E-2</v>
      </c>
      <c r="S20">
        <f t="shared" ref="S19:S21" si="13">(M20*8+2+H20)*K20</f>
        <v>16755690</v>
      </c>
      <c r="T20">
        <f t="shared" si="12"/>
        <v>1.9974339008331299</v>
      </c>
    </row>
    <row r="21" spans="2:20">
      <c r="B21">
        <v>1024</v>
      </c>
      <c r="D21">
        <f t="shared" si="8"/>
        <v>2048</v>
      </c>
      <c r="F21">
        <f t="shared" si="9"/>
        <v>11</v>
      </c>
      <c r="H21">
        <f t="shared" si="10"/>
        <v>19</v>
      </c>
      <c r="J21">
        <f t="shared" si="11"/>
        <v>255.91799502722822</v>
      </c>
      <c r="K21">
        <v>255</v>
      </c>
      <c r="M21">
        <f>32*D21/8</f>
        <v>8192</v>
      </c>
      <c r="N21">
        <v>999901</v>
      </c>
      <c r="O21">
        <v>101</v>
      </c>
      <c r="P21">
        <f>N21+O21</f>
        <v>1000002</v>
      </c>
      <c r="Q21" s="3">
        <f>N21/P21*100</f>
        <v>99.989900020199968</v>
      </c>
      <c r="R21" s="3">
        <f>O21/P21*100</f>
        <v>1.00999798000404E-2</v>
      </c>
      <c r="S21">
        <f t="shared" si="13"/>
        <v>16717035</v>
      </c>
      <c r="T21">
        <f t="shared" si="12"/>
        <v>1.9928258657455444</v>
      </c>
    </row>
    <row r="22" spans="2:20">
      <c r="B22">
        <v>2048</v>
      </c>
      <c r="D22">
        <f t="shared" si="8"/>
        <v>4096</v>
      </c>
      <c r="F22">
        <f t="shared" si="9"/>
        <v>12</v>
      </c>
      <c r="H22">
        <f t="shared" si="10"/>
        <v>18</v>
      </c>
      <c r="J22">
        <f t="shared" si="11"/>
        <v>127.98047172977756</v>
      </c>
      <c r="K22">
        <v>127</v>
      </c>
      <c r="M22">
        <f>32*D22/8</f>
        <v>16384</v>
      </c>
      <c r="N22">
        <v>999949</v>
      </c>
      <c r="O22">
        <v>53</v>
      </c>
      <c r="P22">
        <f>N22+O22</f>
        <v>1000002</v>
      </c>
      <c r="Q22" s="3">
        <f>N22/P22*100</f>
        <v>99.994700010599985</v>
      </c>
      <c r="R22" s="3">
        <f>O22/P22*100</f>
        <v>5.2999894000211999E-3</v>
      </c>
      <c r="S22">
        <f t="shared" ref="S22:S25" si="14">(M22*8+2+H22)*K22</f>
        <v>16648684</v>
      </c>
      <c r="T22">
        <f t="shared" si="12"/>
        <v>1.984677791595459</v>
      </c>
    </row>
    <row r="23" spans="2:20">
      <c r="B23">
        <v>4096</v>
      </c>
      <c r="D23">
        <f t="shared" si="8"/>
        <v>8192</v>
      </c>
      <c r="F23">
        <f t="shared" si="9"/>
        <v>13</v>
      </c>
      <c r="H23">
        <f t="shared" si="10"/>
        <v>17</v>
      </c>
      <c r="J23">
        <f t="shared" si="11"/>
        <v>63.995361664308085</v>
      </c>
      <c r="K23">
        <v>63</v>
      </c>
      <c r="M23">
        <f>32*D23/8</f>
        <v>32768</v>
      </c>
      <c r="N23">
        <v>999974</v>
      </c>
      <c r="O23">
        <v>28</v>
      </c>
      <c r="P23">
        <f>N23+O23</f>
        <v>1000002</v>
      </c>
      <c r="Q23" s="3">
        <f>N23/P23*100</f>
        <v>99.997200005599979</v>
      </c>
      <c r="R23" s="3">
        <f>O23/P23*100</f>
        <v>2.7999944000112E-3</v>
      </c>
      <c r="S23">
        <f t="shared" si="14"/>
        <v>16516269</v>
      </c>
      <c r="T23">
        <f t="shared" si="12"/>
        <v>1.9688926935195923</v>
      </c>
    </row>
    <row r="24" spans="2:20">
      <c r="B24">
        <f>B23*2</f>
        <v>8192</v>
      </c>
      <c r="D24">
        <f>2*B24</f>
        <v>16384</v>
      </c>
      <c r="F24">
        <f t="shared" ref="F24" si="15">LOG(D24)/LOG(2)</f>
        <v>14</v>
      </c>
      <c r="H24">
        <f t="shared" ref="H24" si="16">32-F24-2</f>
        <v>16</v>
      </c>
      <c r="J24">
        <f t="shared" ref="J24" si="17">$F$11/(32*D24+1+1+H24)</f>
        <v>31.998901404904771</v>
      </c>
      <c r="K24">
        <v>31</v>
      </c>
      <c r="M24">
        <f>32*D24/8</f>
        <v>65536</v>
      </c>
      <c r="N24">
        <v>999987</v>
      </c>
      <c r="O24">
        <v>15</v>
      </c>
      <c r="P24">
        <f>N24+O24</f>
        <v>1000002</v>
      </c>
      <c r="Q24" s="3">
        <f>N24/P24*100</f>
        <v>99.99850000299999</v>
      </c>
      <c r="R24" s="3">
        <f>O24/P24*100</f>
        <v>1.4999970000060001E-3</v>
      </c>
      <c r="S24">
        <f t="shared" si="14"/>
        <v>16253486</v>
      </c>
      <c r="T24">
        <f t="shared" si="12"/>
        <v>1.9375665187835693</v>
      </c>
    </row>
    <row r="25" spans="2:20">
      <c r="B25">
        <f>B24*2</f>
        <v>16384</v>
      </c>
      <c r="D25">
        <f t="shared" ref="D25:D27" si="18">2*B25</f>
        <v>32768</v>
      </c>
      <c r="F25">
        <f t="shared" ref="F25:F27" si="19">LOG(D25)/LOG(2)</f>
        <v>15</v>
      </c>
      <c r="H25">
        <f t="shared" ref="H25:H27" si="20">32-F25-2</f>
        <v>15</v>
      </c>
      <c r="J25">
        <f t="shared" ref="J25:J27" si="21">$F$11/(32*D25+1+1+H25)</f>
        <v>15.999740604791373</v>
      </c>
      <c r="K25">
        <v>15</v>
      </c>
      <c r="M25">
        <f t="shared" ref="M25:M27" si="22">32*D25/8</f>
        <v>131072</v>
      </c>
      <c r="N25">
        <v>999993</v>
      </c>
      <c r="O25">
        <v>9</v>
      </c>
      <c r="P25">
        <f>N25+O25</f>
        <v>1000002</v>
      </c>
      <c r="Q25" s="3">
        <f>N25/P25*100</f>
        <v>99.999100001800002</v>
      </c>
      <c r="R25" s="3">
        <f>O25/P25*100</f>
        <v>8.999982000036E-4</v>
      </c>
      <c r="S25">
        <f t="shared" si="14"/>
        <v>15728895</v>
      </c>
      <c r="T25">
        <f t="shared" si="12"/>
        <v>1.8750303983688354</v>
      </c>
    </row>
    <row r="26" spans="2:20">
      <c r="B26">
        <f t="shared" ref="B26:B27" si="23">B25*2</f>
        <v>32768</v>
      </c>
      <c r="D26">
        <f t="shared" si="18"/>
        <v>65536</v>
      </c>
      <c r="F26">
        <f t="shared" si="19"/>
        <v>16</v>
      </c>
      <c r="H26">
        <f t="shared" si="20"/>
        <v>14</v>
      </c>
      <c r="J26">
        <f t="shared" si="21"/>
        <v>7.9999389653094077</v>
      </c>
      <c r="K26">
        <v>7</v>
      </c>
      <c r="M26">
        <f t="shared" si="22"/>
        <v>262144</v>
      </c>
      <c r="N26">
        <v>999996</v>
      </c>
      <c r="O26">
        <v>6</v>
      </c>
      <c r="P26">
        <f>N26+O26</f>
        <v>1000002</v>
      </c>
      <c r="Q26" s="3">
        <f>N26/P26*100</f>
        <v>99.999400001200001</v>
      </c>
      <c r="R26" s="3">
        <f>O26/P26*100</f>
        <v>5.9999880000239996E-4</v>
      </c>
      <c r="S26">
        <f>(M26*8+2+H26)*K26</f>
        <v>14680176</v>
      </c>
      <c r="T26">
        <f>S26/(2^20)/8</f>
        <v>1.7500133514404297</v>
      </c>
    </row>
    <row r="27" spans="2:20">
      <c r="B27">
        <f t="shared" si="23"/>
        <v>65536</v>
      </c>
      <c r="D27">
        <f t="shared" si="18"/>
        <v>131072</v>
      </c>
      <c r="F27">
        <f t="shared" si="19"/>
        <v>17</v>
      </c>
      <c r="H27">
        <f t="shared" si="20"/>
        <v>13</v>
      </c>
      <c r="J27">
        <f t="shared" si="21"/>
        <v>3.999985694936413</v>
      </c>
      <c r="K27">
        <v>3</v>
      </c>
      <c r="M27">
        <f t="shared" si="22"/>
        <v>524288</v>
      </c>
      <c r="Q27" s="3"/>
      <c r="R27" s="3"/>
    </row>
    <row r="30" spans="2:20">
      <c r="M30">
        <f>(M26*8+2+H26)*6</f>
        <v>12583008</v>
      </c>
      <c r="N30">
        <f>M30/(1024^2*8)</f>
        <v>1.5000114440917969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1"/>
  <sheetViews>
    <sheetView topLeftCell="A3" workbookViewId="0">
      <selection activeCell="G23" sqref="G23"/>
    </sheetView>
  </sheetViews>
  <sheetFormatPr defaultRowHeight="15"/>
  <cols>
    <col min="9" max="9" width="8.140625" customWidth="1"/>
  </cols>
  <sheetData>
    <row r="3" spans="1:12">
      <c r="B3" t="s">
        <v>20</v>
      </c>
      <c r="D3">
        <v>4</v>
      </c>
      <c r="I3" t="s">
        <v>33</v>
      </c>
      <c r="K3" s="4" t="s">
        <v>34</v>
      </c>
      <c r="L3" s="4" t="s">
        <v>35</v>
      </c>
    </row>
    <row r="4" spans="1:12">
      <c r="H4" s="1" t="s">
        <v>29</v>
      </c>
      <c r="I4">
        <f>32-SUM(I5:I7)</f>
        <v>16</v>
      </c>
      <c r="K4">
        <f>I8-1</f>
        <v>31</v>
      </c>
      <c r="L4">
        <f>K4-I4+1</f>
        <v>16</v>
      </c>
    </row>
    <row r="5" spans="1:12">
      <c r="B5" t="s">
        <v>21</v>
      </c>
      <c r="D5">
        <v>1024</v>
      </c>
      <c r="H5" s="1" t="s">
        <v>30</v>
      </c>
      <c r="I5">
        <f>LOG(D5,2)</f>
        <v>10</v>
      </c>
      <c r="K5">
        <f>L4-1</f>
        <v>15</v>
      </c>
      <c r="L5">
        <f>K5-I5+1</f>
        <v>6</v>
      </c>
    </row>
    <row r="6" spans="1:12">
      <c r="H6" s="1" t="s">
        <v>31</v>
      </c>
      <c r="I6">
        <f>LOG(D8,2)</f>
        <v>4</v>
      </c>
      <c r="K6">
        <f t="shared" ref="K6:K7" si="0">L5-1</f>
        <v>5</v>
      </c>
      <c r="L6">
        <f t="shared" ref="L6:L7" si="1">K6-I6+1</f>
        <v>2</v>
      </c>
    </row>
    <row r="7" spans="1:12">
      <c r="A7" t="s">
        <v>23</v>
      </c>
      <c r="B7" t="s">
        <v>24</v>
      </c>
      <c r="D7">
        <v>64</v>
      </c>
      <c r="E7" t="s">
        <v>25</v>
      </c>
      <c r="H7" s="7" t="s">
        <v>32</v>
      </c>
      <c r="I7">
        <v>2</v>
      </c>
      <c r="K7">
        <f t="shared" si="0"/>
        <v>1</v>
      </c>
      <c r="L7">
        <f t="shared" si="1"/>
        <v>0</v>
      </c>
    </row>
    <row r="8" spans="1:12">
      <c r="B8" t="s">
        <v>22</v>
      </c>
      <c r="D8">
        <f>D7*8/32</f>
        <v>16</v>
      </c>
      <c r="E8" t="s">
        <v>26</v>
      </c>
      <c r="H8" s="1" t="s">
        <v>8</v>
      </c>
      <c r="I8">
        <f>SUM(I4:I7)</f>
        <v>32</v>
      </c>
    </row>
    <row r="9" spans="1:12">
      <c r="B9" t="s">
        <v>27</v>
      </c>
      <c r="D9">
        <f>D7*8/64</f>
        <v>8</v>
      </c>
      <c r="E9" t="s">
        <v>28</v>
      </c>
    </row>
    <row r="13" spans="1:12">
      <c r="B13" t="s">
        <v>20</v>
      </c>
      <c r="D13">
        <v>4</v>
      </c>
      <c r="I13" t="s">
        <v>33</v>
      </c>
      <c r="K13" s="4" t="s">
        <v>34</v>
      </c>
      <c r="L13" s="4" t="s">
        <v>35</v>
      </c>
    </row>
    <row r="14" spans="1:12">
      <c r="H14" s="1" t="s">
        <v>29</v>
      </c>
      <c r="I14">
        <f>32-SUM(I15:I17)</f>
        <v>20</v>
      </c>
      <c r="K14">
        <f>I18-1</f>
        <v>31</v>
      </c>
      <c r="L14">
        <f>K14-I14+1</f>
        <v>12</v>
      </c>
    </row>
    <row r="15" spans="1:12">
      <c r="B15" t="s">
        <v>21</v>
      </c>
      <c r="D15">
        <v>64</v>
      </c>
      <c r="H15" s="1" t="s">
        <v>30</v>
      </c>
      <c r="I15">
        <f>LOG(D15,2)</f>
        <v>6</v>
      </c>
      <c r="K15">
        <f>L14-1</f>
        <v>11</v>
      </c>
      <c r="L15">
        <f>K15-I15+1</f>
        <v>6</v>
      </c>
    </row>
    <row r="16" spans="1:12">
      <c r="H16" s="1" t="s">
        <v>31</v>
      </c>
      <c r="I16">
        <f>LOG(D18,2)</f>
        <v>4</v>
      </c>
      <c r="K16">
        <f t="shared" ref="K16:K17" si="2">L15-1</f>
        <v>5</v>
      </c>
      <c r="L16">
        <f t="shared" ref="L16:L17" si="3">K16-I16+1</f>
        <v>2</v>
      </c>
    </row>
    <row r="17" spans="1:12">
      <c r="A17" t="s">
        <v>23</v>
      </c>
      <c r="B17" t="s">
        <v>24</v>
      </c>
      <c r="D17">
        <v>64</v>
      </c>
      <c r="E17" t="s">
        <v>25</v>
      </c>
      <c r="H17" s="7" t="s">
        <v>32</v>
      </c>
      <c r="I17">
        <v>2</v>
      </c>
      <c r="K17">
        <f t="shared" si="2"/>
        <v>1</v>
      </c>
      <c r="L17">
        <f t="shared" si="3"/>
        <v>0</v>
      </c>
    </row>
    <row r="18" spans="1:12">
      <c r="B18" t="s">
        <v>22</v>
      </c>
      <c r="D18">
        <f>D17*8/32</f>
        <v>16</v>
      </c>
      <c r="E18" t="s">
        <v>26</v>
      </c>
      <c r="H18" s="1" t="s">
        <v>8</v>
      </c>
      <c r="I18">
        <f>SUM(I14:I17)</f>
        <v>32</v>
      </c>
    </row>
    <row r="19" spans="1:12">
      <c r="B19" t="s">
        <v>27</v>
      </c>
      <c r="D19">
        <f>D17*8/64</f>
        <v>8</v>
      </c>
      <c r="E19" t="s">
        <v>28</v>
      </c>
    </row>
    <row r="21" spans="1:12">
      <c r="A21" t="s">
        <v>39</v>
      </c>
      <c r="B21" t="s">
        <v>36</v>
      </c>
      <c r="D21">
        <f>(D17*8+1+1+I14)*D15*D13</f>
        <v>136704</v>
      </c>
      <c r="E21" t="s">
        <v>9</v>
      </c>
      <c r="F21" s="6" t="s">
        <v>4</v>
      </c>
      <c r="G21">
        <f>D21/8</f>
        <v>17088</v>
      </c>
      <c r="H21" t="s">
        <v>37</v>
      </c>
      <c r="I21">
        <f>G21/1024</f>
        <v>16.6875</v>
      </c>
      <c r="J21" t="s">
        <v>38</v>
      </c>
    </row>
    <row r="22" spans="1:12">
      <c r="A22" t="s">
        <v>40</v>
      </c>
      <c r="B22" t="s">
        <v>36</v>
      </c>
      <c r="D22">
        <f>(D17*8+1+1+I14)*D15*D13+3*D15</f>
        <v>136896</v>
      </c>
      <c r="E22" t="s">
        <v>9</v>
      </c>
      <c r="F22" s="6" t="s">
        <v>4</v>
      </c>
      <c r="G22">
        <f>D22/8</f>
        <v>17112</v>
      </c>
      <c r="H22" t="s">
        <v>37</v>
      </c>
      <c r="I22">
        <f>G22/1024</f>
        <v>16.7109375</v>
      </c>
      <c r="J22" t="s">
        <v>38</v>
      </c>
    </row>
    <row r="23" spans="1:12">
      <c r="A23" t="s">
        <v>41</v>
      </c>
      <c r="B23" t="s">
        <v>36</v>
      </c>
      <c r="D23">
        <f>(D17*8+1+1+I14)*D15*D13+2*D3*D15</f>
        <v>137216</v>
      </c>
      <c r="E23" t="s">
        <v>9</v>
      </c>
      <c r="F23" s="6" t="s">
        <v>4</v>
      </c>
      <c r="G23">
        <f>D23/8</f>
        <v>17152</v>
      </c>
      <c r="H23" t="s">
        <v>37</v>
      </c>
      <c r="I23">
        <f>G23/1024</f>
        <v>16.75</v>
      </c>
      <c r="J23" t="s">
        <v>38</v>
      </c>
    </row>
    <row r="25" spans="1:12">
      <c r="B25" t="s">
        <v>20</v>
      </c>
      <c r="D25">
        <v>4</v>
      </c>
      <c r="I25" t="s">
        <v>33</v>
      </c>
      <c r="K25" s="4" t="s">
        <v>34</v>
      </c>
      <c r="L25" s="4" t="s">
        <v>35</v>
      </c>
    </row>
    <row r="26" spans="1:12">
      <c r="H26" s="1" t="s">
        <v>29</v>
      </c>
      <c r="I26">
        <f>32-SUM(I27:I29)</f>
        <v>21</v>
      </c>
      <c r="K26">
        <f>I30-1</f>
        <v>31</v>
      </c>
      <c r="L26">
        <f>K26-I26+1</f>
        <v>11</v>
      </c>
    </row>
    <row r="27" spans="1:12">
      <c r="B27" t="s">
        <v>21</v>
      </c>
      <c r="D27">
        <v>64</v>
      </c>
      <c r="H27" s="1" t="s">
        <v>30</v>
      </c>
      <c r="I27">
        <f>LOG(D27,2)</f>
        <v>6</v>
      </c>
      <c r="K27">
        <f>L26-1</f>
        <v>10</v>
      </c>
      <c r="L27">
        <f>K27-I27+1</f>
        <v>5</v>
      </c>
    </row>
    <row r="28" spans="1:12">
      <c r="H28" s="1" t="s">
        <v>31</v>
      </c>
      <c r="I28">
        <f>LOG(D30,2)</f>
        <v>3</v>
      </c>
      <c r="K28">
        <f t="shared" ref="K28:K30" si="4">L27-1</f>
        <v>4</v>
      </c>
      <c r="L28">
        <f t="shared" ref="L28:L29" si="5">K28-I28+1</f>
        <v>2</v>
      </c>
    </row>
    <row r="29" spans="1:12">
      <c r="A29" t="s">
        <v>23</v>
      </c>
      <c r="B29" t="s">
        <v>24</v>
      </c>
      <c r="D29">
        <v>32</v>
      </c>
      <c r="E29" t="s">
        <v>25</v>
      </c>
      <c r="H29" s="7" t="s">
        <v>32</v>
      </c>
      <c r="I29">
        <v>2</v>
      </c>
      <c r="K29">
        <f t="shared" si="4"/>
        <v>1</v>
      </c>
      <c r="L29">
        <f t="shared" si="5"/>
        <v>0</v>
      </c>
    </row>
    <row r="30" spans="1:12">
      <c r="B30" t="s">
        <v>22</v>
      </c>
      <c r="D30">
        <f>D29*8/32</f>
        <v>8</v>
      </c>
      <c r="E30" t="s">
        <v>26</v>
      </c>
      <c r="H30" s="1" t="s">
        <v>8</v>
      </c>
      <c r="I30">
        <f>SUM(I26:I29)</f>
        <v>32</v>
      </c>
    </row>
    <row r="31" spans="1:12">
      <c r="B31" t="s">
        <v>27</v>
      </c>
      <c r="D31">
        <f>D29*8/64</f>
        <v>4</v>
      </c>
      <c r="E3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8:I14"/>
  <sheetViews>
    <sheetView workbookViewId="0">
      <selection activeCell="A8" sqref="A8:I14"/>
    </sheetView>
  </sheetViews>
  <sheetFormatPr defaultRowHeight="15"/>
  <cols>
    <col min="8" max="8" width="9.5703125" bestFit="1" customWidth="1"/>
  </cols>
  <sheetData>
    <row r="8" spans="1:9" ht="15.75" thickBot="1">
      <c r="A8" s="8" t="s">
        <v>42</v>
      </c>
      <c r="B8" s="8" t="s">
        <v>43</v>
      </c>
      <c r="C8" s="8" t="s">
        <v>45</v>
      </c>
      <c r="D8" s="9" t="s">
        <v>44</v>
      </c>
      <c r="E8" s="9" t="s">
        <v>13</v>
      </c>
      <c r="F8" s="9" t="s">
        <v>14</v>
      </c>
      <c r="G8" s="9" t="s">
        <v>8</v>
      </c>
      <c r="H8" s="9" t="s">
        <v>15</v>
      </c>
      <c r="I8" s="9" t="s">
        <v>16</v>
      </c>
    </row>
    <row r="9" spans="1:9" ht="15.75" thickTop="1">
      <c r="A9">
        <v>1024</v>
      </c>
      <c r="B9">
        <f t="shared" ref="B9:B14" si="0">2*A9</f>
        <v>2048</v>
      </c>
      <c r="C9">
        <v>255</v>
      </c>
      <c r="D9">
        <f>32*B9/8</f>
        <v>8192</v>
      </c>
      <c r="E9">
        <v>999901</v>
      </c>
      <c r="F9">
        <v>101</v>
      </c>
      <c r="G9">
        <f>E9+F9</f>
        <v>1000002</v>
      </c>
      <c r="H9" s="3">
        <f>E9/G9*100</f>
        <v>99.989900020199968</v>
      </c>
      <c r="I9" s="3">
        <f>F9/G9*100</f>
        <v>1.00999798000404E-2</v>
      </c>
    </row>
    <row r="10" spans="1:9">
      <c r="A10">
        <v>2048</v>
      </c>
      <c r="B10">
        <f t="shared" si="0"/>
        <v>4096</v>
      </c>
      <c r="C10">
        <v>127</v>
      </c>
      <c r="D10">
        <f>32*B10/8</f>
        <v>16384</v>
      </c>
      <c r="E10">
        <v>999949</v>
      </c>
      <c r="F10">
        <v>53</v>
      </c>
      <c r="G10">
        <f>E10+F10</f>
        <v>1000002</v>
      </c>
      <c r="H10" s="3">
        <f>E10/G10*100</f>
        <v>99.994700010599985</v>
      </c>
      <c r="I10" s="3">
        <f>F10/G10*100</f>
        <v>5.2999894000211999E-3</v>
      </c>
    </row>
    <row r="11" spans="1:9">
      <c r="A11">
        <v>4096</v>
      </c>
      <c r="B11">
        <f t="shared" si="0"/>
        <v>8192</v>
      </c>
      <c r="C11">
        <v>63</v>
      </c>
      <c r="D11">
        <f>32*B11/8</f>
        <v>32768</v>
      </c>
      <c r="E11">
        <v>999974</v>
      </c>
      <c r="F11">
        <v>28</v>
      </c>
      <c r="G11">
        <f>E11+F11</f>
        <v>1000002</v>
      </c>
      <c r="H11" s="3">
        <f>E11/G11*100</f>
        <v>99.997200005599979</v>
      </c>
      <c r="I11" s="3">
        <f>F11/G11*100</f>
        <v>2.7999944000112E-3</v>
      </c>
    </row>
    <row r="12" spans="1:9">
      <c r="A12">
        <f>A11*2</f>
        <v>8192</v>
      </c>
      <c r="B12">
        <f>2*A12</f>
        <v>16384</v>
      </c>
      <c r="C12">
        <v>31</v>
      </c>
      <c r="D12">
        <f>32*B12/8</f>
        <v>65536</v>
      </c>
      <c r="E12">
        <v>999987</v>
      </c>
      <c r="F12">
        <v>15</v>
      </c>
      <c r="G12">
        <f>E12+F12</f>
        <v>1000002</v>
      </c>
      <c r="H12" s="3">
        <f>E12/G12*100</f>
        <v>99.99850000299999</v>
      </c>
      <c r="I12" s="3">
        <f>F12/G12*100</f>
        <v>1.4999970000060001E-3</v>
      </c>
    </row>
    <row r="13" spans="1:9">
      <c r="A13">
        <f>A12*2</f>
        <v>16384</v>
      </c>
      <c r="B13">
        <f t="shared" ref="B13:B14" si="1">2*A13</f>
        <v>32768</v>
      </c>
      <c r="C13">
        <v>15</v>
      </c>
      <c r="D13">
        <f t="shared" ref="D13:D14" si="2">32*B13/8</f>
        <v>131072</v>
      </c>
      <c r="E13">
        <v>999993</v>
      </c>
      <c r="F13">
        <v>9</v>
      </c>
      <c r="G13">
        <f>E13+F13</f>
        <v>1000002</v>
      </c>
      <c r="H13" s="3">
        <f>E13/G13*100</f>
        <v>99.999100001800002</v>
      </c>
      <c r="I13" s="3">
        <f>F13/G13*100</f>
        <v>8.999982000036E-4</v>
      </c>
    </row>
    <row r="14" spans="1:9">
      <c r="A14">
        <f t="shared" ref="A14" si="3">A13*2</f>
        <v>32768</v>
      </c>
      <c r="B14">
        <f t="shared" si="1"/>
        <v>65536</v>
      </c>
      <c r="C14">
        <v>7</v>
      </c>
      <c r="D14">
        <f t="shared" si="2"/>
        <v>262144</v>
      </c>
      <c r="E14">
        <v>999996</v>
      </c>
      <c r="F14">
        <v>6</v>
      </c>
      <c r="G14">
        <f>E14+F14</f>
        <v>1000002</v>
      </c>
      <c r="H14" s="3">
        <f>E14/G14*100</f>
        <v>99.999400001200001</v>
      </c>
      <c r="I14" s="3">
        <f>F14/G14*100</f>
        <v>5.9999880000239996E-4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Fully Associatve</vt:lpstr>
      <vt:lpstr>4-Way Set</vt:lpstr>
      <vt:lpstr>Sheet3</vt:lpstr>
    </vt:vector>
  </TitlesOfParts>
  <Company>Rabbit Factory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 Park</dc:creator>
  <cp:lastModifiedBy>Eugene J. Park</cp:lastModifiedBy>
  <dcterms:created xsi:type="dcterms:W3CDTF">2009-11-07T12:27:42Z</dcterms:created>
  <dcterms:modified xsi:type="dcterms:W3CDTF">2009-12-08T12:19:01Z</dcterms:modified>
</cp:coreProperties>
</file>