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1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2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3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4.xml" ContentType="application/vnd.openxmlformats-officedocument.drawingml.chart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sc.LNVO-A125765\Desktop\"/>
    </mc:Choice>
  </mc:AlternateContent>
  <bookViews>
    <workbookView xWindow="0" yWindow="0" windowWidth="15345" windowHeight="3945"/>
  </bookViews>
  <sheets>
    <sheet name="Decision Tree" sheetId="1" r:id="rId1"/>
    <sheet name="treeCalc_1" sheetId="2" state="hidden" r:id="rId2"/>
    <sheet name="Optimal Tree (2)" sheetId="45" r:id="rId3"/>
    <sheet name="Probability Chart (2)" sheetId="44" r:id="rId4"/>
    <sheet name="Sensitivity C20" sheetId="46" r:id="rId5"/>
    <sheet name="Sensitivity E5" sheetId="47" r:id="rId6"/>
    <sheet name="Sensitivity C3" sheetId="48" r:id="rId7"/>
    <sheet name="Sensitivity C14" sheetId="49" r:id="rId8"/>
    <sheet name="Sensitivity E22" sheetId="50" r:id="rId9"/>
    <sheet name="Strategy C20" sheetId="51" r:id="rId10"/>
    <sheet name="Strategy E5" sheetId="52" r:id="rId11"/>
    <sheet name="Strategy C3" sheetId="53" r:id="rId12"/>
    <sheet name="Strategy C14" sheetId="54" r:id="rId13"/>
    <sheet name="Strategy E22" sheetId="55" r:id="rId14"/>
    <sheet name="Tornado" sheetId="56" r:id="rId15"/>
    <sheet name="Sensitivity G3, G9" sheetId="57" r:id="rId16"/>
    <sheet name="Strategy Region G3, G9" sheetId="58" r:id="rId17"/>
  </sheets>
  <externalReferences>
    <externalReference r:id="rId18"/>
  </externalReferences>
  <definedNames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7">"PrecisionTree"</definedName>
    <definedName name="PalisadeReportWorksheetCreatedBy" localSheetId="4">"PrecisionTree"</definedName>
    <definedName name="PalisadeReportWorksheetCreatedBy" localSheetId="6">"PrecisionTree"</definedName>
    <definedName name="PalisadeReportWorksheetCreatedBy" localSheetId="8">"PrecisionTree"</definedName>
    <definedName name="PalisadeReportWorksheetCreatedBy" localSheetId="5">"PrecisionTree"</definedName>
    <definedName name="PalisadeReportWorksheetCreatedBy" localSheetId="15">"PrecisionTree"</definedName>
    <definedName name="PalisadeReportWorksheetCreatedBy" localSheetId="12">"PrecisionTree"</definedName>
    <definedName name="PalisadeReportWorksheetCreatedBy" localSheetId="9">"PrecisionTree"</definedName>
    <definedName name="PalisadeReportWorksheetCreatedBy" localSheetId="11">"PrecisionTree"</definedName>
    <definedName name="PalisadeReportWorksheetCreatedBy" localSheetId="13">"PrecisionTree"</definedName>
    <definedName name="PalisadeReportWorksheetCreatedBy" localSheetId="10">"PrecisionTree"</definedName>
    <definedName name="PalisadeReportWorksheetCreatedBy" localSheetId="16">"PrecisionTree"</definedName>
    <definedName name="PalisadeReportWorksheetCreatedBy" localSheetId="14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PTreeObjectReference(PTDecisionTree_1,treeCalc_1!$A$1)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"SMS Cost"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500</definedName>
    <definedName name="PTree_SensitivityAnalysis_Inputs_1_Minimum" hidden="1">100</definedName>
    <definedName name="PTree_SensitivityAnalysis_Inputs_1_OneWayAnalysis" hidden="1">1</definedName>
    <definedName name="PTree_SensitivityAnalysis_Inputs_1_Steps" hidden="1">20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'Decision Tree'!$C$3</definedName>
    <definedName name="PTree_SensitivityAnalysis_Inputs_2_AlternateCellLabel" hidden="1">"Email Cost"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500</definedName>
    <definedName name="PTree_SensitivityAnalysis_Inputs_2_Minimum" hidden="1">100</definedName>
    <definedName name="PTree_SensitivityAnalysis_Inputs_2_OneWayAnalysis" hidden="1">1</definedName>
    <definedName name="PTree_SensitivityAnalysis_Inputs_2_Steps" hidden="1">20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'Decision Tree'!$C$14</definedName>
    <definedName name="PTree_SensitivityAnalysis_Inputs_3_AlternateCellLabel" hidden="1">"Coupon Cost"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800</definedName>
    <definedName name="PTree_SensitivityAnalysis_Inputs_3_Minimum" hidden="1">200</definedName>
    <definedName name="PTree_SensitivityAnalysis_Inputs_3_OneWayAnalysis" hidden="1">1</definedName>
    <definedName name="PTree_SensitivityAnalysis_Inputs_3_Steps" hidden="1">20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'Decision Tree'!$C$20</definedName>
    <definedName name="PTree_SensitivityAnalysis_Inputs_4_AlternateCellLabel" hidden="1">"Social Media Effective Probability"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0.9</definedName>
    <definedName name="PTree_SensitivityAnalysis_Inputs_4_Minimum" hidden="1">0.1</definedName>
    <definedName name="PTree_SensitivityAnalysis_Inputs_4_OneWayAnalysis" hidden="1">1</definedName>
    <definedName name="PTree_SensitivityAnalysis_Inputs_4_Steps" hidden="1">10</definedName>
    <definedName name="PTree_SensitivityAnalysis_Inputs_4_TwoWayAnalysis" hidden="1">0</definedName>
    <definedName name="PTree_SensitivityAnalysis_Inputs_4_VariationMethod" hidden="1">2</definedName>
    <definedName name="PTree_SensitivityAnalysis_Inputs_4_VaryCell" hidden="1">'Decision Tree'!$E$5</definedName>
    <definedName name="PTree_SensitivityAnalysis_Inputs_5_AlternateCellLabel" hidden="1">"Newspaper Effective Probability"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0.9</definedName>
    <definedName name="PTree_SensitivityAnalysis_Inputs_5_Minimum" hidden="1">0.1</definedName>
    <definedName name="PTree_SensitivityAnalysis_Inputs_5_OneWayAnalysis" hidden="1">1</definedName>
    <definedName name="PTree_SensitivityAnalysis_Inputs_5_Steps" hidden="1">10</definedName>
    <definedName name="PTree_SensitivityAnalysis_Inputs_5_TwoWayAnalysis" hidden="1">0</definedName>
    <definedName name="PTree_SensitivityAnalysis_Inputs_5_VariationMethod" hidden="1">2</definedName>
    <definedName name="PTree_SensitivityAnalysis_Inputs_5_VaryCell" hidden="1">'Decision Tree'!$E$22</definedName>
    <definedName name="PTree_SensitivityAnalysis_Inputs_6_AlternateCellLabel" hidden="1">"Indigenous Cost"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600</definedName>
    <definedName name="PTree_SensitivityAnalysis_Inputs_6_Minimum" hidden="1">100</definedName>
    <definedName name="PTree_SensitivityAnalysis_Inputs_6_OneWayAnalysis" hidden="1">0</definedName>
    <definedName name="PTree_SensitivityAnalysis_Inputs_6_Steps" hidden="1">20</definedName>
    <definedName name="PTree_SensitivityAnalysis_Inputs_6_TwoWayAnalysis" hidden="1">1</definedName>
    <definedName name="PTree_SensitivityAnalysis_Inputs_6_VariationMethod" hidden="1">2</definedName>
    <definedName name="PTree_SensitivityAnalysis_Inputs_6_VaryCell" hidden="1">'Decision Tree'!$G$3</definedName>
    <definedName name="PTree_SensitivityAnalysis_Inputs_7_AlternateCellLabel" hidden="1">"Third Party SEO Company"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600</definedName>
    <definedName name="PTree_SensitivityAnalysis_Inputs_7_Minimum" hidden="1">100</definedName>
    <definedName name="PTree_SensitivityAnalysis_Inputs_7_OneWayAnalysis" hidden="1">0</definedName>
    <definedName name="PTree_SensitivityAnalysis_Inputs_7_Steps" hidden="1">20</definedName>
    <definedName name="PTree_SensitivityAnalysis_Inputs_7_TwoWayAnalysis" hidden="1">2</definedName>
    <definedName name="PTree_SensitivityAnalysis_Inputs_7_VariationMethod" hidden="1">2</definedName>
    <definedName name="PTree_SensitivityAnalysis_Inputs_7_VaryCell" hidden="1">'Decision Tree'!$G$9</definedName>
    <definedName name="PTree_SensitivityAnalysis_Inputs_Count" hidden="1">7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2">1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1" l="1"/>
  <c r="F94" i="1"/>
  <c r="F88" i="1"/>
  <c r="I78" i="1"/>
  <c r="I70" i="1"/>
  <c r="H56" i="1"/>
  <c r="F46" i="1"/>
  <c r="H36" i="1"/>
  <c r="F98" i="1" l="1"/>
  <c r="F97" i="1"/>
  <c r="E100" i="1"/>
  <c r="F90" i="1"/>
  <c r="F89" i="1"/>
  <c r="E92" i="1"/>
  <c r="F84" i="1"/>
  <c r="F83" i="1"/>
  <c r="E86" i="1"/>
  <c r="E23" i="1"/>
  <c r="F87" i="1" s="1"/>
  <c r="I74" i="1"/>
  <c r="I73" i="1"/>
  <c r="H76" i="1"/>
  <c r="I66" i="1"/>
  <c r="I65" i="1"/>
  <c r="H68" i="1"/>
  <c r="E17" i="1"/>
  <c r="I77" i="1" s="1"/>
  <c r="E11" i="1"/>
  <c r="I69" i="1" s="1"/>
  <c r="G12" i="1"/>
  <c r="F101" i="1" s="1"/>
  <c r="G6" i="1"/>
  <c r="F93" i="1" s="1"/>
  <c r="E6" i="1"/>
  <c r="F79" i="1" s="1"/>
  <c r="F62" i="1"/>
  <c r="F61" i="1"/>
  <c r="E64" i="1"/>
  <c r="C28" i="1"/>
  <c r="H55" i="1" s="1"/>
  <c r="C23" i="1"/>
  <c r="F57" i="1" s="1"/>
  <c r="C17" i="1"/>
  <c r="F45" i="1" s="1"/>
  <c r="C11" i="1"/>
  <c r="H35" i="1" s="1"/>
  <c r="C6" i="1"/>
  <c r="G34" i="1"/>
  <c r="E44" i="1"/>
  <c r="F48" i="1"/>
  <c r="G54" i="1"/>
  <c r="H51" i="1"/>
  <c r="H52" i="1"/>
  <c r="F47" i="1"/>
  <c r="E50" i="1"/>
  <c r="F42" i="1"/>
  <c r="F41" i="1"/>
  <c r="H32" i="1"/>
  <c r="H31" i="1"/>
  <c r="F37" i="1"/>
  <c r="F28" i="1"/>
  <c r="F27" i="1"/>
  <c r="E30" i="1"/>
  <c r="K48" i="2" l="1"/>
  <c r="J48" i="2"/>
  <c r="K47" i="2"/>
  <c r="J47" i="2"/>
  <c r="J46" i="2"/>
  <c r="O46" i="2"/>
  <c r="K45" i="2"/>
  <c r="J45" i="2"/>
  <c r="K44" i="2"/>
  <c r="J44" i="2"/>
  <c r="J43" i="2"/>
  <c r="O43" i="2"/>
  <c r="J14" i="2"/>
  <c r="O14" i="2"/>
  <c r="K42" i="2"/>
  <c r="J42" i="2"/>
  <c r="K41" i="2"/>
  <c r="J41" i="2"/>
  <c r="J31" i="2"/>
  <c r="O31" i="2"/>
  <c r="K40" i="2"/>
  <c r="J40" i="2"/>
  <c r="K39" i="2"/>
  <c r="J39" i="2"/>
  <c r="J36" i="2"/>
  <c r="O36" i="2"/>
  <c r="K38" i="2"/>
  <c r="J38" i="2"/>
  <c r="K37" i="2"/>
  <c r="J37" i="2"/>
  <c r="J35" i="2"/>
  <c r="O35" i="2"/>
  <c r="J34" i="2"/>
  <c r="O34" i="2"/>
  <c r="K33" i="2"/>
  <c r="J33" i="2"/>
  <c r="O33" i="2"/>
  <c r="K32" i="2"/>
  <c r="J32" i="2"/>
  <c r="J30" i="2"/>
  <c r="O30" i="2"/>
  <c r="J13" i="2"/>
  <c r="O13" i="2"/>
  <c r="K29" i="2"/>
  <c r="J29" i="2"/>
  <c r="K28" i="2"/>
  <c r="J28" i="2"/>
  <c r="J27" i="2"/>
  <c r="O27" i="2"/>
  <c r="K26" i="2"/>
  <c r="J26" i="2"/>
  <c r="O26" i="2"/>
  <c r="K25" i="2"/>
  <c r="J25" i="2"/>
  <c r="J17" i="2"/>
  <c r="O17" i="2"/>
  <c r="K24" i="2"/>
  <c r="J24" i="2"/>
  <c r="K23" i="2"/>
  <c r="J23" i="2"/>
  <c r="J16" i="2"/>
  <c r="O16" i="2"/>
  <c r="K22" i="2"/>
  <c r="J22" i="2"/>
  <c r="K21" i="2"/>
  <c r="J21" i="2"/>
  <c r="J20" i="2"/>
  <c r="O20" i="2"/>
  <c r="K19" i="2"/>
  <c r="J19" i="2"/>
  <c r="O19" i="2"/>
  <c r="K18" i="2"/>
  <c r="J18" i="2"/>
  <c r="J15" i="2"/>
  <c r="O15" i="2"/>
  <c r="J12" i="2"/>
  <c r="O12" i="2"/>
  <c r="K11" i="2"/>
  <c r="J11" i="2"/>
  <c r="O11" i="2"/>
  <c r="B11" i="2"/>
  <c r="B2" i="2"/>
  <c r="F2" i="2"/>
  <c r="G101" i="1"/>
  <c r="E96" i="1"/>
  <c r="G97" i="1"/>
  <c r="G83" i="1"/>
  <c r="G87" i="1"/>
  <c r="H75" i="1"/>
  <c r="J65" i="1"/>
  <c r="J69" i="1"/>
  <c r="E63" i="1"/>
  <c r="I51" i="1"/>
  <c r="I55" i="1"/>
  <c r="E49" i="1"/>
  <c r="F44" i="1"/>
  <c r="G42" i="1"/>
  <c r="H34" i="1"/>
  <c r="D60" i="1"/>
  <c r="G28" i="1"/>
  <c r="G80" i="1"/>
  <c r="E40" i="1"/>
  <c r="G71" i="1"/>
  <c r="H72" i="1"/>
  <c r="G58" i="1"/>
  <c r="G45" i="1"/>
  <c r="D39" i="1"/>
  <c r="E91" i="1"/>
  <c r="F86" i="1"/>
  <c r="J77" i="1"/>
  <c r="E82" i="1"/>
  <c r="E43" i="1"/>
  <c r="G27" i="1"/>
  <c r="G89" i="1"/>
  <c r="G98" i="1"/>
  <c r="G93" i="1"/>
  <c r="E85" i="1"/>
  <c r="G84" i="1"/>
  <c r="I76" i="1"/>
  <c r="H67" i="1"/>
  <c r="J66" i="1"/>
  <c r="F64" i="1"/>
  <c r="G53" i="1"/>
  <c r="I52" i="1"/>
  <c r="F50" i="1"/>
  <c r="G46" i="1"/>
  <c r="I32" i="1"/>
  <c r="G38" i="1"/>
  <c r="I35" i="1"/>
  <c r="J70" i="1"/>
  <c r="I56" i="1"/>
  <c r="G48" i="1"/>
  <c r="F30" i="1"/>
  <c r="G102" i="1"/>
  <c r="G90" i="1"/>
  <c r="J73" i="1"/>
  <c r="G61" i="1"/>
  <c r="G47" i="1"/>
  <c r="G33" i="1"/>
  <c r="D81" i="1"/>
  <c r="D95" i="1"/>
  <c r="F100" i="1"/>
  <c r="G94" i="1"/>
  <c r="E99" i="1"/>
  <c r="G88" i="1"/>
  <c r="J78" i="1"/>
  <c r="J74" i="1"/>
  <c r="G62" i="1"/>
  <c r="I31" i="1"/>
  <c r="I36" i="1"/>
  <c r="F92" i="1"/>
  <c r="I68" i="1"/>
  <c r="H54" i="1"/>
  <c r="G41" i="1"/>
  <c r="E29" i="1"/>
  <c r="A44" i="2" l="1"/>
  <c r="A43" i="2"/>
  <c r="A45" i="2"/>
  <c r="A47" i="2"/>
  <c r="A14" i="2"/>
  <c r="A46" i="2"/>
  <c r="A48" i="2"/>
  <c r="A41" i="2"/>
  <c r="A31" i="2"/>
  <c r="A42" i="2"/>
  <c r="A39" i="2"/>
  <c r="A36" i="2"/>
  <c r="A40" i="2"/>
  <c r="A37" i="2"/>
  <c r="A35" i="2"/>
  <c r="A38" i="2"/>
  <c r="A34" i="2"/>
  <c r="A32" i="2"/>
  <c r="A30" i="2"/>
  <c r="A33" i="2"/>
  <c r="A26" i="2"/>
  <c r="A28" i="2"/>
  <c r="A27" i="2"/>
  <c r="A29" i="2"/>
  <c r="A25" i="2"/>
  <c r="A17" i="2"/>
  <c r="A23" i="2"/>
  <c r="A24" i="2"/>
  <c r="A16" i="2"/>
  <c r="A20" i="2"/>
  <c r="A22" i="2"/>
  <c r="A21" i="2"/>
  <c r="A18" i="2"/>
  <c r="A19" i="2"/>
  <c r="A15" i="2"/>
  <c r="A13" i="2"/>
  <c r="A12" i="2"/>
  <c r="A11" i="2"/>
</calcChain>
</file>

<file path=xl/sharedStrings.xml><?xml version="1.0" encoding="utf-8"?>
<sst xmlns="http://schemas.openxmlformats.org/spreadsheetml/2006/main" count="694" uniqueCount="195">
  <si>
    <t>271BE521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</si>
  <si>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</si>
  <si>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</si>
  <si>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</si>
  <si>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</si>
  <si>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</si>
  <si>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</si>
  <si>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</si>
  <si>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</si>
  <si>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</si>
  <si>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</si>
  <si>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</si>
  <si>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</si>
  <si>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</si>
  <si>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</si>
  <si>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</si>
  <si>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</si>
  <si>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</si>
  <si>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</si>
  <si>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</si>
  <si>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</si>
  <si>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</si>
  <si>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</si>
  <si>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</si>
  <si>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</si>
  <si>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</si>
  <si>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</si>
  <si>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</si>
  <si>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</si>
  <si>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</si>
  <si>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</si>
  <si>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</si>
  <si>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</si>
  <si>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</si>
  <si>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</si>
  <si>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</si>
  <si>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</si>
  <si>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</si>
  <si>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7.6.0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</si>
  <si>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</si>
  <si>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</si>
  <si>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</si>
  <si>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</si>
  <si>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</si>
  <si>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</si>
  <si>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</si>
  <si>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Max Enterprises</t>
  </si>
  <si>
    <t>Decision</t>
  </si>
  <si>
    <t>2,0,0,3,2,3,4,0,0,0</t>
  </si>
  <si>
    <t>Direct</t>
  </si>
  <si>
    <t>Indirect</t>
  </si>
  <si>
    <t>SEO</t>
  </si>
  <si>
    <t>2,0,0,3,5,6,7,1,0,0</t>
  </si>
  <si>
    <t>SMS</t>
  </si>
  <si>
    <t>Email</t>
  </si>
  <si>
    <t>Coupon</t>
  </si>
  <si>
    <t>Chance</t>
  </si>
  <si>
    <t>4,0,0,0,5,0,0</t>
  </si>
  <si>
    <t>1,0,0,2,8,9,2,0,0</t>
  </si>
  <si>
    <t>Effective</t>
  </si>
  <si>
    <t>Ineffective</t>
  </si>
  <si>
    <t>2,0,0,1,10,5,0,0</t>
  </si>
  <si>
    <t>Reminder SMS</t>
  </si>
  <si>
    <t>1,0,0,2,11,12,9,0,0</t>
  </si>
  <si>
    <t>4,0,0,0,10,0,0</t>
  </si>
  <si>
    <t>1,0,0,2,13,14,2,0,0</t>
  </si>
  <si>
    <t>4,0,0,0,6,0,0</t>
  </si>
  <si>
    <t>1,0,0,2,15,16,2,0,0</t>
  </si>
  <si>
    <t>4,0,0,0,7,0,0</t>
  </si>
  <si>
    <t>2,0,0,1,17,7,0,0</t>
  </si>
  <si>
    <t>1,0,0,2,18,19,16,0,0</t>
  </si>
  <si>
    <t>4,0,0,0,17,0,0</t>
  </si>
  <si>
    <t>2,0,0,2,20,21,1,0,0</t>
  </si>
  <si>
    <t>Social Media</t>
  </si>
  <si>
    <t>Newspaper</t>
  </si>
  <si>
    <t>1,0,0,2,22,23,3,0,0</t>
  </si>
  <si>
    <t>4,0,0,0,20,0,0</t>
  </si>
  <si>
    <t>2,0,0,1,24,20,0,0</t>
  </si>
  <si>
    <t>2,0,0,2,25,26,23,0,0</t>
  </si>
  <si>
    <t>Indeginous Team</t>
  </si>
  <si>
    <t>Third Party SEO Company</t>
  </si>
  <si>
    <t>1,0,0,2,27,28,24,0,0</t>
  </si>
  <si>
    <t>4,0,0,0,25,0,0</t>
  </si>
  <si>
    <t>1,0,0,2,29,30,24,0,0</t>
  </si>
  <si>
    <t>4,0,0,0,26,0,0</t>
  </si>
  <si>
    <t>1,0,0,2,31,32,3,0,0</t>
  </si>
  <si>
    <t>4,0,0,0,21,0,0</t>
  </si>
  <si>
    <t>PrecisionTree Policy Suggestion - Optimal Decision Tree</t>
  </si>
  <si>
    <t>2,0,0,2,33,36,1,0,0</t>
  </si>
  <si>
    <t>1,0,0,2,34,35,4,0,0</t>
  </si>
  <si>
    <t>4,0,0,0,33,0,0</t>
  </si>
  <si>
    <t>1,0,0,2,37,38,4,0,0</t>
  </si>
  <si>
    <t>4,0,0,0,36,0,0</t>
  </si>
  <si>
    <t>7.6.1</t>
  </si>
  <si>
    <t>Decision Variables</t>
  </si>
  <si>
    <t>Direct Targeting</t>
  </si>
  <si>
    <t>Indirect Targeting</t>
  </si>
  <si>
    <t>Search Engine Optimization</t>
  </si>
  <si>
    <t>Probability</t>
  </si>
  <si>
    <t>SMS, cost $ Thousands</t>
  </si>
  <si>
    <t>Additional cost for Remider SMS, $ Thousands</t>
  </si>
  <si>
    <t>Email, cost $ Thounds</t>
  </si>
  <si>
    <t>Coupon, cost $ Thounds</t>
  </si>
  <si>
    <t>Social Media, cost $ Thousand</t>
  </si>
  <si>
    <t>Indeginous, cost $ Thousand</t>
  </si>
  <si>
    <t>Third Party SEO Company, cost $ Thousand</t>
  </si>
  <si>
    <t>Newspaper Cost, $ Thousands</t>
  </si>
  <si>
    <r>
      <t>Performed By:</t>
    </r>
    <r>
      <rPr>
        <sz val="8"/>
        <color theme="1"/>
        <rFont val="Tahoma"/>
        <family val="2"/>
      </rPr>
      <t xml:space="preserve"> stsc</t>
    </r>
  </si>
  <si>
    <t>PrecisionTree Risk Profile - Probability Chart</t>
  </si>
  <si>
    <t>Chart Data</t>
  </si>
  <si>
    <t>#1</t>
  </si>
  <si>
    <t>#2</t>
  </si>
  <si>
    <t>#3</t>
  </si>
  <si>
    <t>Value</t>
  </si>
  <si>
    <r>
      <t>Analysis:</t>
    </r>
    <r>
      <rPr>
        <sz val="8"/>
        <color theme="1"/>
        <rFont val="Tahoma"/>
        <family val="2"/>
      </rPr>
      <t xml:space="preserve"> Optimal Path of Entire Decision Tree</t>
    </r>
  </si>
  <si>
    <t>Optimal Path</t>
  </si>
  <si>
    <t>PrecisionTree Sensitivity Analysis - Sensitivity Graph</t>
  </si>
  <si>
    <r>
      <t>Output:</t>
    </r>
    <r>
      <rPr>
        <sz val="8"/>
        <color theme="1"/>
        <rFont val="Tahoma"/>
        <family val="2"/>
      </rPr>
      <t xml:space="preserve"> Decision Tree 'Max Enterprises' (Expected Value of Entire Model)</t>
    </r>
  </si>
  <si>
    <r>
      <t>Input:</t>
    </r>
    <r>
      <rPr>
        <sz val="8"/>
        <color theme="1"/>
        <rFont val="Tahoma"/>
        <family val="2"/>
      </rPr>
      <t xml:space="preserve"> Coupon Cost (C20)</t>
    </r>
  </si>
  <si>
    <t>Sensitivity Data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</si>
  <si>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</si>
  <si>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</si>
  <si>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</si>
  <si>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</si>
  <si>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</si>
  <si>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</si>
  <si>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</si>
  <si>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</si>
  <si>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</si>
  <si>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</si>
  <si>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</si>
  <si>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</si>
  <si>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</si>
  <si>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</si>
  <si>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</si>
  <si>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</si>
  <si>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</si>
  <si>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Input</t>
  </si>
  <si>
    <t>Change (%)</t>
  </si>
  <si>
    <t>Output</t>
  </si>
  <si>
    <r>
      <t>Input:</t>
    </r>
    <r>
      <rPr>
        <sz val="8"/>
        <color theme="1"/>
        <rFont val="Tahoma"/>
        <family val="2"/>
      </rPr>
      <t xml:space="preserve"> Email Cost (C14)</t>
    </r>
  </si>
  <si>
    <r>
      <t>Input:</t>
    </r>
    <r>
      <rPr>
        <sz val="8"/>
        <color theme="1"/>
        <rFont val="Tahoma"/>
        <family val="2"/>
      </rPr>
      <t xml:space="preserve"> SMS Cost (C3)</t>
    </r>
  </si>
  <si>
    <t>PrecisionTree Sensitivity Analysis - Strategy Region</t>
  </si>
  <si>
    <t>Strategy Region Data</t>
  </si>
  <si>
    <t>PrecisionTree Sensitivity Analysis - Tornado Graph</t>
  </si>
  <si>
    <t>Tornado Graph Data</t>
  </si>
  <si>
    <t>Decision Tree 'Max Enterprises' (Expected Value of Entire Model)</t>
  </si>
  <si>
    <t>Rank</t>
  </si>
  <si>
    <t>Input Name</t>
  </si>
  <si>
    <t>Cell</t>
  </si>
  <si>
    <t>Minimum</t>
  </si>
  <si>
    <t>Maximum</t>
  </si>
  <si>
    <t>Coupon Cost (C20)</t>
  </si>
  <si>
    <t>C20</t>
  </si>
  <si>
    <t>Email Cost (C14)</t>
  </si>
  <si>
    <t>C14</t>
  </si>
  <si>
    <t>SMS Cost (C3)</t>
  </si>
  <si>
    <t>C3</t>
  </si>
  <si>
    <r>
      <t>Input:</t>
    </r>
    <r>
      <rPr>
        <sz val="8"/>
        <color theme="1"/>
        <rFont val="Tahoma"/>
        <family val="2"/>
      </rPr>
      <t xml:space="preserve"> Social Media Effective Probability (E5)</t>
    </r>
  </si>
  <si>
    <r>
      <t>Input:</t>
    </r>
    <r>
      <rPr>
        <sz val="8"/>
        <color theme="1"/>
        <rFont val="Tahoma"/>
        <family val="2"/>
      </rPr>
      <t xml:space="preserve"> Newspaper Effective Probability (E22)</t>
    </r>
  </si>
  <si>
    <t>Social Media Effective Probability (E5)</t>
  </si>
  <si>
    <t>E5</t>
  </si>
  <si>
    <t>Newspaper Effective Probability (E22)</t>
  </si>
  <si>
    <t>E22</t>
  </si>
  <si>
    <t>PrecisionTree Sensitivity Analysis - Sensitivity Graph (2-Way)</t>
  </si>
  <si>
    <r>
      <t>Input X:</t>
    </r>
    <r>
      <rPr>
        <sz val="8"/>
        <color theme="1"/>
        <rFont val="Tahoma"/>
        <family val="2"/>
      </rPr>
      <t xml:space="preserve"> Indigenous Cost (G3)</t>
    </r>
  </si>
  <si>
    <r>
      <t>Input Y:</t>
    </r>
    <r>
      <rPr>
        <sz val="8"/>
        <color theme="1"/>
        <rFont val="Tahoma"/>
        <family val="2"/>
      </rPr>
      <t xml:space="preserve"> Third Party SEO Company (G9)</t>
    </r>
  </si>
  <si>
    <t>Two-Way Sensitivity Data of Decision Tree 'Max Enterprises' (Expected Value of Entire Model)</t>
  </si>
  <si>
    <t>With Variation of Indigenous Cost (G3) and Third Party SEO Company (G9)</t>
  </si>
  <si>
    <t>Indigenous Cost (G3)</t>
  </si>
  <si>
    <t>Third Party SEO Company (G9)</t>
  </si>
  <si>
    <t>PrecisionTree Sensitivity Analysis - Strategy Region (2-Way)</t>
  </si>
  <si>
    <r>
      <t>Node:</t>
    </r>
    <r>
      <rPr>
        <sz val="8"/>
        <color theme="1"/>
        <rFont val="Tahoma"/>
        <family val="2"/>
      </rPr>
      <t xml:space="preserve"> 'Decision' (D60)</t>
    </r>
  </si>
  <si>
    <r>
      <t>Input #1:</t>
    </r>
    <r>
      <rPr>
        <sz val="8"/>
        <color theme="1"/>
        <rFont val="Tahoma"/>
        <family val="2"/>
      </rPr>
      <t xml:space="preserve"> Indigenous Cost (G3)</t>
    </r>
  </si>
  <si>
    <r>
      <t>Input #2:</t>
    </r>
    <r>
      <rPr>
        <sz val="8"/>
        <color theme="1"/>
        <rFont val="Tahoma"/>
        <family val="2"/>
      </rPr>
      <t xml:space="preserve"> Third Party SEO Company (G9)</t>
    </r>
  </si>
  <si>
    <t>Strategy Region Chart Data</t>
  </si>
  <si>
    <r>
      <t>Model:</t>
    </r>
    <r>
      <rPr>
        <sz val="8"/>
        <color theme="1"/>
        <rFont val="Tahoma"/>
        <family val="2"/>
      </rPr>
      <t xml:space="preserve"> Decision Tree 'Max Enterprises' in [Project .xlsx]Decision Tree</t>
    </r>
  </si>
  <si>
    <r>
      <t>Date:</t>
    </r>
    <r>
      <rPr>
        <sz val="8"/>
        <color theme="1"/>
        <rFont val="Tahoma"/>
        <family val="2"/>
      </rPr>
      <t xml:space="preserve"> Sunday, October 13, 2019 9:16:40 PM</t>
    </r>
  </si>
  <si>
    <r>
      <t>Date:</t>
    </r>
    <r>
      <rPr>
        <sz val="8"/>
        <color theme="1"/>
        <rFont val="Tahoma"/>
        <family val="2"/>
      </rPr>
      <t xml:space="preserve"> Sunday, October 13, 2019 9:17:24 PM</t>
    </r>
  </si>
  <si>
    <r>
      <t>Date:</t>
    </r>
    <r>
      <rPr>
        <sz val="8"/>
        <color theme="1"/>
        <rFont val="Tahoma"/>
        <family val="2"/>
      </rPr>
      <t xml:space="preserve"> Sunday, October 13, 2019 9:19:51 PM</t>
    </r>
  </si>
  <si>
    <r>
      <t>Date:</t>
    </r>
    <r>
      <rPr>
        <sz val="8"/>
        <color theme="1"/>
        <rFont val="Tahoma"/>
        <family val="2"/>
      </rPr>
      <t xml:space="preserve"> Sunday, October 13, 2019 9:19:52 PM</t>
    </r>
  </si>
  <si>
    <r>
      <t>Date:</t>
    </r>
    <r>
      <rPr>
        <sz val="8"/>
        <color theme="1"/>
        <rFont val="Tahoma"/>
        <family val="2"/>
      </rPr>
      <t xml:space="preserve"> Sunday, October 13, 2019 9:19:54 PM</t>
    </r>
  </si>
  <si>
    <r>
      <t>Date:</t>
    </r>
    <r>
      <rPr>
        <sz val="8"/>
        <color theme="1"/>
        <rFont val="Tahoma"/>
        <family val="2"/>
      </rPr>
      <t xml:space="preserve"> Sunday, October 13, 2019 9:19:55 PM</t>
    </r>
  </si>
  <si>
    <r>
      <t>Date:</t>
    </r>
    <r>
      <rPr>
        <sz val="8"/>
        <color theme="1"/>
        <rFont val="Tahoma"/>
        <family val="2"/>
      </rPr>
      <t xml:space="preserve"> Sunday, October 13, 2019 9:19:56 PM</t>
    </r>
  </si>
  <si>
    <r>
      <t>Date:</t>
    </r>
    <r>
      <rPr>
        <sz val="8"/>
        <color theme="1"/>
        <rFont val="Tahoma"/>
        <family val="2"/>
      </rPr>
      <t xml:space="preserve"> Sunday, October 13, 2019 9:19:57 PM</t>
    </r>
  </si>
  <si>
    <r>
      <t>Date:</t>
    </r>
    <r>
      <rPr>
        <sz val="8"/>
        <color theme="1"/>
        <rFont val="Tahoma"/>
        <family val="2"/>
      </rPr>
      <t xml:space="preserve"> Sunday, October 13, 2019 9:19:59 PM</t>
    </r>
  </si>
  <si>
    <r>
      <t>Date:</t>
    </r>
    <r>
      <rPr>
        <sz val="8"/>
        <color theme="1"/>
        <rFont val="Tahoma"/>
        <family val="2"/>
      </rPr>
      <t xml:space="preserve"> Sunday, October 13, 2019 9:20:00 PM</t>
    </r>
  </si>
  <si>
    <r>
      <t>Date:</t>
    </r>
    <r>
      <rPr>
        <sz val="8"/>
        <color theme="1"/>
        <rFont val="Tahoma"/>
        <family val="2"/>
      </rPr>
      <t xml:space="preserve"> Sunday, October 13, 2019 9:20:02 PM</t>
    </r>
  </si>
  <si>
    <r>
      <t>Date:</t>
    </r>
    <r>
      <rPr>
        <sz val="8"/>
        <color theme="1"/>
        <rFont val="Tahoma"/>
        <family val="2"/>
      </rPr>
      <t xml:space="preserve"> Sunday, October 13, 2019 9:20:04 PM</t>
    </r>
  </si>
  <si>
    <r>
      <t>Date:</t>
    </r>
    <r>
      <rPr>
        <sz val="8"/>
        <color theme="1"/>
        <rFont val="Tahoma"/>
        <family val="2"/>
      </rPr>
      <t xml:space="preserve"> Sunday, October 13, 2019 9:20:05 PM</t>
    </r>
  </si>
  <si>
    <r>
      <t>Date:</t>
    </r>
    <r>
      <rPr>
        <sz val="8"/>
        <color theme="1"/>
        <rFont val="Tahoma"/>
        <family val="2"/>
      </rPr>
      <t xml:space="preserve"> Sunday, October 13, 2019 9:23:24 PM</t>
    </r>
  </si>
  <si>
    <r>
      <t>Date:</t>
    </r>
    <r>
      <rPr>
        <sz val="8"/>
        <color theme="1"/>
        <rFont val="Tahoma"/>
        <family val="2"/>
      </rPr>
      <t xml:space="preserve"> Sunday, October 13, 2019 9:23:26 PM</t>
    </r>
  </si>
  <si>
    <t>Income from Effectiveness, $ Thousands</t>
  </si>
  <si>
    <t>Additional cost from Remider SMS, $ Thousands</t>
  </si>
  <si>
    <t>Income  from Ineffectiveness, $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</si>
</sst>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&gt;0.00001]0.0###%;[=0]0.0%;0.00E+00"/>
    <numFmt numFmtId="165" formatCode="[&gt;0.00001]0.0000%;[=0]0.0000%;0.00E+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8" fillId="2" borderId="0" xfId="0" applyFont="1" applyFill="1" applyBorder="1"/>
    <xf numFmtId="0" fontId="7" fillId="2" borderId="0" xfId="0" applyFont="1" applyFill="1" applyBorder="1"/>
    <xf numFmtId="0" fontId="7" fillId="2" borderId="1" xfId="0" applyFont="1" applyFill="1" applyBorder="1"/>
    <xf numFmtId="0" fontId="8" fillId="2" borderId="0" xfId="0" quotePrefix="1" applyFont="1" applyFill="1" applyBorder="1"/>
    <xf numFmtId="0" fontId="9" fillId="2" borderId="0" xfId="0" applyFont="1" applyFill="1" applyBorder="1"/>
    <xf numFmtId="0" fontId="9" fillId="2" borderId="1" xfId="0" applyFont="1" applyFill="1" applyBorder="1"/>
    <xf numFmtId="0" fontId="0" fillId="3" borderId="0" xfId="0" applyFill="1"/>
    <xf numFmtId="164" fontId="2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4" xfId="0" applyFill="1" applyBorder="1"/>
    <xf numFmtId="0" fontId="11" fillId="3" borderId="7" xfId="0" applyFont="1" applyFill="1" applyBorder="1"/>
    <xf numFmtId="0" fontId="11" fillId="3" borderId="13" xfId="0" applyFont="1" applyFill="1" applyBorder="1"/>
    <xf numFmtId="0" fontId="11" fillId="3" borderId="8" xfId="0" applyFont="1" applyFill="1" applyBorder="1"/>
    <xf numFmtId="0" fontId="12" fillId="4" borderId="20" xfId="0" quotePrefix="1" applyNumberFormat="1" applyFont="1" applyFill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0" fillId="0" borderId="18" xfId="0" applyNumberFormat="1" applyFont="1" applyBorder="1" applyAlignment="1">
      <alignment horizontal="center"/>
    </xf>
    <xf numFmtId="0" fontId="10" fillId="0" borderId="15" xfId="0" applyNumberFormat="1" applyFont="1" applyBorder="1" applyAlignment="1">
      <alignment horizontal="center"/>
    </xf>
    <xf numFmtId="0" fontId="10" fillId="0" borderId="25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left"/>
    </xf>
    <xf numFmtId="0" fontId="10" fillId="0" borderId="27" xfId="0" applyNumberFormat="1" applyFont="1" applyBorder="1" applyAlignment="1">
      <alignment horizontal="left"/>
    </xf>
    <xf numFmtId="0" fontId="10" fillId="0" borderId="5" xfId="0" applyNumberFormat="1" applyFont="1" applyBorder="1" applyAlignment="1">
      <alignment horizontal="center" vertical="top"/>
    </xf>
    <xf numFmtId="0" fontId="10" fillId="0" borderId="6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right" vertical="top"/>
    </xf>
    <xf numFmtId="0" fontId="2" fillId="0" borderId="2" xfId="0" applyNumberFormat="1" applyFont="1" applyBorder="1" applyAlignment="1">
      <alignment horizontal="right" vertical="top"/>
    </xf>
    <xf numFmtId="0" fontId="2" fillId="0" borderId="3" xfId="0" applyNumberFormat="1" applyFont="1" applyBorder="1" applyAlignment="1">
      <alignment horizontal="right" vertical="top"/>
    </xf>
    <xf numFmtId="0" fontId="2" fillId="0" borderId="4" xfId="0" applyNumberFormat="1" applyFont="1" applyBorder="1" applyAlignment="1">
      <alignment horizontal="right" vertical="top"/>
    </xf>
    <xf numFmtId="0" fontId="10" fillId="0" borderId="33" xfId="0" applyNumberFormat="1" applyFont="1" applyBorder="1" applyAlignment="1">
      <alignment horizontal="center"/>
    </xf>
    <xf numFmtId="0" fontId="2" fillId="0" borderId="34" xfId="0" applyNumberFormat="1" applyFont="1" applyBorder="1" applyAlignment="1">
      <alignment horizontal="right" vertical="top"/>
    </xf>
    <xf numFmtId="0" fontId="2" fillId="0" borderId="35" xfId="0" applyNumberFormat="1" applyFont="1" applyBorder="1" applyAlignment="1">
      <alignment horizontal="right" vertical="top"/>
    </xf>
    <xf numFmtId="0" fontId="10" fillId="0" borderId="36" xfId="0" applyNumberFormat="1" applyFont="1" applyBorder="1" applyAlignment="1">
      <alignment horizontal="center"/>
    </xf>
    <xf numFmtId="0" fontId="10" fillId="0" borderId="37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right" vertical="top"/>
    </xf>
    <xf numFmtId="165" fontId="2" fillId="0" borderId="4" xfId="0" applyNumberFormat="1" applyFont="1" applyBorder="1" applyAlignment="1">
      <alignment horizontal="right" vertical="top"/>
    </xf>
    <xf numFmtId="0" fontId="0" fillId="0" borderId="19" xfId="0" applyBorder="1" applyAlignment="1">
      <alignment horizontal="center"/>
    </xf>
    <xf numFmtId="0" fontId="10" fillId="0" borderId="32" xfId="0" applyNumberFormat="1" applyFont="1" applyBorder="1" applyAlignment="1">
      <alignment horizontal="center"/>
    </xf>
    <xf numFmtId="10" fontId="2" fillId="0" borderId="34" xfId="0" applyNumberFormat="1" applyFont="1" applyBorder="1" applyAlignment="1">
      <alignment horizontal="right" vertical="top"/>
    </xf>
    <xf numFmtId="10" fontId="2" fillId="0" borderId="35" xfId="0" applyNumberFormat="1" applyFont="1" applyBorder="1" applyAlignment="1">
      <alignment horizontal="right" vertical="top"/>
    </xf>
    <xf numFmtId="0" fontId="10" fillId="0" borderId="19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right" vertical="top"/>
    </xf>
    <xf numFmtId="10" fontId="2" fillId="0" borderId="4" xfId="0" applyNumberFormat="1" applyFont="1" applyBorder="1" applyAlignment="1">
      <alignment horizontal="right" vertical="top"/>
    </xf>
    <xf numFmtId="0" fontId="2" fillId="0" borderId="16" xfId="0" applyNumberFormat="1" applyFont="1" applyBorder="1" applyAlignment="1">
      <alignment horizontal="center" vertical="top"/>
    </xf>
    <xf numFmtId="0" fontId="2" fillId="0" borderId="23" xfId="0" applyNumberFormat="1" applyFont="1" applyBorder="1" applyAlignment="1">
      <alignment horizontal="center" vertical="top"/>
    </xf>
    <xf numFmtId="0" fontId="2" fillId="4" borderId="16" xfId="0" quotePrefix="1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0" fillId="0" borderId="17" xfId="0" applyNumberFormat="1" applyFont="1" applyBorder="1" applyAlignment="1">
      <alignment horizontal="center"/>
    </xf>
    <xf numFmtId="0" fontId="10" fillId="0" borderId="16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10" fillId="0" borderId="2" xfId="0" applyNumberFormat="1" applyFont="1" applyBorder="1" applyAlignment="1">
      <alignment horizontal="center"/>
    </xf>
    <xf numFmtId="0" fontId="10" fillId="0" borderId="24" xfId="0" applyNumberFormat="1" applyFont="1" applyBorder="1" applyAlignment="1">
      <alignment horizontal="center"/>
    </xf>
    <xf numFmtId="0" fontId="10" fillId="0" borderId="15" xfId="0" applyNumberFormat="1" applyFont="1" applyBorder="1" applyAlignment="1">
      <alignment horizontal="left"/>
    </xf>
    <xf numFmtId="0" fontId="10" fillId="0" borderId="29" xfId="0" applyNumberFormat="1" applyFont="1" applyBorder="1" applyAlignment="1">
      <alignment horizontal="left"/>
    </xf>
    <xf numFmtId="0" fontId="10" fillId="0" borderId="34" xfId="0" applyNumberFormat="1" applyFont="1" applyBorder="1" applyAlignment="1">
      <alignment horizontal="center"/>
    </xf>
    <xf numFmtId="0" fontId="10" fillId="0" borderId="33" xfId="0" applyNumberFormat="1" applyFont="1" applyBorder="1" applyAlignment="1">
      <alignment horizontal="left"/>
    </xf>
    <xf numFmtId="0" fontId="10" fillId="0" borderId="38" xfId="0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10" fillId="0" borderId="40" xfId="0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0" xfId="0" quotePrefix="1" applyNumberFormat="1" applyFont="1" applyBorder="1" applyAlignment="1">
      <alignment horizontal="left" vertical="top" wrapText="1"/>
    </xf>
    <xf numFmtId="0" fontId="2" fillId="0" borderId="34" xfId="0" quotePrefix="1" applyNumberFormat="1" applyFont="1" applyBorder="1" applyAlignment="1">
      <alignment horizontal="left" vertical="top"/>
    </xf>
    <xf numFmtId="0" fontId="2" fillId="0" borderId="3" xfId="0" quotePrefix="1" applyNumberFormat="1" applyFont="1" applyBorder="1" applyAlignment="1">
      <alignment horizontal="left" vertical="top" wrapText="1"/>
    </xf>
    <xf numFmtId="0" fontId="2" fillId="0" borderId="35" xfId="0" quotePrefix="1" applyNumberFormat="1" applyFont="1" applyBorder="1" applyAlignment="1">
      <alignment horizontal="left" vertical="top"/>
    </xf>
    <xf numFmtId="0" fontId="10" fillId="0" borderId="17" xfId="0" applyNumberFormat="1" applyFont="1" applyBorder="1" applyAlignment="1">
      <alignment horizontal="left"/>
    </xf>
    <xf numFmtId="0" fontId="10" fillId="0" borderId="28" xfId="0" applyNumberFormat="1" applyFont="1" applyBorder="1" applyAlignment="1">
      <alignment horizontal="left"/>
    </xf>
    <xf numFmtId="0" fontId="10" fillId="0" borderId="24" xfId="0" applyNumberFormat="1" applyFont="1" applyBorder="1" applyAlignment="1">
      <alignment horizontal="left"/>
    </xf>
    <xf numFmtId="0" fontId="10" fillId="0" borderId="36" xfId="0" quotePrefix="1" applyNumberFormat="1" applyFon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6" fontId="10" fillId="0" borderId="15" xfId="0" applyNumberFormat="1" applyFont="1" applyBorder="1" applyAlignment="1">
      <alignment horizontal="right"/>
    </xf>
    <xf numFmtId="166" fontId="10" fillId="0" borderId="25" xfId="0" applyNumberFormat="1" applyFont="1" applyBorder="1" applyAlignment="1">
      <alignment horizontal="right"/>
    </xf>
    <xf numFmtId="0" fontId="10" fillId="0" borderId="43" xfId="0" quotePrefix="1" applyNumberFormat="1" applyFont="1" applyBorder="1" applyAlignment="1">
      <alignment horizontal="right" vertical="center" textRotation="90" wrapText="1"/>
    </xf>
    <xf numFmtId="0" fontId="0" fillId="0" borderId="16" xfId="0" applyBorder="1" applyAlignment="1">
      <alignment horizontal="right" vertical="center" textRotation="90" wrapText="1"/>
    </xf>
    <xf numFmtId="0" fontId="0" fillId="0" borderId="23" xfId="0" applyBorder="1" applyAlignment="1">
      <alignment horizontal="right" vertical="center" textRotation="90" wrapText="1"/>
    </xf>
    <xf numFmtId="166" fontId="10" fillId="0" borderId="30" xfId="0" applyNumberFormat="1" applyFont="1" applyBorder="1" applyAlignment="1">
      <alignment horizontal="right" vertical="top"/>
    </xf>
    <xf numFmtId="166" fontId="10" fillId="0" borderId="31" xfId="0" applyNumberFormat="1" applyFont="1" applyBorder="1" applyAlignment="1">
      <alignment horizontal="right" vertical="top"/>
    </xf>
    <xf numFmtId="0" fontId="10" fillId="0" borderId="44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right" vertical="top"/>
    </xf>
    <xf numFmtId="0" fontId="2" fillId="0" borderId="23" xfId="0" applyNumberFormat="1" applyFont="1" applyBorder="1" applyAlignment="1">
      <alignment horizontal="right" vertical="top"/>
    </xf>
    <xf numFmtId="0" fontId="10" fillId="0" borderId="24" xfId="0" applyNumberFormat="1" applyFont="1" applyBorder="1" applyAlignment="1">
      <alignment horizontal="center" wrapText="1"/>
    </xf>
    <xf numFmtId="0" fontId="10" fillId="0" borderId="15" xfId="0" applyNumberFormat="1" applyFont="1" applyBorder="1" applyAlignment="1">
      <alignment horizontal="center" wrapText="1"/>
    </xf>
    <xf numFmtId="0" fontId="10" fillId="0" borderId="33" xfId="0" applyNumberFormat="1" applyFont="1" applyBorder="1" applyAlignment="1">
      <alignment horizontal="center" wrapText="1"/>
    </xf>
    <xf numFmtId="0" fontId="10" fillId="0" borderId="2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'Max Enterprises'</a:t>
            </a:r>
            <a:r>
              <a:rPr lang="en-US" sz="800" b="0"/>
              <a:t>
Optimal Path of Entire Decision Tree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80790130565952711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 (2)'!$C$32:$C$34</c:f>
              <c:numCache>
                <c:formatCode>General</c:formatCode>
                <c:ptCount val="3"/>
                <c:pt idx="0">
                  <c:v>-200</c:v>
                </c:pt>
                <c:pt idx="1">
                  <c:v>500</c:v>
                </c:pt>
                <c:pt idx="2">
                  <c:v>650</c:v>
                </c:pt>
              </c:numCache>
            </c:numRef>
          </c:xVal>
          <c:yVal>
            <c:numRef>
              <c:f>'Probability Chart (2)'!$D$32:$D$34</c:f>
              <c:numCache>
                <c:formatCode>[&gt;0.00001]0.0000%;[=0]0.0000%;0.00E+00</c:formatCode>
                <c:ptCount val="3"/>
                <c:pt idx="0">
                  <c:v>0.13500000000000001</c:v>
                </c:pt>
                <c:pt idx="1">
                  <c:v>0.7</c:v>
                </c:pt>
                <c:pt idx="2">
                  <c:v>0.16500000000000004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7-4FA0-90B3-08BC7F57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5631"/>
        <c:axId val="394577311"/>
      </c:scatterChart>
      <c:valAx>
        <c:axId val="394585631"/>
        <c:scaling>
          <c:orientation val="minMax"/>
          <c:max val="700"/>
          <c:min val="-3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94577311"/>
        <c:crossesAt val="-1.0000000000000001E+300"/>
        <c:crossBetween val="midCat"/>
        <c:majorUnit val="100"/>
      </c:valAx>
      <c:valAx>
        <c:axId val="394577311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94585631"/>
        <c:crossesAt val="-1.0000000000000001E+300"/>
        <c:crossBetween val="midCat"/>
        <c:majorUnit val="0.1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'Max Enterprises'</a:t>
            </a:r>
            <a:r>
              <a:rPr lang="en-US" sz="800" b="0"/>
              <a:t>
Expected Value of Node 'Decision' (D60)
With Variation of Email Cost (C14)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0585234380749138"/>
          <c:h val="0.74262308626366058"/>
        </c:manualLayout>
      </c:layout>
      <c:scatterChart>
        <c:scatterStyle val="lineMarker"/>
        <c:varyColors val="0"/>
        <c:ser>
          <c:idx val="0"/>
          <c:order val="0"/>
          <c:tx>
            <c:v>Direct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C14'!$C$32:$C$51</c:f>
              <c:numCache>
                <c:formatCode>General</c:formatCode>
                <c:ptCount val="20"/>
                <c:pt idx="0">
                  <c:v>100</c:v>
                </c:pt>
                <c:pt idx="1">
                  <c:v>121.05263157894737</c:v>
                </c:pt>
                <c:pt idx="2">
                  <c:v>142.10526315789474</c:v>
                </c:pt>
                <c:pt idx="3">
                  <c:v>163.15789473684211</c:v>
                </c:pt>
                <c:pt idx="4">
                  <c:v>184.21052631578948</c:v>
                </c:pt>
                <c:pt idx="5">
                  <c:v>205.26315789473685</c:v>
                </c:pt>
                <c:pt idx="6">
                  <c:v>226.31578947368422</c:v>
                </c:pt>
                <c:pt idx="7">
                  <c:v>247.36842105263159</c:v>
                </c:pt>
                <c:pt idx="8">
                  <c:v>268.42105263157896</c:v>
                </c:pt>
                <c:pt idx="9">
                  <c:v>289.4736842105263</c:v>
                </c:pt>
                <c:pt idx="10">
                  <c:v>310.5263157894737</c:v>
                </c:pt>
                <c:pt idx="11">
                  <c:v>331.57894736842104</c:v>
                </c:pt>
                <c:pt idx="12">
                  <c:v>352.63157894736844</c:v>
                </c:pt>
                <c:pt idx="13">
                  <c:v>373.68421052631578</c:v>
                </c:pt>
                <c:pt idx="14">
                  <c:v>394.73684210526318</c:v>
                </c:pt>
                <c:pt idx="15">
                  <c:v>415.78947368421052</c:v>
                </c:pt>
                <c:pt idx="16">
                  <c:v>436.84210526315792</c:v>
                </c:pt>
                <c:pt idx="17">
                  <c:v>457.89473684210526</c:v>
                </c:pt>
                <c:pt idx="18">
                  <c:v>478.94736842105266</c:v>
                </c:pt>
                <c:pt idx="19">
                  <c:v>500</c:v>
                </c:pt>
              </c:numCache>
            </c:numRef>
          </c:xVal>
          <c:yVal>
            <c:numRef>
              <c:f>'Strategy C14'!$E$32:$E$51</c:f>
              <c:numCache>
                <c:formatCode>General</c:formatCode>
                <c:ptCount val="20"/>
                <c:pt idx="0">
                  <c:v>180.2</c:v>
                </c:pt>
                <c:pt idx="1">
                  <c:v>180.2</c:v>
                </c:pt>
                <c:pt idx="2">
                  <c:v>180.2</c:v>
                </c:pt>
                <c:pt idx="3">
                  <c:v>180.2</c:v>
                </c:pt>
                <c:pt idx="4">
                  <c:v>180.2</c:v>
                </c:pt>
                <c:pt idx="5">
                  <c:v>180.2</c:v>
                </c:pt>
                <c:pt idx="6">
                  <c:v>180.2</c:v>
                </c:pt>
                <c:pt idx="7">
                  <c:v>180.2</c:v>
                </c:pt>
                <c:pt idx="8">
                  <c:v>180.2</c:v>
                </c:pt>
                <c:pt idx="9">
                  <c:v>180.2</c:v>
                </c:pt>
                <c:pt idx="10">
                  <c:v>180.2</c:v>
                </c:pt>
                <c:pt idx="11">
                  <c:v>180.2</c:v>
                </c:pt>
                <c:pt idx="12">
                  <c:v>180.2</c:v>
                </c:pt>
                <c:pt idx="13">
                  <c:v>180.2</c:v>
                </c:pt>
                <c:pt idx="14">
                  <c:v>180.2</c:v>
                </c:pt>
                <c:pt idx="15">
                  <c:v>180.2</c:v>
                </c:pt>
                <c:pt idx="16">
                  <c:v>180.2</c:v>
                </c:pt>
                <c:pt idx="17">
                  <c:v>180.2</c:v>
                </c:pt>
                <c:pt idx="18">
                  <c:v>180.2</c:v>
                </c:pt>
                <c:pt idx="19">
                  <c:v>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A-4835-A985-665139B233AA}"/>
            </c:ext>
          </c:extLst>
        </c:ser>
        <c:ser>
          <c:idx val="1"/>
          <c:order val="1"/>
          <c:tx>
            <c:v>Indirect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C14'!$C$32:$C$51</c:f>
              <c:numCache>
                <c:formatCode>General</c:formatCode>
                <c:ptCount val="20"/>
                <c:pt idx="0">
                  <c:v>100</c:v>
                </c:pt>
                <c:pt idx="1">
                  <c:v>121.05263157894737</c:v>
                </c:pt>
                <c:pt idx="2">
                  <c:v>142.10526315789474</c:v>
                </c:pt>
                <c:pt idx="3">
                  <c:v>163.15789473684211</c:v>
                </c:pt>
                <c:pt idx="4">
                  <c:v>184.21052631578948</c:v>
                </c:pt>
                <c:pt idx="5">
                  <c:v>205.26315789473685</c:v>
                </c:pt>
                <c:pt idx="6">
                  <c:v>226.31578947368422</c:v>
                </c:pt>
                <c:pt idx="7">
                  <c:v>247.36842105263159</c:v>
                </c:pt>
                <c:pt idx="8">
                  <c:v>268.42105263157896</c:v>
                </c:pt>
                <c:pt idx="9">
                  <c:v>289.4736842105263</c:v>
                </c:pt>
                <c:pt idx="10">
                  <c:v>310.5263157894737</c:v>
                </c:pt>
                <c:pt idx="11">
                  <c:v>331.57894736842104</c:v>
                </c:pt>
                <c:pt idx="12">
                  <c:v>352.63157894736844</c:v>
                </c:pt>
                <c:pt idx="13">
                  <c:v>373.68421052631578</c:v>
                </c:pt>
                <c:pt idx="14">
                  <c:v>394.73684210526318</c:v>
                </c:pt>
                <c:pt idx="15">
                  <c:v>415.78947368421052</c:v>
                </c:pt>
                <c:pt idx="16">
                  <c:v>436.84210526315792</c:v>
                </c:pt>
                <c:pt idx="17">
                  <c:v>457.89473684210526</c:v>
                </c:pt>
                <c:pt idx="18">
                  <c:v>478.94736842105266</c:v>
                </c:pt>
                <c:pt idx="19">
                  <c:v>500</c:v>
                </c:pt>
              </c:numCache>
            </c:numRef>
          </c:xVal>
          <c:yVal>
            <c:numRef>
              <c:f>'Strategy C14'!$G$32:$G$51</c:f>
              <c:numCache>
                <c:formatCode>General</c:formatCode>
                <c:ptCount val="20"/>
                <c:pt idx="0">
                  <c:v>430.25</c:v>
                </c:pt>
                <c:pt idx="1">
                  <c:v>430.25</c:v>
                </c:pt>
                <c:pt idx="2">
                  <c:v>430.25</c:v>
                </c:pt>
                <c:pt idx="3">
                  <c:v>430.25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A-4835-A985-665139B233AA}"/>
            </c:ext>
          </c:extLst>
        </c:ser>
        <c:ser>
          <c:idx val="2"/>
          <c:order val="2"/>
          <c:tx>
            <c:v>SEO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C14'!$C$32:$C$51</c:f>
              <c:numCache>
                <c:formatCode>General</c:formatCode>
                <c:ptCount val="20"/>
                <c:pt idx="0">
                  <c:v>100</c:v>
                </c:pt>
                <c:pt idx="1">
                  <c:v>121.05263157894737</c:v>
                </c:pt>
                <c:pt idx="2">
                  <c:v>142.10526315789474</c:v>
                </c:pt>
                <c:pt idx="3">
                  <c:v>163.15789473684211</c:v>
                </c:pt>
                <c:pt idx="4">
                  <c:v>184.21052631578948</c:v>
                </c:pt>
                <c:pt idx="5">
                  <c:v>205.26315789473685</c:v>
                </c:pt>
                <c:pt idx="6">
                  <c:v>226.31578947368422</c:v>
                </c:pt>
                <c:pt idx="7">
                  <c:v>247.36842105263159</c:v>
                </c:pt>
                <c:pt idx="8">
                  <c:v>268.42105263157896</c:v>
                </c:pt>
                <c:pt idx="9">
                  <c:v>289.4736842105263</c:v>
                </c:pt>
                <c:pt idx="10">
                  <c:v>310.5263157894737</c:v>
                </c:pt>
                <c:pt idx="11">
                  <c:v>331.57894736842104</c:v>
                </c:pt>
                <c:pt idx="12">
                  <c:v>352.63157894736844</c:v>
                </c:pt>
                <c:pt idx="13">
                  <c:v>373.68421052631578</c:v>
                </c:pt>
                <c:pt idx="14">
                  <c:v>394.73684210526318</c:v>
                </c:pt>
                <c:pt idx="15">
                  <c:v>415.78947368421052</c:v>
                </c:pt>
                <c:pt idx="16">
                  <c:v>436.84210526315792</c:v>
                </c:pt>
                <c:pt idx="17">
                  <c:v>457.89473684210526</c:v>
                </c:pt>
                <c:pt idx="18">
                  <c:v>478.94736842105266</c:v>
                </c:pt>
                <c:pt idx="19">
                  <c:v>500</c:v>
                </c:pt>
              </c:numCache>
            </c:numRef>
          </c:xVal>
          <c:yVal>
            <c:numRef>
              <c:f>'Strategy C14'!$I$32:$I$51</c:f>
              <c:numCache>
                <c:formatCode>General</c:formatCode>
                <c:ptCount val="20"/>
                <c:pt idx="0">
                  <c:v>417.50000000000006</c:v>
                </c:pt>
                <c:pt idx="1">
                  <c:v>417.50000000000006</c:v>
                </c:pt>
                <c:pt idx="2">
                  <c:v>417.50000000000006</c:v>
                </c:pt>
                <c:pt idx="3">
                  <c:v>417.50000000000006</c:v>
                </c:pt>
                <c:pt idx="4">
                  <c:v>417.50000000000006</c:v>
                </c:pt>
                <c:pt idx="5">
                  <c:v>417.50000000000006</c:v>
                </c:pt>
                <c:pt idx="6">
                  <c:v>417.50000000000006</c:v>
                </c:pt>
                <c:pt idx="7">
                  <c:v>417.50000000000006</c:v>
                </c:pt>
                <c:pt idx="8">
                  <c:v>417.50000000000006</c:v>
                </c:pt>
                <c:pt idx="9">
                  <c:v>417.50000000000006</c:v>
                </c:pt>
                <c:pt idx="10">
                  <c:v>417.50000000000006</c:v>
                </c:pt>
                <c:pt idx="11">
                  <c:v>417.50000000000006</c:v>
                </c:pt>
                <c:pt idx="12">
                  <c:v>417.50000000000006</c:v>
                </c:pt>
                <c:pt idx="13">
                  <c:v>417.50000000000006</c:v>
                </c:pt>
                <c:pt idx="14">
                  <c:v>417.50000000000006</c:v>
                </c:pt>
                <c:pt idx="15">
                  <c:v>417.50000000000006</c:v>
                </c:pt>
                <c:pt idx="16">
                  <c:v>417.50000000000006</c:v>
                </c:pt>
                <c:pt idx="17">
                  <c:v>417.50000000000006</c:v>
                </c:pt>
                <c:pt idx="18">
                  <c:v>417.50000000000006</c:v>
                </c:pt>
                <c:pt idx="19">
                  <c:v>417.50000000000006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A-4835-A985-665139B2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11455"/>
        <c:axId val="439993151"/>
      </c:scatterChart>
      <c:valAx>
        <c:axId val="440011455"/>
        <c:scaling>
          <c:orientation val="minMax"/>
          <c:max val="5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Email Cost (C14)</a:t>
                </a:r>
              </a:p>
            </c:rich>
          </c:tx>
          <c:layout>
            <c:manualLayout>
              <c:xMode val="edge"/>
              <c:yMode val="edge"/>
              <c:x val="0.35977776142468171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39993151"/>
        <c:crossesAt val="-1.0000000000000001E+300"/>
        <c:crossBetween val="midCat"/>
        <c:majorUnit val="50"/>
      </c:valAx>
      <c:valAx>
        <c:axId val="439993151"/>
        <c:scaling>
          <c:orientation val="minMax"/>
          <c:max val="450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40011455"/>
        <c:crossesAt val="-1.0000000000000001E+300"/>
        <c:crossBetween val="midCat"/>
        <c:majorUnit val="50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'Max Enterprises'</a:t>
            </a:r>
            <a:r>
              <a:rPr lang="en-US" sz="800" b="0"/>
              <a:t>
Expected Value of Node 'Decision' (D60)
With Variation of Newspaper Effective Probability (E22)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0585234380749138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Direct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E22'!$C$32:$C$41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'Strategy E22'!$E$32:$E$41</c:f>
              <c:numCache>
                <c:formatCode>General</c:formatCode>
                <c:ptCount val="10"/>
                <c:pt idx="0">
                  <c:v>180.2</c:v>
                </c:pt>
                <c:pt idx="1">
                  <c:v>180.2</c:v>
                </c:pt>
                <c:pt idx="2">
                  <c:v>180.2</c:v>
                </c:pt>
                <c:pt idx="3">
                  <c:v>180.2</c:v>
                </c:pt>
                <c:pt idx="4">
                  <c:v>180.2</c:v>
                </c:pt>
                <c:pt idx="5">
                  <c:v>180.2</c:v>
                </c:pt>
                <c:pt idx="6">
                  <c:v>180.2</c:v>
                </c:pt>
                <c:pt idx="7">
                  <c:v>180.2</c:v>
                </c:pt>
                <c:pt idx="8">
                  <c:v>180.2</c:v>
                </c:pt>
                <c:pt idx="9">
                  <c:v>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F-4F12-9A3C-72D50F9D65F0}"/>
            </c:ext>
          </c:extLst>
        </c:ser>
        <c:ser>
          <c:idx val="1"/>
          <c:order val="1"/>
          <c:tx>
            <c:v>Indirect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E22'!$C$32:$C$41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'Strategy E22'!$G$32:$G$41</c:f>
              <c:numCache>
                <c:formatCode>General</c:formatCode>
                <c:ptCount val="10"/>
                <c:pt idx="0">
                  <c:v>430.25</c:v>
                </c:pt>
                <c:pt idx="1">
                  <c:v>430.25</c:v>
                </c:pt>
                <c:pt idx="2">
                  <c:v>430.25</c:v>
                </c:pt>
                <c:pt idx="3">
                  <c:v>430.25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F-4F12-9A3C-72D50F9D65F0}"/>
            </c:ext>
          </c:extLst>
        </c:ser>
        <c:ser>
          <c:idx val="2"/>
          <c:order val="2"/>
          <c:tx>
            <c:v>SEO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E22'!$C$32:$C$41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'Strategy E22'!$I$32:$I$41</c:f>
              <c:numCache>
                <c:formatCode>General</c:formatCode>
                <c:ptCount val="10"/>
                <c:pt idx="0">
                  <c:v>417.50000000000006</c:v>
                </c:pt>
                <c:pt idx="1">
                  <c:v>417.50000000000006</c:v>
                </c:pt>
                <c:pt idx="2">
                  <c:v>417.50000000000006</c:v>
                </c:pt>
                <c:pt idx="3">
                  <c:v>417.50000000000006</c:v>
                </c:pt>
                <c:pt idx="4">
                  <c:v>417.50000000000006</c:v>
                </c:pt>
                <c:pt idx="5">
                  <c:v>417.50000000000006</c:v>
                </c:pt>
                <c:pt idx="6">
                  <c:v>417.50000000000006</c:v>
                </c:pt>
                <c:pt idx="7">
                  <c:v>417.50000000000006</c:v>
                </c:pt>
                <c:pt idx="8">
                  <c:v>417.50000000000006</c:v>
                </c:pt>
                <c:pt idx="9">
                  <c:v>417.50000000000006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F-4F12-9A3C-72D50F9D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94815"/>
        <c:axId val="440003967"/>
      </c:scatterChart>
      <c:valAx>
        <c:axId val="439994815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Newspaper Effective Probability (E22)</a:t>
                </a:r>
              </a:p>
            </c:rich>
          </c:tx>
          <c:layout>
            <c:manualLayout>
              <c:xMode val="edge"/>
              <c:yMode val="edge"/>
              <c:x val="0.27821822797851203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40003967"/>
        <c:crossesAt val="-1.0000000000000001E+300"/>
        <c:crossBetween val="midCat"/>
        <c:majorUnit val="0.1"/>
      </c:valAx>
      <c:valAx>
        <c:axId val="440003967"/>
        <c:scaling>
          <c:orientation val="minMax"/>
          <c:max val="450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39994815"/>
        <c:crossesAt val="-1.0000000000000001E+300"/>
        <c:crossBetween val="midCat"/>
        <c:majorUnit val="50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'Max Enterprises'</a:t>
            </a:r>
            <a:r>
              <a:rPr lang="en-US" sz="800" b="0"/>
              <a:t>
Expected Value of Entire Model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7736722456592767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Tornado!$C$33:$C$37</c:f>
              <c:strCache>
                <c:ptCount val="5"/>
                <c:pt idx="0">
                  <c:v>Coupon Cost (C20)</c:v>
                </c:pt>
                <c:pt idx="1">
                  <c:v>Social Media Effective Probability (E5)</c:v>
                </c:pt>
                <c:pt idx="2">
                  <c:v>SMS Cost (C3)</c:v>
                </c:pt>
                <c:pt idx="3">
                  <c:v>Email Cost (C14)</c:v>
                </c:pt>
                <c:pt idx="4">
                  <c:v>Newspaper Effective Probability (E22)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B29-4001-8A7B-A5AFB3396468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Tornado!$C$33:$C$37</c:f>
              <c:strCache>
                <c:ptCount val="5"/>
                <c:pt idx="0">
                  <c:v>Coupon Cost (C20)</c:v>
                </c:pt>
                <c:pt idx="1">
                  <c:v>Social Media Effective Probability (E5)</c:v>
                </c:pt>
                <c:pt idx="2">
                  <c:v>SMS Cost (C3)</c:v>
                </c:pt>
                <c:pt idx="3">
                  <c:v>Email Cost (C14)</c:v>
                </c:pt>
                <c:pt idx="4">
                  <c:v>Newspaper Effective Probability (E22)</c:v>
                </c:pt>
              </c:strCache>
            </c:strRef>
          </c:cat>
          <c:val>
            <c:numLit>
              <c:formatCode>General</c:formatCode>
              <c:ptCount val="5"/>
              <c:pt idx="0">
                <c:v>430.25</c:v>
              </c:pt>
              <c:pt idx="1">
                <c:v>417.50000000000006</c:v>
              </c:pt>
              <c:pt idx="2">
                <c:v>430.25</c:v>
              </c:pt>
              <c:pt idx="3">
                <c:v>430.25</c:v>
              </c:pt>
              <c:pt idx="4">
                <c:v>430.25</c:v>
              </c:pt>
            </c:numLit>
          </c:val>
          <c:extLst>
            <c:ext xmlns:c16="http://schemas.microsoft.com/office/drawing/2014/chart" uri="{C3380CC4-5D6E-409C-BE32-E72D297353CC}">
              <c16:uniqueId val="{00000001-CB29-4001-8A7B-A5AFB3396468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Tornado!$C$33:$C$37</c:f>
              <c:strCache>
                <c:ptCount val="5"/>
                <c:pt idx="0">
                  <c:v>Coupon Cost (C20)</c:v>
                </c:pt>
                <c:pt idx="1">
                  <c:v>Social Media Effective Probability (E5)</c:v>
                </c:pt>
                <c:pt idx="2">
                  <c:v>SMS Cost (C3)</c:v>
                </c:pt>
                <c:pt idx="3">
                  <c:v>Email Cost (C14)</c:v>
                </c:pt>
                <c:pt idx="4">
                  <c:v>Newspaper Effective Probability (E22)</c:v>
                </c:pt>
              </c:strCache>
            </c:strRef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B29-4001-8A7B-A5AFB3396468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Tornado!$C$33:$C$37</c:f>
              <c:strCache>
                <c:ptCount val="5"/>
                <c:pt idx="0">
                  <c:v>Coupon Cost (C20)</c:v>
                </c:pt>
                <c:pt idx="1">
                  <c:v>Social Media Effective Probability (E5)</c:v>
                </c:pt>
                <c:pt idx="2">
                  <c:v>SMS Cost (C3)</c:v>
                </c:pt>
                <c:pt idx="3">
                  <c:v>Email Cost (C14)</c:v>
                </c:pt>
                <c:pt idx="4">
                  <c:v>Newspaper Effective Probability (E22)</c:v>
                </c:pt>
              </c:strCache>
            </c:strRef>
          </c:cat>
          <c:val>
            <c:numLit>
              <c:formatCode>General</c:formatCode>
              <c:ptCount val="5"/>
              <c:pt idx="0">
                <c:v>119.95000000000005</c:v>
              </c:pt>
              <c:pt idx="1">
                <c:v>59.249999999999943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B29-4001-8A7B-A5AFB339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40006463"/>
        <c:axId val="440009791"/>
      </c:barChart>
      <c:catAx>
        <c:axId val="440006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440009791"/>
        <c:crossesAt val="-1.0000000000000001E+300"/>
        <c:auto val="1"/>
        <c:lblAlgn val="ctr"/>
        <c:lblOffset val="100"/>
        <c:noMultiLvlLbl val="0"/>
      </c:catAx>
      <c:valAx>
        <c:axId val="440009791"/>
        <c:scaling>
          <c:orientation val="minMax"/>
          <c:max val="56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40006463"/>
        <c:crosses val="max"/>
        <c:crossBetween val="between"/>
        <c:majorUnit val="20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'Max Enterprises'</a:t>
            </a:r>
            <a:r>
              <a:rPr lang="en-US" sz="800" b="0"/>
              <a:t>
Expected Value of Node 'Decision' (D60) </a:t>
            </a:r>
          </a:p>
        </c:rich>
      </c:tx>
      <c:layout/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G3, G9'!$C$42</c:f>
              <c:strCache>
                <c:ptCount val="1"/>
                <c:pt idx="0">
                  <c:v>100.0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G9'!$D$42:$W$42</c:f>
              <c:numCache>
                <c:formatCode>General</c:formatCode>
                <c:ptCount val="20"/>
                <c:pt idx="0">
                  <c:v>655</c:v>
                </c:pt>
                <c:pt idx="1">
                  <c:v>655</c:v>
                </c:pt>
                <c:pt idx="2">
                  <c:v>655</c:v>
                </c:pt>
                <c:pt idx="3">
                  <c:v>655</c:v>
                </c:pt>
                <c:pt idx="4">
                  <c:v>655</c:v>
                </c:pt>
                <c:pt idx="5">
                  <c:v>655</c:v>
                </c:pt>
                <c:pt idx="6">
                  <c:v>655</c:v>
                </c:pt>
                <c:pt idx="7">
                  <c:v>655</c:v>
                </c:pt>
                <c:pt idx="8">
                  <c:v>655</c:v>
                </c:pt>
                <c:pt idx="9">
                  <c:v>655</c:v>
                </c:pt>
                <c:pt idx="10">
                  <c:v>655</c:v>
                </c:pt>
                <c:pt idx="11">
                  <c:v>655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655</c:v>
                </c:pt>
                <c:pt idx="16">
                  <c:v>655</c:v>
                </c:pt>
                <c:pt idx="17">
                  <c:v>655</c:v>
                </c:pt>
                <c:pt idx="18">
                  <c:v>655</c:v>
                </c:pt>
                <c:pt idx="19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EC6-AC64-0332D46D0C74}"/>
            </c:ext>
          </c:extLst>
        </c:ser>
        <c:ser>
          <c:idx val="1"/>
          <c:order val="1"/>
          <c:tx>
            <c:strRef>
              <c:f>'Sensitivity G3, G9'!$C$43</c:f>
              <c:strCache>
                <c:ptCount val="1"/>
                <c:pt idx="0">
                  <c:v>126.3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G9'!$D$43:$W$43</c:f>
              <c:numCache>
                <c:formatCode>General</c:formatCode>
                <c:ptCount val="20"/>
                <c:pt idx="0">
                  <c:v>628.68421052631584</c:v>
                </c:pt>
                <c:pt idx="1">
                  <c:v>628.68421052631584</c:v>
                </c:pt>
                <c:pt idx="2">
                  <c:v>628.68421052631584</c:v>
                </c:pt>
                <c:pt idx="3">
                  <c:v>628.68421052631584</c:v>
                </c:pt>
                <c:pt idx="4">
                  <c:v>628.68421052631584</c:v>
                </c:pt>
                <c:pt idx="5">
                  <c:v>628.68421052631584</c:v>
                </c:pt>
                <c:pt idx="6">
                  <c:v>628.68421052631584</c:v>
                </c:pt>
                <c:pt idx="7">
                  <c:v>628.68421052631584</c:v>
                </c:pt>
                <c:pt idx="8">
                  <c:v>628.68421052631584</c:v>
                </c:pt>
                <c:pt idx="9">
                  <c:v>628.68421052631584</c:v>
                </c:pt>
                <c:pt idx="10">
                  <c:v>628.68421052631584</c:v>
                </c:pt>
                <c:pt idx="11">
                  <c:v>628.68421052631584</c:v>
                </c:pt>
                <c:pt idx="12">
                  <c:v>628.68421052631584</c:v>
                </c:pt>
                <c:pt idx="13">
                  <c:v>628.68421052631584</c:v>
                </c:pt>
                <c:pt idx="14">
                  <c:v>628.68421052631584</c:v>
                </c:pt>
                <c:pt idx="15">
                  <c:v>628.68421052631584</c:v>
                </c:pt>
                <c:pt idx="16">
                  <c:v>628.68421052631584</c:v>
                </c:pt>
                <c:pt idx="17">
                  <c:v>628.68421052631584</c:v>
                </c:pt>
                <c:pt idx="18">
                  <c:v>628.68421052631584</c:v>
                </c:pt>
                <c:pt idx="19">
                  <c:v>628.68421052631584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E-4EC6-AC64-0332D46D0C74}"/>
            </c:ext>
          </c:extLst>
        </c:ser>
        <c:ser>
          <c:idx val="2"/>
          <c:order val="2"/>
          <c:tx>
            <c:strRef>
              <c:f>'Sensitivity G3, G9'!$C$44</c:f>
              <c:strCache>
                <c:ptCount val="1"/>
                <c:pt idx="0">
                  <c:v>152.6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G9'!$D$44:$W$44</c:f>
              <c:numCache>
                <c:formatCode>General</c:formatCode>
                <c:ptCount val="20"/>
                <c:pt idx="0">
                  <c:v>602.36842105263156</c:v>
                </c:pt>
                <c:pt idx="1">
                  <c:v>602.36842105263156</c:v>
                </c:pt>
                <c:pt idx="2">
                  <c:v>602.36842105263156</c:v>
                </c:pt>
                <c:pt idx="3">
                  <c:v>602.36842105263156</c:v>
                </c:pt>
                <c:pt idx="4">
                  <c:v>602.36842105263156</c:v>
                </c:pt>
                <c:pt idx="5">
                  <c:v>602.36842105263156</c:v>
                </c:pt>
                <c:pt idx="6">
                  <c:v>602.36842105263156</c:v>
                </c:pt>
                <c:pt idx="7">
                  <c:v>602.36842105263156</c:v>
                </c:pt>
                <c:pt idx="8">
                  <c:v>602.36842105263156</c:v>
                </c:pt>
                <c:pt idx="9">
                  <c:v>602.36842105263156</c:v>
                </c:pt>
                <c:pt idx="10">
                  <c:v>602.36842105263156</c:v>
                </c:pt>
                <c:pt idx="11">
                  <c:v>602.36842105263156</c:v>
                </c:pt>
                <c:pt idx="12">
                  <c:v>602.36842105263156</c:v>
                </c:pt>
                <c:pt idx="13">
                  <c:v>602.36842105263156</c:v>
                </c:pt>
                <c:pt idx="14">
                  <c:v>602.36842105263156</c:v>
                </c:pt>
                <c:pt idx="15">
                  <c:v>602.36842105263156</c:v>
                </c:pt>
                <c:pt idx="16">
                  <c:v>602.36842105263156</c:v>
                </c:pt>
                <c:pt idx="17">
                  <c:v>602.36842105263156</c:v>
                </c:pt>
                <c:pt idx="18">
                  <c:v>602.36842105263156</c:v>
                </c:pt>
                <c:pt idx="19">
                  <c:v>602.36842105263156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E-4EC6-AC64-0332D46D0C74}"/>
            </c:ext>
          </c:extLst>
        </c:ser>
        <c:ser>
          <c:idx val="3"/>
          <c:order val="3"/>
          <c:tx>
            <c:strRef>
              <c:f>'Sensitivity G3, G9'!$C$45</c:f>
              <c:strCache>
                <c:ptCount val="1"/>
                <c:pt idx="0">
                  <c:v>178.9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G9'!$D$45:$W$45</c:f>
              <c:numCache>
                <c:formatCode>General</c:formatCode>
                <c:ptCount val="20"/>
                <c:pt idx="0">
                  <c:v>576.0526315789474</c:v>
                </c:pt>
                <c:pt idx="1">
                  <c:v>576.0526315789474</c:v>
                </c:pt>
                <c:pt idx="2">
                  <c:v>576.0526315789474</c:v>
                </c:pt>
                <c:pt idx="3">
                  <c:v>576.0526315789474</c:v>
                </c:pt>
                <c:pt idx="4">
                  <c:v>576.0526315789474</c:v>
                </c:pt>
                <c:pt idx="5">
                  <c:v>576.0526315789474</c:v>
                </c:pt>
                <c:pt idx="6">
                  <c:v>576.0526315789474</c:v>
                </c:pt>
                <c:pt idx="7">
                  <c:v>576.0526315789474</c:v>
                </c:pt>
                <c:pt idx="8">
                  <c:v>576.0526315789474</c:v>
                </c:pt>
                <c:pt idx="9">
                  <c:v>576.0526315789474</c:v>
                </c:pt>
                <c:pt idx="10">
                  <c:v>576.0526315789474</c:v>
                </c:pt>
                <c:pt idx="11">
                  <c:v>576.0526315789474</c:v>
                </c:pt>
                <c:pt idx="12">
                  <c:v>576.0526315789474</c:v>
                </c:pt>
                <c:pt idx="13">
                  <c:v>576.0526315789474</c:v>
                </c:pt>
                <c:pt idx="14">
                  <c:v>576.0526315789474</c:v>
                </c:pt>
                <c:pt idx="15">
                  <c:v>576.0526315789474</c:v>
                </c:pt>
                <c:pt idx="16">
                  <c:v>576.0526315789474</c:v>
                </c:pt>
                <c:pt idx="17">
                  <c:v>576.0526315789474</c:v>
                </c:pt>
                <c:pt idx="18">
                  <c:v>576.0526315789474</c:v>
                </c:pt>
                <c:pt idx="19">
                  <c:v>576.0526315789474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E-4EC6-AC64-0332D46D0C74}"/>
            </c:ext>
          </c:extLst>
        </c:ser>
        <c:ser>
          <c:idx val="4"/>
          <c:order val="4"/>
          <c:tx>
            <c:strRef>
              <c:f>'Sensitivity G3, G9'!$C$46</c:f>
              <c:strCache>
                <c:ptCount val="1"/>
                <c:pt idx="0">
                  <c:v>205.3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G9'!$D$46:$W$46</c:f>
              <c:numCache>
                <c:formatCode>General</c:formatCode>
                <c:ptCount val="20"/>
                <c:pt idx="0">
                  <c:v>549.73684210526312</c:v>
                </c:pt>
                <c:pt idx="1">
                  <c:v>549.73684210526312</c:v>
                </c:pt>
                <c:pt idx="2">
                  <c:v>549.73684210526312</c:v>
                </c:pt>
                <c:pt idx="3">
                  <c:v>549.73684210526312</c:v>
                </c:pt>
                <c:pt idx="4">
                  <c:v>549.73684210526312</c:v>
                </c:pt>
                <c:pt idx="5">
                  <c:v>549.73684210526312</c:v>
                </c:pt>
                <c:pt idx="6">
                  <c:v>549.73684210526312</c:v>
                </c:pt>
                <c:pt idx="7">
                  <c:v>549.73684210526312</c:v>
                </c:pt>
                <c:pt idx="8">
                  <c:v>549.73684210526312</c:v>
                </c:pt>
                <c:pt idx="9">
                  <c:v>549.73684210526312</c:v>
                </c:pt>
                <c:pt idx="10">
                  <c:v>549.73684210526312</c:v>
                </c:pt>
                <c:pt idx="11">
                  <c:v>549.73684210526312</c:v>
                </c:pt>
                <c:pt idx="12">
                  <c:v>549.73684210526312</c:v>
                </c:pt>
                <c:pt idx="13">
                  <c:v>549.73684210526312</c:v>
                </c:pt>
                <c:pt idx="14">
                  <c:v>549.73684210526312</c:v>
                </c:pt>
                <c:pt idx="15">
                  <c:v>549.73684210526312</c:v>
                </c:pt>
                <c:pt idx="16">
                  <c:v>549.73684210526312</c:v>
                </c:pt>
                <c:pt idx="17">
                  <c:v>549.73684210526312</c:v>
                </c:pt>
                <c:pt idx="18">
                  <c:v>549.73684210526312</c:v>
                </c:pt>
                <c:pt idx="19">
                  <c:v>549.73684210526312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E-4EC6-AC64-0332D46D0C74}"/>
            </c:ext>
          </c:extLst>
        </c:ser>
        <c:ser>
          <c:idx val="5"/>
          <c:order val="5"/>
          <c:tx>
            <c:strRef>
              <c:f>'Sensitivity G3, G9'!$C$47</c:f>
              <c:strCache>
                <c:ptCount val="1"/>
                <c:pt idx="0">
                  <c:v>231.6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G9'!$D$47:$W$47</c:f>
              <c:numCache>
                <c:formatCode>General</c:formatCode>
                <c:ptCount val="20"/>
                <c:pt idx="0">
                  <c:v>523.42105263157896</c:v>
                </c:pt>
                <c:pt idx="1">
                  <c:v>523.42105263157896</c:v>
                </c:pt>
                <c:pt idx="2">
                  <c:v>523.42105263157896</c:v>
                </c:pt>
                <c:pt idx="3">
                  <c:v>523.42105263157896</c:v>
                </c:pt>
                <c:pt idx="4">
                  <c:v>523.42105263157896</c:v>
                </c:pt>
                <c:pt idx="5">
                  <c:v>523.42105263157896</c:v>
                </c:pt>
                <c:pt idx="6">
                  <c:v>523.42105263157896</c:v>
                </c:pt>
                <c:pt idx="7">
                  <c:v>523.42105263157896</c:v>
                </c:pt>
                <c:pt idx="8">
                  <c:v>523.42105263157896</c:v>
                </c:pt>
                <c:pt idx="9">
                  <c:v>523.42105263157896</c:v>
                </c:pt>
                <c:pt idx="10">
                  <c:v>523.42105263157896</c:v>
                </c:pt>
                <c:pt idx="11">
                  <c:v>523.42105263157896</c:v>
                </c:pt>
                <c:pt idx="12">
                  <c:v>523.42105263157896</c:v>
                </c:pt>
                <c:pt idx="13">
                  <c:v>523.42105263157896</c:v>
                </c:pt>
                <c:pt idx="14">
                  <c:v>523.42105263157896</c:v>
                </c:pt>
                <c:pt idx="15">
                  <c:v>523.42105263157896</c:v>
                </c:pt>
                <c:pt idx="16">
                  <c:v>523.42105263157896</c:v>
                </c:pt>
                <c:pt idx="17">
                  <c:v>523.42105263157896</c:v>
                </c:pt>
                <c:pt idx="18">
                  <c:v>523.42105263157896</c:v>
                </c:pt>
                <c:pt idx="19">
                  <c:v>523.42105263157896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2E-4EC6-AC64-0332D46D0C74}"/>
            </c:ext>
          </c:extLst>
        </c:ser>
        <c:ser>
          <c:idx val="6"/>
          <c:order val="6"/>
          <c:tx>
            <c:strRef>
              <c:f>'Sensitivity G3, G9'!$C$48</c:f>
              <c:strCache>
                <c:ptCount val="1"/>
                <c:pt idx="0">
                  <c:v>257.9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G9'!$D$48:$W$48</c:f>
              <c:numCache>
                <c:formatCode>General</c:formatCode>
                <c:ptCount val="20"/>
                <c:pt idx="0">
                  <c:v>517.5</c:v>
                </c:pt>
                <c:pt idx="1">
                  <c:v>497.1052631578948</c:v>
                </c:pt>
                <c:pt idx="2">
                  <c:v>497.1052631578948</c:v>
                </c:pt>
                <c:pt idx="3">
                  <c:v>497.1052631578948</c:v>
                </c:pt>
                <c:pt idx="4">
                  <c:v>497.1052631578948</c:v>
                </c:pt>
                <c:pt idx="5">
                  <c:v>497.1052631578948</c:v>
                </c:pt>
                <c:pt idx="6">
                  <c:v>497.1052631578948</c:v>
                </c:pt>
                <c:pt idx="7">
                  <c:v>497.1052631578948</c:v>
                </c:pt>
                <c:pt idx="8">
                  <c:v>497.1052631578948</c:v>
                </c:pt>
                <c:pt idx="9">
                  <c:v>497.1052631578948</c:v>
                </c:pt>
                <c:pt idx="10">
                  <c:v>497.1052631578948</c:v>
                </c:pt>
                <c:pt idx="11">
                  <c:v>497.1052631578948</c:v>
                </c:pt>
                <c:pt idx="12">
                  <c:v>497.1052631578948</c:v>
                </c:pt>
                <c:pt idx="13">
                  <c:v>497.1052631578948</c:v>
                </c:pt>
                <c:pt idx="14">
                  <c:v>497.1052631578948</c:v>
                </c:pt>
                <c:pt idx="15">
                  <c:v>497.1052631578948</c:v>
                </c:pt>
                <c:pt idx="16">
                  <c:v>497.1052631578948</c:v>
                </c:pt>
                <c:pt idx="17">
                  <c:v>497.1052631578948</c:v>
                </c:pt>
                <c:pt idx="18">
                  <c:v>497.1052631578948</c:v>
                </c:pt>
                <c:pt idx="19">
                  <c:v>497.1052631578948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2E-4EC6-AC64-0332D46D0C74}"/>
            </c:ext>
          </c:extLst>
        </c:ser>
        <c:ser>
          <c:idx val="7"/>
          <c:order val="7"/>
          <c:tx>
            <c:strRef>
              <c:f>'Sensitivity G3, G9'!$C$49</c:f>
              <c:strCache>
                <c:ptCount val="1"/>
                <c:pt idx="0">
                  <c:v>284.2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G9'!$D$49:$W$49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470.78947368421058</c:v>
                </c:pt>
                <c:pt idx="3">
                  <c:v>470.78947368421058</c:v>
                </c:pt>
                <c:pt idx="4">
                  <c:v>470.78947368421058</c:v>
                </c:pt>
                <c:pt idx="5">
                  <c:v>470.78947368421058</c:v>
                </c:pt>
                <c:pt idx="6">
                  <c:v>470.78947368421058</c:v>
                </c:pt>
                <c:pt idx="7">
                  <c:v>470.78947368421058</c:v>
                </c:pt>
                <c:pt idx="8">
                  <c:v>470.78947368421058</c:v>
                </c:pt>
                <c:pt idx="9">
                  <c:v>470.78947368421058</c:v>
                </c:pt>
                <c:pt idx="10">
                  <c:v>470.78947368421058</c:v>
                </c:pt>
                <c:pt idx="11">
                  <c:v>470.78947368421058</c:v>
                </c:pt>
                <c:pt idx="12">
                  <c:v>470.78947368421058</c:v>
                </c:pt>
                <c:pt idx="13">
                  <c:v>470.78947368421058</c:v>
                </c:pt>
                <c:pt idx="14">
                  <c:v>470.78947368421058</c:v>
                </c:pt>
                <c:pt idx="15">
                  <c:v>470.78947368421058</c:v>
                </c:pt>
                <c:pt idx="16">
                  <c:v>470.78947368421058</c:v>
                </c:pt>
                <c:pt idx="17">
                  <c:v>470.78947368421058</c:v>
                </c:pt>
                <c:pt idx="18">
                  <c:v>470.78947368421058</c:v>
                </c:pt>
                <c:pt idx="19">
                  <c:v>470.78947368421058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2E-4EC6-AC64-0332D46D0C74}"/>
            </c:ext>
          </c:extLst>
        </c:ser>
        <c:ser>
          <c:idx val="8"/>
          <c:order val="8"/>
          <c:tx>
            <c:strRef>
              <c:f>'Sensitivity G3, G9'!$C$50</c:f>
              <c:strCache>
                <c:ptCount val="1"/>
                <c:pt idx="0">
                  <c:v>310.5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G9'!$D$50:$W$50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444.4736842105263</c:v>
                </c:pt>
                <c:pt idx="4">
                  <c:v>444.4736842105263</c:v>
                </c:pt>
                <c:pt idx="5">
                  <c:v>444.4736842105263</c:v>
                </c:pt>
                <c:pt idx="6">
                  <c:v>444.4736842105263</c:v>
                </c:pt>
                <c:pt idx="7">
                  <c:v>444.4736842105263</c:v>
                </c:pt>
                <c:pt idx="8">
                  <c:v>444.4736842105263</c:v>
                </c:pt>
                <c:pt idx="9">
                  <c:v>444.4736842105263</c:v>
                </c:pt>
                <c:pt idx="10">
                  <c:v>444.4736842105263</c:v>
                </c:pt>
                <c:pt idx="11">
                  <c:v>444.4736842105263</c:v>
                </c:pt>
                <c:pt idx="12">
                  <c:v>444.4736842105263</c:v>
                </c:pt>
                <c:pt idx="13">
                  <c:v>444.4736842105263</c:v>
                </c:pt>
                <c:pt idx="14">
                  <c:v>444.4736842105263</c:v>
                </c:pt>
                <c:pt idx="15">
                  <c:v>444.4736842105263</c:v>
                </c:pt>
                <c:pt idx="16">
                  <c:v>444.4736842105263</c:v>
                </c:pt>
                <c:pt idx="17">
                  <c:v>444.4736842105263</c:v>
                </c:pt>
                <c:pt idx="18">
                  <c:v>444.4736842105263</c:v>
                </c:pt>
                <c:pt idx="19">
                  <c:v>444.4736842105263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2E-4EC6-AC64-0332D46D0C74}"/>
            </c:ext>
          </c:extLst>
        </c:ser>
        <c:ser>
          <c:idx val="9"/>
          <c:order val="9"/>
          <c:tx>
            <c:strRef>
              <c:f>'Sensitivity G3, G9'!$C$51</c:f>
              <c:strCache>
                <c:ptCount val="1"/>
                <c:pt idx="0">
                  <c:v>336.8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G9'!$D$51:$W$51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2E-4EC6-AC64-0332D46D0C74}"/>
            </c:ext>
          </c:extLst>
        </c:ser>
        <c:ser>
          <c:idx val="10"/>
          <c:order val="10"/>
          <c:tx>
            <c:strRef>
              <c:f>'Sensitivity G3, G9'!$C$52</c:f>
              <c:strCache>
                <c:ptCount val="1"/>
                <c:pt idx="0">
                  <c:v>363.2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G9'!$D$52:$W$52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2E-4EC6-AC64-0332D46D0C74}"/>
            </c:ext>
          </c:extLst>
        </c:ser>
        <c:ser>
          <c:idx val="11"/>
          <c:order val="11"/>
          <c:tx>
            <c:strRef>
              <c:f>'Sensitivity G3, G9'!$C$53</c:f>
              <c:strCache>
                <c:ptCount val="1"/>
                <c:pt idx="0">
                  <c:v>389.5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G9'!$D$53:$W$53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2E-4EC6-AC64-0332D46D0C74}"/>
            </c:ext>
          </c:extLst>
        </c:ser>
        <c:ser>
          <c:idx val="12"/>
          <c:order val="12"/>
          <c:tx>
            <c:strRef>
              <c:f>'Sensitivity G3, G9'!$C$54</c:f>
              <c:strCache>
                <c:ptCount val="1"/>
                <c:pt idx="0">
                  <c:v>415.8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G9'!$D$54:$W$54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2E-4EC6-AC64-0332D46D0C74}"/>
            </c:ext>
          </c:extLst>
        </c:ser>
        <c:ser>
          <c:idx val="13"/>
          <c:order val="13"/>
          <c:tx>
            <c:strRef>
              <c:f>'Sensitivity G3, G9'!$C$55</c:f>
              <c:strCache>
                <c:ptCount val="1"/>
                <c:pt idx="0">
                  <c:v>442.1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G9'!$D$55:$W$55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2E-4EC6-AC64-0332D46D0C74}"/>
            </c:ext>
          </c:extLst>
        </c:ser>
        <c:ser>
          <c:idx val="14"/>
          <c:order val="14"/>
          <c:tx>
            <c:strRef>
              <c:f>'Sensitivity G3, G9'!$C$56</c:f>
              <c:strCache>
                <c:ptCount val="1"/>
                <c:pt idx="0">
                  <c:v>468.4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G9'!$D$56:$W$56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2E-4EC6-AC64-0332D46D0C74}"/>
            </c:ext>
          </c:extLst>
        </c:ser>
        <c:ser>
          <c:idx val="15"/>
          <c:order val="15"/>
          <c:tx>
            <c:strRef>
              <c:f>'Sensitivity G3, G9'!$C$57</c:f>
              <c:strCache>
                <c:ptCount val="1"/>
                <c:pt idx="0">
                  <c:v>494.7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G9'!$D$57:$W$57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2E-4EC6-AC64-0332D46D0C74}"/>
            </c:ext>
          </c:extLst>
        </c:ser>
        <c:ser>
          <c:idx val="16"/>
          <c:order val="16"/>
          <c:tx>
            <c:strRef>
              <c:f>'Sensitivity G3, G9'!$C$58</c:f>
              <c:strCache>
                <c:ptCount val="1"/>
                <c:pt idx="0">
                  <c:v>521.1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G9'!$D$58:$W$58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2E-4EC6-AC64-0332D46D0C74}"/>
            </c:ext>
          </c:extLst>
        </c:ser>
        <c:ser>
          <c:idx val="17"/>
          <c:order val="17"/>
          <c:tx>
            <c:strRef>
              <c:f>'Sensitivity G3, G9'!$C$59</c:f>
              <c:strCache>
                <c:ptCount val="1"/>
                <c:pt idx="0">
                  <c:v>547.4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G9'!$D$59:$W$59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2E-4EC6-AC64-0332D46D0C74}"/>
            </c:ext>
          </c:extLst>
        </c:ser>
        <c:ser>
          <c:idx val="18"/>
          <c:order val="18"/>
          <c:tx>
            <c:strRef>
              <c:f>'Sensitivity G3, G9'!$C$60</c:f>
              <c:strCache>
                <c:ptCount val="1"/>
                <c:pt idx="0">
                  <c:v>573.7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G9'!$D$60:$W$60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2E-4EC6-AC64-0332D46D0C74}"/>
            </c:ext>
          </c:extLst>
        </c:ser>
        <c:ser>
          <c:idx val="19"/>
          <c:order val="19"/>
          <c:tx>
            <c:strRef>
              <c:f>'Sensitivity G3, G9'!$C$61</c:f>
              <c:strCache>
                <c:ptCount val="1"/>
                <c:pt idx="0">
                  <c:v>600.0</c:v>
                </c:pt>
              </c:strCache>
            </c:strRef>
          </c:tx>
          <c:cat>
            <c:numRef>
              <c:f>'Sensitivity G3, G9'!$D$41:$W$41</c:f>
              <c:numCache>
                <c:formatCode>0.0</c:formatCode>
                <c:ptCount val="20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</c:numCache>
            </c:numRef>
          </c:cat>
          <c:val>
            <c:numRef>
              <c:f>'Sensitivity G3, G9'!$D$61:$W$61</c:f>
              <c:numCache>
                <c:formatCode>General</c:formatCode>
                <c:ptCount val="20"/>
                <c:pt idx="0">
                  <c:v>517.5</c:v>
                </c:pt>
                <c:pt idx="1">
                  <c:v>491.18421052631584</c:v>
                </c:pt>
                <c:pt idx="2">
                  <c:v>464.86842105263162</c:v>
                </c:pt>
                <c:pt idx="3">
                  <c:v>438.5526315789474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2E-4EC6-AC64-0332D46D0C74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5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439997311"/>
        <c:axId val="439991071"/>
        <c:axId val="560645535"/>
      </c:surface3DChart>
      <c:catAx>
        <c:axId val="439997311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Indigenous Cost (G3)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9991071"/>
        <c:crosses val="min"/>
        <c:auto val="1"/>
        <c:lblAlgn val="ctr"/>
        <c:lblOffset val="100"/>
        <c:noMultiLvlLbl val="0"/>
      </c:catAx>
      <c:valAx>
        <c:axId val="439991071"/>
        <c:scaling>
          <c:orientation val="minMax"/>
          <c:max val="700"/>
          <c:min val="40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9997311"/>
        <c:crosses val="autoZero"/>
        <c:crossBetween val="midCat"/>
        <c:majorUnit val="50"/>
      </c:valAx>
      <c:serAx>
        <c:axId val="560645535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Third Party SEO Company (G9)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9991071"/>
        <c:crosses val="min"/>
      </c:ser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84139322245934212"/>
          <c:h val="0.85865353424607904"/>
        </c:manualLayout>
      </c:layout>
      <c:scatterChart>
        <c:scatterStyle val="lineMarker"/>
        <c:varyColors val="0"/>
        <c:ser>
          <c:idx val="0"/>
          <c:order val="0"/>
          <c:tx>
            <c:v>Indirect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G3, G9'!$B$41:$B$264</c:f>
              <c:numCache>
                <c:formatCode>General</c:formatCode>
                <c:ptCount val="224"/>
                <c:pt idx="0">
                  <c:v>205.26315789473685</c:v>
                </c:pt>
                <c:pt idx="1">
                  <c:v>205.26315789473685</c:v>
                </c:pt>
                <c:pt idx="2">
                  <c:v>205.26315789473685</c:v>
                </c:pt>
                <c:pt idx="3">
                  <c:v>205.26315789473685</c:v>
                </c:pt>
                <c:pt idx="4">
                  <c:v>205.26315789473685</c:v>
                </c:pt>
                <c:pt idx="5">
                  <c:v>205.26315789473685</c:v>
                </c:pt>
                <c:pt idx="6">
                  <c:v>205.26315789473685</c:v>
                </c:pt>
                <c:pt idx="7">
                  <c:v>205.26315789473685</c:v>
                </c:pt>
                <c:pt idx="8">
                  <c:v>205.26315789473685</c:v>
                </c:pt>
                <c:pt idx="9">
                  <c:v>205.26315789473685</c:v>
                </c:pt>
                <c:pt idx="10">
                  <c:v>205.26315789473685</c:v>
                </c:pt>
                <c:pt idx="11">
                  <c:v>231.57894736842104</c:v>
                </c:pt>
                <c:pt idx="12">
                  <c:v>231.57894736842104</c:v>
                </c:pt>
                <c:pt idx="13">
                  <c:v>231.57894736842104</c:v>
                </c:pt>
                <c:pt idx="14">
                  <c:v>231.57894736842104</c:v>
                </c:pt>
                <c:pt idx="15">
                  <c:v>231.57894736842104</c:v>
                </c:pt>
                <c:pt idx="16">
                  <c:v>231.57894736842104</c:v>
                </c:pt>
                <c:pt idx="17">
                  <c:v>231.57894736842104</c:v>
                </c:pt>
                <c:pt idx="18">
                  <c:v>231.57894736842104</c:v>
                </c:pt>
                <c:pt idx="19">
                  <c:v>231.57894736842104</c:v>
                </c:pt>
                <c:pt idx="20">
                  <c:v>231.57894736842104</c:v>
                </c:pt>
                <c:pt idx="21">
                  <c:v>231.57894736842104</c:v>
                </c:pt>
                <c:pt idx="22">
                  <c:v>257.89473684210526</c:v>
                </c:pt>
                <c:pt idx="23">
                  <c:v>257.89473684210526</c:v>
                </c:pt>
                <c:pt idx="24">
                  <c:v>257.89473684210526</c:v>
                </c:pt>
                <c:pt idx="25">
                  <c:v>257.89473684210526</c:v>
                </c:pt>
                <c:pt idx="26">
                  <c:v>257.89473684210526</c:v>
                </c:pt>
                <c:pt idx="27">
                  <c:v>257.89473684210526</c:v>
                </c:pt>
                <c:pt idx="28">
                  <c:v>257.89473684210526</c:v>
                </c:pt>
                <c:pt idx="29">
                  <c:v>257.89473684210526</c:v>
                </c:pt>
                <c:pt idx="30">
                  <c:v>257.89473684210526</c:v>
                </c:pt>
                <c:pt idx="31">
                  <c:v>257.89473684210526</c:v>
                </c:pt>
                <c:pt idx="32">
                  <c:v>257.89473684210526</c:v>
                </c:pt>
                <c:pt idx="33">
                  <c:v>284.21052631578948</c:v>
                </c:pt>
                <c:pt idx="34">
                  <c:v>284.21052631578948</c:v>
                </c:pt>
                <c:pt idx="35">
                  <c:v>284.21052631578948</c:v>
                </c:pt>
                <c:pt idx="36">
                  <c:v>284.21052631578948</c:v>
                </c:pt>
                <c:pt idx="37">
                  <c:v>284.21052631578948</c:v>
                </c:pt>
                <c:pt idx="38">
                  <c:v>284.21052631578948</c:v>
                </c:pt>
                <c:pt idx="39">
                  <c:v>284.21052631578948</c:v>
                </c:pt>
                <c:pt idx="40">
                  <c:v>284.21052631578948</c:v>
                </c:pt>
                <c:pt idx="41">
                  <c:v>284.21052631578948</c:v>
                </c:pt>
                <c:pt idx="42">
                  <c:v>284.21052631578948</c:v>
                </c:pt>
                <c:pt idx="43">
                  <c:v>284.21052631578948</c:v>
                </c:pt>
                <c:pt idx="44">
                  <c:v>310.5263157894737</c:v>
                </c:pt>
                <c:pt idx="45">
                  <c:v>310.5263157894737</c:v>
                </c:pt>
                <c:pt idx="46">
                  <c:v>310.5263157894737</c:v>
                </c:pt>
                <c:pt idx="47">
                  <c:v>310.5263157894737</c:v>
                </c:pt>
                <c:pt idx="48">
                  <c:v>310.5263157894737</c:v>
                </c:pt>
                <c:pt idx="49">
                  <c:v>310.5263157894737</c:v>
                </c:pt>
                <c:pt idx="50">
                  <c:v>310.5263157894737</c:v>
                </c:pt>
                <c:pt idx="51">
                  <c:v>310.5263157894737</c:v>
                </c:pt>
                <c:pt idx="52">
                  <c:v>310.5263157894737</c:v>
                </c:pt>
                <c:pt idx="53">
                  <c:v>310.5263157894737</c:v>
                </c:pt>
                <c:pt idx="54">
                  <c:v>310.5263157894737</c:v>
                </c:pt>
                <c:pt idx="55">
                  <c:v>336.84210526315792</c:v>
                </c:pt>
                <c:pt idx="56">
                  <c:v>336.84210526315792</c:v>
                </c:pt>
                <c:pt idx="57">
                  <c:v>336.84210526315792</c:v>
                </c:pt>
                <c:pt idx="58">
                  <c:v>336.84210526315792</c:v>
                </c:pt>
                <c:pt idx="59">
                  <c:v>336.84210526315792</c:v>
                </c:pt>
                <c:pt idx="60">
                  <c:v>336.84210526315792</c:v>
                </c:pt>
                <c:pt idx="61">
                  <c:v>336.84210526315792</c:v>
                </c:pt>
                <c:pt idx="62">
                  <c:v>336.84210526315792</c:v>
                </c:pt>
                <c:pt idx="63">
                  <c:v>336.84210526315792</c:v>
                </c:pt>
                <c:pt idx="64">
                  <c:v>336.84210526315792</c:v>
                </c:pt>
                <c:pt idx="65">
                  <c:v>336.84210526315792</c:v>
                </c:pt>
                <c:pt idx="66">
                  <c:v>363.15789473684208</c:v>
                </c:pt>
                <c:pt idx="67">
                  <c:v>363.15789473684208</c:v>
                </c:pt>
                <c:pt idx="68">
                  <c:v>363.15789473684208</c:v>
                </c:pt>
                <c:pt idx="69">
                  <c:v>363.15789473684208</c:v>
                </c:pt>
                <c:pt idx="70">
                  <c:v>363.15789473684208</c:v>
                </c:pt>
                <c:pt idx="71">
                  <c:v>363.15789473684208</c:v>
                </c:pt>
                <c:pt idx="72">
                  <c:v>363.15789473684208</c:v>
                </c:pt>
                <c:pt idx="73">
                  <c:v>363.15789473684208</c:v>
                </c:pt>
                <c:pt idx="74">
                  <c:v>363.15789473684208</c:v>
                </c:pt>
                <c:pt idx="75">
                  <c:v>363.15789473684208</c:v>
                </c:pt>
                <c:pt idx="76">
                  <c:v>363.15789473684208</c:v>
                </c:pt>
                <c:pt idx="77">
                  <c:v>389.4736842105263</c:v>
                </c:pt>
                <c:pt idx="78">
                  <c:v>389.4736842105263</c:v>
                </c:pt>
                <c:pt idx="79">
                  <c:v>389.4736842105263</c:v>
                </c:pt>
                <c:pt idx="80">
                  <c:v>389.4736842105263</c:v>
                </c:pt>
                <c:pt idx="81">
                  <c:v>389.4736842105263</c:v>
                </c:pt>
                <c:pt idx="82">
                  <c:v>389.4736842105263</c:v>
                </c:pt>
                <c:pt idx="83">
                  <c:v>389.4736842105263</c:v>
                </c:pt>
                <c:pt idx="84">
                  <c:v>389.4736842105263</c:v>
                </c:pt>
                <c:pt idx="85">
                  <c:v>389.4736842105263</c:v>
                </c:pt>
                <c:pt idx="86">
                  <c:v>389.4736842105263</c:v>
                </c:pt>
                <c:pt idx="87">
                  <c:v>389.4736842105263</c:v>
                </c:pt>
                <c:pt idx="88">
                  <c:v>415.78947368421052</c:v>
                </c:pt>
                <c:pt idx="89">
                  <c:v>415.78947368421052</c:v>
                </c:pt>
                <c:pt idx="90">
                  <c:v>415.78947368421052</c:v>
                </c:pt>
                <c:pt idx="91">
                  <c:v>415.78947368421052</c:v>
                </c:pt>
                <c:pt idx="92">
                  <c:v>415.78947368421052</c:v>
                </c:pt>
                <c:pt idx="93">
                  <c:v>415.78947368421052</c:v>
                </c:pt>
                <c:pt idx="94">
                  <c:v>415.78947368421052</c:v>
                </c:pt>
                <c:pt idx="95">
                  <c:v>415.78947368421052</c:v>
                </c:pt>
                <c:pt idx="96">
                  <c:v>415.78947368421052</c:v>
                </c:pt>
                <c:pt idx="97">
                  <c:v>415.78947368421052</c:v>
                </c:pt>
                <c:pt idx="98">
                  <c:v>415.78947368421052</c:v>
                </c:pt>
                <c:pt idx="99">
                  <c:v>442.10526315789474</c:v>
                </c:pt>
                <c:pt idx="100">
                  <c:v>442.10526315789474</c:v>
                </c:pt>
                <c:pt idx="101">
                  <c:v>442.10526315789474</c:v>
                </c:pt>
                <c:pt idx="102">
                  <c:v>442.10526315789474</c:v>
                </c:pt>
                <c:pt idx="103">
                  <c:v>442.10526315789474</c:v>
                </c:pt>
                <c:pt idx="104">
                  <c:v>442.10526315789474</c:v>
                </c:pt>
                <c:pt idx="105">
                  <c:v>442.10526315789474</c:v>
                </c:pt>
                <c:pt idx="106">
                  <c:v>442.10526315789474</c:v>
                </c:pt>
                <c:pt idx="107">
                  <c:v>442.10526315789474</c:v>
                </c:pt>
                <c:pt idx="108">
                  <c:v>442.10526315789474</c:v>
                </c:pt>
                <c:pt idx="109">
                  <c:v>442.10526315789474</c:v>
                </c:pt>
                <c:pt idx="110">
                  <c:v>468.42105263157896</c:v>
                </c:pt>
                <c:pt idx="111">
                  <c:v>468.42105263157896</c:v>
                </c:pt>
                <c:pt idx="112">
                  <c:v>468.42105263157896</c:v>
                </c:pt>
                <c:pt idx="113">
                  <c:v>468.42105263157896</c:v>
                </c:pt>
                <c:pt idx="114">
                  <c:v>468.42105263157896</c:v>
                </c:pt>
                <c:pt idx="115">
                  <c:v>468.42105263157896</c:v>
                </c:pt>
                <c:pt idx="116">
                  <c:v>468.42105263157896</c:v>
                </c:pt>
                <c:pt idx="117">
                  <c:v>468.42105263157896</c:v>
                </c:pt>
                <c:pt idx="118">
                  <c:v>468.42105263157896</c:v>
                </c:pt>
                <c:pt idx="119">
                  <c:v>468.42105263157896</c:v>
                </c:pt>
                <c:pt idx="120">
                  <c:v>468.42105263157896</c:v>
                </c:pt>
                <c:pt idx="121">
                  <c:v>494.73684210526318</c:v>
                </c:pt>
                <c:pt idx="122">
                  <c:v>494.73684210526318</c:v>
                </c:pt>
                <c:pt idx="123">
                  <c:v>494.73684210526318</c:v>
                </c:pt>
                <c:pt idx="124">
                  <c:v>494.73684210526318</c:v>
                </c:pt>
                <c:pt idx="125">
                  <c:v>494.73684210526318</c:v>
                </c:pt>
                <c:pt idx="126">
                  <c:v>494.73684210526318</c:v>
                </c:pt>
                <c:pt idx="127">
                  <c:v>494.73684210526318</c:v>
                </c:pt>
                <c:pt idx="128">
                  <c:v>494.73684210526318</c:v>
                </c:pt>
                <c:pt idx="129">
                  <c:v>494.73684210526318</c:v>
                </c:pt>
                <c:pt idx="130">
                  <c:v>494.73684210526318</c:v>
                </c:pt>
                <c:pt idx="131">
                  <c:v>494.73684210526318</c:v>
                </c:pt>
                <c:pt idx="132">
                  <c:v>521.0526315789474</c:v>
                </c:pt>
                <c:pt idx="133">
                  <c:v>521.0526315789474</c:v>
                </c:pt>
                <c:pt idx="134">
                  <c:v>521.0526315789474</c:v>
                </c:pt>
                <c:pt idx="135">
                  <c:v>521.0526315789474</c:v>
                </c:pt>
                <c:pt idx="136">
                  <c:v>521.0526315789474</c:v>
                </c:pt>
                <c:pt idx="137">
                  <c:v>521.0526315789474</c:v>
                </c:pt>
                <c:pt idx="138">
                  <c:v>521.0526315789474</c:v>
                </c:pt>
                <c:pt idx="139">
                  <c:v>521.0526315789474</c:v>
                </c:pt>
                <c:pt idx="140">
                  <c:v>521.0526315789474</c:v>
                </c:pt>
                <c:pt idx="141">
                  <c:v>521.0526315789474</c:v>
                </c:pt>
                <c:pt idx="142">
                  <c:v>521.0526315789474</c:v>
                </c:pt>
                <c:pt idx="143">
                  <c:v>547.36842105263156</c:v>
                </c:pt>
                <c:pt idx="144">
                  <c:v>547.36842105263156</c:v>
                </c:pt>
                <c:pt idx="145">
                  <c:v>547.36842105263156</c:v>
                </c:pt>
                <c:pt idx="146">
                  <c:v>547.36842105263156</c:v>
                </c:pt>
                <c:pt idx="147">
                  <c:v>547.36842105263156</c:v>
                </c:pt>
                <c:pt idx="148">
                  <c:v>547.36842105263156</c:v>
                </c:pt>
                <c:pt idx="149">
                  <c:v>547.36842105263156</c:v>
                </c:pt>
                <c:pt idx="150">
                  <c:v>547.36842105263156</c:v>
                </c:pt>
                <c:pt idx="151">
                  <c:v>547.36842105263156</c:v>
                </c:pt>
                <c:pt idx="152">
                  <c:v>547.36842105263156</c:v>
                </c:pt>
                <c:pt idx="153">
                  <c:v>547.36842105263156</c:v>
                </c:pt>
                <c:pt idx="154">
                  <c:v>573.68421052631584</c:v>
                </c:pt>
                <c:pt idx="155">
                  <c:v>573.68421052631584</c:v>
                </c:pt>
                <c:pt idx="156">
                  <c:v>573.68421052631584</c:v>
                </c:pt>
                <c:pt idx="157">
                  <c:v>573.68421052631584</c:v>
                </c:pt>
                <c:pt idx="158">
                  <c:v>573.68421052631584</c:v>
                </c:pt>
                <c:pt idx="159">
                  <c:v>573.68421052631584</c:v>
                </c:pt>
                <c:pt idx="160">
                  <c:v>573.68421052631584</c:v>
                </c:pt>
                <c:pt idx="161">
                  <c:v>573.68421052631584</c:v>
                </c:pt>
                <c:pt idx="162">
                  <c:v>573.68421052631584</c:v>
                </c:pt>
                <c:pt idx="163">
                  <c:v>573.68421052631584</c:v>
                </c:pt>
                <c:pt idx="164">
                  <c:v>573.68421052631584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</c:numCache>
            </c:numRef>
          </c:xVal>
          <c:yVal>
            <c:numRef>
              <c:f>'Strategy Region G3, G9'!$C$41:$C$264</c:f>
              <c:numCache>
                <c:formatCode>General</c:formatCode>
                <c:ptCount val="224"/>
                <c:pt idx="0">
                  <c:v>336.84210526315792</c:v>
                </c:pt>
                <c:pt idx="1">
                  <c:v>363.15789473684208</c:v>
                </c:pt>
                <c:pt idx="2">
                  <c:v>389.4736842105263</c:v>
                </c:pt>
                <c:pt idx="3">
                  <c:v>415.78947368421052</c:v>
                </c:pt>
                <c:pt idx="4">
                  <c:v>442.10526315789474</c:v>
                </c:pt>
                <c:pt idx="5">
                  <c:v>468.42105263157896</c:v>
                </c:pt>
                <c:pt idx="6">
                  <c:v>494.73684210526318</c:v>
                </c:pt>
                <c:pt idx="7">
                  <c:v>521.0526315789474</c:v>
                </c:pt>
                <c:pt idx="8">
                  <c:v>547.36842105263156</c:v>
                </c:pt>
                <c:pt idx="9">
                  <c:v>573.68421052631584</c:v>
                </c:pt>
                <c:pt idx="10">
                  <c:v>600</c:v>
                </c:pt>
                <c:pt idx="11">
                  <c:v>336.84210526315792</c:v>
                </c:pt>
                <c:pt idx="12">
                  <c:v>363.15789473684208</c:v>
                </c:pt>
                <c:pt idx="13">
                  <c:v>389.4736842105263</c:v>
                </c:pt>
                <c:pt idx="14">
                  <c:v>415.78947368421052</c:v>
                </c:pt>
                <c:pt idx="15">
                  <c:v>442.10526315789474</c:v>
                </c:pt>
                <c:pt idx="16">
                  <c:v>468.42105263157896</c:v>
                </c:pt>
                <c:pt idx="17">
                  <c:v>494.73684210526318</c:v>
                </c:pt>
                <c:pt idx="18">
                  <c:v>521.0526315789474</c:v>
                </c:pt>
                <c:pt idx="19">
                  <c:v>547.36842105263156</c:v>
                </c:pt>
                <c:pt idx="20">
                  <c:v>573.68421052631584</c:v>
                </c:pt>
                <c:pt idx="21">
                  <c:v>600</c:v>
                </c:pt>
                <c:pt idx="22">
                  <c:v>336.84210526315792</c:v>
                </c:pt>
                <c:pt idx="23">
                  <c:v>363.15789473684208</c:v>
                </c:pt>
                <c:pt idx="24">
                  <c:v>389.4736842105263</c:v>
                </c:pt>
                <c:pt idx="25">
                  <c:v>415.78947368421052</c:v>
                </c:pt>
                <c:pt idx="26">
                  <c:v>442.10526315789474</c:v>
                </c:pt>
                <c:pt idx="27">
                  <c:v>468.42105263157896</c:v>
                </c:pt>
                <c:pt idx="28">
                  <c:v>494.73684210526318</c:v>
                </c:pt>
                <c:pt idx="29">
                  <c:v>521.0526315789474</c:v>
                </c:pt>
                <c:pt idx="30">
                  <c:v>547.36842105263156</c:v>
                </c:pt>
                <c:pt idx="31">
                  <c:v>573.68421052631584</c:v>
                </c:pt>
                <c:pt idx="32">
                  <c:v>600</c:v>
                </c:pt>
                <c:pt idx="33">
                  <c:v>336.84210526315792</c:v>
                </c:pt>
                <c:pt idx="34">
                  <c:v>363.15789473684208</c:v>
                </c:pt>
                <c:pt idx="35">
                  <c:v>389.4736842105263</c:v>
                </c:pt>
                <c:pt idx="36">
                  <c:v>415.78947368421052</c:v>
                </c:pt>
                <c:pt idx="37">
                  <c:v>442.10526315789474</c:v>
                </c:pt>
                <c:pt idx="38">
                  <c:v>468.42105263157896</c:v>
                </c:pt>
                <c:pt idx="39">
                  <c:v>494.73684210526318</c:v>
                </c:pt>
                <c:pt idx="40">
                  <c:v>521.0526315789474</c:v>
                </c:pt>
                <c:pt idx="41">
                  <c:v>547.36842105263156</c:v>
                </c:pt>
                <c:pt idx="42">
                  <c:v>573.68421052631584</c:v>
                </c:pt>
                <c:pt idx="43">
                  <c:v>600</c:v>
                </c:pt>
                <c:pt idx="44">
                  <c:v>336.84210526315792</c:v>
                </c:pt>
                <c:pt idx="45">
                  <c:v>363.15789473684208</c:v>
                </c:pt>
                <c:pt idx="46">
                  <c:v>389.4736842105263</c:v>
                </c:pt>
                <c:pt idx="47">
                  <c:v>415.78947368421052</c:v>
                </c:pt>
                <c:pt idx="48">
                  <c:v>442.10526315789474</c:v>
                </c:pt>
                <c:pt idx="49">
                  <c:v>468.42105263157896</c:v>
                </c:pt>
                <c:pt idx="50">
                  <c:v>494.73684210526318</c:v>
                </c:pt>
                <c:pt idx="51">
                  <c:v>521.0526315789474</c:v>
                </c:pt>
                <c:pt idx="52">
                  <c:v>547.36842105263156</c:v>
                </c:pt>
                <c:pt idx="53">
                  <c:v>573.68421052631584</c:v>
                </c:pt>
                <c:pt idx="54">
                  <c:v>600</c:v>
                </c:pt>
                <c:pt idx="55">
                  <c:v>336.84210526315792</c:v>
                </c:pt>
                <c:pt idx="56">
                  <c:v>363.15789473684208</c:v>
                </c:pt>
                <c:pt idx="57">
                  <c:v>389.4736842105263</c:v>
                </c:pt>
                <c:pt idx="58">
                  <c:v>415.78947368421052</c:v>
                </c:pt>
                <c:pt idx="59">
                  <c:v>442.10526315789474</c:v>
                </c:pt>
                <c:pt idx="60">
                  <c:v>468.42105263157896</c:v>
                </c:pt>
                <c:pt idx="61">
                  <c:v>494.73684210526318</c:v>
                </c:pt>
                <c:pt idx="62">
                  <c:v>521.0526315789474</c:v>
                </c:pt>
                <c:pt idx="63">
                  <c:v>547.36842105263156</c:v>
                </c:pt>
                <c:pt idx="64">
                  <c:v>573.68421052631584</c:v>
                </c:pt>
                <c:pt idx="65">
                  <c:v>600</c:v>
                </c:pt>
                <c:pt idx="66">
                  <c:v>336.84210526315792</c:v>
                </c:pt>
                <c:pt idx="67">
                  <c:v>363.15789473684208</c:v>
                </c:pt>
                <c:pt idx="68">
                  <c:v>389.4736842105263</c:v>
                </c:pt>
                <c:pt idx="69">
                  <c:v>415.78947368421052</c:v>
                </c:pt>
                <c:pt idx="70">
                  <c:v>442.10526315789474</c:v>
                </c:pt>
                <c:pt idx="71">
                  <c:v>468.42105263157896</c:v>
                </c:pt>
                <c:pt idx="72">
                  <c:v>494.73684210526318</c:v>
                </c:pt>
                <c:pt idx="73">
                  <c:v>521.0526315789474</c:v>
                </c:pt>
                <c:pt idx="74">
                  <c:v>547.36842105263156</c:v>
                </c:pt>
                <c:pt idx="75">
                  <c:v>573.68421052631584</c:v>
                </c:pt>
                <c:pt idx="76">
                  <c:v>600</c:v>
                </c:pt>
                <c:pt idx="77">
                  <c:v>336.84210526315792</c:v>
                </c:pt>
                <c:pt idx="78">
                  <c:v>363.15789473684208</c:v>
                </c:pt>
                <c:pt idx="79">
                  <c:v>389.4736842105263</c:v>
                </c:pt>
                <c:pt idx="80">
                  <c:v>415.78947368421052</c:v>
                </c:pt>
                <c:pt idx="81">
                  <c:v>442.10526315789474</c:v>
                </c:pt>
                <c:pt idx="82">
                  <c:v>468.42105263157896</c:v>
                </c:pt>
                <c:pt idx="83">
                  <c:v>494.73684210526318</c:v>
                </c:pt>
                <c:pt idx="84">
                  <c:v>521.0526315789474</c:v>
                </c:pt>
                <c:pt idx="85">
                  <c:v>547.36842105263156</c:v>
                </c:pt>
                <c:pt idx="86">
                  <c:v>573.68421052631584</c:v>
                </c:pt>
                <c:pt idx="87">
                  <c:v>600</c:v>
                </c:pt>
                <c:pt idx="88">
                  <c:v>336.84210526315792</c:v>
                </c:pt>
                <c:pt idx="89">
                  <c:v>363.15789473684208</c:v>
                </c:pt>
                <c:pt idx="90">
                  <c:v>389.4736842105263</c:v>
                </c:pt>
                <c:pt idx="91">
                  <c:v>415.78947368421052</c:v>
                </c:pt>
                <c:pt idx="92">
                  <c:v>442.10526315789474</c:v>
                </c:pt>
                <c:pt idx="93">
                  <c:v>468.42105263157896</c:v>
                </c:pt>
                <c:pt idx="94">
                  <c:v>494.73684210526318</c:v>
                </c:pt>
                <c:pt idx="95">
                  <c:v>521.0526315789474</c:v>
                </c:pt>
                <c:pt idx="96">
                  <c:v>547.36842105263156</c:v>
                </c:pt>
                <c:pt idx="97">
                  <c:v>573.68421052631584</c:v>
                </c:pt>
                <c:pt idx="98">
                  <c:v>600</c:v>
                </c:pt>
                <c:pt idx="99">
                  <c:v>336.84210526315792</c:v>
                </c:pt>
                <c:pt idx="100">
                  <c:v>363.15789473684208</c:v>
                </c:pt>
                <c:pt idx="101">
                  <c:v>389.4736842105263</c:v>
                </c:pt>
                <c:pt idx="102">
                  <c:v>415.78947368421052</c:v>
                </c:pt>
                <c:pt idx="103">
                  <c:v>442.10526315789474</c:v>
                </c:pt>
                <c:pt idx="104">
                  <c:v>468.42105263157896</c:v>
                </c:pt>
                <c:pt idx="105">
                  <c:v>494.73684210526318</c:v>
                </c:pt>
                <c:pt idx="106">
                  <c:v>521.0526315789474</c:v>
                </c:pt>
                <c:pt idx="107">
                  <c:v>547.36842105263156</c:v>
                </c:pt>
                <c:pt idx="108">
                  <c:v>573.68421052631584</c:v>
                </c:pt>
                <c:pt idx="109">
                  <c:v>600</c:v>
                </c:pt>
                <c:pt idx="110">
                  <c:v>336.84210526315792</c:v>
                </c:pt>
                <c:pt idx="111">
                  <c:v>363.15789473684208</c:v>
                </c:pt>
                <c:pt idx="112">
                  <c:v>389.4736842105263</c:v>
                </c:pt>
                <c:pt idx="113">
                  <c:v>415.78947368421052</c:v>
                </c:pt>
                <c:pt idx="114">
                  <c:v>442.10526315789474</c:v>
                </c:pt>
                <c:pt idx="115">
                  <c:v>468.42105263157896</c:v>
                </c:pt>
                <c:pt idx="116">
                  <c:v>494.73684210526318</c:v>
                </c:pt>
                <c:pt idx="117">
                  <c:v>521.0526315789474</c:v>
                </c:pt>
                <c:pt idx="118">
                  <c:v>547.36842105263156</c:v>
                </c:pt>
                <c:pt idx="119">
                  <c:v>573.68421052631584</c:v>
                </c:pt>
                <c:pt idx="120">
                  <c:v>600</c:v>
                </c:pt>
                <c:pt idx="121">
                  <c:v>336.84210526315792</c:v>
                </c:pt>
                <c:pt idx="122">
                  <c:v>363.15789473684208</c:v>
                </c:pt>
                <c:pt idx="123">
                  <c:v>389.4736842105263</c:v>
                </c:pt>
                <c:pt idx="124">
                  <c:v>415.78947368421052</c:v>
                </c:pt>
                <c:pt idx="125">
                  <c:v>442.10526315789474</c:v>
                </c:pt>
                <c:pt idx="126">
                  <c:v>468.42105263157896</c:v>
                </c:pt>
                <c:pt idx="127">
                  <c:v>494.73684210526318</c:v>
                </c:pt>
                <c:pt idx="128">
                  <c:v>521.0526315789474</c:v>
                </c:pt>
                <c:pt idx="129">
                  <c:v>547.36842105263156</c:v>
                </c:pt>
                <c:pt idx="130">
                  <c:v>573.68421052631584</c:v>
                </c:pt>
                <c:pt idx="131">
                  <c:v>600</c:v>
                </c:pt>
                <c:pt idx="132">
                  <c:v>336.84210526315792</c:v>
                </c:pt>
                <c:pt idx="133">
                  <c:v>363.15789473684208</c:v>
                </c:pt>
                <c:pt idx="134">
                  <c:v>389.4736842105263</c:v>
                </c:pt>
                <c:pt idx="135">
                  <c:v>415.78947368421052</c:v>
                </c:pt>
                <c:pt idx="136">
                  <c:v>442.10526315789474</c:v>
                </c:pt>
                <c:pt idx="137">
                  <c:v>468.42105263157896</c:v>
                </c:pt>
                <c:pt idx="138">
                  <c:v>494.73684210526318</c:v>
                </c:pt>
                <c:pt idx="139">
                  <c:v>521.0526315789474</c:v>
                </c:pt>
                <c:pt idx="140">
                  <c:v>547.36842105263156</c:v>
                </c:pt>
                <c:pt idx="141">
                  <c:v>573.68421052631584</c:v>
                </c:pt>
                <c:pt idx="142">
                  <c:v>600</c:v>
                </c:pt>
                <c:pt idx="143">
                  <c:v>336.84210526315792</c:v>
                </c:pt>
                <c:pt idx="144">
                  <c:v>363.15789473684208</c:v>
                </c:pt>
                <c:pt idx="145">
                  <c:v>389.4736842105263</c:v>
                </c:pt>
                <c:pt idx="146">
                  <c:v>415.78947368421052</c:v>
                </c:pt>
                <c:pt idx="147">
                  <c:v>442.10526315789474</c:v>
                </c:pt>
                <c:pt idx="148">
                  <c:v>468.42105263157896</c:v>
                </c:pt>
                <c:pt idx="149">
                  <c:v>494.73684210526318</c:v>
                </c:pt>
                <c:pt idx="150">
                  <c:v>521.0526315789474</c:v>
                </c:pt>
                <c:pt idx="151">
                  <c:v>547.36842105263156</c:v>
                </c:pt>
                <c:pt idx="152">
                  <c:v>573.68421052631584</c:v>
                </c:pt>
                <c:pt idx="153">
                  <c:v>600</c:v>
                </c:pt>
                <c:pt idx="154">
                  <c:v>336.84210526315792</c:v>
                </c:pt>
                <c:pt idx="155">
                  <c:v>363.15789473684208</c:v>
                </c:pt>
                <c:pt idx="156">
                  <c:v>389.4736842105263</c:v>
                </c:pt>
                <c:pt idx="157">
                  <c:v>415.78947368421052</c:v>
                </c:pt>
                <c:pt idx="158">
                  <c:v>442.10526315789474</c:v>
                </c:pt>
                <c:pt idx="159">
                  <c:v>468.42105263157896</c:v>
                </c:pt>
                <c:pt idx="160">
                  <c:v>494.73684210526318</c:v>
                </c:pt>
                <c:pt idx="161">
                  <c:v>521.0526315789474</c:v>
                </c:pt>
                <c:pt idx="162">
                  <c:v>547.36842105263156</c:v>
                </c:pt>
                <c:pt idx="163">
                  <c:v>573.68421052631584</c:v>
                </c:pt>
                <c:pt idx="164">
                  <c:v>600</c:v>
                </c:pt>
                <c:pt idx="165">
                  <c:v>336.84210526315792</c:v>
                </c:pt>
                <c:pt idx="166">
                  <c:v>363.15789473684208</c:v>
                </c:pt>
                <c:pt idx="167">
                  <c:v>389.4736842105263</c:v>
                </c:pt>
                <c:pt idx="168">
                  <c:v>415.78947368421052</c:v>
                </c:pt>
                <c:pt idx="169">
                  <c:v>442.10526315789474</c:v>
                </c:pt>
                <c:pt idx="170">
                  <c:v>468.42105263157896</c:v>
                </c:pt>
                <c:pt idx="171">
                  <c:v>494.73684210526318</c:v>
                </c:pt>
                <c:pt idx="172">
                  <c:v>521.0526315789474</c:v>
                </c:pt>
                <c:pt idx="173">
                  <c:v>547.36842105263156</c:v>
                </c:pt>
                <c:pt idx="174">
                  <c:v>573.68421052631584</c:v>
                </c:pt>
                <c:pt idx="17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5-4FE5-842B-2D667681091E}"/>
            </c:ext>
          </c:extLst>
        </c:ser>
        <c:ser>
          <c:idx val="1"/>
          <c:order val="1"/>
          <c:tx>
            <c:v>SEO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G3, G9'!$D$41:$D$264</c:f>
              <c:numCache>
                <c:formatCode>General</c:formatCode>
                <c:ptCount val="2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126.31578947368421</c:v>
                </c:pt>
                <c:pt idx="21">
                  <c:v>126.31578947368421</c:v>
                </c:pt>
                <c:pt idx="22">
                  <c:v>126.31578947368421</c:v>
                </c:pt>
                <c:pt idx="23">
                  <c:v>126.31578947368421</c:v>
                </c:pt>
                <c:pt idx="24">
                  <c:v>126.31578947368421</c:v>
                </c:pt>
                <c:pt idx="25">
                  <c:v>126.31578947368421</c:v>
                </c:pt>
                <c:pt idx="26">
                  <c:v>126.31578947368421</c:v>
                </c:pt>
                <c:pt idx="27">
                  <c:v>126.31578947368421</c:v>
                </c:pt>
                <c:pt idx="28">
                  <c:v>126.31578947368421</c:v>
                </c:pt>
                <c:pt idx="29">
                  <c:v>126.31578947368421</c:v>
                </c:pt>
                <c:pt idx="30">
                  <c:v>126.31578947368421</c:v>
                </c:pt>
                <c:pt idx="31">
                  <c:v>126.31578947368421</c:v>
                </c:pt>
                <c:pt idx="32">
                  <c:v>126.31578947368421</c:v>
                </c:pt>
                <c:pt idx="33">
                  <c:v>126.31578947368421</c:v>
                </c:pt>
                <c:pt idx="34">
                  <c:v>126.31578947368421</c:v>
                </c:pt>
                <c:pt idx="35">
                  <c:v>126.31578947368421</c:v>
                </c:pt>
                <c:pt idx="36">
                  <c:v>126.31578947368421</c:v>
                </c:pt>
                <c:pt idx="37">
                  <c:v>126.31578947368421</c:v>
                </c:pt>
                <c:pt idx="38">
                  <c:v>126.31578947368421</c:v>
                </c:pt>
                <c:pt idx="39">
                  <c:v>126.31578947368421</c:v>
                </c:pt>
                <c:pt idx="40">
                  <c:v>152.63157894736841</c:v>
                </c:pt>
                <c:pt idx="41">
                  <c:v>152.63157894736841</c:v>
                </c:pt>
                <c:pt idx="42">
                  <c:v>152.63157894736841</c:v>
                </c:pt>
                <c:pt idx="43">
                  <c:v>152.63157894736841</c:v>
                </c:pt>
                <c:pt idx="44">
                  <c:v>152.63157894736841</c:v>
                </c:pt>
                <c:pt idx="45">
                  <c:v>152.63157894736841</c:v>
                </c:pt>
                <c:pt idx="46">
                  <c:v>152.63157894736841</c:v>
                </c:pt>
                <c:pt idx="47">
                  <c:v>152.63157894736841</c:v>
                </c:pt>
                <c:pt idx="48">
                  <c:v>152.63157894736841</c:v>
                </c:pt>
                <c:pt idx="49">
                  <c:v>152.63157894736841</c:v>
                </c:pt>
                <c:pt idx="50">
                  <c:v>152.63157894736841</c:v>
                </c:pt>
                <c:pt idx="51">
                  <c:v>152.63157894736841</c:v>
                </c:pt>
                <c:pt idx="52">
                  <c:v>152.63157894736841</c:v>
                </c:pt>
                <c:pt idx="53">
                  <c:v>152.63157894736841</c:v>
                </c:pt>
                <c:pt idx="54">
                  <c:v>152.63157894736841</c:v>
                </c:pt>
                <c:pt idx="55">
                  <c:v>152.63157894736841</c:v>
                </c:pt>
                <c:pt idx="56">
                  <c:v>152.63157894736841</c:v>
                </c:pt>
                <c:pt idx="57">
                  <c:v>152.63157894736841</c:v>
                </c:pt>
                <c:pt idx="58">
                  <c:v>152.63157894736841</c:v>
                </c:pt>
                <c:pt idx="59">
                  <c:v>152.63157894736841</c:v>
                </c:pt>
                <c:pt idx="60">
                  <c:v>178.94736842105263</c:v>
                </c:pt>
                <c:pt idx="61">
                  <c:v>178.94736842105263</c:v>
                </c:pt>
                <c:pt idx="62">
                  <c:v>178.94736842105263</c:v>
                </c:pt>
                <c:pt idx="63">
                  <c:v>178.94736842105263</c:v>
                </c:pt>
                <c:pt idx="64">
                  <c:v>178.94736842105263</c:v>
                </c:pt>
                <c:pt idx="65">
                  <c:v>178.94736842105263</c:v>
                </c:pt>
                <c:pt idx="66">
                  <c:v>178.94736842105263</c:v>
                </c:pt>
                <c:pt idx="67">
                  <c:v>178.94736842105263</c:v>
                </c:pt>
                <c:pt idx="68">
                  <c:v>178.94736842105263</c:v>
                </c:pt>
                <c:pt idx="69">
                  <c:v>178.94736842105263</c:v>
                </c:pt>
                <c:pt idx="70">
                  <c:v>178.94736842105263</c:v>
                </c:pt>
                <c:pt idx="71">
                  <c:v>178.94736842105263</c:v>
                </c:pt>
                <c:pt idx="72">
                  <c:v>178.94736842105263</c:v>
                </c:pt>
                <c:pt idx="73">
                  <c:v>178.94736842105263</c:v>
                </c:pt>
                <c:pt idx="74">
                  <c:v>178.94736842105263</c:v>
                </c:pt>
                <c:pt idx="75">
                  <c:v>178.94736842105263</c:v>
                </c:pt>
                <c:pt idx="76">
                  <c:v>178.94736842105263</c:v>
                </c:pt>
                <c:pt idx="77">
                  <c:v>178.94736842105263</c:v>
                </c:pt>
                <c:pt idx="78">
                  <c:v>178.94736842105263</c:v>
                </c:pt>
                <c:pt idx="79">
                  <c:v>178.94736842105263</c:v>
                </c:pt>
                <c:pt idx="80">
                  <c:v>205.26315789473685</c:v>
                </c:pt>
                <c:pt idx="81">
                  <c:v>205.26315789473685</c:v>
                </c:pt>
                <c:pt idx="82">
                  <c:v>205.26315789473685</c:v>
                </c:pt>
                <c:pt idx="83">
                  <c:v>205.26315789473685</c:v>
                </c:pt>
                <c:pt idx="84">
                  <c:v>205.26315789473685</c:v>
                </c:pt>
                <c:pt idx="85">
                  <c:v>205.26315789473685</c:v>
                </c:pt>
                <c:pt idx="86">
                  <c:v>205.26315789473685</c:v>
                </c:pt>
                <c:pt idx="87">
                  <c:v>205.26315789473685</c:v>
                </c:pt>
                <c:pt idx="88">
                  <c:v>205.26315789473685</c:v>
                </c:pt>
                <c:pt idx="89">
                  <c:v>231.57894736842104</c:v>
                </c:pt>
                <c:pt idx="90">
                  <c:v>231.57894736842104</c:v>
                </c:pt>
                <c:pt idx="91">
                  <c:v>231.57894736842104</c:v>
                </c:pt>
                <c:pt idx="92">
                  <c:v>231.57894736842104</c:v>
                </c:pt>
                <c:pt idx="93">
                  <c:v>231.57894736842104</c:v>
                </c:pt>
                <c:pt idx="94">
                  <c:v>231.57894736842104</c:v>
                </c:pt>
                <c:pt idx="95">
                  <c:v>231.57894736842104</c:v>
                </c:pt>
                <c:pt idx="96">
                  <c:v>231.57894736842104</c:v>
                </c:pt>
                <c:pt idx="97">
                  <c:v>231.57894736842104</c:v>
                </c:pt>
                <c:pt idx="98">
                  <c:v>257.89473684210526</c:v>
                </c:pt>
                <c:pt idx="99">
                  <c:v>257.89473684210526</c:v>
                </c:pt>
                <c:pt idx="100">
                  <c:v>257.89473684210526</c:v>
                </c:pt>
                <c:pt idx="101">
                  <c:v>257.89473684210526</c:v>
                </c:pt>
                <c:pt idx="102">
                  <c:v>257.89473684210526</c:v>
                </c:pt>
                <c:pt idx="103">
                  <c:v>257.89473684210526</c:v>
                </c:pt>
                <c:pt idx="104">
                  <c:v>257.89473684210526</c:v>
                </c:pt>
                <c:pt idx="105">
                  <c:v>257.89473684210526</c:v>
                </c:pt>
                <c:pt idx="106">
                  <c:v>257.89473684210526</c:v>
                </c:pt>
                <c:pt idx="107">
                  <c:v>284.21052631578948</c:v>
                </c:pt>
                <c:pt idx="108">
                  <c:v>284.21052631578948</c:v>
                </c:pt>
                <c:pt idx="109">
                  <c:v>284.21052631578948</c:v>
                </c:pt>
                <c:pt idx="110">
                  <c:v>284.21052631578948</c:v>
                </c:pt>
                <c:pt idx="111">
                  <c:v>284.21052631578948</c:v>
                </c:pt>
                <c:pt idx="112">
                  <c:v>284.21052631578948</c:v>
                </c:pt>
                <c:pt idx="113">
                  <c:v>284.21052631578948</c:v>
                </c:pt>
                <c:pt idx="114">
                  <c:v>284.21052631578948</c:v>
                </c:pt>
                <c:pt idx="115">
                  <c:v>284.21052631578948</c:v>
                </c:pt>
                <c:pt idx="116">
                  <c:v>310.5263157894737</c:v>
                </c:pt>
                <c:pt idx="117">
                  <c:v>310.5263157894737</c:v>
                </c:pt>
                <c:pt idx="118">
                  <c:v>310.5263157894737</c:v>
                </c:pt>
                <c:pt idx="119">
                  <c:v>310.5263157894737</c:v>
                </c:pt>
                <c:pt idx="120">
                  <c:v>310.5263157894737</c:v>
                </c:pt>
                <c:pt idx="121">
                  <c:v>310.5263157894737</c:v>
                </c:pt>
                <c:pt idx="122">
                  <c:v>310.5263157894737</c:v>
                </c:pt>
                <c:pt idx="123">
                  <c:v>310.5263157894737</c:v>
                </c:pt>
                <c:pt idx="124">
                  <c:v>310.5263157894737</c:v>
                </c:pt>
                <c:pt idx="125">
                  <c:v>336.84210526315792</c:v>
                </c:pt>
                <c:pt idx="126">
                  <c:v>336.84210526315792</c:v>
                </c:pt>
                <c:pt idx="127">
                  <c:v>336.84210526315792</c:v>
                </c:pt>
                <c:pt idx="128">
                  <c:v>336.84210526315792</c:v>
                </c:pt>
                <c:pt idx="129">
                  <c:v>336.84210526315792</c:v>
                </c:pt>
                <c:pt idx="130">
                  <c:v>336.84210526315792</c:v>
                </c:pt>
                <c:pt idx="131">
                  <c:v>336.84210526315792</c:v>
                </c:pt>
                <c:pt idx="132">
                  <c:v>336.84210526315792</c:v>
                </c:pt>
                <c:pt idx="133">
                  <c:v>336.84210526315792</c:v>
                </c:pt>
                <c:pt idx="134">
                  <c:v>363.15789473684208</c:v>
                </c:pt>
                <c:pt idx="135">
                  <c:v>363.15789473684208</c:v>
                </c:pt>
                <c:pt idx="136">
                  <c:v>363.15789473684208</c:v>
                </c:pt>
                <c:pt idx="137">
                  <c:v>363.15789473684208</c:v>
                </c:pt>
                <c:pt idx="138">
                  <c:v>363.15789473684208</c:v>
                </c:pt>
                <c:pt idx="139">
                  <c:v>363.15789473684208</c:v>
                </c:pt>
                <c:pt idx="140">
                  <c:v>363.15789473684208</c:v>
                </c:pt>
                <c:pt idx="141">
                  <c:v>363.15789473684208</c:v>
                </c:pt>
                <c:pt idx="142">
                  <c:v>363.15789473684208</c:v>
                </c:pt>
                <c:pt idx="143">
                  <c:v>389.4736842105263</c:v>
                </c:pt>
                <c:pt idx="144">
                  <c:v>389.4736842105263</c:v>
                </c:pt>
                <c:pt idx="145">
                  <c:v>389.4736842105263</c:v>
                </c:pt>
                <c:pt idx="146">
                  <c:v>389.4736842105263</c:v>
                </c:pt>
                <c:pt idx="147">
                  <c:v>389.4736842105263</c:v>
                </c:pt>
                <c:pt idx="148">
                  <c:v>389.4736842105263</c:v>
                </c:pt>
                <c:pt idx="149">
                  <c:v>389.4736842105263</c:v>
                </c:pt>
                <c:pt idx="150">
                  <c:v>389.4736842105263</c:v>
                </c:pt>
                <c:pt idx="151">
                  <c:v>389.4736842105263</c:v>
                </c:pt>
                <c:pt idx="152">
                  <c:v>415.78947368421052</c:v>
                </c:pt>
                <c:pt idx="153">
                  <c:v>415.78947368421052</c:v>
                </c:pt>
                <c:pt idx="154">
                  <c:v>415.78947368421052</c:v>
                </c:pt>
                <c:pt idx="155">
                  <c:v>415.78947368421052</c:v>
                </c:pt>
                <c:pt idx="156">
                  <c:v>415.78947368421052</c:v>
                </c:pt>
                <c:pt idx="157">
                  <c:v>415.78947368421052</c:v>
                </c:pt>
                <c:pt idx="158">
                  <c:v>415.78947368421052</c:v>
                </c:pt>
                <c:pt idx="159">
                  <c:v>415.78947368421052</c:v>
                </c:pt>
                <c:pt idx="160">
                  <c:v>415.78947368421052</c:v>
                </c:pt>
                <c:pt idx="161">
                  <c:v>442.10526315789474</c:v>
                </c:pt>
                <c:pt idx="162">
                  <c:v>442.10526315789474</c:v>
                </c:pt>
                <c:pt idx="163">
                  <c:v>442.10526315789474</c:v>
                </c:pt>
                <c:pt idx="164">
                  <c:v>442.10526315789474</c:v>
                </c:pt>
                <c:pt idx="165">
                  <c:v>442.10526315789474</c:v>
                </c:pt>
                <c:pt idx="166">
                  <c:v>442.10526315789474</c:v>
                </c:pt>
                <c:pt idx="167">
                  <c:v>442.10526315789474</c:v>
                </c:pt>
                <c:pt idx="168">
                  <c:v>442.10526315789474</c:v>
                </c:pt>
                <c:pt idx="169">
                  <c:v>442.10526315789474</c:v>
                </c:pt>
                <c:pt idx="170">
                  <c:v>468.42105263157896</c:v>
                </c:pt>
                <c:pt idx="171">
                  <c:v>468.42105263157896</c:v>
                </c:pt>
                <c:pt idx="172">
                  <c:v>468.42105263157896</c:v>
                </c:pt>
                <c:pt idx="173">
                  <c:v>468.42105263157896</c:v>
                </c:pt>
                <c:pt idx="174">
                  <c:v>468.42105263157896</c:v>
                </c:pt>
                <c:pt idx="175">
                  <c:v>468.42105263157896</c:v>
                </c:pt>
                <c:pt idx="176">
                  <c:v>468.42105263157896</c:v>
                </c:pt>
                <c:pt idx="177">
                  <c:v>468.42105263157896</c:v>
                </c:pt>
                <c:pt idx="178">
                  <c:v>468.42105263157896</c:v>
                </c:pt>
                <c:pt idx="179">
                  <c:v>494.73684210526318</c:v>
                </c:pt>
                <c:pt idx="180">
                  <c:v>494.73684210526318</c:v>
                </c:pt>
                <c:pt idx="181">
                  <c:v>494.73684210526318</c:v>
                </c:pt>
                <c:pt idx="182">
                  <c:v>494.73684210526318</c:v>
                </c:pt>
                <c:pt idx="183">
                  <c:v>494.73684210526318</c:v>
                </c:pt>
                <c:pt idx="184">
                  <c:v>494.73684210526318</c:v>
                </c:pt>
                <c:pt idx="185">
                  <c:v>494.73684210526318</c:v>
                </c:pt>
                <c:pt idx="186">
                  <c:v>494.73684210526318</c:v>
                </c:pt>
                <c:pt idx="187">
                  <c:v>494.73684210526318</c:v>
                </c:pt>
                <c:pt idx="188">
                  <c:v>521.0526315789474</c:v>
                </c:pt>
                <c:pt idx="189">
                  <c:v>521.0526315789474</c:v>
                </c:pt>
                <c:pt idx="190">
                  <c:v>521.0526315789474</c:v>
                </c:pt>
                <c:pt idx="191">
                  <c:v>521.0526315789474</c:v>
                </c:pt>
                <c:pt idx="192">
                  <c:v>521.0526315789474</c:v>
                </c:pt>
                <c:pt idx="193">
                  <c:v>521.0526315789474</c:v>
                </c:pt>
                <c:pt idx="194">
                  <c:v>521.0526315789474</c:v>
                </c:pt>
                <c:pt idx="195">
                  <c:v>521.0526315789474</c:v>
                </c:pt>
                <c:pt idx="196">
                  <c:v>521.0526315789474</c:v>
                </c:pt>
                <c:pt idx="197">
                  <c:v>547.36842105263156</c:v>
                </c:pt>
                <c:pt idx="198">
                  <c:v>547.36842105263156</c:v>
                </c:pt>
                <c:pt idx="199">
                  <c:v>547.36842105263156</c:v>
                </c:pt>
                <c:pt idx="200">
                  <c:v>547.36842105263156</c:v>
                </c:pt>
                <c:pt idx="201">
                  <c:v>547.36842105263156</c:v>
                </c:pt>
                <c:pt idx="202">
                  <c:v>547.36842105263156</c:v>
                </c:pt>
                <c:pt idx="203">
                  <c:v>547.36842105263156</c:v>
                </c:pt>
                <c:pt idx="204">
                  <c:v>547.36842105263156</c:v>
                </c:pt>
                <c:pt idx="205">
                  <c:v>547.36842105263156</c:v>
                </c:pt>
                <c:pt idx="206">
                  <c:v>573.68421052631584</c:v>
                </c:pt>
                <c:pt idx="207">
                  <c:v>573.68421052631584</c:v>
                </c:pt>
                <c:pt idx="208">
                  <c:v>573.68421052631584</c:v>
                </c:pt>
                <c:pt idx="209">
                  <c:v>573.68421052631584</c:v>
                </c:pt>
                <c:pt idx="210">
                  <c:v>573.68421052631584</c:v>
                </c:pt>
                <c:pt idx="211">
                  <c:v>573.68421052631584</c:v>
                </c:pt>
                <c:pt idx="212">
                  <c:v>573.68421052631584</c:v>
                </c:pt>
                <c:pt idx="213">
                  <c:v>573.68421052631584</c:v>
                </c:pt>
                <c:pt idx="214">
                  <c:v>573.68421052631584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</c:numCache>
            </c:numRef>
          </c:xVal>
          <c:yVal>
            <c:numRef>
              <c:f>'Strategy Region G3, G9'!$E$41:$E$264</c:f>
              <c:numCache>
                <c:formatCode>General</c:formatCode>
                <c:ptCount val="224"/>
                <c:pt idx="0">
                  <c:v>100</c:v>
                </c:pt>
                <c:pt idx="1">
                  <c:v>126.31578947368421</c:v>
                </c:pt>
                <c:pt idx="2">
                  <c:v>152.63157894736841</c:v>
                </c:pt>
                <c:pt idx="3">
                  <c:v>178.94736842105263</c:v>
                </c:pt>
                <c:pt idx="4">
                  <c:v>205.26315789473685</c:v>
                </c:pt>
                <c:pt idx="5">
                  <c:v>231.57894736842104</c:v>
                </c:pt>
                <c:pt idx="6">
                  <c:v>257.89473684210526</c:v>
                </c:pt>
                <c:pt idx="7">
                  <c:v>284.21052631578948</c:v>
                </c:pt>
                <c:pt idx="8">
                  <c:v>310.5263157894737</c:v>
                </c:pt>
                <c:pt idx="9">
                  <c:v>336.84210526315792</c:v>
                </c:pt>
                <c:pt idx="10">
                  <c:v>363.15789473684208</c:v>
                </c:pt>
                <c:pt idx="11">
                  <c:v>389.4736842105263</c:v>
                </c:pt>
                <c:pt idx="12">
                  <c:v>415.78947368421052</c:v>
                </c:pt>
                <c:pt idx="13">
                  <c:v>442.10526315789474</c:v>
                </c:pt>
                <c:pt idx="14">
                  <c:v>468.42105263157896</c:v>
                </c:pt>
                <c:pt idx="15">
                  <c:v>494.73684210526318</c:v>
                </c:pt>
                <c:pt idx="16">
                  <c:v>521.0526315789474</c:v>
                </c:pt>
                <c:pt idx="17">
                  <c:v>547.36842105263156</c:v>
                </c:pt>
                <c:pt idx="18">
                  <c:v>573.68421052631584</c:v>
                </c:pt>
                <c:pt idx="19">
                  <c:v>600</c:v>
                </c:pt>
                <c:pt idx="20">
                  <c:v>100</c:v>
                </c:pt>
                <c:pt idx="21">
                  <c:v>126.31578947368421</c:v>
                </c:pt>
                <c:pt idx="22">
                  <c:v>152.63157894736841</c:v>
                </c:pt>
                <c:pt idx="23">
                  <c:v>178.94736842105263</c:v>
                </c:pt>
                <c:pt idx="24">
                  <c:v>205.26315789473685</c:v>
                </c:pt>
                <c:pt idx="25">
                  <c:v>231.57894736842104</c:v>
                </c:pt>
                <c:pt idx="26">
                  <c:v>257.89473684210526</c:v>
                </c:pt>
                <c:pt idx="27">
                  <c:v>284.21052631578948</c:v>
                </c:pt>
                <c:pt idx="28">
                  <c:v>310.5263157894737</c:v>
                </c:pt>
                <c:pt idx="29">
                  <c:v>336.84210526315792</c:v>
                </c:pt>
                <c:pt idx="30">
                  <c:v>363.15789473684208</c:v>
                </c:pt>
                <c:pt idx="31">
                  <c:v>389.4736842105263</c:v>
                </c:pt>
                <c:pt idx="32">
                  <c:v>415.78947368421052</c:v>
                </c:pt>
                <c:pt idx="33">
                  <c:v>442.10526315789474</c:v>
                </c:pt>
                <c:pt idx="34">
                  <c:v>468.42105263157896</c:v>
                </c:pt>
                <c:pt idx="35">
                  <c:v>494.73684210526318</c:v>
                </c:pt>
                <c:pt idx="36">
                  <c:v>521.0526315789474</c:v>
                </c:pt>
                <c:pt idx="37">
                  <c:v>547.36842105263156</c:v>
                </c:pt>
                <c:pt idx="38">
                  <c:v>573.68421052631584</c:v>
                </c:pt>
                <c:pt idx="39">
                  <c:v>600</c:v>
                </c:pt>
                <c:pt idx="40">
                  <c:v>100</c:v>
                </c:pt>
                <c:pt idx="41">
                  <c:v>126.31578947368421</c:v>
                </c:pt>
                <c:pt idx="42">
                  <c:v>152.63157894736841</c:v>
                </c:pt>
                <c:pt idx="43">
                  <c:v>178.94736842105263</c:v>
                </c:pt>
                <c:pt idx="44">
                  <c:v>205.26315789473685</c:v>
                </c:pt>
                <c:pt idx="45">
                  <c:v>231.57894736842104</c:v>
                </c:pt>
                <c:pt idx="46">
                  <c:v>257.89473684210526</c:v>
                </c:pt>
                <c:pt idx="47">
                  <c:v>284.21052631578948</c:v>
                </c:pt>
                <c:pt idx="48">
                  <c:v>310.5263157894737</c:v>
                </c:pt>
                <c:pt idx="49">
                  <c:v>336.84210526315792</c:v>
                </c:pt>
                <c:pt idx="50">
                  <c:v>363.15789473684208</c:v>
                </c:pt>
                <c:pt idx="51">
                  <c:v>389.4736842105263</c:v>
                </c:pt>
                <c:pt idx="52">
                  <c:v>415.78947368421052</c:v>
                </c:pt>
                <c:pt idx="53">
                  <c:v>442.10526315789474</c:v>
                </c:pt>
                <c:pt idx="54">
                  <c:v>468.42105263157896</c:v>
                </c:pt>
                <c:pt idx="55">
                  <c:v>494.73684210526318</c:v>
                </c:pt>
                <c:pt idx="56">
                  <c:v>521.0526315789474</c:v>
                </c:pt>
                <c:pt idx="57">
                  <c:v>547.36842105263156</c:v>
                </c:pt>
                <c:pt idx="58">
                  <c:v>573.68421052631584</c:v>
                </c:pt>
                <c:pt idx="59">
                  <c:v>600</c:v>
                </c:pt>
                <c:pt idx="60">
                  <c:v>100</c:v>
                </c:pt>
                <c:pt idx="61">
                  <c:v>126.31578947368421</c:v>
                </c:pt>
                <c:pt idx="62">
                  <c:v>152.63157894736841</c:v>
                </c:pt>
                <c:pt idx="63">
                  <c:v>178.94736842105263</c:v>
                </c:pt>
                <c:pt idx="64">
                  <c:v>205.26315789473685</c:v>
                </c:pt>
                <c:pt idx="65">
                  <c:v>231.57894736842104</c:v>
                </c:pt>
                <c:pt idx="66">
                  <c:v>257.89473684210526</c:v>
                </c:pt>
                <c:pt idx="67">
                  <c:v>284.21052631578948</c:v>
                </c:pt>
                <c:pt idx="68">
                  <c:v>310.5263157894737</c:v>
                </c:pt>
                <c:pt idx="69">
                  <c:v>336.84210526315792</c:v>
                </c:pt>
                <c:pt idx="70">
                  <c:v>363.15789473684208</c:v>
                </c:pt>
                <c:pt idx="71">
                  <c:v>389.4736842105263</c:v>
                </c:pt>
                <c:pt idx="72">
                  <c:v>415.78947368421052</c:v>
                </c:pt>
                <c:pt idx="73">
                  <c:v>442.10526315789474</c:v>
                </c:pt>
                <c:pt idx="74">
                  <c:v>468.42105263157896</c:v>
                </c:pt>
                <c:pt idx="75">
                  <c:v>494.73684210526318</c:v>
                </c:pt>
                <c:pt idx="76">
                  <c:v>521.0526315789474</c:v>
                </c:pt>
                <c:pt idx="77">
                  <c:v>547.36842105263156</c:v>
                </c:pt>
                <c:pt idx="78">
                  <c:v>573.68421052631584</c:v>
                </c:pt>
                <c:pt idx="79">
                  <c:v>600</c:v>
                </c:pt>
                <c:pt idx="80">
                  <c:v>100</c:v>
                </c:pt>
                <c:pt idx="81">
                  <c:v>126.31578947368421</c:v>
                </c:pt>
                <c:pt idx="82">
                  <c:v>152.63157894736841</c:v>
                </c:pt>
                <c:pt idx="83">
                  <c:v>178.94736842105263</c:v>
                </c:pt>
                <c:pt idx="84">
                  <c:v>205.26315789473685</c:v>
                </c:pt>
                <c:pt idx="85">
                  <c:v>231.57894736842104</c:v>
                </c:pt>
                <c:pt idx="86">
                  <c:v>257.89473684210526</c:v>
                </c:pt>
                <c:pt idx="87">
                  <c:v>284.21052631578948</c:v>
                </c:pt>
                <c:pt idx="88">
                  <c:v>310.5263157894737</c:v>
                </c:pt>
                <c:pt idx="89">
                  <c:v>100</c:v>
                </c:pt>
                <c:pt idx="90">
                  <c:v>126.31578947368421</c:v>
                </c:pt>
                <c:pt idx="91">
                  <c:v>152.63157894736841</c:v>
                </c:pt>
                <c:pt idx="92">
                  <c:v>178.94736842105263</c:v>
                </c:pt>
                <c:pt idx="93">
                  <c:v>205.26315789473685</c:v>
                </c:pt>
                <c:pt idx="94">
                  <c:v>231.57894736842104</c:v>
                </c:pt>
                <c:pt idx="95">
                  <c:v>257.89473684210526</c:v>
                </c:pt>
                <c:pt idx="96">
                  <c:v>284.21052631578948</c:v>
                </c:pt>
                <c:pt idx="97">
                  <c:v>310.5263157894737</c:v>
                </c:pt>
                <c:pt idx="98">
                  <c:v>100</c:v>
                </c:pt>
                <c:pt idx="99">
                  <c:v>126.31578947368421</c:v>
                </c:pt>
                <c:pt idx="100">
                  <c:v>152.63157894736841</c:v>
                </c:pt>
                <c:pt idx="101">
                  <c:v>178.94736842105263</c:v>
                </c:pt>
                <c:pt idx="102">
                  <c:v>205.26315789473685</c:v>
                </c:pt>
                <c:pt idx="103">
                  <c:v>231.57894736842104</c:v>
                </c:pt>
                <c:pt idx="104">
                  <c:v>257.89473684210526</c:v>
                </c:pt>
                <c:pt idx="105">
                  <c:v>284.21052631578948</c:v>
                </c:pt>
                <c:pt idx="106">
                  <c:v>310.5263157894737</c:v>
                </c:pt>
                <c:pt idx="107">
                  <c:v>100</c:v>
                </c:pt>
                <c:pt idx="108">
                  <c:v>126.31578947368421</c:v>
                </c:pt>
                <c:pt idx="109">
                  <c:v>152.63157894736841</c:v>
                </c:pt>
                <c:pt idx="110">
                  <c:v>178.94736842105263</c:v>
                </c:pt>
                <c:pt idx="111">
                  <c:v>205.26315789473685</c:v>
                </c:pt>
                <c:pt idx="112">
                  <c:v>231.57894736842104</c:v>
                </c:pt>
                <c:pt idx="113">
                  <c:v>257.89473684210526</c:v>
                </c:pt>
                <c:pt idx="114">
                  <c:v>284.21052631578948</c:v>
                </c:pt>
                <c:pt idx="115">
                  <c:v>310.5263157894737</c:v>
                </c:pt>
                <c:pt idx="116">
                  <c:v>100</c:v>
                </c:pt>
                <c:pt idx="117">
                  <c:v>126.31578947368421</c:v>
                </c:pt>
                <c:pt idx="118">
                  <c:v>152.63157894736841</c:v>
                </c:pt>
                <c:pt idx="119">
                  <c:v>178.94736842105263</c:v>
                </c:pt>
                <c:pt idx="120">
                  <c:v>205.26315789473685</c:v>
                </c:pt>
                <c:pt idx="121">
                  <c:v>231.57894736842104</c:v>
                </c:pt>
                <c:pt idx="122">
                  <c:v>257.89473684210526</c:v>
                </c:pt>
                <c:pt idx="123">
                  <c:v>284.21052631578948</c:v>
                </c:pt>
                <c:pt idx="124">
                  <c:v>310.5263157894737</c:v>
                </c:pt>
                <c:pt idx="125">
                  <c:v>100</c:v>
                </c:pt>
                <c:pt idx="126">
                  <c:v>126.31578947368421</c:v>
                </c:pt>
                <c:pt idx="127">
                  <c:v>152.63157894736841</c:v>
                </c:pt>
                <c:pt idx="128">
                  <c:v>178.94736842105263</c:v>
                </c:pt>
                <c:pt idx="129">
                  <c:v>205.26315789473685</c:v>
                </c:pt>
                <c:pt idx="130">
                  <c:v>231.57894736842104</c:v>
                </c:pt>
                <c:pt idx="131">
                  <c:v>257.89473684210526</c:v>
                </c:pt>
                <c:pt idx="132">
                  <c:v>284.21052631578948</c:v>
                </c:pt>
                <c:pt idx="133">
                  <c:v>310.5263157894737</c:v>
                </c:pt>
                <c:pt idx="134">
                  <c:v>100</c:v>
                </c:pt>
                <c:pt idx="135">
                  <c:v>126.31578947368421</c:v>
                </c:pt>
                <c:pt idx="136">
                  <c:v>152.63157894736841</c:v>
                </c:pt>
                <c:pt idx="137">
                  <c:v>178.94736842105263</c:v>
                </c:pt>
                <c:pt idx="138">
                  <c:v>205.26315789473685</c:v>
                </c:pt>
                <c:pt idx="139">
                  <c:v>231.57894736842104</c:v>
                </c:pt>
                <c:pt idx="140">
                  <c:v>257.89473684210526</c:v>
                </c:pt>
                <c:pt idx="141">
                  <c:v>284.21052631578948</c:v>
                </c:pt>
                <c:pt idx="142">
                  <c:v>310.5263157894737</c:v>
                </c:pt>
                <c:pt idx="143">
                  <c:v>100</c:v>
                </c:pt>
                <c:pt idx="144">
                  <c:v>126.31578947368421</c:v>
                </c:pt>
                <c:pt idx="145">
                  <c:v>152.63157894736841</c:v>
                </c:pt>
                <c:pt idx="146">
                  <c:v>178.94736842105263</c:v>
                </c:pt>
                <c:pt idx="147">
                  <c:v>205.26315789473685</c:v>
                </c:pt>
                <c:pt idx="148">
                  <c:v>231.57894736842104</c:v>
                </c:pt>
                <c:pt idx="149">
                  <c:v>257.89473684210526</c:v>
                </c:pt>
                <c:pt idx="150">
                  <c:v>284.21052631578948</c:v>
                </c:pt>
                <c:pt idx="151">
                  <c:v>310.5263157894737</c:v>
                </c:pt>
                <c:pt idx="152">
                  <c:v>100</c:v>
                </c:pt>
                <c:pt idx="153">
                  <c:v>126.31578947368421</c:v>
                </c:pt>
                <c:pt idx="154">
                  <c:v>152.63157894736841</c:v>
                </c:pt>
                <c:pt idx="155">
                  <c:v>178.94736842105263</c:v>
                </c:pt>
                <c:pt idx="156">
                  <c:v>205.26315789473685</c:v>
                </c:pt>
                <c:pt idx="157">
                  <c:v>231.57894736842104</c:v>
                </c:pt>
                <c:pt idx="158">
                  <c:v>257.89473684210526</c:v>
                </c:pt>
                <c:pt idx="159">
                  <c:v>284.21052631578948</c:v>
                </c:pt>
                <c:pt idx="160">
                  <c:v>310.5263157894737</c:v>
                </c:pt>
                <c:pt idx="161">
                  <c:v>100</c:v>
                </c:pt>
                <c:pt idx="162">
                  <c:v>126.31578947368421</c:v>
                </c:pt>
                <c:pt idx="163">
                  <c:v>152.63157894736841</c:v>
                </c:pt>
                <c:pt idx="164">
                  <c:v>178.94736842105263</c:v>
                </c:pt>
                <c:pt idx="165">
                  <c:v>205.26315789473685</c:v>
                </c:pt>
                <c:pt idx="166">
                  <c:v>231.57894736842104</c:v>
                </c:pt>
                <c:pt idx="167">
                  <c:v>257.89473684210526</c:v>
                </c:pt>
                <c:pt idx="168">
                  <c:v>284.21052631578948</c:v>
                </c:pt>
                <c:pt idx="169">
                  <c:v>310.5263157894737</c:v>
                </c:pt>
                <c:pt idx="170">
                  <c:v>100</c:v>
                </c:pt>
                <c:pt idx="171">
                  <c:v>126.31578947368421</c:v>
                </c:pt>
                <c:pt idx="172">
                  <c:v>152.63157894736841</c:v>
                </c:pt>
                <c:pt idx="173">
                  <c:v>178.94736842105263</c:v>
                </c:pt>
                <c:pt idx="174">
                  <c:v>205.26315789473685</c:v>
                </c:pt>
                <c:pt idx="175">
                  <c:v>231.57894736842104</c:v>
                </c:pt>
                <c:pt idx="176">
                  <c:v>257.89473684210526</c:v>
                </c:pt>
                <c:pt idx="177">
                  <c:v>284.21052631578948</c:v>
                </c:pt>
                <c:pt idx="178">
                  <c:v>310.5263157894737</c:v>
                </c:pt>
                <c:pt idx="179">
                  <c:v>100</c:v>
                </c:pt>
                <c:pt idx="180">
                  <c:v>126.31578947368421</c:v>
                </c:pt>
                <c:pt idx="181">
                  <c:v>152.63157894736841</c:v>
                </c:pt>
                <c:pt idx="182">
                  <c:v>178.94736842105263</c:v>
                </c:pt>
                <c:pt idx="183">
                  <c:v>205.26315789473685</c:v>
                </c:pt>
                <c:pt idx="184">
                  <c:v>231.57894736842104</c:v>
                </c:pt>
                <c:pt idx="185">
                  <c:v>257.89473684210526</c:v>
                </c:pt>
                <c:pt idx="186">
                  <c:v>284.21052631578948</c:v>
                </c:pt>
                <c:pt idx="187">
                  <c:v>310.5263157894737</c:v>
                </c:pt>
                <c:pt idx="188">
                  <c:v>100</c:v>
                </c:pt>
                <c:pt idx="189">
                  <c:v>126.31578947368421</c:v>
                </c:pt>
                <c:pt idx="190">
                  <c:v>152.63157894736841</c:v>
                </c:pt>
                <c:pt idx="191">
                  <c:v>178.94736842105263</c:v>
                </c:pt>
                <c:pt idx="192">
                  <c:v>205.26315789473685</c:v>
                </c:pt>
                <c:pt idx="193">
                  <c:v>231.57894736842104</c:v>
                </c:pt>
                <c:pt idx="194">
                  <c:v>257.89473684210526</c:v>
                </c:pt>
                <c:pt idx="195">
                  <c:v>284.21052631578948</c:v>
                </c:pt>
                <c:pt idx="196">
                  <c:v>310.5263157894737</c:v>
                </c:pt>
                <c:pt idx="197">
                  <c:v>100</c:v>
                </c:pt>
                <c:pt idx="198">
                  <c:v>126.31578947368421</c:v>
                </c:pt>
                <c:pt idx="199">
                  <c:v>152.63157894736841</c:v>
                </c:pt>
                <c:pt idx="200">
                  <c:v>178.94736842105263</c:v>
                </c:pt>
                <c:pt idx="201">
                  <c:v>205.26315789473685</c:v>
                </c:pt>
                <c:pt idx="202">
                  <c:v>231.57894736842104</c:v>
                </c:pt>
                <c:pt idx="203">
                  <c:v>257.89473684210526</c:v>
                </c:pt>
                <c:pt idx="204">
                  <c:v>284.21052631578948</c:v>
                </c:pt>
                <c:pt idx="205">
                  <c:v>310.5263157894737</c:v>
                </c:pt>
                <c:pt idx="206">
                  <c:v>100</c:v>
                </c:pt>
                <c:pt idx="207">
                  <c:v>126.31578947368421</c:v>
                </c:pt>
                <c:pt idx="208">
                  <c:v>152.63157894736841</c:v>
                </c:pt>
                <c:pt idx="209">
                  <c:v>178.94736842105263</c:v>
                </c:pt>
                <c:pt idx="210">
                  <c:v>205.26315789473685</c:v>
                </c:pt>
                <c:pt idx="211">
                  <c:v>231.57894736842104</c:v>
                </c:pt>
                <c:pt idx="212">
                  <c:v>257.89473684210526</c:v>
                </c:pt>
                <c:pt idx="213">
                  <c:v>284.21052631578948</c:v>
                </c:pt>
                <c:pt idx="214">
                  <c:v>310.5263157894737</c:v>
                </c:pt>
                <c:pt idx="215">
                  <c:v>100</c:v>
                </c:pt>
                <c:pt idx="216">
                  <c:v>126.31578947368421</c:v>
                </c:pt>
                <c:pt idx="217">
                  <c:v>152.63157894736841</c:v>
                </c:pt>
                <c:pt idx="218">
                  <c:v>178.94736842105263</c:v>
                </c:pt>
                <c:pt idx="219">
                  <c:v>205.26315789473685</c:v>
                </c:pt>
                <c:pt idx="220">
                  <c:v>231.57894736842104</c:v>
                </c:pt>
                <c:pt idx="221">
                  <c:v>257.89473684210526</c:v>
                </c:pt>
                <c:pt idx="222">
                  <c:v>284.21052631578948</c:v>
                </c:pt>
                <c:pt idx="223">
                  <c:v>310.5263157894737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5-4FE5-842B-2D667681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04799"/>
        <c:axId val="439989407"/>
      </c:scatterChart>
      <c:valAx>
        <c:axId val="440004799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Indigenous Cost (G3)</a:t>
                </a:r>
              </a:p>
            </c:rich>
          </c:tx>
          <c:layout>
            <c:manualLayout>
              <c:xMode val="edge"/>
              <c:yMode val="edge"/>
              <c:x val="0.36038119066892338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39989407"/>
        <c:crossesAt val="-1.0000000000000001E+300"/>
        <c:crossBetween val="midCat"/>
        <c:majorUnit val="50"/>
      </c:valAx>
      <c:valAx>
        <c:axId val="439989407"/>
        <c:scaling>
          <c:orientation val="minMax"/>
          <c:max val="6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Third Party SEO Company (G9)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40004799"/>
        <c:crossesAt val="-1.0000000000000001E+300"/>
        <c:crossBetween val="midCat"/>
        <c:majorUnit val="50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'Max Enterprises'</a:t>
            </a:r>
            <a:r>
              <a:rPr lang="en-US" sz="800" b="0"/>
              <a:t>
Expected Value of Node 'Decision' (D60)
With Variation of Coupon Cost (C20)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7426230862636605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C20'!$C$32:$C$51</c:f>
              <c:numCache>
                <c:formatCode>General</c:formatCode>
                <c:ptCount val="20"/>
                <c:pt idx="0">
                  <c:v>200</c:v>
                </c:pt>
                <c:pt idx="1">
                  <c:v>231.57894736842104</c:v>
                </c:pt>
                <c:pt idx="2">
                  <c:v>263.15789473684208</c:v>
                </c:pt>
                <c:pt idx="3">
                  <c:v>294.73684210526318</c:v>
                </c:pt>
                <c:pt idx="4">
                  <c:v>326.31578947368422</c:v>
                </c:pt>
                <c:pt idx="5">
                  <c:v>357.89473684210526</c:v>
                </c:pt>
                <c:pt idx="6">
                  <c:v>389.4736842105263</c:v>
                </c:pt>
                <c:pt idx="7">
                  <c:v>421.05263157894734</c:v>
                </c:pt>
                <c:pt idx="8">
                  <c:v>452.63157894736844</c:v>
                </c:pt>
                <c:pt idx="9">
                  <c:v>484.21052631578948</c:v>
                </c:pt>
                <c:pt idx="10">
                  <c:v>515.78947368421052</c:v>
                </c:pt>
                <c:pt idx="11">
                  <c:v>547.36842105263156</c:v>
                </c:pt>
                <c:pt idx="12">
                  <c:v>578.9473684210526</c:v>
                </c:pt>
                <c:pt idx="13">
                  <c:v>610.52631578947364</c:v>
                </c:pt>
                <c:pt idx="14">
                  <c:v>642.10526315789468</c:v>
                </c:pt>
                <c:pt idx="15">
                  <c:v>673.68421052631584</c:v>
                </c:pt>
                <c:pt idx="16">
                  <c:v>705.26315789473688</c:v>
                </c:pt>
                <c:pt idx="17">
                  <c:v>736.84210526315792</c:v>
                </c:pt>
                <c:pt idx="18">
                  <c:v>768.42105263157896</c:v>
                </c:pt>
                <c:pt idx="19">
                  <c:v>800</c:v>
                </c:pt>
              </c:numCache>
            </c:numRef>
          </c:xVal>
          <c:yVal>
            <c:numRef>
              <c:f>'Sensitivity C20'!$E$32:$E$51</c:f>
              <c:numCache>
                <c:formatCode>General</c:formatCode>
                <c:ptCount val="20"/>
                <c:pt idx="0">
                  <c:v>550.20000000000005</c:v>
                </c:pt>
                <c:pt idx="1">
                  <c:v>518.62105263157889</c:v>
                </c:pt>
                <c:pt idx="2">
                  <c:v>487.04210526315791</c:v>
                </c:pt>
                <c:pt idx="3">
                  <c:v>455.46315789473681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4-4FA7-AAE4-299D9FEB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1887"/>
        <c:axId val="394583551"/>
      </c:scatterChart>
      <c:valAx>
        <c:axId val="394581887"/>
        <c:scaling>
          <c:orientation val="minMax"/>
          <c:max val="9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Coupon Cost (C20)</a:t>
                </a:r>
              </a:p>
            </c:rich>
          </c:tx>
          <c:layout>
            <c:manualLayout>
              <c:xMode val="edge"/>
              <c:yMode val="edge"/>
              <c:x val="0.42235981308411213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94583551"/>
        <c:crossesAt val="-1.0000000000000001E+300"/>
        <c:crossBetween val="midCat"/>
        <c:majorUnit val="100"/>
      </c:valAx>
      <c:valAx>
        <c:axId val="394583551"/>
        <c:scaling>
          <c:orientation val="minMax"/>
          <c:max val="560"/>
          <c:min val="42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94581887"/>
        <c:crossesAt val="-1.0000000000000001E+300"/>
        <c:crossBetween val="midCat"/>
        <c:majorUnit val="20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'Max Enterprises'</a:t>
            </a:r>
            <a:r>
              <a:rPr lang="en-US" sz="800" b="0"/>
              <a:t>
Expected Value of Node 'Decision' (D60)
With Variation of Social Media Effective Probability (E5)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7489823867406081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E5'!$C$32:$C$41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'Sensitivity E5'!$E$32:$E$41</c:f>
              <c:numCache>
                <c:formatCode>General</c:formatCode>
                <c:ptCount val="10"/>
                <c:pt idx="0">
                  <c:v>417.50000000000006</c:v>
                </c:pt>
                <c:pt idx="1">
                  <c:v>417.50000000000006</c:v>
                </c:pt>
                <c:pt idx="2">
                  <c:v>417.50000000000006</c:v>
                </c:pt>
                <c:pt idx="3">
                  <c:v>417.50000000000006</c:v>
                </c:pt>
                <c:pt idx="4">
                  <c:v>417.50000000000006</c:v>
                </c:pt>
                <c:pt idx="5">
                  <c:v>417.50000000000006</c:v>
                </c:pt>
                <c:pt idx="6">
                  <c:v>417.50000000000006</c:v>
                </c:pt>
                <c:pt idx="7">
                  <c:v>435.41666666666663</c:v>
                </c:pt>
                <c:pt idx="8">
                  <c:v>456.08333333333331</c:v>
                </c:pt>
                <c:pt idx="9">
                  <c:v>476.75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0-4220-B547-675F43B2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1471"/>
        <c:axId val="394577727"/>
      </c:scatterChart>
      <c:valAx>
        <c:axId val="394581471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Social Media Effective Probability (E5)</a:t>
                </a:r>
              </a:p>
            </c:rich>
          </c:tx>
          <c:layout>
            <c:manualLayout>
              <c:xMode val="edge"/>
              <c:yMode val="edge"/>
              <c:x val="0.34933402016336745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94577727"/>
        <c:crossesAt val="-1.0000000000000001E+300"/>
        <c:crossBetween val="midCat"/>
        <c:majorUnit val="0.1"/>
      </c:valAx>
      <c:valAx>
        <c:axId val="394577727"/>
        <c:scaling>
          <c:orientation val="minMax"/>
          <c:max val="480"/>
          <c:min val="41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94581471"/>
        <c:crossesAt val="-1.0000000000000001E+300"/>
        <c:crossBetween val="midCat"/>
        <c:majorUnit val="10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'Max Enterprises'</a:t>
            </a:r>
            <a:r>
              <a:rPr lang="en-US" sz="800" b="0"/>
              <a:t>
Expected Value of Node 'Decision' (D60)
With Variation of SMS Cost (C3)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7426230862636605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C3'!$C$32:$C$51</c:f>
              <c:numCache>
                <c:formatCode>General</c:formatCode>
                <c:ptCount val="20"/>
                <c:pt idx="0">
                  <c:v>100</c:v>
                </c:pt>
                <c:pt idx="1">
                  <c:v>121.05263157894737</c:v>
                </c:pt>
                <c:pt idx="2">
                  <c:v>142.10526315789474</c:v>
                </c:pt>
                <c:pt idx="3">
                  <c:v>163.15789473684211</c:v>
                </c:pt>
                <c:pt idx="4">
                  <c:v>184.21052631578948</c:v>
                </c:pt>
                <c:pt idx="5">
                  <c:v>205.26315789473685</c:v>
                </c:pt>
                <c:pt idx="6">
                  <c:v>226.31578947368422</c:v>
                </c:pt>
                <c:pt idx="7">
                  <c:v>247.36842105263159</c:v>
                </c:pt>
                <c:pt idx="8">
                  <c:v>268.42105263157896</c:v>
                </c:pt>
                <c:pt idx="9">
                  <c:v>289.4736842105263</c:v>
                </c:pt>
                <c:pt idx="10">
                  <c:v>310.5263157894737</c:v>
                </c:pt>
                <c:pt idx="11">
                  <c:v>331.57894736842104</c:v>
                </c:pt>
                <c:pt idx="12">
                  <c:v>352.63157894736844</c:v>
                </c:pt>
                <c:pt idx="13">
                  <c:v>373.68421052631578</c:v>
                </c:pt>
                <c:pt idx="14">
                  <c:v>394.73684210526318</c:v>
                </c:pt>
                <c:pt idx="15">
                  <c:v>415.78947368421052</c:v>
                </c:pt>
                <c:pt idx="16">
                  <c:v>436.84210526315792</c:v>
                </c:pt>
                <c:pt idx="17">
                  <c:v>457.89473684210526</c:v>
                </c:pt>
                <c:pt idx="18">
                  <c:v>478.94736842105266</c:v>
                </c:pt>
                <c:pt idx="19">
                  <c:v>500</c:v>
                </c:pt>
              </c:numCache>
            </c:numRef>
          </c:xVal>
          <c:yVal>
            <c:numRef>
              <c:f>'Sensitivity C3'!$E$32:$E$51</c:f>
              <c:numCache>
                <c:formatCode>General</c:formatCode>
                <c:ptCount val="20"/>
                <c:pt idx="0">
                  <c:v>430.25</c:v>
                </c:pt>
                <c:pt idx="1">
                  <c:v>430.25</c:v>
                </c:pt>
                <c:pt idx="2">
                  <c:v>430.25</c:v>
                </c:pt>
                <c:pt idx="3">
                  <c:v>430.25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9-4B09-9A7C-5A6E98EB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79391"/>
        <c:axId val="394578143"/>
      </c:scatterChart>
      <c:valAx>
        <c:axId val="394579391"/>
        <c:scaling>
          <c:orientation val="minMax"/>
          <c:max val="5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SMS Cost (C3)</a:t>
                </a:r>
              </a:p>
            </c:rich>
          </c:tx>
          <c:layout>
            <c:manualLayout>
              <c:xMode val="edge"/>
              <c:yMode val="edge"/>
              <c:x val="0.44009916108617264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94578143"/>
        <c:crossesAt val="-1.0000000000000001E+300"/>
        <c:crossBetween val="midCat"/>
        <c:majorUnit val="50"/>
      </c:valAx>
      <c:valAx>
        <c:axId val="394578143"/>
        <c:scaling>
          <c:orientation val="minMax"/>
          <c:max val="430.8"/>
          <c:min val="429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94579391"/>
        <c:crossesAt val="-1.0000000000000001E+300"/>
        <c:crossBetween val="midCat"/>
        <c:majorUnit val="0.1999999999999981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'Max Enterprises'</a:t>
            </a:r>
            <a:r>
              <a:rPr lang="en-US" sz="800" b="0"/>
              <a:t>
Expected Value of Node 'Decision' (D60)
With Variation of Email Cost (C14)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7426230862636605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C14'!$C$32:$C$51</c:f>
              <c:numCache>
                <c:formatCode>General</c:formatCode>
                <c:ptCount val="20"/>
                <c:pt idx="0">
                  <c:v>100</c:v>
                </c:pt>
                <c:pt idx="1">
                  <c:v>121.05263157894737</c:v>
                </c:pt>
                <c:pt idx="2">
                  <c:v>142.10526315789474</c:v>
                </c:pt>
                <c:pt idx="3">
                  <c:v>163.15789473684211</c:v>
                </c:pt>
                <c:pt idx="4">
                  <c:v>184.21052631578948</c:v>
                </c:pt>
                <c:pt idx="5">
                  <c:v>205.26315789473685</c:v>
                </c:pt>
                <c:pt idx="6">
                  <c:v>226.31578947368422</c:v>
                </c:pt>
                <c:pt idx="7">
                  <c:v>247.36842105263159</c:v>
                </c:pt>
                <c:pt idx="8">
                  <c:v>268.42105263157896</c:v>
                </c:pt>
                <c:pt idx="9">
                  <c:v>289.4736842105263</c:v>
                </c:pt>
                <c:pt idx="10">
                  <c:v>310.5263157894737</c:v>
                </c:pt>
                <c:pt idx="11">
                  <c:v>331.57894736842104</c:v>
                </c:pt>
                <c:pt idx="12">
                  <c:v>352.63157894736844</c:v>
                </c:pt>
                <c:pt idx="13">
                  <c:v>373.68421052631578</c:v>
                </c:pt>
                <c:pt idx="14">
                  <c:v>394.73684210526318</c:v>
                </c:pt>
                <c:pt idx="15">
                  <c:v>415.78947368421052</c:v>
                </c:pt>
                <c:pt idx="16">
                  <c:v>436.84210526315792</c:v>
                </c:pt>
                <c:pt idx="17">
                  <c:v>457.89473684210526</c:v>
                </c:pt>
                <c:pt idx="18">
                  <c:v>478.94736842105266</c:v>
                </c:pt>
                <c:pt idx="19">
                  <c:v>500</c:v>
                </c:pt>
              </c:numCache>
            </c:numRef>
          </c:xVal>
          <c:yVal>
            <c:numRef>
              <c:f>'Sensitivity C14'!$E$32:$E$51</c:f>
              <c:numCache>
                <c:formatCode>General</c:formatCode>
                <c:ptCount val="20"/>
                <c:pt idx="0">
                  <c:v>430.25</c:v>
                </c:pt>
                <c:pt idx="1">
                  <c:v>430.25</c:v>
                </c:pt>
                <c:pt idx="2">
                  <c:v>430.25</c:v>
                </c:pt>
                <c:pt idx="3">
                  <c:v>430.25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A-47BF-B70E-AAC797FD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1471"/>
        <c:axId val="394582719"/>
      </c:scatterChart>
      <c:valAx>
        <c:axId val="394581471"/>
        <c:scaling>
          <c:orientation val="minMax"/>
          <c:max val="5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Email Cost (C14)</a:t>
                </a:r>
              </a:p>
            </c:rich>
          </c:tx>
          <c:layout>
            <c:manualLayout>
              <c:xMode val="edge"/>
              <c:yMode val="edge"/>
              <c:x val="0.4311505629553315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94582719"/>
        <c:crossesAt val="-1.0000000000000001E+300"/>
        <c:crossBetween val="midCat"/>
        <c:majorUnit val="50"/>
      </c:valAx>
      <c:valAx>
        <c:axId val="394582719"/>
        <c:scaling>
          <c:orientation val="minMax"/>
          <c:max val="430.8"/>
          <c:min val="429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94581471"/>
        <c:crossesAt val="-1.0000000000000001E+300"/>
        <c:crossBetween val="midCat"/>
        <c:majorUnit val="0.1999999999999981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'Max Enterprises'</a:t>
            </a:r>
            <a:r>
              <a:rPr lang="en-US" sz="800" b="0"/>
              <a:t>
Expected Value of Node 'Decision' (D60)
With Variation of Newspaper Effective Probability (E22)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7489823867406081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E22'!$C$32:$C$41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'Sensitivity E22'!$E$32:$E$41</c:f>
              <c:numCache>
                <c:formatCode>General</c:formatCode>
                <c:ptCount val="10"/>
                <c:pt idx="0">
                  <c:v>430.25</c:v>
                </c:pt>
                <c:pt idx="1">
                  <c:v>430.25</c:v>
                </c:pt>
                <c:pt idx="2">
                  <c:v>430.25</c:v>
                </c:pt>
                <c:pt idx="3">
                  <c:v>430.25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8-4497-80B0-36FB7627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00223"/>
        <c:axId val="440009375"/>
      </c:scatterChart>
      <c:valAx>
        <c:axId val="440000223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Newspaper Effective Probability (E22)</a:t>
                </a:r>
              </a:p>
            </c:rich>
          </c:tx>
          <c:layout>
            <c:manualLayout>
              <c:xMode val="edge"/>
              <c:yMode val="edge"/>
              <c:x val="0.34959102950916182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40009375"/>
        <c:crossesAt val="-1.0000000000000001E+300"/>
        <c:crossBetween val="midCat"/>
        <c:majorUnit val="0.1"/>
      </c:valAx>
      <c:valAx>
        <c:axId val="440009375"/>
        <c:scaling>
          <c:orientation val="minMax"/>
          <c:max val="430.8"/>
          <c:min val="429.6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40000223"/>
        <c:crossesAt val="-1.0000000000000001E+300"/>
        <c:crossBetween val="midCat"/>
        <c:majorUnit val="0.1999999999999981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'Max Enterprises'</a:t>
            </a:r>
            <a:r>
              <a:rPr lang="en-US" sz="800" b="0"/>
              <a:t>
Expected Value of Node 'Decision' (D60)
With Variation of Coupon Cost (C20)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0585234380749138"/>
          <c:h val="0.74262308626366058"/>
        </c:manualLayout>
      </c:layout>
      <c:scatterChart>
        <c:scatterStyle val="lineMarker"/>
        <c:varyColors val="0"/>
        <c:ser>
          <c:idx val="0"/>
          <c:order val="0"/>
          <c:tx>
            <c:v>Direct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C20'!$C$32:$C$51</c:f>
              <c:numCache>
                <c:formatCode>General</c:formatCode>
                <c:ptCount val="20"/>
                <c:pt idx="0">
                  <c:v>200</c:v>
                </c:pt>
                <c:pt idx="1">
                  <c:v>231.57894736842104</c:v>
                </c:pt>
                <c:pt idx="2">
                  <c:v>263.15789473684208</c:v>
                </c:pt>
                <c:pt idx="3">
                  <c:v>294.73684210526318</c:v>
                </c:pt>
                <c:pt idx="4">
                  <c:v>326.31578947368422</c:v>
                </c:pt>
                <c:pt idx="5">
                  <c:v>357.89473684210526</c:v>
                </c:pt>
                <c:pt idx="6">
                  <c:v>389.4736842105263</c:v>
                </c:pt>
                <c:pt idx="7">
                  <c:v>421.05263157894734</c:v>
                </c:pt>
                <c:pt idx="8">
                  <c:v>452.63157894736844</c:v>
                </c:pt>
                <c:pt idx="9">
                  <c:v>484.21052631578948</c:v>
                </c:pt>
                <c:pt idx="10">
                  <c:v>515.78947368421052</c:v>
                </c:pt>
                <c:pt idx="11">
                  <c:v>547.36842105263156</c:v>
                </c:pt>
                <c:pt idx="12">
                  <c:v>578.9473684210526</c:v>
                </c:pt>
                <c:pt idx="13">
                  <c:v>610.52631578947364</c:v>
                </c:pt>
                <c:pt idx="14">
                  <c:v>642.10526315789468</c:v>
                </c:pt>
                <c:pt idx="15">
                  <c:v>673.68421052631584</c:v>
                </c:pt>
                <c:pt idx="16">
                  <c:v>705.26315789473688</c:v>
                </c:pt>
                <c:pt idx="17">
                  <c:v>736.84210526315792</c:v>
                </c:pt>
                <c:pt idx="18">
                  <c:v>768.42105263157896</c:v>
                </c:pt>
                <c:pt idx="19">
                  <c:v>800</c:v>
                </c:pt>
              </c:numCache>
            </c:numRef>
          </c:xVal>
          <c:yVal>
            <c:numRef>
              <c:f>'Strategy C20'!$E$32:$E$51</c:f>
              <c:numCache>
                <c:formatCode>General</c:formatCode>
                <c:ptCount val="20"/>
                <c:pt idx="0">
                  <c:v>550.20000000000005</c:v>
                </c:pt>
                <c:pt idx="1">
                  <c:v>518.62105263157889</c:v>
                </c:pt>
                <c:pt idx="2">
                  <c:v>487.04210526315791</c:v>
                </c:pt>
                <c:pt idx="3">
                  <c:v>455.46315789473681</c:v>
                </c:pt>
                <c:pt idx="4">
                  <c:v>423.88421052631583</c:v>
                </c:pt>
                <c:pt idx="5">
                  <c:v>392.30526315789473</c:v>
                </c:pt>
                <c:pt idx="6">
                  <c:v>360.72631578947369</c:v>
                </c:pt>
                <c:pt idx="7">
                  <c:v>329.14736842105265</c:v>
                </c:pt>
                <c:pt idx="8">
                  <c:v>297.56842105263155</c:v>
                </c:pt>
                <c:pt idx="9">
                  <c:v>265.98947368421051</c:v>
                </c:pt>
                <c:pt idx="10">
                  <c:v>234.4105263157895</c:v>
                </c:pt>
                <c:pt idx="11">
                  <c:v>202.83157894736843</c:v>
                </c:pt>
                <c:pt idx="12">
                  <c:v>171.25263157894739</c:v>
                </c:pt>
                <c:pt idx="13">
                  <c:v>139.67368421052635</c:v>
                </c:pt>
                <c:pt idx="14">
                  <c:v>108.09473684210529</c:v>
                </c:pt>
                <c:pt idx="15">
                  <c:v>76.515789473684166</c:v>
                </c:pt>
                <c:pt idx="16">
                  <c:v>44.936842105263111</c:v>
                </c:pt>
                <c:pt idx="17">
                  <c:v>13.35789473684207</c:v>
                </c:pt>
                <c:pt idx="18">
                  <c:v>-8</c:v>
                </c:pt>
                <c:pt idx="19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D-4649-ACFB-AEC281BEE3C6}"/>
            </c:ext>
          </c:extLst>
        </c:ser>
        <c:ser>
          <c:idx val="1"/>
          <c:order val="1"/>
          <c:tx>
            <c:v>Indirect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C20'!$C$32:$C$51</c:f>
              <c:numCache>
                <c:formatCode>General</c:formatCode>
                <c:ptCount val="20"/>
                <c:pt idx="0">
                  <c:v>200</c:v>
                </c:pt>
                <c:pt idx="1">
                  <c:v>231.57894736842104</c:v>
                </c:pt>
                <c:pt idx="2">
                  <c:v>263.15789473684208</c:v>
                </c:pt>
                <c:pt idx="3">
                  <c:v>294.73684210526318</c:v>
                </c:pt>
                <c:pt idx="4">
                  <c:v>326.31578947368422</c:v>
                </c:pt>
                <c:pt idx="5">
                  <c:v>357.89473684210526</c:v>
                </c:pt>
                <c:pt idx="6">
                  <c:v>389.4736842105263</c:v>
                </c:pt>
                <c:pt idx="7">
                  <c:v>421.05263157894734</c:v>
                </c:pt>
                <c:pt idx="8">
                  <c:v>452.63157894736844</c:v>
                </c:pt>
                <c:pt idx="9">
                  <c:v>484.21052631578948</c:v>
                </c:pt>
                <c:pt idx="10">
                  <c:v>515.78947368421052</c:v>
                </c:pt>
                <c:pt idx="11">
                  <c:v>547.36842105263156</c:v>
                </c:pt>
                <c:pt idx="12">
                  <c:v>578.9473684210526</c:v>
                </c:pt>
                <c:pt idx="13">
                  <c:v>610.52631578947364</c:v>
                </c:pt>
                <c:pt idx="14">
                  <c:v>642.10526315789468</c:v>
                </c:pt>
                <c:pt idx="15">
                  <c:v>673.68421052631584</c:v>
                </c:pt>
                <c:pt idx="16">
                  <c:v>705.26315789473688</c:v>
                </c:pt>
                <c:pt idx="17">
                  <c:v>736.84210526315792</c:v>
                </c:pt>
                <c:pt idx="18">
                  <c:v>768.42105263157896</c:v>
                </c:pt>
                <c:pt idx="19">
                  <c:v>800</c:v>
                </c:pt>
              </c:numCache>
            </c:numRef>
          </c:xVal>
          <c:yVal>
            <c:numRef>
              <c:f>'Strategy C20'!$G$32:$G$51</c:f>
              <c:numCache>
                <c:formatCode>General</c:formatCode>
                <c:ptCount val="20"/>
                <c:pt idx="0">
                  <c:v>430.25</c:v>
                </c:pt>
                <c:pt idx="1">
                  <c:v>430.25</c:v>
                </c:pt>
                <c:pt idx="2">
                  <c:v>430.25</c:v>
                </c:pt>
                <c:pt idx="3">
                  <c:v>430.25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D-4649-ACFB-AEC281BEE3C6}"/>
            </c:ext>
          </c:extLst>
        </c:ser>
        <c:ser>
          <c:idx val="2"/>
          <c:order val="2"/>
          <c:tx>
            <c:v>SEO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C20'!$C$32:$C$51</c:f>
              <c:numCache>
                <c:formatCode>General</c:formatCode>
                <c:ptCount val="20"/>
                <c:pt idx="0">
                  <c:v>200</c:v>
                </c:pt>
                <c:pt idx="1">
                  <c:v>231.57894736842104</c:v>
                </c:pt>
                <c:pt idx="2">
                  <c:v>263.15789473684208</c:v>
                </c:pt>
                <c:pt idx="3">
                  <c:v>294.73684210526318</c:v>
                </c:pt>
                <c:pt idx="4">
                  <c:v>326.31578947368422</c:v>
                </c:pt>
                <c:pt idx="5">
                  <c:v>357.89473684210526</c:v>
                </c:pt>
                <c:pt idx="6">
                  <c:v>389.4736842105263</c:v>
                </c:pt>
                <c:pt idx="7">
                  <c:v>421.05263157894734</c:v>
                </c:pt>
                <c:pt idx="8">
                  <c:v>452.63157894736844</c:v>
                </c:pt>
                <c:pt idx="9">
                  <c:v>484.21052631578948</c:v>
                </c:pt>
                <c:pt idx="10">
                  <c:v>515.78947368421052</c:v>
                </c:pt>
                <c:pt idx="11">
                  <c:v>547.36842105263156</c:v>
                </c:pt>
                <c:pt idx="12">
                  <c:v>578.9473684210526</c:v>
                </c:pt>
                <c:pt idx="13">
                  <c:v>610.52631578947364</c:v>
                </c:pt>
                <c:pt idx="14">
                  <c:v>642.10526315789468</c:v>
                </c:pt>
                <c:pt idx="15">
                  <c:v>673.68421052631584</c:v>
                </c:pt>
                <c:pt idx="16">
                  <c:v>705.26315789473688</c:v>
                </c:pt>
                <c:pt idx="17">
                  <c:v>736.84210526315792</c:v>
                </c:pt>
                <c:pt idx="18">
                  <c:v>768.42105263157896</c:v>
                </c:pt>
                <c:pt idx="19">
                  <c:v>800</c:v>
                </c:pt>
              </c:numCache>
            </c:numRef>
          </c:xVal>
          <c:yVal>
            <c:numRef>
              <c:f>'Strategy C20'!$I$32:$I$51</c:f>
              <c:numCache>
                <c:formatCode>General</c:formatCode>
                <c:ptCount val="20"/>
                <c:pt idx="0">
                  <c:v>417.50000000000006</c:v>
                </c:pt>
                <c:pt idx="1">
                  <c:v>417.50000000000006</c:v>
                </c:pt>
                <c:pt idx="2">
                  <c:v>417.50000000000006</c:v>
                </c:pt>
                <c:pt idx="3">
                  <c:v>417.50000000000006</c:v>
                </c:pt>
                <c:pt idx="4">
                  <c:v>417.50000000000006</c:v>
                </c:pt>
                <c:pt idx="5">
                  <c:v>417.50000000000006</c:v>
                </c:pt>
                <c:pt idx="6">
                  <c:v>417.50000000000006</c:v>
                </c:pt>
                <c:pt idx="7">
                  <c:v>417.50000000000006</c:v>
                </c:pt>
                <c:pt idx="8">
                  <c:v>417.50000000000006</c:v>
                </c:pt>
                <c:pt idx="9">
                  <c:v>417.50000000000006</c:v>
                </c:pt>
                <c:pt idx="10">
                  <c:v>417.50000000000006</c:v>
                </c:pt>
                <c:pt idx="11">
                  <c:v>417.50000000000006</c:v>
                </c:pt>
                <c:pt idx="12">
                  <c:v>417.50000000000006</c:v>
                </c:pt>
                <c:pt idx="13">
                  <c:v>417.50000000000006</c:v>
                </c:pt>
                <c:pt idx="14">
                  <c:v>417.50000000000006</c:v>
                </c:pt>
                <c:pt idx="15">
                  <c:v>417.50000000000006</c:v>
                </c:pt>
                <c:pt idx="16">
                  <c:v>417.50000000000006</c:v>
                </c:pt>
                <c:pt idx="17">
                  <c:v>417.50000000000006</c:v>
                </c:pt>
                <c:pt idx="18">
                  <c:v>417.50000000000006</c:v>
                </c:pt>
                <c:pt idx="19">
                  <c:v>417.50000000000006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D-4649-ACFB-AEC281BE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95231"/>
        <c:axId val="439998975"/>
      </c:scatterChart>
      <c:valAx>
        <c:axId val="439995231"/>
        <c:scaling>
          <c:orientation val="minMax"/>
          <c:max val="9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Coupon Cost (C20)</a:t>
                </a:r>
              </a:p>
            </c:rich>
          </c:tx>
          <c:layout>
            <c:manualLayout>
              <c:xMode val="edge"/>
              <c:yMode val="edge"/>
              <c:x val="0.35098682758113181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39998975"/>
        <c:crossesAt val="-1.0000000000000001E+300"/>
        <c:crossBetween val="midCat"/>
        <c:majorUnit val="100"/>
      </c:valAx>
      <c:valAx>
        <c:axId val="439998975"/>
        <c:scaling>
          <c:orientation val="minMax"/>
          <c:max val="6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39995231"/>
        <c:crossesAt val="-1.0000000000000001E+300"/>
        <c:crossBetween val="midCat"/>
        <c:majorUnit val="100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'Max Enterprises'</a:t>
            </a:r>
            <a:r>
              <a:rPr lang="en-US" sz="800" b="0"/>
              <a:t>
Expected Value of Node 'Decision' (D60)
With Variation of Social Media Effective Probability (E5)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0585234380749138"/>
          <c:h val="0.74898238674060813"/>
        </c:manualLayout>
      </c:layout>
      <c:scatterChart>
        <c:scatterStyle val="lineMarker"/>
        <c:varyColors val="0"/>
        <c:ser>
          <c:idx val="0"/>
          <c:order val="0"/>
          <c:tx>
            <c:v>Direct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E5'!$C$32:$C$41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'Strategy E5'!$E$32:$E$41</c:f>
              <c:numCache>
                <c:formatCode>General</c:formatCode>
                <c:ptCount val="10"/>
                <c:pt idx="0">
                  <c:v>180.2</c:v>
                </c:pt>
                <c:pt idx="1">
                  <c:v>180.2</c:v>
                </c:pt>
                <c:pt idx="2">
                  <c:v>180.2</c:v>
                </c:pt>
                <c:pt idx="3">
                  <c:v>180.2</c:v>
                </c:pt>
                <c:pt idx="4">
                  <c:v>180.2</c:v>
                </c:pt>
                <c:pt idx="5">
                  <c:v>180.2</c:v>
                </c:pt>
                <c:pt idx="6">
                  <c:v>180.2</c:v>
                </c:pt>
                <c:pt idx="7">
                  <c:v>180.2</c:v>
                </c:pt>
                <c:pt idx="8">
                  <c:v>180.2</c:v>
                </c:pt>
                <c:pt idx="9">
                  <c:v>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8-4A73-B86C-B3D37079DEA9}"/>
            </c:ext>
          </c:extLst>
        </c:ser>
        <c:ser>
          <c:idx val="1"/>
          <c:order val="1"/>
          <c:tx>
            <c:v>Indirect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E5'!$C$32:$C$41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'Strategy E5'!$G$32:$G$41</c:f>
              <c:numCache>
                <c:formatCode>General</c:formatCode>
                <c:ptCount val="10"/>
                <c:pt idx="0">
                  <c:v>290.75000000000006</c:v>
                </c:pt>
                <c:pt idx="1">
                  <c:v>311.41666666666669</c:v>
                </c:pt>
                <c:pt idx="2">
                  <c:v>332.08333333333337</c:v>
                </c:pt>
                <c:pt idx="3">
                  <c:v>352.75</c:v>
                </c:pt>
                <c:pt idx="4">
                  <c:v>373.41666666666674</c:v>
                </c:pt>
                <c:pt idx="5">
                  <c:v>394.08333333333337</c:v>
                </c:pt>
                <c:pt idx="6">
                  <c:v>414.75</c:v>
                </c:pt>
                <c:pt idx="7">
                  <c:v>435.41666666666663</c:v>
                </c:pt>
                <c:pt idx="8">
                  <c:v>456.08333333333331</c:v>
                </c:pt>
                <c:pt idx="9">
                  <c:v>476.75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4A73-B86C-B3D37079DEA9}"/>
            </c:ext>
          </c:extLst>
        </c:ser>
        <c:ser>
          <c:idx val="2"/>
          <c:order val="2"/>
          <c:tx>
            <c:v>SEO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E5'!$C$32:$C$41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0.18888888888888888</c:v>
                </c:pt>
                <c:pt idx="2">
                  <c:v>0.27777777777777779</c:v>
                </c:pt>
                <c:pt idx="3">
                  <c:v>0.3666666666666667</c:v>
                </c:pt>
                <c:pt idx="4">
                  <c:v>0.45555555555555555</c:v>
                </c:pt>
                <c:pt idx="5">
                  <c:v>0.54444444444444451</c:v>
                </c:pt>
                <c:pt idx="6">
                  <c:v>0.6333333333333333</c:v>
                </c:pt>
                <c:pt idx="7">
                  <c:v>0.72222222222222221</c:v>
                </c:pt>
                <c:pt idx="8">
                  <c:v>0.81111111111111112</c:v>
                </c:pt>
                <c:pt idx="9">
                  <c:v>0.9</c:v>
                </c:pt>
              </c:numCache>
            </c:numRef>
          </c:xVal>
          <c:yVal>
            <c:numRef>
              <c:f>'Strategy E5'!$I$32:$I$41</c:f>
              <c:numCache>
                <c:formatCode>General</c:formatCode>
                <c:ptCount val="10"/>
                <c:pt idx="0">
                  <c:v>417.50000000000006</c:v>
                </c:pt>
                <c:pt idx="1">
                  <c:v>417.50000000000006</c:v>
                </c:pt>
                <c:pt idx="2">
                  <c:v>417.50000000000006</c:v>
                </c:pt>
                <c:pt idx="3">
                  <c:v>417.50000000000006</c:v>
                </c:pt>
                <c:pt idx="4">
                  <c:v>417.50000000000006</c:v>
                </c:pt>
                <c:pt idx="5">
                  <c:v>417.50000000000006</c:v>
                </c:pt>
                <c:pt idx="6">
                  <c:v>417.50000000000006</c:v>
                </c:pt>
                <c:pt idx="7">
                  <c:v>417.50000000000006</c:v>
                </c:pt>
                <c:pt idx="8">
                  <c:v>417.50000000000006</c:v>
                </c:pt>
                <c:pt idx="9">
                  <c:v>417.50000000000006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8-4A73-B86C-B3D37079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88991"/>
        <c:axId val="440005215"/>
      </c:scatterChart>
      <c:valAx>
        <c:axId val="439988991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Social Media Effective Probability (E5)</a:t>
                </a:r>
              </a:p>
            </c:rich>
          </c:tx>
          <c:layout>
            <c:manualLayout>
              <c:xMode val="edge"/>
              <c:yMode val="edge"/>
              <c:x val="0.27796121863271767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40005215"/>
        <c:crossesAt val="-1.0000000000000001E+300"/>
        <c:crossBetween val="midCat"/>
        <c:majorUnit val="0.1"/>
      </c:valAx>
      <c:valAx>
        <c:axId val="440005215"/>
        <c:scaling>
          <c:orientation val="minMax"/>
          <c:max val="500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39988991"/>
        <c:crossesAt val="-1.0000000000000001E+300"/>
        <c:crossBetween val="midCat"/>
        <c:majorUnit val="50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'Max Enterprises'</a:t>
            </a:r>
            <a:r>
              <a:rPr lang="en-US" sz="800" b="0"/>
              <a:t>
Expected Value of Node 'Decision' (D60)
With Variation of SMS Cost (C3)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80585234380749138"/>
          <c:h val="0.74262308626366058"/>
        </c:manualLayout>
      </c:layout>
      <c:scatterChart>
        <c:scatterStyle val="lineMarker"/>
        <c:varyColors val="0"/>
        <c:ser>
          <c:idx val="0"/>
          <c:order val="0"/>
          <c:tx>
            <c:v>Direct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C3'!$C$32:$C$51</c:f>
              <c:numCache>
                <c:formatCode>General</c:formatCode>
                <c:ptCount val="20"/>
                <c:pt idx="0">
                  <c:v>100</c:v>
                </c:pt>
                <c:pt idx="1">
                  <c:v>121.05263157894737</c:v>
                </c:pt>
                <c:pt idx="2">
                  <c:v>142.10526315789474</c:v>
                </c:pt>
                <c:pt idx="3">
                  <c:v>163.15789473684211</c:v>
                </c:pt>
                <c:pt idx="4">
                  <c:v>184.21052631578948</c:v>
                </c:pt>
                <c:pt idx="5">
                  <c:v>205.26315789473685</c:v>
                </c:pt>
                <c:pt idx="6">
                  <c:v>226.31578947368422</c:v>
                </c:pt>
                <c:pt idx="7">
                  <c:v>247.36842105263159</c:v>
                </c:pt>
                <c:pt idx="8">
                  <c:v>268.42105263157896</c:v>
                </c:pt>
                <c:pt idx="9">
                  <c:v>289.4736842105263</c:v>
                </c:pt>
                <c:pt idx="10">
                  <c:v>310.5263157894737</c:v>
                </c:pt>
                <c:pt idx="11">
                  <c:v>331.57894736842104</c:v>
                </c:pt>
                <c:pt idx="12">
                  <c:v>352.63157894736844</c:v>
                </c:pt>
                <c:pt idx="13">
                  <c:v>373.68421052631578</c:v>
                </c:pt>
                <c:pt idx="14">
                  <c:v>394.73684210526318</c:v>
                </c:pt>
                <c:pt idx="15">
                  <c:v>415.78947368421052</c:v>
                </c:pt>
                <c:pt idx="16">
                  <c:v>436.84210526315792</c:v>
                </c:pt>
                <c:pt idx="17">
                  <c:v>457.89473684210526</c:v>
                </c:pt>
                <c:pt idx="18">
                  <c:v>478.94736842105266</c:v>
                </c:pt>
                <c:pt idx="19">
                  <c:v>500</c:v>
                </c:pt>
              </c:numCache>
            </c:numRef>
          </c:xVal>
          <c:yVal>
            <c:numRef>
              <c:f>'Strategy C3'!$E$32:$E$51</c:f>
              <c:numCache>
                <c:formatCode>General</c:formatCode>
                <c:ptCount val="20"/>
                <c:pt idx="0">
                  <c:v>180.2</c:v>
                </c:pt>
                <c:pt idx="1">
                  <c:v>180.2</c:v>
                </c:pt>
                <c:pt idx="2">
                  <c:v>180.2</c:v>
                </c:pt>
                <c:pt idx="3">
                  <c:v>180.2</c:v>
                </c:pt>
                <c:pt idx="4">
                  <c:v>180.2</c:v>
                </c:pt>
                <c:pt idx="5">
                  <c:v>180.2</c:v>
                </c:pt>
                <c:pt idx="6">
                  <c:v>180.2</c:v>
                </c:pt>
                <c:pt idx="7">
                  <c:v>180.2</c:v>
                </c:pt>
                <c:pt idx="8">
                  <c:v>180.2</c:v>
                </c:pt>
                <c:pt idx="9">
                  <c:v>180.2</c:v>
                </c:pt>
                <c:pt idx="10">
                  <c:v>180.2</c:v>
                </c:pt>
                <c:pt idx="11">
                  <c:v>180.2</c:v>
                </c:pt>
                <c:pt idx="12">
                  <c:v>180.2</c:v>
                </c:pt>
                <c:pt idx="13">
                  <c:v>180.2</c:v>
                </c:pt>
                <c:pt idx="14">
                  <c:v>180.2</c:v>
                </c:pt>
                <c:pt idx="15">
                  <c:v>180.2</c:v>
                </c:pt>
                <c:pt idx="16">
                  <c:v>180.2</c:v>
                </c:pt>
                <c:pt idx="17">
                  <c:v>180.2</c:v>
                </c:pt>
                <c:pt idx="18">
                  <c:v>180.2</c:v>
                </c:pt>
                <c:pt idx="19">
                  <c:v>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6-41C9-9EE3-0FBDF01BCB49}"/>
            </c:ext>
          </c:extLst>
        </c:ser>
        <c:ser>
          <c:idx val="1"/>
          <c:order val="1"/>
          <c:tx>
            <c:v>Indirect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C3'!$C$32:$C$51</c:f>
              <c:numCache>
                <c:formatCode>General</c:formatCode>
                <c:ptCount val="20"/>
                <c:pt idx="0">
                  <c:v>100</c:v>
                </c:pt>
                <c:pt idx="1">
                  <c:v>121.05263157894737</c:v>
                </c:pt>
                <c:pt idx="2">
                  <c:v>142.10526315789474</c:v>
                </c:pt>
                <c:pt idx="3">
                  <c:v>163.15789473684211</c:v>
                </c:pt>
                <c:pt idx="4">
                  <c:v>184.21052631578948</c:v>
                </c:pt>
                <c:pt idx="5">
                  <c:v>205.26315789473685</c:v>
                </c:pt>
                <c:pt idx="6">
                  <c:v>226.31578947368422</c:v>
                </c:pt>
                <c:pt idx="7">
                  <c:v>247.36842105263159</c:v>
                </c:pt>
                <c:pt idx="8">
                  <c:v>268.42105263157896</c:v>
                </c:pt>
                <c:pt idx="9">
                  <c:v>289.4736842105263</c:v>
                </c:pt>
                <c:pt idx="10">
                  <c:v>310.5263157894737</c:v>
                </c:pt>
                <c:pt idx="11">
                  <c:v>331.57894736842104</c:v>
                </c:pt>
                <c:pt idx="12">
                  <c:v>352.63157894736844</c:v>
                </c:pt>
                <c:pt idx="13">
                  <c:v>373.68421052631578</c:v>
                </c:pt>
                <c:pt idx="14">
                  <c:v>394.73684210526318</c:v>
                </c:pt>
                <c:pt idx="15">
                  <c:v>415.78947368421052</c:v>
                </c:pt>
                <c:pt idx="16">
                  <c:v>436.84210526315792</c:v>
                </c:pt>
                <c:pt idx="17">
                  <c:v>457.89473684210526</c:v>
                </c:pt>
                <c:pt idx="18">
                  <c:v>478.94736842105266</c:v>
                </c:pt>
                <c:pt idx="19">
                  <c:v>500</c:v>
                </c:pt>
              </c:numCache>
            </c:numRef>
          </c:xVal>
          <c:yVal>
            <c:numRef>
              <c:f>'Strategy C3'!$G$32:$G$51</c:f>
              <c:numCache>
                <c:formatCode>General</c:formatCode>
                <c:ptCount val="20"/>
                <c:pt idx="0">
                  <c:v>430.25</c:v>
                </c:pt>
                <c:pt idx="1">
                  <c:v>430.25</c:v>
                </c:pt>
                <c:pt idx="2">
                  <c:v>430.25</c:v>
                </c:pt>
                <c:pt idx="3">
                  <c:v>430.25</c:v>
                </c:pt>
                <c:pt idx="4">
                  <c:v>430.25</c:v>
                </c:pt>
                <c:pt idx="5">
                  <c:v>430.25</c:v>
                </c:pt>
                <c:pt idx="6">
                  <c:v>430.25</c:v>
                </c:pt>
                <c:pt idx="7">
                  <c:v>430.25</c:v>
                </c:pt>
                <c:pt idx="8">
                  <c:v>430.25</c:v>
                </c:pt>
                <c:pt idx="9">
                  <c:v>430.25</c:v>
                </c:pt>
                <c:pt idx="10">
                  <c:v>430.25</c:v>
                </c:pt>
                <c:pt idx="11">
                  <c:v>430.25</c:v>
                </c:pt>
                <c:pt idx="12">
                  <c:v>430.25</c:v>
                </c:pt>
                <c:pt idx="13">
                  <c:v>430.25</c:v>
                </c:pt>
                <c:pt idx="14">
                  <c:v>430.25</c:v>
                </c:pt>
                <c:pt idx="15">
                  <c:v>430.25</c:v>
                </c:pt>
                <c:pt idx="16">
                  <c:v>430.25</c:v>
                </c:pt>
                <c:pt idx="17">
                  <c:v>430.25</c:v>
                </c:pt>
                <c:pt idx="18">
                  <c:v>430.25</c:v>
                </c:pt>
                <c:pt idx="19">
                  <c:v>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6-41C9-9EE3-0FBDF01BCB49}"/>
            </c:ext>
          </c:extLst>
        </c:ser>
        <c:ser>
          <c:idx val="2"/>
          <c:order val="2"/>
          <c:tx>
            <c:v>SEO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C3'!$C$32:$C$51</c:f>
              <c:numCache>
                <c:formatCode>General</c:formatCode>
                <c:ptCount val="20"/>
                <c:pt idx="0">
                  <c:v>100</c:v>
                </c:pt>
                <c:pt idx="1">
                  <c:v>121.05263157894737</c:v>
                </c:pt>
                <c:pt idx="2">
                  <c:v>142.10526315789474</c:v>
                </c:pt>
                <c:pt idx="3">
                  <c:v>163.15789473684211</c:v>
                </c:pt>
                <c:pt idx="4">
                  <c:v>184.21052631578948</c:v>
                </c:pt>
                <c:pt idx="5">
                  <c:v>205.26315789473685</c:v>
                </c:pt>
                <c:pt idx="6">
                  <c:v>226.31578947368422</c:v>
                </c:pt>
                <c:pt idx="7">
                  <c:v>247.36842105263159</c:v>
                </c:pt>
                <c:pt idx="8">
                  <c:v>268.42105263157896</c:v>
                </c:pt>
                <c:pt idx="9">
                  <c:v>289.4736842105263</c:v>
                </c:pt>
                <c:pt idx="10">
                  <c:v>310.5263157894737</c:v>
                </c:pt>
                <c:pt idx="11">
                  <c:v>331.57894736842104</c:v>
                </c:pt>
                <c:pt idx="12">
                  <c:v>352.63157894736844</c:v>
                </c:pt>
                <c:pt idx="13">
                  <c:v>373.68421052631578</c:v>
                </c:pt>
                <c:pt idx="14">
                  <c:v>394.73684210526318</c:v>
                </c:pt>
                <c:pt idx="15">
                  <c:v>415.78947368421052</c:v>
                </c:pt>
                <c:pt idx="16">
                  <c:v>436.84210526315792</c:v>
                </c:pt>
                <c:pt idx="17">
                  <c:v>457.89473684210526</c:v>
                </c:pt>
                <c:pt idx="18">
                  <c:v>478.94736842105266</c:v>
                </c:pt>
                <c:pt idx="19">
                  <c:v>500</c:v>
                </c:pt>
              </c:numCache>
            </c:numRef>
          </c:xVal>
          <c:yVal>
            <c:numRef>
              <c:f>'Strategy C3'!$I$32:$I$51</c:f>
              <c:numCache>
                <c:formatCode>General</c:formatCode>
                <c:ptCount val="20"/>
                <c:pt idx="0">
                  <c:v>417.50000000000006</c:v>
                </c:pt>
                <c:pt idx="1">
                  <c:v>417.50000000000006</c:v>
                </c:pt>
                <c:pt idx="2">
                  <c:v>417.50000000000006</c:v>
                </c:pt>
                <c:pt idx="3">
                  <c:v>417.50000000000006</c:v>
                </c:pt>
                <c:pt idx="4">
                  <c:v>417.50000000000006</c:v>
                </c:pt>
                <c:pt idx="5">
                  <c:v>417.50000000000006</c:v>
                </c:pt>
                <c:pt idx="6">
                  <c:v>417.50000000000006</c:v>
                </c:pt>
                <c:pt idx="7">
                  <c:v>417.50000000000006</c:v>
                </c:pt>
                <c:pt idx="8">
                  <c:v>417.50000000000006</c:v>
                </c:pt>
                <c:pt idx="9">
                  <c:v>417.50000000000006</c:v>
                </c:pt>
                <c:pt idx="10">
                  <c:v>417.50000000000006</c:v>
                </c:pt>
                <c:pt idx="11">
                  <c:v>417.50000000000006</c:v>
                </c:pt>
                <c:pt idx="12">
                  <c:v>417.50000000000006</c:v>
                </c:pt>
                <c:pt idx="13">
                  <c:v>417.50000000000006</c:v>
                </c:pt>
                <c:pt idx="14">
                  <c:v>417.50000000000006</c:v>
                </c:pt>
                <c:pt idx="15">
                  <c:v>417.50000000000006</c:v>
                </c:pt>
                <c:pt idx="16">
                  <c:v>417.50000000000006</c:v>
                </c:pt>
                <c:pt idx="17">
                  <c:v>417.50000000000006</c:v>
                </c:pt>
                <c:pt idx="18">
                  <c:v>417.50000000000006</c:v>
                </c:pt>
                <c:pt idx="19">
                  <c:v>417.50000000000006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6-41C9-9EE3-0FBDF01B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14783"/>
        <c:axId val="440014367"/>
      </c:scatterChart>
      <c:valAx>
        <c:axId val="440014783"/>
        <c:scaling>
          <c:orientation val="minMax"/>
          <c:max val="5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SMS Cost (C3)</a:t>
                </a:r>
              </a:p>
            </c:rich>
          </c:tx>
          <c:layout>
            <c:manualLayout>
              <c:xMode val="edge"/>
              <c:yMode val="edge"/>
              <c:x val="0.36872635955552285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40014367"/>
        <c:crossesAt val="-1.0000000000000001E+300"/>
        <c:crossBetween val="midCat"/>
        <c:majorUnit val="50"/>
      </c:valAx>
      <c:valAx>
        <c:axId val="440014367"/>
        <c:scaling>
          <c:orientation val="minMax"/>
          <c:max val="450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40014783"/>
        <c:crossesAt val="-1.0000000000000001E+300"/>
        <c:crossBetween val="midCat"/>
        <c:majorUnit val="50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100</xdr:row>
      <xdr:rowOff>177800</xdr:rowOff>
    </xdr:from>
    <xdr:to>
      <xdr:col>6</xdr:col>
      <xdr:colOff>127</xdr:colOff>
      <xdr:row>100</xdr:row>
      <xdr:rowOff>177800</xdr:rowOff>
    </xdr:to>
    <xdr:cxnSp macro="_xll.PtreeEvent_ObjectClick">
      <xdr:nvCxnSpPr>
        <xdr:cNvPr id="338" name="PTObj_DBranchHLine_1_38">
          <a:extLst>
            <a:ext uri="{FF2B5EF4-FFF2-40B4-BE49-F238E27FC236}">
              <a16:creationId xmlns:a16="http://schemas.microsoft.com/office/drawing/2014/main" id="{F771DA32-3348-47F9-9FB0-61D82C2E64AA}"/>
            </a:ext>
          </a:extLst>
        </xdr:cNvPr>
        <xdr:cNvCxnSpPr/>
      </xdr:nvCxnSpPr>
      <xdr:spPr>
        <a:xfrm>
          <a:off x="6372987" y="166370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98</xdr:row>
      <xdr:rowOff>172721</xdr:rowOff>
    </xdr:from>
    <xdr:to>
      <xdr:col>5</xdr:col>
      <xdr:colOff>238887</xdr:colOff>
      <xdr:row>100</xdr:row>
      <xdr:rowOff>177800</xdr:rowOff>
    </xdr:to>
    <xdr:cxnSp macro="_xll.PtreeEvent_ObjectClick">
      <xdr:nvCxnSpPr>
        <xdr:cNvPr id="337" name="PTObj_DBranchDLine_1_38">
          <a:extLst>
            <a:ext uri="{FF2B5EF4-FFF2-40B4-BE49-F238E27FC236}">
              <a16:creationId xmlns:a16="http://schemas.microsoft.com/office/drawing/2014/main" id="{850D17A3-F832-4E21-9D7D-1355EF0AEE13}"/>
            </a:ext>
          </a:extLst>
        </xdr:cNvPr>
        <xdr:cNvCxnSpPr/>
      </xdr:nvCxnSpPr>
      <xdr:spPr>
        <a:xfrm>
          <a:off x="6220587" y="1626616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96</xdr:row>
      <xdr:rowOff>177800</xdr:rowOff>
    </xdr:from>
    <xdr:to>
      <xdr:col>6</xdr:col>
      <xdr:colOff>127</xdr:colOff>
      <xdr:row>96</xdr:row>
      <xdr:rowOff>177800</xdr:rowOff>
    </xdr:to>
    <xdr:cxnSp macro="_xll.PtreeEvent_ObjectClick">
      <xdr:nvCxnSpPr>
        <xdr:cNvPr id="334" name="PTObj_DBranchHLine_1_37">
          <a:extLst>
            <a:ext uri="{FF2B5EF4-FFF2-40B4-BE49-F238E27FC236}">
              <a16:creationId xmlns:a16="http://schemas.microsoft.com/office/drawing/2014/main" id="{4DE19F90-9C37-4AF7-B777-2964169FC01F}"/>
            </a:ext>
          </a:extLst>
        </xdr:cNvPr>
        <xdr:cNvCxnSpPr/>
      </xdr:nvCxnSpPr>
      <xdr:spPr>
        <a:xfrm>
          <a:off x="6372987" y="159054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96</xdr:row>
      <xdr:rowOff>177800</xdr:rowOff>
    </xdr:from>
    <xdr:to>
      <xdr:col>5</xdr:col>
      <xdr:colOff>238887</xdr:colOff>
      <xdr:row>98</xdr:row>
      <xdr:rowOff>172721</xdr:rowOff>
    </xdr:to>
    <xdr:cxnSp macro="_xll.PtreeEvent_ObjectClick">
      <xdr:nvCxnSpPr>
        <xdr:cNvPr id="333" name="PTObj_DBranchDLine_1_37">
          <a:extLst>
            <a:ext uri="{FF2B5EF4-FFF2-40B4-BE49-F238E27FC236}">
              <a16:creationId xmlns:a16="http://schemas.microsoft.com/office/drawing/2014/main" id="{EB8ED768-0D0C-4CD8-8653-02E97753FDE4}"/>
            </a:ext>
          </a:extLst>
        </xdr:cNvPr>
        <xdr:cNvCxnSpPr/>
      </xdr:nvCxnSpPr>
      <xdr:spPr>
        <a:xfrm flipV="1">
          <a:off x="6220587" y="1590548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98</xdr:row>
      <xdr:rowOff>177799</xdr:rowOff>
    </xdr:from>
    <xdr:to>
      <xdr:col>5</xdr:col>
      <xdr:colOff>127</xdr:colOff>
      <xdr:row>98</xdr:row>
      <xdr:rowOff>177799</xdr:rowOff>
    </xdr:to>
    <xdr:cxnSp macro="_xll.PtreeEvent_ObjectClick">
      <xdr:nvCxnSpPr>
        <xdr:cNvPr id="330" name="PTObj_DBranchHLine_1_36">
          <a:extLst>
            <a:ext uri="{FF2B5EF4-FFF2-40B4-BE49-F238E27FC236}">
              <a16:creationId xmlns:a16="http://schemas.microsoft.com/office/drawing/2014/main" id="{3C5D3CBE-4080-4E7A-99F1-03AD29C3B1E0}"/>
            </a:ext>
          </a:extLst>
        </xdr:cNvPr>
        <xdr:cNvCxnSpPr/>
      </xdr:nvCxnSpPr>
      <xdr:spPr>
        <a:xfrm>
          <a:off x="4422267" y="162712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94</xdr:row>
      <xdr:rowOff>172721</xdr:rowOff>
    </xdr:from>
    <xdr:to>
      <xdr:col>4</xdr:col>
      <xdr:colOff>238887</xdr:colOff>
      <xdr:row>98</xdr:row>
      <xdr:rowOff>177799</xdr:rowOff>
    </xdr:to>
    <xdr:cxnSp macro="_xll.PtreeEvent_ObjectClick">
      <xdr:nvCxnSpPr>
        <xdr:cNvPr id="329" name="PTObj_DBranchDLine_1_36">
          <a:extLst>
            <a:ext uri="{FF2B5EF4-FFF2-40B4-BE49-F238E27FC236}">
              <a16:creationId xmlns:a16="http://schemas.microsoft.com/office/drawing/2014/main" id="{8734FC2F-69B9-440E-97DF-AACFB8F74712}"/>
            </a:ext>
          </a:extLst>
        </xdr:cNvPr>
        <xdr:cNvCxnSpPr/>
      </xdr:nvCxnSpPr>
      <xdr:spPr>
        <a:xfrm>
          <a:off x="4269867" y="15534641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92</xdr:row>
      <xdr:rowOff>177801</xdr:rowOff>
    </xdr:from>
    <xdr:to>
      <xdr:col>6</xdr:col>
      <xdr:colOff>127</xdr:colOff>
      <xdr:row>92</xdr:row>
      <xdr:rowOff>177801</xdr:rowOff>
    </xdr:to>
    <xdr:cxnSp macro="_xll.PtreeEvent_ObjectClick">
      <xdr:nvCxnSpPr>
        <xdr:cNvPr id="326" name="PTObj_DBranchHLine_1_35">
          <a:extLst>
            <a:ext uri="{FF2B5EF4-FFF2-40B4-BE49-F238E27FC236}">
              <a16:creationId xmlns:a16="http://schemas.microsoft.com/office/drawing/2014/main" id="{E15D4C0D-06F4-4CD5-8414-77F6CAE2AFB0}"/>
            </a:ext>
          </a:extLst>
        </xdr:cNvPr>
        <xdr:cNvCxnSpPr/>
      </xdr:nvCxnSpPr>
      <xdr:spPr>
        <a:xfrm>
          <a:off x="6372987" y="151739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90</xdr:row>
      <xdr:rowOff>172721</xdr:rowOff>
    </xdr:from>
    <xdr:to>
      <xdr:col>5</xdr:col>
      <xdr:colOff>238887</xdr:colOff>
      <xdr:row>92</xdr:row>
      <xdr:rowOff>177801</xdr:rowOff>
    </xdr:to>
    <xdr:cxnSp macro="_xll.PtreeEvent_ObjectClick">
      <xdr:nvCxnSpPr>
        <xdr:cNvPr id="325" name="PTObj_DBranchDLine_1_35">
          <a:extLst>
            <a:ext uri="{FF2B5EF4-FFF2-40B4-BE49-F238E27FC236}">
              <a16:creationId xmlns:a16="http://schemas.microsoft.com/office/drawing/2014/main" id="{1D6BA07D-0481-450B-99A9-4D79F65B9C15}"/>
            </a:ext>
          </a:extLst>
        </xdr:cNvPr>
        <xdr:cNvCxnSpPr/>
      </xdr:nvCxnSpPr>
      <xdr:spPr>
        <a:xfrm>
          <a:off x="6220587" y="148031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88</xdr:row>
      <xdr:rowOff>177799</xdr:rowOff>
    </xdr:from>
    <xdr:to>
      <xdr:col>6</xdr:col>
      <xdr:colOff>127</xdr:colOff>
      <xdr:row>88</xdr:row>
      <xdr:rowOff>177799</xdr:rowOff>
    </xdr:to>
    <xdr:cxnSp macro="_xll.PtreeEvent_ObjectClick">
      <xdr:nvCxnSpPr>
        <xdr:cNvPr id="322" name="PTObj_DBranchHLine_1_34">
          <a:extLst>
            <a:ext uri="{FF2B5EF4-FFF2-40B4-BE49-F238E27FC236}">
              <a16:creationId xmlns:a16="http://schemas.microsoft.com/office/drawing/2014/main" id="{10D82C71-8C7D-4EB8-A70C-F9EA12D4EDA5}"/>
            </a:ext>
          </a:extLst>
        </xdr:cNvPr>
        <xdr:cNvCxnSpPr/>
      </xdr:nvCxnSpPr>
      <xdr:spPr>
        <a:xfrm>
          <a:off x="6372987" y="144424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88</xdr:row>
      <xdr:rowOff>177799</xdr:rowOff>
    </xdr:from>
    <xdr:to>
      <xdr:col>5</xdr:col>
      <xdr:colOff>238887</xdr:colOff>
      <xdr:row>90</xdr:row>
      <xdr:rowOff>172721</xdr:rowOff>
    </xdr:to>
    <xdr:cxnSp macro="_xll.PtreeEvent_ObjectClick">
      <xdr:nvCxnSpPr>
        <xdr:cNvPr id="321" name="PTObj_DBranchDLine_1_34">
          <a:extLst>
            <a:ext uri="{FF2B5EF4-FFF2-40B4-BE49-F238E27FC236}">
              <a16:creationId xmlns:a16="http://schemas.microsoft.com/office/drawing/2014/main" id="{E8000E27-67F2-4C58-8875-AC3DF1D32D73}"/>
            </a:ext>
          </a:extLst>
        </xdr:cNvPr>
        <xdr:cNvCxnSpPr/>
      </xdr:nvCxnSpPr>
      <xdr:spPr>
        <a:xfrm flipV="1">
          <a:off x="6220587" y="1444243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90</xdr:row>
      <xdr:rowOff>177800</xdr:rowOff>
    </xdr:from>
    <xdr:to>
      <xdr:col>5</xdr:col>
      <xdr:colOff>127</xdr:colOff>
      <xdr:row>90</xdr:row>
      <xdr:rowOff>177800</xdr:rowOff>
    </xdr:to>
    <xdr:cxnSp macro="_xll.PtreeEvent_ObjectClick">
      <xdr:nvCxnSpPr>
        <xdr:cNvPr id="318" name="PTObj_DBranchHLine_1_33">
          <a:extLst>
            <a:ext uri="{FF2B5EF4-FFF2-40B4-BE49-F238E27FC236}">
              <a16:creationId xmlns:a16="http://schemas.microsoft.com/office/drawing/2014/main" id="{36225712-986C-4F28-B421-CF73B8A2EAE1}"/>
            </a:ext>
          </a:extLst>
        </xdr:cNvPr>
        <xdr:cNvCxnSpPr/>
      </xdr:nvCxnSpPr>
      <xdr:spPr>
        <a:xfrm>
          <a:off x="4422267" y="148082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90</xdr:row>
      <xdr:rowOff>177800</xdr:rowOff>
    </xdr:from>
    <xdr:to>
      <xdr:col>4</xdr:col>
      <xdr:colOff>238887</xdr:colOff>
      <xdr:row>94</xdr:row>
      <xdr:rowOff>172721</xdr:rowOff>
    </xdr:to>
    <xdr:cxnSp macro="_xll.PtreeEvent_ObjectClick">
      <xdr:nvCxnSpPr>
        <xdr:cNvPr id="317" name="PTObj_DBranchDLine_1_33">
          <a:extLst>
            <a:ext uri="{FF2B5EF4-FFF2-40B4-BE49-F238E27FC236}">
              <a16:creationId xmlns:a16="http://schemas.microsoft.com/office/drawing/2014/main" id="{DE30BCB5-4F8E-47AF-B42D-9D30BFEC578D}"/>
            </a:ext>
          </a:extLst>
        </xdr:cNvPr>
        <xdr:cNvCxnSpPr/>
      </xdr:nvCxnSpPr>
      <xdr:spPr>
        <a:xfrm flipV="1">
          <a:off x="4269867" y="14808200"/>
          <a:ext cx="152400" cy="72644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94</xdr:row>
      <xdr:rowOff>177800</xdr:rowOff>
    </xdr:from>
    <xdr:to>
      <xdr:col>4</xdr:col>
      <xdr:colOff>127</xdr:colOff>
      <xdr:row>94</xdr:row>
      <xdr:rowOff>177800</xdr:rowOff>
    </xdr:to>
    <xdr:cxnSp macro="_xll.PtreeEvent_ObjectClick">
      <xdr:nvCxnSpPr>
        <xdr:cNvPr id="314" name="PTObj_DBranchHLine_1_4">
          <a:extLst>
            <a:ext uri="{FF2B5EF4-FFF2-40B4-BE49-F238E27FC236}">
              <a16:creationId xmlns:a16="http://schemas.microsoft.com/office/drawing/2014/main" id="{2B847D69-62D1-49C4-BC22-E244F305C256}"/>
            </a:ext>
          </a:extLst>
        </xdr:cNvPr>
        <xdr:cNvCxnSpPr/>
      </xdr:nvCxnSpPr>
      <xdr:spPr>
        <a:xfrm>
          <a:off x="2894457" y="15539720"/>
          <a:ext cx="128905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58</xdr:row>
      <xdr:rowOff>172720</xdr:rowOff>
    </xdr:from>
    <xdr:to>
      <xdr:col>3</xdr:col>
      <xdr:colOff>238887</xdr:colOff>
      <xdr:row>94</xdr:row>
      <xdr:rowOff>177800</xdr:rowOff>
    </xdr:to>
    <xdr:cxnSp macro="_xll.PtreeEvent_ObjectClick">
      <xdr:nvCxnSpPr>
        <xdr:cNvPr id="313" name="PTObj_DBranchDLine_1_4">
          <a:extLst>
            <a:ext uri="{FF2B5EF4-FFF2-40B4-BE49-F238E27FC236}">
              <a16:creationId xmlns:a16="http://schemas.microsoft.com/office/drawing/2014/main" id="{7F5A3BB9-E1A8-4981-8E7D-82DDD8466B51}"/>
            </a:ext>
          </a:extLst>
        </xdr:cNvPr>
        <xdr:cNvCxnSpPr/>
      </xdr:nvCxnSpPr>
      <xdr:spPr>
        <a:xfrm>
          <a:off x="2742057" y="8950960"/>
          <a:ext cx="152400" cy="65887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86</xdr:row>
      <xdr:rowOff>177800</xdr:rowOff>
    </xdr:from>
    <xdr:to>
      <xdr:col>6</xdr:col>
      <xdr:colOff>127</xdr:colOff>
      <xdr:row>86</xdr:row>
      <xdr:rowOff>177800</xdr:rowOff>
    </xdr:to>
    <xdr:cxnSp macro="_xll.PtreeEvent_ObjectClick">
      <xdr:nvCxnSpPr>
        <xdr:cNvPr id="226" name="PTObj_DBranchHLine_1_32">
          <a:extLst>
            <a:ext uri="{FF2B5EF4-FFF2-40B4-BE49-F238E27FC236}">
              <a16:creationId xmlns:a16="http://schemas.microsoft.com/office/drawing/2014/main" id="{2D07A17A-1629-4C83-A889-4574EF575177}"/>
            </a:ext>
          </a:extLst>
        </xdr:cNvPr>
        <xdr:cNvCxnSpPr/>
      </xdr:nvCxnSpPr>
      <xdr:spPr>
        <a:xfrm>
          <a:off x="5953887" y="1407668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84</xdr:row>
      <xdr:rowOff>172721</xdr:rowOff>
    </xdr:from>
    <xdr:to>
      <xdr:col>5</xdr:col>
      <xdr:colOff>238887</xdr:colOff>
      <xdr:row>86</xdr:row>
      <xdr:rowOff>177800</xdr:rowOff>
    </xdr:to>
    <xdr:cxnSp macro="_xll.PtreeEvent_ObjectClick">
      <xdr:nvCxnSpPr>
        <xdr:cNvPr id="225" name="PTObj_DBranchDLine_1_32">
          <a:extLst>
            <a:ext uri="{FF2B5EF4-FFF2-40B4-BE49-F238E27FC236}">
              <a16:creationId xmlns:a16="http://schemas.microsoft.com/office/drawing/2014/main" id="{F1AD0544-26F6-411C-B1CF-73910AAEED4A}"/>
            </a:ext>
          </a:extLst>
        </xdr:cNvPr>
        <xdr:cNvCxnSpPr/>
      </xdr:nvCxnSpPr>
      <xdr:spPr>
        <a:xfrm>
          <a:off x="5801487" y="137058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82</xdr:row>
      <xdr:rowOff>177801</xdr:rowOff>
    </xdr:from>
    <xdr:to>
      <xdr:col>6</xdr:col>
      <xdr:colOff>127</xdr:colOff>
      <xdr:row>82</xdr:row>
      <xdr:rowOff>177801</xdr:rowOff>
    </xdr:to>
    <xdr:cxnSp macro="_xll.PtreeEvent_ObjectClick">
      <xdr:nvCxnSpPr>
        <xdr:cNvPr id="222" name="PTObj_DBranchHLine_1_31">
          <a:extLst>
            <a:ext uri="{FF2B5EF4-FFF2-40B4-BE49-F238E27FC236}">
              <a16:creationId xmlns:a16="http://schemas.microsoft.com/office/drawing/2014/main" id="{83840879-4F1F-45CF-BBDC-0A85E89946A4}"/>
            </a:ext>
          </a:extLst>
        </xdr:cNvPr>
        <xdr:cNvCxnSpPr/>
      </xdr:nvCxnSpPr>
      <xdr:spPr>
        <a:xfrm>
          <a:off x="5953887" y="13345161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82</xdr:row>
      <xdr:rowOff>177801</xdr:rowOff>
    </xdr:from>
    <xdr:to>
      <xdr:col>5</xdr:col>
      <xdr:colOff>238887</xdr:colOff>
      <xdr:row>84</xdr:row>
      <xdr:rowOff>172721</xdr:rowOff>
    </xdr:to>
    <xdr:cxnSp macro="_xll.PtreeEvent_ObjectClick">
      <xdr:nvCxnSpPr>
        <xdr:cNvPr id="221" name="PTObj_DBranchDLine_1_31">
          <a:extLst>
            <a:ext uri="{FF2B5EF4-FFF2-40B4-BE49-F238E27FC236}">
              <a16:creationId xmlns:a16="http://schemas.microsoft.com/office/drawing/2014/main" id="{7DDB5229-B028-41F7-8860-576A7EF16029}"/>
            </a:ext>
          </a:extLst>
        </xdr:cNvPr>
        <xdr:cNvCxnSpPr/>
      </xdr:nvCxnSpPr>
      <xdr:spPr>
        <a:xfrm flipV="1">
          <a:off x="5801487" y="1334516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84</xdr:row>
      <xdr:rowOff>177800</xdr:rowOff>
    </xdr:from>
    <xdr:to>
      <xdr:col>5</xdr:col>
      <xdr:colOff>127</xdr:colOff>
      <xdr:row>84</xdr:row>
      <xdr:rowOff>177800</xdr:rowOff>
    </xdr:to>
    <xdr:cxnSp macro="_xll.PtreeEvent_ObjectClick">
      <xdr:nvCxnSpPr>
        <xdr:cNvPr id="218" name="PTObj_DBranchHLine_1_21">
          <a:extLst>
            <a:ext uri="{FF2B5EF4-FFF2-40B4-BE49-F238E27FC236}">
              <a16:creationId xmlns:a16="http://schemas.microsoft.com/office/drawing/2014/main" id="{F53197DE-D19B-4CF8-8AB2-8C1E2AAFCD26}"/>
            </a:ext>
          </a:extLst>
        </xdr:cNvPr>
        <xdr:cNvCxnSpPr/>
      </xdr:nvCxnSpPr>
      <xdr:spPr>
        <a:xfrm>
          <a:off x="4422267" y="137109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80</xdr:row>
      <xdr:rowOff>172720</xdr:rowOff>
    </xdr:from>
    <xdr:to>
      <xdr:col>4</xdr:col>
      <xdr:colOff>238887</xdr:colOff>
      <xdr:row>84</xdr:row>
      <xdr:rowOff>177800</xdr:rowOff>
    </xdr:to>
    <xdr:cxnSp macro="_xll.PtreeEvent_ObjectClick">
      <xdr:nvCxnSpPr>
        <xdr:cNvPr id="217" name="PTObj_DBranchDLine_1_21">
          <a:extLst>
            <a:ext uri="{FF2B5EF4-FFF2-40B4-BE49-F238E27FC236}">
              <a16:creationId xmlns:a16="http://schemas.microsoft.com/office/drawing/2014/main" id="{4A160340-50C4-46FC-B3B5-F7A42953247F}"/>
            </a:ext>
          </a:extLst>
        </xdr:cNvPr>
        <xdr:cNvCxnSpPr/>
      </xdr:nvCxnSpPr>
      <xdr:spPr>
        <a:xfrm>
          <a:off x="4269867" y="129743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238887</xdr:colOff>
      <xdr:row>76</xdr:row>
      <xdr:rowOff>177800</xdr:rowOff>
    </xdr:from>
    <xdr:to>
      <xdr:col>9</xdr:col>
      <xdr:colOff>127</xdr:colOff>
      <xdr:row>76</xdr:row>
      <xdr:rowOff>177800</xdr:rowOff>
    </xdr:to>
    <xdr:cxnSp macro="_xll.PtreeEvent_ObjectClick">
      <xdr:nvCxnSpPr>
        <xdr:cNvPr id="210" name="PTObj_DBranchHLine_1_30">
          <a:extLst>
            <a:ext uri="{FF2B5EF4-FFF2-40B4-BE49-F238E27FC236}">
              <a16:creationId xmlns:a16="http://schemas.microsoft.com/office/drawing/2014/main" id="{2FEE7316-02E1-4953-91B2-9199718BD0E9}"/>
            </a:ext>
          </a:extLst>
        </xdr:cNvPr>
        <xdr:cNvCxnSpPr/>
      </xdr:nvCxnSpPr>
      <xdr:spPr>
        <a:xfrm>
          <a:off x="10925937" y="1224788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86487</xdr:colOff>
      <xdr:row>74</xdr:row>
      <xdr:rowOff>172721</xdr:rowOff>
    </xdr:from>
    <xdr:to>
      <xdr:col>8</xdr:col>
      <xdr:colOff>238887</xdr:colOff>
      <xdr:row>76</xdr:row>
      <xdr:rowOff>177800</xdr:rowOff>
    </xdr:to>
    <xdr:cxnSp macro="_xll.PtreeEvent_ObjectClick">
      <xdr:nvCxnSpPr>
        <xdr:cNvPr id="209" name="PTObj_DBranchDLine_1_30">
          <a:extLst>
            <a:ext uri="{FF2B5EF4-FFF2-40B4-BE49-F238E27FC236}">
              <a16:creationId xmlns:a16="http://schemas.microsoft.com/office/drawing/2014/main" id="{4650F031-9632-4905-A606-B042FF016D62}"/>
            </a:ext>
          </a:extLst>
        </xdr:cNvPr>
        <xdr:cNvCxnSpPr/>
      </xdr:nvCxnSpPr>
      <xdr:spPr>
        <a:xfrm>
          <a:off x="10773537" y="118770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238887</xdr:colOff>
      <xdr:row>72</xdr:row>
      <xdr:rowOff>177800</xdr:rowOff>
    </xdr:from>
    <xdr:to>
      <xdr:col>9</xdr:col>
      <xdr:colOff>127</xdr:colOff>
      <xdr:row>72</xdr:row>
      <xdr:rowOff>177800</xdr:rowOff>
    </xdr:to>
    <xdr:cxnSp macro="_xll.PtreeEvent_ObjectClick">
      <xdr:nvCxnSpPr>
        <xdr:cNvPr id="206" name="PTObj_DBranchHLine_1_29">
          <a:extLst>
            <a:ext uri="{FF2B5EF4-FFF2-40B4-BE49-F238E27FC236}">
              <a16:creationId xmlns:a16="http://schemas.microsoft.com/office/drawing/2014/main" id="{46787B9A-DB6D-4F6A-B383-88DE5163B918}"/>
            </a:ext>
          </a:extLst>
        </xdr:cNvPr>
        <xdr:cNvCxnSpPr/>
      </xdr:nvCxnSpPr>
      <xdr:spPr>
        <a:xfrm>
          <a:off x="10925937" y="1151636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86487</xdr:colOff>
      <xdr:row>72</xdr:row>
      <xdr:rowOff>177800</xdr:rowOff>
    </xdr:from>
    <xdr:to>
      <xdr:col>8</xdr:col>
      <xdr:colOff>238887</xdr:colOff>
      <xdr:row>74</xdr:row>
      <xdr:rowOff>172721</xdr:rowOff>
    </xdr:to>
    <xdr:cxnSp macro="_xll.PtreeEvent_ObjectClick">
      <xdr:nvCxnSpPr>
        <xdr:cNvPr id="205" name="PTObj_DBranchDLine_1_29">
          <a:extLst>
            <a:ext uri="{FF2B5EF4-FFF2-40B4-BE49-F238E27FC236}">
              <a16:creationId xmlns:a16="http://schemas.microsoft.com/office/drawing/2014/main" id="{A4781A4F-08F5-414F-9867-E6E7A3252B8A}"/>
            </a:ext>
          </a:extLst>
        </xdr:cNvPr>
        <xdr:cNvCxnSpPr/>
      </xdr:nvCxnSpPr>
      <xdr:spPr>
        <a:xfrm flipV="1">
          <a:off x="10773537" y="1151636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74</xdr:row>
      <xdr:rowOff>177800</xdr:rowOff>
    </xdr:from>
    <xdr:to>
      <xdr:col>8</xdr:col>
      <xdr:colOff>127</xdr:colOff>
      <xdr:row>74</xdr:row>
      <xdr:rowOff>177800</xdr:rowOff>
    </xdr:to>
    <xdr:cxnSp macro="_xll.PtreeEvent_ObjectClick">
      <xdr:nvCxnSpPr>
        <xdr:cNvPr id="202" name="PTObj_DBranchHLine_1_26">
          <a:extLst>
            <a:ext uri="{FF2B5EF4-FFF2-40B4-BE49-F238E27FC236}">
              <a16:creationId xmlns:a16="http://schemas.microsoft.com/office/drawing/2014/main" id="{5653E95E-909D-44C4-A02C-80090A89529F}"/>
            </a:ext>
          </a:extLst>
        </xdr:cNvPr>
        <xdr:cNvCxnSpPr/>
      </xdr:nvCxnSpPr>
      <xdr:spPr>
        <a:xfrm>
          <a:off x="8975217" y="118821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70</xdr:row>
      <xdr:rowOff>172720</xdr:rowOff>
    </xdr:from>
    <xdr:to>
      <xdr:col>7</xdr:col>
      <xdr:colOff>238887</xdr:colOff>
      <xdr:row>74</xdr:row>
      <xdr:rowOff>177800</xdr:rowOff>
    </xdr:to>
    <xdr:cxnSp macro="_xll.PtreeEvent_ObjectClick">
      <xdr:nvCxnSpPr>
        <xdr:cNvPr id="201" name="PTObj_DBranchDLine_1_26">
          <a:extLst>
            <a:ext uri="{FF2B5EF4-FFF2-40B4-BE49-F238E27FC236}">
              <a16:creationId xmlns:a16="http://schemas.microsoft.com/office/drawing/2014/main" id="{87FC7D50-F8F3-465C-A9EC-A98FB0741A64}"/>
            </a:ext>
          </a:extLst>
        </xdr:cNvPr>
        <xdr:cNvCxnSpPr/>
      </xdr:nvCxnSpPr>
      <xdr:spPr>
        <a:xfrm>
          <a:off x="8822817" y="111455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238887</xdr:colOff>
      <xdr:row>68</xdr:row>
      <xdr:rowOff>177800</xdr:rowOff>
    </xdr:from>
    <xdr:to>
      <xdr:col>9</xdr:col>
      <xdr:colOff>127</xdr:colOff>
      <xdr:row>68</xdr:row>
      <xdr:rowOff>177800</xdr:rowOff>
    </xdr:to>
    <xdr:cxnSp macro="_xll.PtreeEvent_ObjectClick">
      <xdr:nvCxnSpPr>
        <xdr:cNvPr id="194" name="PTObj_DBranchHLine_1_28">
          <a:extLst>
            <a:ext uri="{FF2B5EF4-FFF2-40B4-BE49-F238E27FC236}">
              <a16:creationId xmlns:a16="http://schemas.microsoft.com/office/drawing/2014/main" id="{BF43B8BB-F9D7-4B6A-AEB4-6B1E4EEA51B0}"/>
            </a:ext>
          </a:extLst>
        </xdr:cNvPr>
        <xdr:cNvCxnSpPr/>
      </xdr:nvCxnSpPr>
      <xdr:spPr>
        <a:xfrm>
          <a:off x="10918317" y="1078484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86487</xdr:colOff>
      <xdr:row>66</xdr:row>
      <xdr:rowOff>172720</xdr:rowOff>
    </xdr:from>
    <xdr:to>
      <xdr:col>8</xdr:col>
      <xdr:colOff>238887</xdr:colOff>
      <xdr:row>68</xdr:row>
      <xdr:rowOff>177800</xdr:rowOff>
    </xdr:to>
    <xdr:cxnSp macro="_xll.PtreeEvent_ObjectClick">
      <xdr:nvCxnSpPr>
        <xdr:cNvPr id="193" name="PTObj_DBranchDLine_1_28">
          <a:extLst>
            <a:ext uri="{FF2B5EF4-FFF2-40B4-BE49-F238E27FC236}">
              <a16:creationId xmlns:a16="http://schemas.microsoft.com/office/drawing/2014/main" id="{117B9CD6-D751-4DED-AF7B-AA80DB5BD0C3}"/>
            </a:ext>
          </a:extLst>
        </xdr:cNvPr>
        <xdr:cNvCxnSpPr/>
      </xdr:nvCxnSpPr>
      <xdr:spPr>
        <a:xfrm>
          <a:off x="10765917" y="104140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238887</xdr:colOff>
      <xdr:row>64</xdr:row>
      <xdr:rowOff>177800</xdr:rowOff>
    </xdr:from>
    <xdr:to>
      <xdr:col>9</xdr:col>
      <xdr:colOff>127</xdr:colOff>
      <xdr:row>64</xdr:row>
      <xdr:rowOff>177800</xdr:rowOff>
    </xdr:to>
    <xdr:cxnSp macro="_xll.PtreeEvent_ObjectClick">
      <xdr:nvCxnSpPr>
        <xdr:cNvPr id="190" name="PTObj_DBranchHLine_1_27">
          <a:extLst>
            <a:ext uri="{FF2B5EF4-FFF2-40B4-BE49-F238E27FC236}">
              <a16:creationId xmlns:a16="http://schemas.microsoft.com/office/drawing/2014/main" id="{70B406BF-2832-4767-9ACB-E8DD3B831FA9}"/>
            </a:ext>
          </a:extLst>
        </xdr:cNvPr>
        <xdr:cNvCxnSpPr/>
      </xdr:nvCxnSpPr>
      <xdr:spPr>
        <a:xfrm>
          <a:off x="10918317" y="1005332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86487</xdr:colOff>
      <xdr:row>64</xdr:row>
      <xdr:rowOff>177800</xdr:rowOff>
    </xdr:from>
    <xdr:to>
      <xdr:col>8</xdr:col>
      <xdr:colOff>238887</xdr:colOff>
      <xdr:row>66</xdr:row>
      <xdr:rowOff>172720</xdr:rowOff>
    </xdr:to>
    <xdr:cxnSp macro="_xll.PtreeEvent_ObjectClick">
      <xdr:nvCxnSpPr>
        <xdr:cNvPr id="189" name="PTObj_DBranchDLine_1_27">
          <a:extLst>
            <a:ext uri="{FF2B5EF4-FFF2-40B4-BE49-F238E27FC236}">
              <a16:creationId xmlns:a16="http://schemas.microsoft.com/office/drawing/2014/main" id="{3D95C661-E6C3-443C-9DF9-FFC5BB157C5D}"/>
            </a:ext>
          </a:extLst>
        </xdr:cNvPr>
        <xdr:cNvCxnSpPr/>
      </xdr:nvCxnSpPr>
      <xdr:spPr>
        <a:xfrm flipV="1">
          <a:off x="10765917" y="100533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66</xdr:row>
      <xdr:rowOff>177800</xdr:rowOff>
    </xdr:from>
    <xdr:to>
      <xdr:col>8</xdr:col>
      <xdr:colOff>127</xdr:colOff>
      <xdr:row>66</xdr:row>
      <xdr:rowOff>177800</xdr:rowOff>
    </xdr:to>
    <xdr:cxnSp macro="_xll.PtreeEvent_ObjectClick">
      <xdr:nvCxnSpPr>
        <xdr:cNvPr id="186" name="PTObj_DBranchHLine_1_25">
          <a:extLst>
            <a:ext uri="{FF2B5EF4-FFF2-40B4-BE49-F238E27FC236}">
              <a16:creationId xmlns:a16="http://schemas.microsoft.com/office/drawing/2014/main" id="{1D3EF44D-7BE2-43E8-89F3-AB273BAFA00F}"/>
            </a:ext>
          </a:extLst>
        </xdr:cNvPr>
        <xdr:cNvCxnSpPr/>
      </xdr:nvCxnSpPr>
      <xdr:spPr>
        <a:xfrm>
          <a:off x="8975217" y="10419080"/>
          <a:ext cx="17043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66</xdr:row>
      <xdr:rowOff>177800</xdr:rowOff>
    </xdr:from>
    <xdr:to>
      <xdr:col>7</xdr:col>
      <xdr:colOff>238887</xdr:colOff>
      <xdr:row>70</xdr:row>
      <xdr:rowOff>172720</xdr:rowOff>
    </xdr:to>
    <xdr:cxnSp macro="_xll.PtreeEvent_ObjectClick">
      <xdr:nvCxnSpPr>
        <xdr:cNvPr id="185" name="PTObj_DBranchDLine_1_25">
          <a:extLst>
            <a:ext uri="{FF2B5EF4-FFF2-40B4-BE49-F238E27FC236}">
              <a16:creationId xmlns:a16="http://schemas.microsoft.com/office/drawing/2014/main" id="{211DFF04-7599-43E6-A76B-AC348F675094}"/>
            </a:ext>
          </a:extLst>
        </xdr:cNvPr>
        <xdr:cNvCxnSpPr/>
      </xdr:nvCxnSpPr>
      <xdr:spPr>
        <a:xfrm flipV="1">
          <a:off x="8822817" y="104190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70</xdr:row>
      <xdr:rowOff>177800</xdr:rowOff>
    </xdr:from>
    <xdr:to>
      <xdr:col>7</xdr:col>
      <xdr:colOff>127</xdr:colOff>
      <xdr:row>70</xdr:row>
      <xdr:rowOff>177800</xdr:rowOff>
    </xdr:to>
    <xdr:cxnSp macro="_xll.PtreeEvent_ObjectClick">
      <xdr:nvCxnSpPr>
        <xdr:cNvPr id="170" name="PTObj_DBranchHLine_1_24">
          <a:extLst>
            <a:ext uri="{FF2B5EF4-FFF2-40B4-BE49-F238E27FC236}">
              <a16:creationId xmlns:a16="http://schemas.microsoft.com/office/drawing/2014/main" id="{4CCED56F-7D94-41A3-B4DA-68985058A1DE}"/>
            </a:ext>
          </a:extLst>
        </xdr:cNvPr>
        <xdr:cNvCxnSpPr/>
      </xdr:nvCxnSpPr>
      <xdr:spPr>
        <a:xfrm>
          <a:off x="7477887" y="10053320"/>
          <a:ext cx="125857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70</xdr:row>
      <xdr:rowOff>177800</xdr:rowOff>
    </xdr:from>
    <xdr:to>
      <xdr:col>6</xdr:col>
      <xdr:colOff>238887</xdr:colOff>
      <xdr:row>78</xdr:row>
      <xdr:rowOff>172721</xdr:rowOff>
    </xdr:to>
    <xdr:cxnSp macro="_xll.PtreeEvent_ObjectClick">
      <xdr:nvCxnSpPr>
        <xdr:cNvPr id="169" name="PTObj_DBranchDLine_1_24">
          <a:extLst>
            <a:ext uri="{FF2B5EF4-FFF2-40B4-BE49-F238E27FC236}">
              <a16:creationId xmlns:a16="http://schemas.microsoft.com/office/drawing/2014/main" id="{82584365-A70F-4D35-8A74-18C53E241B59}"/>
            </a:ext>
          </a:extLst>
        </xdr:cNvPr>
        <xdr:cNvCxnSpPr/>
      </xdr:nvCxnSpPr>
      <xdr:spPr>
        <a:xfrm flipV="1">
          <a:off x="7325487" y="1005332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78</xdr:row>
      <xdr:rowOff>177800</xdr:rowOff>
    </xdr:from>
    <xdr:to>
      <xdr:col>6</xdr:col>
      <xdr:colOff>127</xdr:colOff>
      <xdr:row>78</xdr:row>
      <xdr:rowOff>177800</xdr:rowOff>
    </xdr:to>
    <xdr:cxnSp macro="_xll.PtreeEvent_ObjectClick">
      <xdr:nvCxnSpPr>
        <xdr:cNvPr id="162" name="PTObj_DBranchHLine_1_23">
          <a:extLst>
            <a:ext uri="{FF2B5EF4-FFF2-40B4-BE49-F238E27FC236}">
              <a16:creationId xmlns:a16="http://schemas.microsoft.com/office/drawing/2014/main" id="{1F2F343E-AB5B-41DB-A427-174CD978FD2E}"/>
            </a:ext>
          </a:extLst>
        </xdr:cNvPr>
        <xdr:cNvCxnSpPr/>
      </xdr:nvCxnSpPr>
      <xdr:spPr>
        <a:xfrm>
          <a:off x="5953887" y="100533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62</xdr:row>
      <xdr:rowOff>172720</xdr:rowOff>
    </xdr:from>
    <xdr:to>
      <xdr:col>5</xdr:col>
      <xdr:colOff>238887</xdr:colOff>
      <xdr:row>78</xdr:row>
      <xdr:rowOff>177800</xdr:rowOff>
    </xdr:to>
    <xdr:cxnSp macro="_xll.PtreeEvent_ObjectClick">
      <xdr:nvCxnSpPr>
        <xdr:cNvPr id="161" name="PTObj_DBranchDLine_1_23">
          <a:extLst>
            <a:ext uri="{FF2B5EF4-FFF2-40B4-BE49-F238E27FC236}">
              <a16:creationId xmlns:a16="http://schemas.microsoft.com/office/drawing/2014/main" id="{29429393-AD5C-44AD-93CF-70E9DBEC4FD6}"/>
            </a:ext>
          </a:extLst>
        </xdr:cNvPr>
        <xdr:cNvCxnSpPr/>
      </xdr:nvCxnSpPr>
      <xdr:spPr>
        <a:xfrm>
          <a:off x="5801487" y="96824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60</xdr:row>
      <xdr:rowOff>177800</xdr:rowOff>
    </xdr:from>
    <xdr:to>
      <xdr:col>6</xdr:col>
      <xdr:colOff>127</xdr:colOff>
      <xdr:row>60</xdr:row>
      <xdr:rowOff>177800</xdr:rowOff>
    </xdr:to>
    <xdr:cxnSp macro="_xll.PtreeEvent_ObjectClick">
      <xdr:nvCxnSpPr>
        <xdr:cNvPr id="154" name="PTObj_DBranchHLine_1_22">
          <a:extLst>
            <a:ext uri="{FF2B5EF4-FFF2-40B4-BE49-F238E27FC236}">
              <a16:creationId xmlns:a16="http://schemas.microsoft.com/office/drawing/2014/main" id="{84F97C64-EF74-4997-9792-B0542B563265}"/>
            </a:ext>
          </a:extLst>
        </xdr:cNvPr>
        <xdr:cNvCxnSpPr/>
      </xdr:nvCxnSpPr>
      <xdr:spPr>
        <a:xfrm>
          <a:off x="5953887" y="93218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60</xdr:row>
      <xdr:rowOff>177800</xdr:rowOff>
    </xdr:from>
    <xdr:to>
      <xdr:col>5</xdr:col>
      <xdr:colOff>238887</xdr:colOff>
      <xdr:row>62</xdr:row>
      <xdr:rowOff>172720</xdr:rowOff>
    </xdr:to>
    <xdr:cxnSp macro="_xll.PtreeEvent_ObjectClick">
      <xdr:nvCxnSpPr>
        <xdr:cNvPr id="153" name="PTObj_DBranchDLine_1_22">
          <a:extLst>
            <a:ext uri="{FF2B5EF4-FFF2-40B4-BE49-F238E27FC236}">
              <a16:creationId xmlns:a16="http://schemas.microsoft.com/office/drawing/2014/main" id="{EAADE98A-E3F3-4AD3-8EB9-5D7F60019D1B}"/>
            </a:ext>
          </a:extLst>
        </xdr:cNvPr>
        <xdr:cNvCxnSpPr/>
      </xdr:nvCxnSpPr>
      <xdr:spPr>
        <a:xfrm flipV="1">
          <a:off x="5801487" y="93218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62</xdr:row>
      <xdr:rowOff>177800</xdr:rowOff>
    </xdr:from>
    <xdr:to>
      <xdr:col>5</xdr:col>
      <xdr:colOff>127</xdr:colOff>
      <xdr:row>62</xdr:row>
      <xdr:rowOff>177800</xdr:rowOff>
    </xdr:to>
    <xdr:cxnSp macro="_xll.PtreeEvent_ObjectClick">
      <xdr:nvCxnSpPr>
        <xdr:cNvPr id="150" name="PTObj_DBranchHLine_1_20">
          <a:extLst>
            <a:ext uri="{FF2B5EF4-FFF2-40B4-BE49-F238E27FC236}">
              <a16:creationId xmlns:a16="http://schemas.microsoft.com/office/drawing/2014/main" id="{7CD8851F-B3DF-4D99-A199-7ACCE4AD49C2}"/>
            </a:ext>
          </a:extLst>
        </xdr:cNvPr>
        <xdr:cNvCxnSpPr/>
      </xdr:nvCxnSpPr>
      <xdr:spPr>
        <a:xfrm>
          <a:off x="4422267" y="9687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62</xdr:row>
      <xdr:rowOff>177800</xdr:rowOff>
    </xdr:from>
    <xdr:to>
      <xdr:col>4</xdr:col>
      <xdr:colOff>238887</xdr:colOff>
      <xdr:row>80</xdr:row>
      <xdr:rowOff>172720</xdr:rowOff>
    </xdr:to>
    <xdr:cxnSp macro="_xll.PtreeEvent_ObjectClick">
      <xdr:nvCxnSpPr>
        <xdr:cNvPr id="149" name="PTObj_DBranchDLine_1_20">
          <a:extLst>
            <a:ext uri="{FF2B5EF4-FFF2-40B4-BE49-F238E27FC236}">
              <a16:creationId xmlns:a16="http://schemas.microsoft.com/office/drawing/2014/main" id="{21C15924-BE05-47B0-A71C-C539FF7A50B9}"/>
            </a:ext>
          </a:extLst>
        </xdr:cNvPr>
        <xdr:cNvCxnSpPr/>
      </xdr:nvCxnSpPr>
      <xdr:spPr>
        <a:xfrm flipV="1">
          <a:off x="4269867" y="968756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80</xdr:row>
      <xdr:rowOff>177800</xdr:rowOff>
    </xdr:from>
    <xdr:to>
      <xdr:col>4</xdr:col>
      <xdr:colOff>127</xdr:colOff>
      <xdr:row>80</xdr:row>
      <xdr:rowOff>177800</xdr:rowOff>
    </xdr:to>
    <xdr:cxnSp macro="_xll.PtreeEvent_ObjectClick">
      <xdr:nvCxnSpPr>
        <xdr:cNvPr id="134" name="PTObj_DBranchHLine_1_3">
          <a:extLst>
            <a:ext uri="{FF2B5EF4-FFF2-40B4-BE49-F238E27FC236}">
              <a16:creationId xmlns:a16="http://schemas.microsoft.com/office/drawing/2014/main" id="{00500509-041F-4011-BF67-28AE07003DFC}"/>
            </a:ext>
          </a:extLst>
        </xdr:cNvPr>
        <xdr:cNvCxnSpPr/>
      </xdr:nvCxnSpPr>
      <xdr:spPr>
        <a:xfrm>
          <a:off x="2894457" y="9321800"/>
          <a:ext cx="128905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58</xdr:row>
      <xdr:rowOff>172720</xdr:rowOff>
    </xdr:from>
    <xdr:to>
      <xdr:col>3</xdr:col>
      <xdr:colOff>238887</xdr:colOff>
      <xdr:row>80</xdr:row>
      <xdr:rowOff>177800</xdr:rowOff>
    </xdr:to>
    <xdr:cxnSp macro="_xll.PtreeEvent_ObjectClick">
      <xdr:nvCxnSpPr>
        <xdr:cNvPr id="133" name="PTObj_DBranchDLine_1_3">
          <a:extLst>
            <a:ext uri="{FF2B5EF4-FFF2-40B4-BE49-F238E27FC236}">
              <a16:creationId xmlns:a16="http://schemas.microsoft.com/office/drawing/2014/main" id="{33ECFC0B-3E09-468C-B890-1F33D69DBE5A}"/>
            </a:ext>
          </a:extLst>
        </xdr:cNvPr>
        <xdr:cNvCxnSpPr/>
      </xdr:nvCxnSpPr>
      <xdr:spPr>
        <a:xfrm>
          <a:off x="2742057" y="89509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54</xdr:row>
      <xdr:rowOff>177800</xdr:rowOff>
    </xdr:from>
    <xdr:to>
      <xdr:col>8</xdr:col>
      <xdr:colOff>127</xdr:colOff>
      <xdr:row>54</xdr:row>
      <xdr:rowOff>177800</xdr:rowOff>
    </xdr:to>
    <xdr:cxnSp macro="_xll.PtreeEvent_ObjectClick">
      <xdr:nvCxnSpPr>
        <xdr:cNvPr id="130" name="PTObj_DBranchHLine_1_19">
          <a:extLst>
            <a:ext uri="{FF2B5EF4-FFF2-40B4-BE49-F238E27FC236}">
              <a16:creationId xmlns:a16="http://schemas.microsoft.com/office/drawing/2014/main" id="{019B01C2-8530-4E4E-BF50-1B24D046C648}"/>
            </a:ext>
          </a:extLst>
        </xdr:cNvPr>
        <xdr:cNvCxnSpPr/>
      </xdr:nvCxnSpPr>
      <xdr:spPr>
        <a:xfrm>
          <a:off x="8971407" y="82245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52</xdr:row>
      <xdr:rowOff>172720</xdr:rowOff>
    </xdr:from>
    <xdr:to>
      <xdr:col>7</xdr:col>
      <xdr:colOff>238887</xdr:colOff>
      <xdr:row>54</xdr:row>
      <xdr:rowOff>177800</xdr:rowOff>
    </xdr:to>
    <xdr:cxnSp macro="_xll.PtreeEvent_ObjectClick">
      <xdr:nvCxnSpPr>
        <xdr:cNvPr id="129" name="PTObj_DBranchDLine_1_19">
          <a:extLst>
            <a:ext uri="{FF2B5EF4-FFF2-40B4-BE49-F238E27FC236}">
              <a16:creationId xmlns:a16="http://schemas.microsoft.com/office/drawing/2014/main" id="{79D395B2-B55D-4429-B392-5FD40131AC18}"/>
            </a:ext>
          </a:extLst>
        </xdr:cNvPr>
        <xdr:cNvCxnSpPr/>
      </xdr:nvCxnSpPr>
      <xdr:spPr>
        <a:xfrm>
          <a:off x="8819007" y="78536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50</xdr:row>
      <xdr:rowOff>177800</xdr:rowOff>
    </xdr:from>
    <xdr:to>
      <xdr:col>8</xdr:col>
      <xdr:colOff>127</xdr:colOff>
      <xdr:row>50</xdr:row>
      <xdr:rowOff>177800</xdr:rowOff>
    </xdr:to>
    <xdr:cxnSp macro="_xll.PtreeEvent_ObjectClick">
      <xdr:nvCxnSpPr>
        <xdr:cNvPr id="126" name="PTObj_DBranchHLine_1_18">
          <a:extLst>
            <a:ext uri="{FF2B5EF4-FFF2-40B4-BE49-F238E27FC236}">
              <a16:creationId xmlns:a16="http://schemas.microsoft.com/office/drawing/2014/main" id="{1B69000C-AD71-46BD-BC8F-2A6A440927CF}"/>
            </a:ext>
          </a:extLst>
        </xdr:cNvPr>
        <xdr:cNvCxnSpPr/>
      </xdr:nvCxnSpPr>
      <xdr:spPr>
        <a:xfrm>
          <a:off x="8971407" y="74930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50</xdr:row>
      <xdr:rowOff>177800</xdr:rowOff>
    </xdr:from>
    <xdr:to>
      <xdr:col>7</xdr:col>
      <xdr:colOff>238887</xdr:colOff>
      <xdr:row>52</xdr:row>
      <xdr:rowOff>172720</xdr:rowOff>
    </xdr:to>
    <xdr:cxnSp macro="_xll.PtreeEvent_ObjectClick">
      <xdr:nvCxnSpPr>
        <xdr:cNvPr id="125" name="PTObj_DBranchDLine_1_18">
          <a:extLst>
            <a:ext uri="{FF2B5EF4-FFF2-40B4-BE49-F238E27FC236}">
              <a16:creationId xmlns:a16="http://schemas.microsoft.com/office/drawing/2014/main" id="{7B09A2BE-90A0-41DF-A121-56043EAF77FD}"/>
            </a:ext>
          </a:extLst>
        </xdr:cNvPr>
        <xdr:cNvCxnSpPr/>
      </xdr:nvCxnSpPr>
      <xdr:spPr>
        <a:xfrm flipV="1">
          <a:off x="8819007" y="74930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238888</xdr:colOff>
      <xdr:row>52</xdr:row>
      <xdr:rowOff>177800</xdr:rowOff>
    </xdr:from>
    <xdr:to>
      <xdr:col>7</xdr:col>
      <xdr:colOff>127</xdr:colOff>
      <xdr:row>52</xdr:row>
      <xdr:rowOff>177800</xdr:rowOff>
    </xdr:to>
    <xdr:cxnSp macro="_xll.PtreeEvent_ObjectClick">
      <xdr:nvCxnSpPr>
        <xdr:cNvPr id="122" name="PTObj_DBranchHLine_1_17">
          <a:extLst>
            <a:ext uri="{FF2B5EF4-FFF2-40B4-BE49-F238E27FC236}">
              <a16:creationId xmlns:a16="http://schemas.microsoft.com/office/drawing/2014/main" id="{60D1798A-F468-48AD-A29A-C9A81FB215AE}"/>
            </a:ext>
          </a:extLst>
        </xdr:cNvPr>
        <xdr:cNvCxnSpPr/>
      </xdr:nvCxnSpPr>
      <xdr:spPr>
        <a:xfrm>
          <a:off x="7474078" y="7858760"/>
          <a:ext cx="125856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86488</xdr:colOff>
      <xdr:row>52</xdr:row>
      <xdr:rowOff>177800</xdr:rowOff>
    </xdr:from>
    <xdr:to>
      <xdr:col>6</xdr:col>
      <xdr:colOff>238888</xdr:colOff>
      <xdr:row>56</xdr:row>
      <xdr:rowOff>172720</xdr:rowOff>
    </xdr:to>
    <xdr:cxnSp macro="_xll.PtreeEvent_ObjectClick">
      <xdr:nvCxnSpPr>
        <xdr:cNvPr id="121" name="PTObj_DBranchDLine_1_17">
          <a:extLst>
            <a:ext uri="{FF2B5EF4-FFF2-40B4-BE49-F238E27FC236}">
              <a16:creationId xmlns:a16="http://schemas.microsoft.com/office/drawing/2014/main" id="{90187819-90C2-4F7F-A949-ADA9A8D5DED1}"/>
            </a:ext>
          </a:extLst>
        </xdr:cNvPr>
        <xdr:cNvCxnSpPr/>
      </xdr:nvCxnSpPr>
      <xdr:spPr>
        <a:xfrm flipV="1">
          <a:off x="7321678" y="785876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56</xdr:row>
      <xdr:rowOff>177800</xdr:rowOff>
    </xdr:from>
    <xdr:to>
      <xdr:col>6</xdr:col>
      <xdr:colOff>127</xdr:colOff>
      <xdr:row>56</xdr:row>
      <xdr:rowOff>177800</xdr:rowOff>
    </xdr:to>
    <xdr:cxnSp macro="_xll.PtreeEvent_ObjectClick">
      <xdr:nvCxnSpPr>
        <xdr:cNvPr id="118" name="PTObj_DBranchHLine_1_16">
          <a:extLst>
            <a:ext uri="{FF2B5EF4-FFF2-40B4-BE49-F238E27FC236}">
              <a16:creationId xmlns:a16="http://schemas.microsoft.com/office/drawing/2014/main" id="{D8530003-BFA7-4211-978D-08F9CC064D16}"/>
            </a:ext>
          </a:extLst>
        </xdr:cNvPr>
        <xdr:cNvCxnSpPr/>
      </xdr:nvCxnSpPr>
      <xdr:spPr>
        <a:xfrm>
          <a:off x="5950077" y="85902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48</xdr:row>
      <xdr:rowOff>172720</xdr:rowOff>
    </xdr:from>
    <xdr:to>
      <xdr:col>5</xdr:col>
      <xdr:colOff>238887</xdr:colOff>
      <xdr:row>56</xdr:row>
      <xdr:rowOff>177800</xdr:rowOff>
    </xdr:to>
    <xdr:cxnSp macro="_xll.PtreeEvent_ObjectClick">
      <xdr:nvCxnSpPr>
        <xdr:cNvPr id="117" name="PTObj_DBranchDLine_1_16">
          <a:extLst>
            <a:ext uri="{FF2B5EF4-FFF2-40B4-BE49-F238E27FC236}">
              <a16:creationId xmlns:a16="http://schemas.microsoft.com/office/drawing/2014/main" id="{BFE78DBD-DA37-4B15-942E-AB3AD08D85B3}"/>
            </a:ext>
          </a:extLst>
        </xdr:cNvPr>
        <xdr:cNvCxnSpPr/>
      </xdr:nvCxnSpPr>
      <xdr:spPr>
        <a:xfrm>
          <a:off x="5797677" y="712216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46</xdr:row>
      <xdr:rowOff>177800</xdr:rowOff>
    </xdr:from>
    <xdr:to>
      <xdr:col>6</xdr:col>
      <xdr:colOff>127</xdr:colOff>
      <xdr:row>46</xdr:row>
      <xdr:rowOff>177800</xdr:rowOff>
    </xdr:to>
    <xdr:cxnSp macro="_xll.PtreeEvent_ObjectClick">
      <xdr:nvCxnSpPr>
        <xdr:cNvPr id="106" name="PTObj_DBranchHLine_1_15">
          <a:extLst>
            <a:ext uri="{FF2B5EF4-FFF2-40B4-BE49-F238E27FC236}">
              <a16:creationId xmlns:a16="http://schemas.microsoft.com/office/drawing/2014/main" id="{40C8CE07-E21C-4F02-A821-2A48A99D7955}"/>
            </a:ext>
          </a:extLst>
        </xdr:cNvPr>
        <xdr:cNvCxnSpPr/>
      </xdr:nvCxnSpPr>
      <xdr:spPr>
        <a:xfrm>
          <a:off x="5950077" y="67614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46</xdr:row>
      <xdr:rowOff>177800</xdr:rowOff>
    </xdr:from>
    <xdr:to>
      <xdr:col>5</xdr:col>
      <xdr:colOff>238887</xdr:colOff>
      <xdr:row>48</xdr:row>
      <xdr:rowOff>172720</xdr:rowOff>
    </xdr:to>
    <xdr:cxnSp macro="_xll.PtreeEvent_ObjectClick">
      <xdr:nvCxnSpPr>
        <xdr:cNvPr id="105" name="PTObj_DBranchDLine_1_15">
          <a:extLst>
            <a:ext uri="{FF2B5EF4-FFF2-40B4-BE49-F238E27FC236}">
              <a16:creationId xmlns:a16="http://schemas.microsoft.com/office/drawing/2014/main" id="{83858D82-F1F9-419C-86A1-4E94A6F44B1F}"/>
            </a:ext>
          </a:extLst>
        </xdr:cNvPr>
        <xdr:cNvCxnSpPr/>
      </xdr:nvCxnSpPr>
      <xdr:spPr>
        <a:xfrm flipV="1">
          <a:off x="5797677" y="67614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48</xdr:row>
      <xdr:rowOff>177800</xdr:rowOff>
    </xdr:from>
    <xdr:to>
      <xdr:col>5</xdr:col>
      <xdr:colOff>127</xdr:colOff>
      <xdr:row>48</xdr:row>
      <xdr:rowOff>177800</xdr:rowOff>
    </xdr:to>
    <xdr:cxnSp macro="_xll.PtreeEvent_ObjectClick">
      <xdr:nvCxnSpPr>
        <xdr:cNvPr id="102" name="PTObj_DBranchHLine_1_7">
          <a:extLst>
            <a:ext uri="{FF2B5EF4-FFF2-40B4-BE49-F238E27FC236}">
              <a16:creationId xmlns:a16="http://schemas.microsoft.com/office/drawing/2014/main" id="{7212C845-3689-4BE3-8FDF-491FFAA632C3}"/>
            </a:ext>
          </a:extLst>
        </xdr:cNvPr>
        <xdr:cNvCxnSpPr/>
      </xdr:nvCxnSpPr>
      <xdr:spPr>
        <a:xfrm>
          <a:off x="4422267" y="7127240"/>
          <a:ext cx="128905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38</xdr:row>
      <xdr:rowOff>172720</xdr:rowOff>
    </xdr:from>
    <xdr:to>
      <xdr:col>4</xdr:col>
      <xdr:colOff>238887</xdr:colOff>
      <xdr:row>48</xdr:row>
      <xdr:rowOff>177800</xdr:rowOff>
    </xdr:to>
    <xdr:cxnSp macro="_xll.PtreeEvent_ObjectClick">
      <xdr:nvCxnSpPr>
        <xdr:cNvPr id="101" name="PTObj_DBranchDLine_1_7">
          <a:extLst>
            <a:ext uri="{FF2B5EF4-FFF2-40B4-BE49-F238E27FC236}">
              <a16:creationId xmlns:a16="http://schemas.microsoft.com/office/drawing/2014/main" id="{88271042-39B6-4F24-8914-5555B7360B4D}"/>
            </a:ext>
          </a:extLst>
        </xdr:cNvPr>
        <xdr:cNvCxnSpPr/>
      </xdr:nvCxnSpPr>
      <xdr:spPr>
        <a:xfrm>
          <a:off x="4269867" y="5293360"/>
          <a:ext cx="152400" cy="18338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44</xdr:row>
      <xdr:rowOff>177800</xdr:rowOff>
    </xdr:from>
    <xdr:to>
      <xdr:col>6</xdr:col>
      <xdr:colOff>127</xdr:colOff>
      <xdr:row>44</xdr:row>
      <xdr:rowOff>177800</xdr:rowOff>
    </xdr:to>
    <xdr:cxnSp macro="_xll.PtreeEvent_ObjectClick">
      <xdr:nvCxnSpPr>
        <xdr:cNvPr id="94" name="PTObj_DBranchHLine_1_14">
          <a:extLst>
            <a:ext uri="{FF2B5EF4-FFF2-40B4-BE49-F238E27FC236}">
              <a16:creationId xmlns:a16="http://schemas.microsoft.com/office/drawing/2014/main" id="{C06D970F-DAE1-41F4-80E4-8FAB27A11B26}"/>
            </a:ext>
          </a:extLst>
        </xdr:cNvPr>
        <xdr:cNvCxnSpPr/>
      </xdr:nvCxnSpPr>
      <xdr:spPr>
        <a:xfrm>
          <a:off x="5950077" y="63957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42</xdr:row>
      <xdr:rowOff>172720</xdr:rowOff>
    </xdr:from>
    <xdr:to>
      <xdr:col>5</xdr:col>
      <xdr:colOff>238887</xdr:colOff>
      <xdr:row>44</xdr:row>
      <xdr:rowOff>177800</xdr:rowOff>
    </xdr:to>
    <xdr:cxnSp macro="_xll.PtreeEvent_ObjectClick">
      <xdr:nvCxnSpPr>
        <xdr:cNvPr id="93" name="PTObj_DBranchDLine_1_14">
          <a:extLst>
            <a:ext uri="{FF2B5EF4-FFF2-40B4-BE49-F238E27FC236}">
              <a16:creationId xmlns:a16="http://schemas.microsoft.com/office/drawing/2014/main" id="{5F0BB0A2-BC0A-4D6E-AEF6-EFEC79FEF1D8}"/>
            </a:ext>
          </a:extLst>
        </xdr:cNvPr>
        <xdr:cNvCxnSpPr/>
      </xdr:nvCxnSpPr>
      <xdr:spPr>
        <a:xfrm>
          <a:off x="5797677" y="60248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40</xdr:row>
      <xdr:rowOff>177800</xdr:rowOff>
    </xdr:from>
    <xdr:to>
      <xdr:col>6</xdr:col>
      <xdr:colOff>127</xdr:colOff>
      <xdr:row>40</xdr:row>
      <xdr:rowOff>177800</xdr:rowOff>
    </xdr:to>
    <xdr:cxnSp macro="_xll.PtreeEvent_ObjectClick">
      <xdr:nvCxnSpPr>
        <xdr:cNvPr id="90" name="PTObj_DBranchHLine_1_13">
          <a:extLst>
            <a:ext uri="{FF2B5EF4-FFF2-40B4-BE49-F238E27FC236}">
              <a16:creationId xmlns:a16="http://schemas.microsoft.com/office/drawing/2014/main" id="{DFE93112-0BB2-4271-9A84-9C27189B519A}"/>
            </a:ext>
          </a:extLst>
        </xdr:cNvPr>
        <xdr:cNvCxnSpPr/>
      </xdr:nvCxnSpPr>
      <xdr:spPr>
        <a:xfrm>
          <a:off x="5950077" y="56642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40</xdr:row>
      <xdr:rowOff>177800</xdr:rowOff>
    </xdr:from>
    <xdr:to>
      <xdr:col>5</xdr:col>
      <xdr:colOff>238887</xdr:colOff>
      <xdr:row>42</xdr:row>
      <xdr:rowOff>172720</xdr:rowOff>
    </xdr:to>
    <xdr:cxnSp macro="_xll.PtreeEvent_ObjectClick">
      <xdr:nvCxnSpPr>
        <xdr:cNvPr id="89" name="PTObj_DBranchDLine_1_13">
          <a:extLst>
            <a:ext uri="{FF2B5EF4-FFF2-40B4-BE49-F238E27FC236}">
              <a16:creationId xmlns:a16="http://schemas.microsoft.com/office/drawing/2014/main" id="{A2ECA28E-8420-4209-93F6-B7C2EBAE7FB6}"/>
            </a:ext>
          </a:extLst>
        </xdr:cNvPr>
        <xdr:cNvCxnSpPr/>
      </xdr:nvCxnSpPr>
      <xdr:spPr>
        <a:xfrm flipV="1">
          <a:off x="5797677" y="5664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42</xdr:row>
      <xdr:rowOff>177800</xdr:rowOff>
    </xdr:from>
    <xdr:to>
      <xdr:col>5</xdr:col>
      <xdr:colOff>127</xdr:colOff>
      <xdr:row>42</xdr:row>
      <xdr:rowOff>177800</xdr:rowOff>
    </xdr:to>
    <xdr:cxnSp macro="_xll.PtreeEvent_ObjectClick">
      <xdr:nvCxnSpPr>
        <xdr:cNvPr id="86" name="PTObj_DBranchHLine_1_6">
          <a:extLst>
            <a:ext uri="{FF2B5EF4-FFF2-40B4-BE49-F238E27FC236}">
              <a16:creationId xmlns:a16="http://schemas.microsoft.com/office/drawing/2014/main" id="{476E883F-54F4-4A06-8C6B-69C8797AA807}"/>
            </a:ext>
          </a:extLst>
        </xdr:cNvPr>
        <xdr:cNvCxnSpPr/>
      </xdr:nvCxnSpPr>
      <xdr:spPr>
        <a:xfrm>
          <a:off x="4422267" y="6029960"/>
          <a:ext cx="128905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38</xdr:row>
      <xdr:rowOff>172720</xdr:rowOff>
    </xdr:from>
    <xdr:to>
      <xdr:col>4</xdr:col>
      <xdr:colOff>238887</xdr:colOff>
      <xdr:row>42</xdr:row>
      <xdr:rowOff>177800</xdr:rowOff>
    </xdr:to>
    <xdr:cxnSp macro="_xll.PtreeEvent_ObjectClick">
      <xdr:nvCxnSpPr>
        <xdr:cNvPr id="85" name="PTObj_DBranchDLine_1_6">
          <a:extLst>
            <a:ext uri="{FF2B5EF4-FFF2-40B4-BE49-F238E27FC236}">
              <a16:creationId xmlns:a16="http://schemas.microsoft.com/office/drawing/2014/main" id="{811C5B6D-1EBA-4918-B677-F759AFF2527F}"/>
            </a:ext>
          </a:extLst>
        </xdr:cNvPr>
        <xdr:cNvCxnSpPr/>
      </xdr:nvCxnSpPr>
      <xdr:spPr>
        <a:xfrm>
          <a:off x="4269867" y="52933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34</xdr:row>
      <xdr:rowOff>177800</xdr:rowOff>
    </xdr:from>
    <xdr:to>
      <xdr:col>8</xdr:col>
      <xdr:colOff>127</xdr:colOff>
      <xdr:row>34</xdr:row>
      <xdr:rowOff>177800</xdr:rowOff>
    </xdr:to>
    <xdr:cxnSp macro="_xll.PtreeEvent_ObjectClick">
      <xdr:nvCxnSpPr>
        <xdr:cNvPr id="78" name="PTObj_DBranchHLine_1_12">
          <a:extLst>
            <a:ext uri="{FF2B5EF4-FFF2-40B4-BE49-F238E27FC236}">
              <a16:creationId xmlns:a16="http://schemas.microsoft.com/office/drawing/2014/main" id="{CEF1EED0-8501-4907-BCDD-A2CA238A4F0D}"/>
            </a:ext>
          </a:extLst>
        </xdr:cNvPr>
        <xdr:cNvCxnSpPr/>
      </xdr:nvCxnSpPr>
      <xdr:spPr>
        <a:xfrm>
          <a:off x="8971407" y="45669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32</xdr:row>
      <xdr:rowOff>172720</xdr:rowOff>
    </xdr:from>
    <xdr:to>
      <xdr:col>7</xdr:col>
      <xdr:colOff>238887</xdr:colOff>
      <xdr:row>34</xdr:row>
      <xdr:rowOff>177800</xdr:rowOff>
    </xdr:to>
    <xdr:cxnSp macro="_xll.PtreeEvent_ObjectClick">
      <xdr:nvCxnSpPr>
        <xdr:cNvPr id="77" name="PTObj_DBranchDLine_1_12">
          <a:extLst>
            <a:ext uri="{FF2B5EF4-FFF2-40B4-BE49-F238E27FC236}">
              <a16:creationId xmlns:a16="http://schemas.microsoft.com/office/drawing/2014/main" id="{F9DAF517-1424-4DC5-B5F3-BC83C9533B9F}"/>
            </a:ext>
          </a:extLst>
        </xdr:cNvPr>
        <xdr:cNvCxnSpPr/>
      </xdr:nvCxnSpPr>
      <xdr:spPr>
        <a:xfrm>
          <a:off x="8819007" y="41960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30</xdr:row>
      <xdr:rowOff>177800</xdr:rowOff>
    </xdr:from>
    <xdr:to>
      <xdr:col>8</xdr:col>
      <xdr:colOff>127</xdr:colOff>
      <xdr:row>30</xdr:row>
      <xdr:rowOff>177800</xdr:rowOff>
    </xdr:to>
    <xdr:cxnSp macro="_xll.PtreeEvent_ObjectClick">
      <xdr:nvCxnSpPr>
        <xdr:cNvPr id="66" name="PTObj_DBranchHLine_1_11">
          <a:extLst>
            <a:ext uri="{FF2B5EF4-FFF2-40B4-BE49-F238E27FC236}">
              <a16:creationId xmlns:a16="http://schemas.microsoft.com/office/drawing/2014/main" id="{549DDBF3-02F6-42B7-9BCB-CB041D5F7BB6}"/>
            </a:ext>
          </a:extLst>
        </xdr:cNvPr>
        <xdr:cNvCxnSpPr/>
      </xdr:nvCxnSpPr>
      <xdr:spPr>
        <a:xfrm>
          <a:off x="8971407" y="38354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30</xdr:row>
      <xdr:rowOff>177800</xdr:rowOff>
    </xdr:from>
    <xdr:to>
      <xdr:col>7</xdr:col>
      <xdr:colOff>238887</xdr:colOff>
      <xdr:row>32</xdr:row>
      <xdr:rowOff>172720</xdr:rowOff>
    </xdr:to>
    <xdr:cxnSp macro="_xll.PtreeEvent_ObjectClick">
      <xdr:nvCxnSpPr>
        <xdr:cNvPr id="65" name="PTObj_DBranchDLine_1_11">
          <a:extLst>
            <a:ext uri="{FF2B5EF4-FFF2-40B4-BE49-F238E27FC236}">
              <a16:creationId xmlns:a16="http://schemas.microsoft.com/office/drawing/2014/main" id="{08EEB2AD-12B2-4218-9FF9-F006595A998E}"/>
            </a:ext>
          </a:extLst>
        </xdr:cNvPr>
        <xdr:cNvCxnSpPr/>
      </xdr:nvCxnSpPr>
      <xdr:spPr>
        <a:xfrm flipV="1">
          <a:off x="8819007" y="38354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238888</xdr:colOff>
      <xdr:row>32</xdr:row>
      <xdr:rowOff>177800</xdr:rowOff>
    </xdr:from>
    <xdr:to>
      <xdr:col>7</xdr:col>
      <xdr:colOff>127</xdr:colOff>
      <xdr:row>32</xdr:row>
      <xdr:rowOff>177800</xdr:rowOff>
    </xdr:to>
    <xdr:cxnSp macro="_xll.PtreeEvent_ObjectClick">
      <xdr:nvCxnSpPr>
        <xdr:cNvPr id="62" name="PTObj_DBranchHLine_1_10">
          <a:extLst>
            <a:ext uri="{FF2B5EF4-FFF2-40B4-BE49-F238E27FC236}">
              <a16:creationId xmlns:a16="http://schemas.microsoft.com/office/drawing/2014/main" id="{0BBDCCA8-DD37-49E6-9925-918D8901C2A5}"/>
            </a:ext>
          </a:extLst>
        </xdr:cNvPr>
        <xdr:cNvCxnSpPr/>
      </xdr:nvCxnSpPr>
      <xdr:spPr>
        <a:xfrm>
          <a:off x="7474078" y="4201160"/>
          <a:ext cx="125856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86488</xdr:colOff>
      <xdr:row>32</xdr:row>
      <xdr:rowOff>177800</xdr:rowOff>
    </xdr:from>
    <xdr:to>
      <xdr:col>6</xdr:col>
      <xdr:colOff>238888</xdr:colOff>
      <xdr:row>36</xdr:row>
      <xdr:rowOff>172720</xdr:rowOff>
    </xdr:to>
    <xdr:cxnSp macro="_xll.PtreeEvent_ObjectClick">
      <xdr:nvCxnSpPr>
        <xdr:cNvPr id="61" name="PTObj_DBranchDLine_1_10">
          <a:extLst>
            <a:ext uri="{FF2B5EF4-FFF2-40B4-BE49-F238E27FC236}">
              <a16:creationId xmlns:a16="http://schemas.microsoft.com/office/drawing/2014/main" id="{20D026B0-EB26-4E76-BADD-29ACAB174659}"/>
            </a:ext>
          </a:extLst>
        </xdr:cNvPr>
        <xdr:cNvCxnSpPr/>
      </xdr:nvCxnSpPr>
      <xdr:spPr>
        <a:xfrm flipV="1">
          <a:off x="7321678" y="4201160"/>
          <a:ext cx="152400" cy="1092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36</xdr:row>
      <xdr:rowOff>177800</xdr:rowOff>
    </xdr:from>
    <xdr:to>
      <xdr:col>6</xdr:col>
      <xdr:colOff>127</xdr:colOff>
      <xdr:row>36</xdr:row>
      <xdr:rowOff>177800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B07A8AA6-FCA4-4BB8-BE2F-E8BA7EF53B40}"/>
            </a:ext>
          </a:extLst>
        </xdr:cNvPr>
        <xdr:cNvCxnSpPr/>
      </xdr:nvCxnSpPr>
      <xdr:spPr>
        <a:xfrm>
          <a:off x="5950077" y="38354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28</xdr:row>
      <xdr:rowOff>172720</xdr:rowOff>
    </xdr:from>
    <xdr:to>
      <xdr:col>5</xdr:col>
      <xdr:colOff>238887</xdr:colOff>
      <xdr:row>36</xdr:row>
      <xdr:rowOff>177800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E0B3AA17-35CC-4865-BE6A-432FF591879B}"/>
            </a:ext>
          </a:extLst>
        </xdr:cNvPr>
        <xdr:cNvCxnSpPr/>
      </xdr:nvCxnSpPr>
      <xdr:spPr>
        <a:xfrm>
          <a:off x="5797677" y="3464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26</xdr:row>
      <xdr:rowOff>177800</xdr:rowOff>
    </xdr:from>
    <xdr:to>
      <xdr:col>6</xdr:col>
      <xdr:colOff>127</xdr:colOff>
      <xdr:row>26</xdr:row>
      <xdr:rowOff>177800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7402BFC4-8DBA-4CA6-98EE-E5389EB8DB8E}"/>
            </a:ext>
          </a:extLst>
        </xdr:cNvPr>
        <xdr:cNvCxnSpPr/>
      </xdr:nvCxnSpPr>
      <xdr:spPr>
        <a:xfrm>
          <a:off x="5950077" y="3103880"/>
          <a:ext cx="9613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26</xdr:row>
      <xdr:rowOff>177800</xdr:rowOff>
    </xdr:from>
    <xdr:to>
      <xdr:col>5</xdr:col>
      <xdr:colOff>238887</xdr:colOff>
      <xdr:row>28</xdr:row>
      <xdr:rowOff>172720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E66E5D88-5250-4ECD-8770-D01B66ECF85E}"/>
            </a:ext>
          </a:extLst>
        </xdr:cNvPr>
        <xdr:cNvCxnSpPr/>
      </xdr:nvCxnSpPr>
      <xdr:spPr>
        <a:xfrm flipV="1">
          <a:off x="5797677" y="3103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28</xdr:row>
      <xdr:rowOff>177800</xdr:rowOff>
    </xdr:from>
    <xdr:to>
      <xdr:col>5</xdr:col>
      <xdr:colOff>127</xdr:colOff>
      <xdr:row>28</xdr:row>
      <xdr:rowOff>177800</xdr:rowOff>
    </xdr:to>
    <xdr:cxnSp macro="_xll.PtreeEvent_ObjectClick">
      <xdr:nvCxnSpPr>
        <xdr:cNvPr id="38" name="PTObj_DBranchHLine_1_5">
          <a:extLst>
            <a:ext uri="{FF2B5EF4-FFF2-40B4-BE49-F238E27FC236}">
              <a16:creationId xmlns:a16="http://schemas.microsoft.com/office/drawing/2014/main" id="{6D4FAF2C-2DE0-4506-8738-23D2BF8D1CEC}"/>
            </a:ext>
          </a:extLst>
        </xdr:cNvPr>
        <xdr:cNvCxnSpPr/>
      </xdr:nvCxnSpPr>
      <xdr:spPr>
        <a:xfrm>
          <a:off x="4422267" y="3103880"/>
          <a:ext cx="128905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28</xdr:row>
      <xdr:rowOff>177800</xdr:rowOff>
    </xdr:from>
    <xdr:to>
      <xdr:col>4</xdr:col>
      <xdr:colOff>238887</xdr:colOff>
      <xdr:row>38</xdr:row>
      <xdr:rowOff>172720</xdr:rowOff>
    </xdr:to>
    <xdr:cxnSp macro="_xll.PtreeEvent_ObjectClick">
      <xdr:nvCxnSpPr>
        <xdr:cNvPr id="37" name="PTObj_DBranchDLine_1_5">
          <a:extLst>
            <a:ext uri="{FF2B5EF4-FFF2-40B4-BE49-F238E27FC236}">
              <a16:creationId xmlns:a16="http://schemas.microsoft.com/office/drawing/2014/main" id="{19DDD781-D448-46A4-8F96-E320FA806C02}"/>
            </a:ext>
          </a:extLst>
        </xdr:cNvPr>
        <xdr:cNvCxnSpPr/>
      </xdr:nvCxnSpPr>
      <xdr:spPr>
        <a:xfrm flipV="1">
          <a:off x="4269867" y="3103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38</xdr:row>
      <xdr:rowOff>177800</xdr:rowOff>
    </xdr:from>
    <xdr:to>
      <xdr:col>4</xdr:col>
      <xdr:colOff>127</xdr:colOff>
      <xdr:row>38</xdr:row>
      <xdr:rowOff>177800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CBD16342-8875-4D81-BCFD-18904F9C0129}"/>
            </a:ext>
          </a:extLst>
        </xdr:cNvPr>
        <xdr:cNvCxnSpPr/>
      </xdr:nvCxnSpPr>
      <xdr:spPr>
        <a:xfrm>
          <a:off x="2894457" y="3103880"/>
          <a:ext cx="128905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38</xdr:row>
      <xdr:rowOff>177800</xdr:rowOff>
    </xdr:from>
    <xdr:to>
      <xdr:col>3</xdr:col>
      <xdr:colOff>238887</xdr:colOff>
      <xdr:row>58</xdr:row>
      <xdr:rowOff>172720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A8330AA7-DC40-49AA-9B60-52BFAE0EBFE7}"/>
            </a:ext>
          </a:extLst>
        </xdr:cNvPr>
        <xdr:cNvCxnSpPr/>
      </xdr:nvCxnSpPr>
      <xdr:spPr>
        <a:xfrm flipV="1">
          <a:off x="2742057" y="3103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58</xdr:row>
      <xdr:rowOff>177800</xdr:rowOff>
    </xdr:from>
    <xdr:to>
      <xdr:col>3</xdr:col>
      <xdr:colOff>127</xdr:colOff>
      <xdr:row>58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7B09AF54-A630-484D-90B3-9916D802051B}"/>
            </a:ext>
          </a:extLst>
        </xdr:cNvPr>
        <xdr:cNvCxnSpPr/>
      </xdr:nvCxnSpPr>
      <xdr:spPr>
        <a:xfrm>
          <a:off x="1457960" y="3103880"/>
          <a:ext cx="11939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58</xdr:row>
      <xdr:rowOff>86360</xdr:rowOff>
    </xdr:from>
    <xdr:to>
      <xdr:col>3</xdr:col>
      <xdr:colOff>183007</xdr:colOff>
      <xdr:row>59</xdr:row>
      <xdr:rowOff>86360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68F67C18-A8F4-40C1-BA9C-42043E8FB2D4}"/>
            </a:ext>
          </a:extLst>
        </xdr:cNvPr>
        <xdr:cNvSpPr/>
      </xdr:nvSpPr>
      <xdr:spPr>
        <a:xfrm>
          <a:off x="2651887" y="30124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215900</xdr:colOff>
      <xdr:row>58</xdr:row>
      <xdr:rowOff>87486</xdr:rowOff>
    </xdr:from>
    <xdr:ext cx="729623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1F3DFE32-0698-461D-A328-C471921DC654}"/>
            </a:ext>
          </a:extLst>
        </xdr:cNvPr>
        <xdr:cNvSpPr txBox="1"/>
      </xdr:nvSpPr>
      <xdr:spPr>
        <a:xfrm>
          <a:off x="1496060" y="3013566"/>
          <a:ext cx="7296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Max Enterprises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86360</xdr:rowOff>
    </xdr:from>
    <xdr:to>
      <xdr:col>4</xdr:col>
      <xdr:colOff>183007</xdr:colOff>
      <xdr:row>39</xdr:row>
      <xdr:rowOff>86360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E2688AC1-139E-45DF-8779-CDD2A212B5D7}"/>
            </a:ext>
          </a:extLst>
        </xdr:cNvPr>
        <xdr:cNvSpPr/>
      </xdr:nvSpPr>
      <xdr:spPr>
        <a:xfrm>
          <a:off x="4183507" y="30124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38</xdr:row>
      <xdr:rowOff>87486</xdr:rowOff>
    </xdr:from>
    <xdr:ext cx="306622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DE4D2CCE-0AAB-4D60-AC57-D5B16F1B7079}"/>
            </a:ext>
          </a:extLst>
        </xdr:cNvPr>
        <xdr:cNvSpPr txBox="1"/>
      </xdr:nvSpPr>
      <xdr:spPr>
        <a:xfrm>
          <a:off x="2932557" y="3013566"/>
          <a:ext cx="3066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Direct</a:t>
          </a:r>
        </a:p>
      </xdr:txBody>
    </xdr:sp>
    <xdr:clientData/>
  </xdr:oneCellAnchor>
  <xdr:twoCellAnchor editAs="oneCell">
    <xdr:from>
      <xdr:col>5</xdr:col>
      <xdr:colOff>127</xdr:colOff>
      <xdr:row>28</xdr:row>
      <xdr:rowOff>86360</xdr:rowOff>
    </xdr:from>
    <xdr:to>
      <xdr:col>5</xdr:col>
      <xdr:colOff>183007</xdr:colOff>
      <xdr:row>29</xdr:row>
      <xdr:rowOff>86360</xdr:rowOff>
    </xdr:to>
    <xdr:sp macro="_xll.PtreeEvent_ObjectClick" textlink="">
      <xdr:nvSpPr>
        <xdr:cNvPr id="36" name="PTObj_DNode_1_5">
          <a:extLst>
            <a:ext uri="{FF2B5EF4-FFF2-40B4-BE49-F238E27FC236}">
              <a16:creationId xmlns:a16="http://schemas.microsoft.com/office/drawing/2014/main" id="{A58B4556-BD24-42B4-BAA3-E8EBB7F5615B}"/>
            </a:ext>
          </a:extLst>
        </xdr:cNvPr>
        <xdr:cNvSpPr/>
      </xdr:nvSpPr>
      <xdr:spPr>
        <a:xfrm>
          <a:off x="5711317" y="30124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28</xdr:row>
      <xdr:rowOff>87486</xdr:rowOff>
    </xdr:from>
    <xdr:ext cx="237373" cy="180627"/>
    <xdr:sp macro="_xll.PtreeEvent_ObjectClick" textlink="">
      <xdr:nvSpPr>
        <xdr:cNvPr id="39" name="PTObj_DBranchName_1_5">
          <a:extLst>
            <a:ext uri="{FF2B5EF4-FFF2-40B4-BE49-F238E27FC236}">
              <a16:creationId xmlns:a16="http://schemas.microsoft.com/office/drawing/2014/main" id="{E499063E-EC8C-49A7-9CFA-D0DCAC1DD612}"/>
            </a:ext>
          </a:extLst>
        </xdr:cNvPr>
        <xdr:cNvSpPr txBox="1"/>
      </xdr:nvSpPr>
      <xdr:spPr>
        <a:xfrm>
          <a:off x="4460367" y="3013566"/>
          <a:ext cx="2373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SMS</a:t>
          </a:r>
        </a:p>
      </xdr:txBody>
    </xdr:sp>
    <xdr:clientData/>
  </xdr:oneCellAnchor>
  <xdr:twoCellAnchor editAs="oneCell">
    <xdr:from>
      <xdr:col>6</xdr:col>
      <xdr:colOff>128</xdr:colOff>
      <xdr:row>26</xdr:row>
      <xdr:rowOff>86359</xdr:rowOff>
    </xdr:from>
    <xdr:to>
      <xdr:col>6</xdr:col>
      <xdr:colOff>183008</xdr:colOff>
      <xdr:row>27</xdr:row>
      <xdr:rowOff>86360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2759DCB6-766F-4910-9B26-D99150DE1C87}"/>
            </a:ext>
          </a:extLst>
        </xdr:cNvPr>
        <xdr:cNvSpPr/>
      </xdr:nvSpPr>
      <xdr:spPr>
        <a:xfrm rot="-5400000">
          <a:off x="6911467" y="301244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26</xdr:row>
      <xdr:rowOff>87486</xdr:rowOff>
    </xdr:from>
    <xdr:ext cx="417807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DEA87F0C-3A7A-4E0D-98AB-DABB30F9975A}"/>
            </a:ext>
          </a:extLst>
        </xdr:cNvPr>
        <xdr:cNvSpPr txBox="1"/>
      </xdr:nvSpPr>
      <xdr:spPr>
        <a:xfrm>
          <a:off x="5988177" y="3013566"/>
          <a:ext cx="4178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6</xdr:col>
      <xdr:colOff>127</xdr:colOff>
      <xdr:row>36</xdr:row>
      <xdr:rowOff>86360</xdr:rowOff>
    </xdr:from>
    <xdr:to>
      <xdr:col>6</xdr:col>
      <xdr:colOff>183008</xdr:colOff>
      <xdr:row>37</xdr:row>
      <xdr:rowOff>86360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ED249AD0-528B-4752-A616-3DB9E36ADDBB}"/>
            </a:ext>
          </a:extLst>
        </xdr:cNvPr>
        <xdr:cNvSpPr/>
      </xdr:nvSpPr>
      <xdr:spPr>
        <a:xfrm>
          <a:off x="7235317" y="3743960"/>
          <a:ext cx="182881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36</xdr:row>
      <xdr:rowOff>87487</xdr:rowOff>
    </xdr:from>
    <xdr:ext cx="498534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00B2158E-2646-448E-A764-07DF60400F19}"/>
            </a:ext>
          </a:extLst>
        </xdr:cNvPr>
        <xdr:cNvSpPr txBox="1"/>
      </xdr:nvSpPr>
      <xdr:spPr>
        <a:xfrm>
          <a:off x="5988177" y="3745087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7</xdr:col>
      <xdr:colOff>127</xdr:colOff>
      <xdr:row>32</xdr:row>
      <xdr:rowOff>86360</xdr:rowOff>
    </xdr:from>
    <xdr:to>
      <xdr:col>7</xdr:col>
      <xdr:colOff>183007</xdr:colOff>
      <xdr:row>33</xdr:row>
      <xdr:rowOff>86360</xdr:rowOff>
    </xdr:to>
    <xdr:sp macro="_xll.PtreeEvent_ObjectClick" textlink="">
      <xdr:nvSpPr>
        <xdr:cNvPr id="60" name="PTObj_DNode_1_10">
          <a:extLst>
            <a:ext uri="{FF2B5EF4-FFF2-40B4-BE49-F238E27FC236}">
              <a16:creationId xmlns:a16="http://schemas.microsoft.com/office/drawing/2014/main" id="{2461E6BC-606E-473A-BCE8-F6C1A990B360}"/>
            </a:ext>
          </a:extLst>
        </xdr:cNvPr>
        <xdr:cNvSpPr/>
      </xdr:nvSpPr>
      <xdr:spPr>
        <a:xfrm>
          <a:off x="8732647" y="4109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276988</xdr:colOff>
      <xdr:row>32</xdr:row>
      <xdr:rowOff>87486</xdr:rowOff>
    </xdr:from>
    <xdr:ext cx="667490" cy="180627"/>
    <xdr:sp macro="_xll.PtreeEvent_ObjectClick" textlink="">
      <xdr:nvSpPr>
        <xdr:cNvPr id="63" name="PTObj_DBranchName_1_10">
          <a:extLst>
            <a:ext uri="{FF2B5EF4-FFF2-40B4-BE49-F238E27FC236}">
              <a16:creationId xmlns:a16="http://schemas.microsoft.com/office/drawing/2014/main" id="{EB9BC9C1-881C-4ED8-9946-1EDA55E0EDFB}"/>
            </a:ext>
          </a:extLst>
        </xdr:cNvPr>
        <xdr:cNvSpPr txBox="1"/>
      </xdr:nvSpPr>
      <xdr:spPr>
        <a:xfrm>
          <a:off x="7512178" y="4110846"/>
          <a:ext cx="6674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Reminder SMS</a:t>
          </a:r>
        </a:p>
      </xdr:txBody>
    </xdr:sp>
    <xdr:clientData/>
  </xdr:oneCellAnchor>
  <xdr:twoCellAnchor editAs="oneCell">
    <xdr:from>
      <xdr:col>8</xdr:col>
      <xdr:colOff>127</xdr:colOff>
      <xdr:row>30</xdr:row>
      <xdr:rowOff>86360</xdr:rowOff>
    </xdr:from>
    <xdr:to>
      <xdr:col>8</xdr:col>
      <xdr:colOff>183007</xdr:colOff>
      <xdr:row>31</xdr:row>
      <xdr:rowOff>86360</xdr:rowOff>
    </xdr:to>
    <xdr:sp macro="_xll.PtreeEvent_ObjectClick" textlink="">
      <xdr:nvSpPr>
        <xdr:cNvPr id="64" name="PTObj_DNode_1_11">
          <a:extLst>
            <a:ext uri="{FF2B5EF4-FFF2-40B4-BE49-F238E27FC236}">
              <a16:creationId xmlns:a16="http://schemas.microsoft.com/office/drawing/2014/main" id="{59DACBE4-EA5C-461B-8012-708D22A0AC7D}"/>
            </a:ext>
          </a:extLst>
        </xdr:cNvPr>
        <xdr:cNvSpPr/>
      </xdr:nvSpPr>
      <xdr:spPr>
        <a:xfrm rot="-5400000">
          <a:off x="10256647" y="37439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276987</xdr:colOff>
      <xdr:row>30</xdr:row>
      <xdr:rowOff>87487</xdr:rowOff>
    </xdr:from>
    <xdr:ext cx="417807" cy="180627"/>
    <xdr:sp macro="_xll.PtreeEvent_ObjectClick" textlink="">
      <xdr:nvSpPr>
        <xdr:cNvPr id="67" name="PTObj_DBranchName_1_11">
          <a:extLst>
            <a:ext uri="{FF2B5EF4-FFF2-40B4-BE49-F238E27FC236}">
              <a16:creationId xmlns:a16="http://schemas.microsoft.com/office/drawing/2014/main" id="{8F7B3F1E-C6D0-44F6-BD92-8BDEFA91E63C}"/>
            </a:ext>
          </a:extLst>
        </xdr:cNvPr>
        <xdr:cNvSpPr txBox="1"/>
      </xdr:nvSpPr>
      <xdr:spPr>
        <a:xfrm>
          <a:off x="9009507" y="3745087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8</xdr:col>
      <xdr:colOff>127</xdr:colOff>
      <xdr:row>34</xdr:row>
      <xdr:rowOff>86360</xdr:rowOff>
    </xdr:from>
    <xdr:to>
      <xdr:col>8</xdr:col>
      <xdr:colOff>183007</xdr:colOff>
      <xdr:row>35</xdr:row>
      <xdr:rowOff>86360</xdr:rowOff>
    </xdr:to>
    <xdr:sp macro="_xll.PtreeEvent_ObjectClick" textlink="">
      <xdr:nvSpPr>
        <xdr:cNvPr id="76" name="PTObj_DNode_1_12">
          <a:extLst>
            <a:ext uri="{FF2B5EF4-FFF2-40B4-BE49-F238E27FC236}">
              <a16:creationId xmlns:a16="http://schemas.microsoft.com/office/drawing/2014/main" id="{4C121A85-E6EC-40F8-90A1-C2F5FE3206D0}"/>
            </a:ext>
          </a:extLst>
        </xdr:cNvPr>
        <xdr:cNvSpPr/>
      </xdr:nvSpPr>
      <xdr:spPr>
        <a:xfrm rot="-5400000">
          <a:off x="10256647" y="44754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276987</xdr:colOff>
      <xdr:row>34</xdr:row>
      <xdr:rowOff>87487</xdr:rowOff>
    </xdr:from>
    <xdr:ext cx="498534" cy="180627"/>
    <xdr:sp macro="_xll.PtreeEvent_ObjectClick" textlink="">
      <xdr:nvSpPr>
        <xdr:cNvPr id="79" name="PTObj_DBranchName_1_12">
          <a:extLst>
            <a:ext uri="{FF2B5EF4-FFF2-40B4-BE49-F238E27FC236}">
              <a16:creationId xmlns:a16="http://schemas.microsoft.com/office/drawing/2014/main" id="{A65F1524-4100-4306-8637-F6807FCA472C}"/>
            </a:ext>
          </a:extLst>
        </xdr:cNvPr>
        <xdr:cNvSpPr txBox="1"/>
      </xdr:nvSpPr>
      <xdr:spPr>
        <a:xfrm>
          <a:off x="9009507" y="4476607"/>
          <a:ext cx="4985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86360</xdr:rowOff>
    </xdr:from>
    <xdr:to>
      <xdr:col>5</xdr:col>
      <xdr:colOff>183007</xdr:colOff>
      <xdr:row>43</xdr:row>
      <xdr:rowOff>86360</xdr:rowOff>
    </xdr:to>
    <xdr:sp macro="_xll.PtreeEvent_ObjectClick" textlink="">
      <xdr:nvSpPr>
        <xdr:cNvPr id="84" name="PTObj_DNode_1_6">
          <a:extLst>
            <a:ext uri="{FF2B5EF4-FFF2-40B4-BE49-F238E27FC236}">
              <a16:creationId xmlns:a16="http://schemas.microsoft.com/office/drawing/2014/main" id="{D45A20CE-6A21-4D66-9DEA-C6AE98C19D48}"/>
            </a:ext>
          </a:extLst>
        </xdr:cNvPr>
        <xdr:cNvSpPr/>
      </xdr:nvSpPr>
      <xdr:spPr>
        <a:xfrm>
          <a:off x="5711317" y="59385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42</xdr:row>
      <xdr:rowOff>87486</xdr:rowOff>
    </xdr:from>
    <xdr:ext cx="283604" cy="180627"/>
    <xdr:sp macro="_xll.PtreeEvent_ObjectClick" textlink="">
      <xdr:nvSpPr>
        <xdr:cNvPr id="87" name="PTObj_DBranchName_1_6">
          <a:extLst>
            <a:ext uri="{FF2B5EF4-FFF2-40B4-BE49-F238E27FC236}">
              <a16:creationId xmlns:a16="http://schemas.microsoft.com/office/drawing/2014/main" id="{AA4129CB-7DA5-4D5B-A787-6643C78AA554}"/>
            </a:ext>
          </a:extLst>
        </xdr:cNvPr>
        <xdr:cNvSpPr txBox="1"/>
      </xdr:nvSpPr>
      <xdr:spPr>
        <a:xfrm>
          <a:off x="4460367" y="5939646"/>
          <a:ext cx="28360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Email</a:t>
          </a:r>
        </a:p>
      </xdr:txBody>
    </xdr:sp>
    <xdr:clientData/>
  </xdr:oneCellAnchor>
  <xdr:twoCellAnchor editAs="oneCell">
    <xdr:from>
      <xdr:col>6</xdr:col>
      <xdr:colOff>128</xdr:colOff>
      <xdr:row>40</xdr:row>
      <xdr:rowOff>86359</xdr:rowOff>
    </xdr:from>
    <xdr:to>
      <xdr:col>6</xdr:col>
      <xdr:colOff>183008</xdr:colOff>
      <xdr:row>41</xdr:row>
      <xdr:rowOff>86360</xdr:rowOff>
    </xdr:to>
    <xdr:sp macro="_xll.PtreeEvent_ObjectClick" textlink="">
      <xdr:nvSpPr>
        <xdr:cNvPr id="88" name="PTObj_DNode_1_13">
          <a:extLst>
            <a:ext uri="{FF2B5EF4-FFF2-40B4-BE49-F238E27FC236}">
              <a16:creationId xmlns:a16="http://schemas.microsoft.com/office/drawing/2014/main" id="{DB4E92E7-8AE4-4973-9484-64BDB96B1C99}"/>
            </a:ext>
          </a:extLst>
        </xdr:cNvPr>
        <xdr:cNvSpPr/>
      </xdr:nvSpPr>
      <xdr:spPr>
        <a:xfrm rot="-5400000">
          <a:off x="7235317" y="557276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40</xdr:row>
      <xdr:rowOff>87487</xdr:rowOff>
    </xdr:from>
    <xdr:ext cx="417807" cy="180627"/>
    <xdr:sp macro="_xll.PtreeEvent_ObjectClick" textlink="">
      <xdr:nvSpPr>
        <xdr:cNvPr id="91" name="PTObj_DBranchName_1_13">
          <a:extLst>
            <a:ext uri="{FF2B5EF4-FFF2-40B4-BE49-F238E27FC236}">
              <a16:creationId xmlns:a16="http://schemas.microsoft.com/office/drawing/2014/main" id="{F5855947-CA18-4070-8605-22DD9244C4B9}"/>
            </a:ext>
          </a:extLst>
        </xdr:cNvPr>
        <xdr:cNvSpPr txBox="1"/>
      </xdr:nvSpPr>
      <xdr:spPr>
        <a:xfrm>
          <a:off x="5988177" y="5573887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6</xdr:col>
      <xdr:colOff>128</xdr:colOff>
      <xdr:row>44</xdr:row>
      <xdr:rowOff>86359</xdr:rowOff>
    </xdr:from>
    <xdr:to>
      <xdr:col>6</xdr:col>
      <xdr:colOff>183008</xdr:colOff>
      <xdr:row>45</xdr:row>
      <xdr:rowOff>86360</xdr:rowOff>
    </xdr:to>
    <xdr:sp macro="_xll.PtreeEvent_ObjectClick" textlink="">
      <xdr:nvSpPr>
        <xdr:cNvPr id="92" name="PTObj_DNode_1_14">
          <a:extLst>
            <a:ext uri="{FF2B5EF4-FFF2-40B4-BE49-F238E27FC236}">
              <a16:creationId xmlns:a16="http://schemas.microsoft.com/office/drawing/2014/main" id="{D5AFA01D-6B44-49E2-8F48-82C0F18ADCF5}"/>
            </a:ext>
          </a:extLst>
        </xdr:cNvPr>
        <xdr:cNvSpPr/>
      </xdr:nvSpPr>
      <xdr:spPr>
        <a:xfrm rot="-5400000">
          <a:off x="7235317" y="630428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44</xdr:row>
      <xdr:rowOff>87487</xdr:rowOff>
    </xdr:from>
    <xdr:ext cx="498534" cy="180627"/>
    <xdr:sp macro="_xll.PtreeEvent_ObjectClick" textlink="">
      <xdr:nvSpPr>
        <xdr:cNvPr id="95" name="PTObj_DBranchName_1_14">
          <a:extLst>
            <a:ext uri="{FF2B5EF4-FFF2-40B4-BE49-F238E27FC236}">
              <a16:creationId xmlns:a16="http://schemas.microsoft.com/office/drawing/2014/main" id="{A1034FEE-0D0D-4370-AAE8-BB44D2B9CDF4}"/>
            </a:ext>
          </a:extLst>
        </xdr:cNvPr>
        <xdr:cNvSpPr txBox="1"/>
      </xdr:nvSpPr>
      <xdr:spPr>
        <a:xfrm>
          <a:off x="5988177" y="6305407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5</xdr:col>
      <xdr:colOff>127</xdr:colOff>
      <xdr:row>48</xdr:row>
      <xdr:rowOff>86360</xdr:rowOff>
    </xdr:from>
    <xdr:to>
      <xdr:col>5</xdr:col>
      <xdr:colOff>183007</xdr:colOff>
      <xdr:row>49</xdr:row>
      <xdr:rowOff>86360</xdr:rowOff>
    </xdr:to>
    <xdr:sp macro="_xll.PtreeEvent_ObjectClick" textlink="">
      <xdr:nvSpPr>
        <xdr:cNvPr id="100" name="PTObj_DNode_1_7">
          <a:extLst>
            <a:ext uri="{FF2B5EF4-FFF2-40B4-BE49-F238E27FC236}">
              <a16:creationId xmlns:a16="http://schemas.microsoft.com/office/drawing/2014/main" id="{56957832-749B-430C-AED6-7A62F83CD014}"/>
            </a:ext>
          </a:extLst>
        </xdr:cNvPr>
        <xdr:cNvSpPr/>
      </xdr:nvSpPr>
      <xdr:spPr>
        <a:xfrm>
          <a:off x="5711317" y="70358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48</xdr:row>
      <xdr:rowOff>87486</xdr:rowOff>
    </xdr:from>
    <xdr:ext cx="380104" cy="180627"/>
    <xdr:sp macro="_xll.PtreeEvent_ObjectClick" textlink="">
      <xdr:nvSpPr>
        <xdr:cNvPr id="103" name="PTObj_DBranchName_1_7">
          <a:extLst>
            <a:ext uri="{FF2B5EF4-FFF2-40B4-BE49-F238E27FC236}">
              <a16:creationId xmlns:a16="http://schemas.microsoft.com/office/drawing/2014/main" id="{E9209EA0-7092-4695-9452-16BDB5F14A88}"/>
            </a:ext>
          </a:extLst>
        </xdr:cNvPr>
        <xdr:cNvSpPr txBox="1"/>
      </xdr:nvSpPr>
      <xdr:spPr>
        <a:xfrm>
          <a:off x="4460367" y="7036926"/>
          <a:ext cx="38010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Coupon</a:t>
          </a:r>
        </a:p>
      </xdr:txBody>
    </xdr:sp>
    <xdr:clientData/>
  </xdr:oneCellAnchor>
  <xdr:twoCellAnchor editAs="oneCell">
    <xdr:from>
      <xdr:col>6</xdr:col>
      <xdr:colOff>128</xdr:colOff>
      <xdr:row>46</xdr:row>
      <xdr:rowOff>86359</xdr:rowOff>
    </xdr:from>
    <xdr:to>
      <xdr:col>6</xdr:col>
      <xdr:colOff>183008</xdr:colOff>
      <xdr:row>47</xdr:row>
      <xdr:rowOff>86360</xdr:rowOff>
    </xdr:to>
    <xdr:sp macro="_xll.PtreeEvent_ObjectClick" textlink="">
      <xdr:nvSpPr>
        <xdr:cNvPr id="104" name="PTObj_DNode_1_15">
          <a:extLst>
            <a:ext uri="{FF2B5EF4-FFF2-40B4-BE49-F238E27FC236}">
              <a16:creationId xmlns:a16="http://schemas.microsoft.com/office/drawing/2014/main" id="{F38508AA-C348-4C15-A69F-8DFEE102D408}"/>
            </a:ext>
          </a:extLst>
        </xdr:cNvPr>
        <xdr:cNvSpPr/>
      </xdr:nvSpPr>
      <xdr:spPr>
        <a:xfrm rot="-5400000">
          <a:off x="7235317" y="667004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46</xdr:row>
      <xdr:rowOff>87486</xdr:rowOff>
    </xdr:from>
    <xdr:ext cx="417807" cy="180627"/>
    <xdr:sp macro="_xll.PtreeEvent_ObjectClick" textlink="">
      <xdr:nvSpPr>
        <xdr:cNvPr id="107" name="PTObj_DBranchName_1_15">
          <a:extLst>
            <a:ext uri="{FF2B5EF4-FFF2-40B4-BE49-F238E27FC236}">
              <a16:creationId xmlns:a16="http://schemas.microsoft.com/office/drawing/2014/main" id="{54FFF1BD-71A8-4FAA-AAF9-3962A513A0E1}"/>
            </a:ext>
          </a:extLst>
        </xdr:cNvPr>
        <xdr:cNvSpPr txBox="1"/>
      </xdr:nvSpPr>
      <xdr:spPr>
        <a:xfrm>
          <a:off x="5988177" y="6671166"/>
          <a:ext cx="4178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6</xdr:col>
      <xdr:colOff>127</xdr:colOff>
      <xdr:row>56</xdr:row>
      <xdr:rowOff>86360</xdr:rowOff>
    </xdr:from>
    <xdr:to>
      <xdr:col>6</xdr:col>
      <xdr:colOff>183008</xdr:colOff>
      <xdr:row>57</xdr:row>
      <xdr:rowOff>86360</xdr:rowOff>
    </xdr:to>
    <xdr:sp macro="_xll.PtreeEvent_ObjectClick" textlink="">
      <xdr:nvSpPr>
        <xdr:cNvPr id="116" name="PTObj_DNode_1_16">
          <a:extLst>
            <a:ext uri="{FF2B5EF4-FFF2-40B4-BE49-F238E27FC236}">
              <a16:creationId xmlns:a16="http://schemas.microsoft.com/office/drawing/2014/main" id="{6819311D-8B89-4D48-8167-E43C633A98B9}"/>
            </a:ext>
          </a:extLst>
        </xdr:cNvPr>
        <xdr:cNvSpPr/>
      </xdr:nvSpPr>
      <xdr:spPr>
        <a:xfrm>
          <a:off x="7235317" y="8498840"/>
          <a:ext cx="182881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56</xdr:row>
      <xdr:rowOff>87486</xdr:rowOff>
    </xdr:from>
    <xdr:ext cx="498534" cy="180627"/>
    <xdr:sp macro="_xll.PtreeEvent_ObjectClick" textlink="">
      <xdr:nvSpPr>
        <xdr:cNvPr id="119" name="PTObj_DBranchName_1_16">
          <a:extLst>
            <a:ext uri="{FF2B5EF4-FFF2-40B4-BE49-F238E27FC236}">
              <a16:creationId xmlns:a16="http://schemas.microsoft.com/office/drawing/2014/main" id="{65898D39-A8A2-48A1-8ED8-5BC60138160E}"/>
            </a:ext>
          </a:extLst>
        </xdr:cNvPr>
        <xdr:cNvSpPr txBox="1"/>
      </xdr:nvSpPr>
      <xdr:spPr>
        <a:xfrm>
          <a:off x="5988177" y="8499966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7</xdr:col>
      <xdr:colOff>127</xdr:colOff>
      <xdr:row>52</xdr:row>
      <xdr:rowOff>86360</xdr:rowOff>
    </xdr:from>
    <xdr:to>
      <xdr:col>7</xdr:col>
      <xdr:colOff>183007</xdr:colOff>
      <xdr:row>53</xdr:row>
      <xdr:rowOff>86360</xdr:rowOff>
    </xdr:to>
    <xdr:sp macro="_xll.PtreeEvent_ObjectClick" textlink="">
      <xdr:nvSpPr>
        <xdr:cNvPr id="120" name="PTObj_DNode_1_17">
          <a:extLst>
            <a:ext uri="{FF2B5EF4-FFF2-40B4-BE49-F238E27FC236}">
              <a16:creationId xmlns:a16="http://schemas.microsoft.com/office/drawing/2014/main" id="{E40C3838-E86A-44F6-992B-5FA981AF73B8}"/>
            </a:ext>
          </a:extLst>
        </xdr:cNvPr>
        <xdr:cNvSpPr/>
      </xdr:nvSpPr>
      <xdr:spPr>
        <a:xfrm>
          <a:off x="8732647" y="77673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276988</xdr:colOff>
      <xdr:row>52</xdr:row>
      <xdr:rowOff>87487</xdr:rowOff>
    </xdr:from>
    <xdr:ext cx="667490" cy="180627"/>
    <xdr:sp macro="_xll.PtreeEvent_ObjectClick" textlink="">
      <xdr:nvSpPr>
        <xdr:cNvPr id="123" name="PTObj_DBranchName_1_17">
          <a:extLst>
            <a:ext uri="{FF2B5EF4-FFF2-40B4-BE49-F238E27FC236}">
              <a16:creationId xmlns:a16="http://schemas.microsoft.com/office/drawing/2014/main" id="{E9D13C97-C750-4169-AA75-9017773C7B1A}"/>
            </a:ext>
          </a:extLst>
        </xdr:cNvPr>
        <xdr:cNvSpPr txBox="1"/>
      </xdr:nvSpPr>
      <xdr:spPr>
        <a:xfrm>
          <a:off x="7512178" y="7768447"/>
          <a:ext cx="6674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Reminder SMS</a:t>
          </a:r>
        </a:p>
      </xdr:txBody>
    </xdr:sp>
    <xdr:clientData/>
  </xdr:oneCellAnchor>
  <xdr:twoCellAnchor editAs="oneCell">
    <xdr:from>
      <xdr:col>8</xdr:col>
      <xdr:colOff>127</xdr:colOff>
      <xdr:row>50</xdr:row>
      <xdr:rowOff>86360</xdr:rowOff>
    </xdr:from>
    <xdr:to>
      <xdr:col>8</xdr:col>
      <xdr:colOff>183007</xdr:colOff>
      <xdr:row>51</xdr:row>
      <xdr:rowOff>86360</xdr:rowOff>
    </xdr:to>
    <xdr:sp macro="_xll.PtreeEvent_ObjectClick" textlink="">
      <xdr:nvSpPr>
        <xdr:cNvPr id="124" name="PTObj_DNode_1_18">
          <a:extLst>
            <a:ext uri="{FF2B5EF4-FFF2-40B4-BE49-F238E27FC236}">
              <a16:creationId xmlns:a16="http://schemas.microsoft.com/office/drawing/2014/main" id="{E78495C7-D5F9-45C1-8E5D-12747571FBE0}"/>
            </a:ext>
          </a:extLst>
        </xdr:cNvPr>
        <xdr:cNvSpPr/>
      </xdr:nvSpPr>
      <xdr:spPr>
        <a:xfrm rot="-5400000">
          <a:off x="10256647" y="74015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276987</xdr:colOff>
      <xdr:row>50</xdr:row>
      <xdr:rowOff>87486</xdr:rowOff>
    </xdr:from>
    <xdr:ext cx="417807" cy="180627"/>
    <xdr:sp macro="_xll.PtreeEvent_ObjectClick" textlink="">
      <xdr:nvSpPr>
        <xdr:cNvPr id="127" name="PTObj_DBranchName_1_18">
          <a:extLst>
            <a:ext uri="{FF2B5EF4-FFF2-40B4-BE49-F238E27FC236}">
              <a16:creationId xmlns:a16="http://schemas.microsoft.com/office/drawing/2014/main" id="{CF4D600F-713E-4F46-A53D-60EF99CAEFF1}"/>
            </a:ext>
          </a:extLst>
        </xdr:cNvPr>
        <xdr:cNvSpPr txBox="1"/>
      </xdr:nvSpPr>
      <xdr:spPr>
        <a:xfrm>
          <a:off x="9009507" y="7402686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8</xdr:col>
      <xdr:colOff>126</xdr:colOff>
      <xdr:row>54</xdr:row>
      <xdr:rowOff>86361</xdr:rowOff>
    </xdr:from>
    <xdr:to>
      <xdr:col>8</xdr:col>
      <xdr:colOff>183007</xdr:colOff>
      <xdr:row>55</xdr:row>
      <xdr:rowOff>86361</xdr:rowOff>
    </xdr:to>
    <xdr:sp macro="_xll.PtreeEvent_ObjectClick" textlink="">
      <xdr:nvSpPr>
        <xdr:cNvPr id="128" name="PTObj_DNode_1_19">
          <a:extLst>
            <a:ext uri="{FF2B5EF4-FFF2-40B4-BE49-F238E27FC236}">
              <a16:creationId xmlns:a16="http://schemas.microsoft.com/office/drawing/2014/main" id="{780F62ED-4CB9-4D27-B855-36DFE62EDBE1}"/>
            </a:ext>
          </a:extLst>
        </xdr:cNvPr>
        <xdr:cNvSpPr/>
      </xdr:nvSpPr>
      <xdr:spPr>
        <a:xfrm rot="-5400000">
          <a:off x="10256647" y="81330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276987</xdr:colOff>
      <xdr:row>54</xdr:row>
      <xdr:rowOff>87487</xdr:rowOff>
    </xdr:from>
    <xdr:ext cx="498534" cy="180627"/>
    <xdr:sp macro="_xll.PtreeEvent_ObjectClick" textlink="">
      <xdr:nvSpPr>
        <xdr:cNvPr id="131" name="PTObj_DBranchName_1_19">
          <a:extLst>
            <a:ext uri="{FF2B5EF4-FFF2-40B4-BE49-F238E27FC236}">
              <a16:creationId xmlns:a16="http://schemas.microsoft.com/office/drawing/2014/main" id="{A25D0F7A-554F-456D-9320-A9ED75107713}"/>
            </a:ext>
          </a:extLst>
        </xdr:cNvPr>
        <xdr:cNvSpPr txBox="1"/>
      </xdr:nvSpPr>
      <xdr:spPr>
        <a:xfrm>
          <a:off x="9009507" y="8134207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4</xdr:col>
      <xdr:colOff>127</xdr:colOff>
      <xdr:row>80</xdr:row>
      <xdr:rowOff>86360</xdr:rowOff>
    </xdr:from>
    <xdr:to>
      <xdr:col>4</xdr:col>
      <xdr:colOff>183007</xdr:colOff>
      <xdr:row>81</xdr:row>
      <xdr:rowOff>86360</xdr:rowOff>
    </xdr:to>
    <xdr:sp macro="_xll.PtreeEvent_ObjectClick" textlink="">
      <xdr:nvSpPr>
        <xdr:cNvPr id="132" name="PTObj_DNode_1_3">
          <a:extLst>
            <a:ext uri="{FF2B5EF4-FFF2-40B4-BE49-F238E27FC236}">
              <a16:creationId xmlns:a16="http://schemas.microsoft.com/office/drawing/2014/main" id="{65B237F7-C06A-4F6C-B068-529C27FBF19C}"/>
            </a:ext>
          </a:extLst>
        </xdr:cNvPr>
        <xdr:cNvSpPr/>
      </xdr:nvSpPr>
      <xdr:spPr>
        <a:xfrm>
          <a:off x="4183507" y="92303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80</xdr:row>
      <xdr:rowOff>87486</xdr:rowOff>
    </xdr:from>
    <xdr:ext cx="377219" cy="180627"/>
    <xdr:sp macro="_xll.PtreeEvent_ObjectClick" textlink="">
      <xdr:nvSpPr>
        <xdr:cNvPr id="135" name="PTObj_DBranchName_1_3">
          <a:extLst>
            <a:ext uri="{FF2B5EF4-FFF2-40B4-BE49-F238E27FC236}">
              <a16:creationId xmlns:a16="http://schemas.microsoft.com/office/drawing/2014/main" id="{68519756-2170-4526-B8F5-171ACBB31EC9}"/>
            </a:ext>
          </a:extLst>
        </xdr:cNvPr>
        <xdr:cNvSpPr txBox="1"/>
      </xdr:nvSpPr>
      <xdr:spPr>
        <a:xfrm>
          <a:off x="2932557" y="9231486"/>
          <a:ext cx="37721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Indirect</a:t>
          </a:r>
        </a:p>
      </xdr:txBody>
    </xdr:sp>
    <xdr:clientData/>
  </xdr:oneCellAnchor>
  <xdr:twoCellAnchor editAs="oneCell">
    <xdr:from>
      <xdr:col>5</xdr:col>
      <xdr:colOff>127</xdr:colOff>
      <xdr:row>62</xdr:row>
      <xdr:rowOff>86360</xdr:rowOff>
    </xdr:from>
    <xdr:to>
      <xdr:col>5</xdr:col>
      <xdr:colOff>183007</xdr:colOff>
      <xdr:row>63</xdr:row>
      <xdr:rowOff>86360</xdr:rowOff>
    </xdr:to>
    <xdr:sp macro="_xll.PtreeEvent_ObjectClick" textlink="">
      <xdr:nvSpPr>
        <xdr:cNvPr id="148" name="PTObj_DNode_1_20">
          <a:extLst>
            <a:ext uri="{FF2B5EF4-FFF2-40B4-BE49-F238E27FC236}">
              <a16:creationId xmlns:a16="http://schemas.microsoft.com/office/drawing/2014/main" id="{E494B3A1-900B-4ABC-B4F5-F5C7686650EB}"/>
            </a:ext>
          </a:extLst>
        </xdr:cNvPr>
        <xdr:cNvSpPr/>
      </xdr:nvSpPr>
      <xdr:spPr>
        <a:xfrm>
          <a:off x="5715127" y="95961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62</xdr:row>
      <xdr:rowOff>87487</xdr:rowOff>
    </xdr:from>
    <xdr:ext cx="584775" cy="180627"/>
    <xdr:sp macro="_xll.PtreeEvent_ObjectClick" textlink="">
      <xdr:nvSpPr>
        <xdr:cNvPr id="151" name="PTObj_DBranchName_1_20">
          <a:extLst>
            <a:ext uri="{FF2B5EF4-FFF2-40B4-BE49-F238E27FC236}">
              <a16:creationId xmlns:a16="http://schemas.microsoft.com/office/drawing/2014/main" id="{82FDDDBB-161A-4256-8AC4-07E0276893FC}"/>
            </a:ext>
          </a:extLst>
        </xdr:cNvPr>
        <xdr:cNvSpPr txBox="1"/>
      </xdr:nvSpPr>
      <xdr:spPr>
        <a:xfrm>
          <a:off x="4460367" y="9597247"/>
          <a:ext cx="58477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Social Media</a:t>
          </a:r>
        </a:p>
      </xdr:txBody>
    </xdr:sp>
    <xdr:clientData/>
  </xdr:oneCellAnchor>
  <xdr:twoCellAnchor editAs="oneCell">
    <xdr:from>
      <xdr:col>6</xdr:col>
      <xdr:colOff>127</xdr:colOff>
      <xdr:row>60</xdr:row>
      <xdr:rowOff>86360</xdr:rowOff>
    </xdr:from>
    <xdr:to>
      <xdr:col>6</xdr:col>
      <xdr:colOff>183007</xdr:colOff>
      <xdr:row>61</xdr:row>
      <xdr:rowOff>86360</xdr:rowOff>
    </xdr:to>
    <xdr:sp macro="_xll.PtreeEvent_ObjectClick" textlink="">
      <xdr:nvSpPr>
        <xdr:cNvPr id="152" name="PTObj_DNode_1_22">
          <a:extLst>
            <a:ext uri="{FF2B5EF4-FFF2-40B4-BE49-F238E27FC236}">
              <a16:creationId xmlns:a16="http://schemas.microsoft.com/office/drawing/2014/main" id="{803F9686-4340-4318-9EF7-75BC8BAA626C}"/>
            </a:ext>
          </a:extLst>
        </xdr:cNvPr>
        <xdr:cNvSpPr/>
      </xdr:nvSpPr>
      <xdr:spPr>
        <a:xfrm rot="-5400000">
          <a:off x="7239127" y="92303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60</xdr:row>
      <xdr:rowOff>87486</xdr:rowOff>
    </xdr:from>
    <xdr:ext cx="417807" cy="180627"/>
    <xdr:sp macro="_xll.PtreeEvent_ObjectClick" textlink="">
      <xdr:nvSpPr>
        <xdr:cNvPr id="155" name="PTObj_DBranchName_1_22">
          <a:extLst>
            <a:ext uri="{FF2B5EF4-FFF2-40B4-BE49-F238E27FC236}">
              <a16:creationId xmlns:a16="http://schemas.microsoft.com/office/drawing/2014/main" id="{757527A1-4325-4841-B802-9F3DADD40C56}"/>
            </a:ext>
          </a:extLst>
        </xdr:cNvPr>
        <xdr:cNvSpPr txBox="1"/>
      </xdr:nvSpPr>
      <xdr:spPr>
        <a:xfrm>
          <a:off x="5991987" y="9231486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6</xdr:col>
      <xdr:colOff>127</xdr:colOff>
      <xdr:row>78</xdr:row>
      <xdr:rowOff>86360</xdr:rowOff>
    </xdr:from>
    <xdr:to>
      <xdr:col>6</xdr:col>
      <xdr:colOff>183007</xdr:colOff>
      <xdr:row>79</xdr:row>
      <xdr:rowOff>86361</xdr:rowOff>
    </xdr:to>
    <xdr:sp macro="_xll.PtreeEvent_ObjectClick" textlink="">
      <xdr:nvSpPr>
        <xdr:cNvPr id="160" name="PTObj_DNode_1_23">
          <a:extLst>
            <a:ext uri="{FF2B5EF4-FFF2-40B4-BE49-F238E27FC236}">
              <a16:creationId xmlns:a16="http://schemas.microsoft.com/office/drawing/2014/main" id="{34F7EECB-6E76-4EB5-A4E9-149757148D70}"/>
            </a:ext>
          </a:extLst>
        </xdr:cNvPr>
        <xdr:cNvSpPr/>
      </xdr:nvSpPr>
      <xdr:spPr>
        <a:xfrm>
          <a:off x="7239127" y="99618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78</xdr:row>
      <xdr:rowOff>87487</xdr:rowOff>
    </xdr:from>
    <xdr:ext cx="498534" cy="180627"/>
    <xdr:sp macro="_xll.PtreeEvent_ObjectClick" textlink="">
      <xdr:nvSpPr>
        <xdr:cNvPr id="163" name="PTObj_DBranchName_1_23">
          <a:extLst>
            <a:ext uri="{FF2B5EF4-FFF2-40B4-BE49-F238E27FC236}">
              <a16:creationId xmlns:a16="http://schemas.microsoft.com/office/drawing/2014/main" id="{E6B170D1-C922-4656-B326-562615D4F6AA}"/>
            </a:ext>
          </a:extLst>
        </xdr:cNvPr>
        <xdr:cNvSpPr txBox="1"/>
      </xdr:nvSpPr>
      <xdr:spPr>
        <a:xfrm>
          <a:off x="5991987" y="9963007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7</xdr:col>
      <xdr:colOff>127</xdr:colOff>
      <xdr:row>70</xdr:row>
      <xdr:rowOff>86360</xdr:rowOff>
    </xdr:from>
    <xdr:to>
      <xdr:col>7</xdr:col>
      <xdr:colOff>183007</xdr:colOff>
      <xdr:row>71</xdr:row>
      <xdr:rowOff>86361</xdr:rowOff>
    </xdr:to>
    <xdr:sp macro="_xll.PtreeEvent_ObjectClick" textlink="">
      <xdr:nvSpPr>
        <xdr:cNvPr id="168" name="PTObj_DNode_1_24">
          <a:extLst>
            <a:ext uri="{FF2B5EF4-FFF2-40B4-BE49-F238E27FC236}">
              <a16:creationId xmlns:a16="http://schemas.microsoft.com/office/drawing/2014/main" id="{32EB0E31-0C5C-43FA-9824-A65D27CF4698}"/>
            </a:ext>
          </a:extLst>
        </xdr:cNvPr>
        <xdr:cNvSpPr/>
      </xdr:nvSpPr>
      <xdr:spPr>
        <a:xfrm>
          <a:off x="8736457" y="99618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276987</xdr:colOff>
      <xdr:row>70</xdr:row>
      <xdr:rowOff>87487</xdr:rowOff>
    </xdr:from>
    <xdr:ext cx="220510" cy="180627"/>
    <xdr:sp macro="_xll.PtreeEvent_ObjectClick" textlink="">
      <xdr:nvSpPr>
        <xdr:cNvPr id="171" name="PTObj_DBranchName_1_24">
          <a:extLst>
            <a:ext uri="{FF2B5EF4-FFF2-40B4-BE49-F238E27FC236}">
              <a16:creationId xmlns:a16="http://schemas.microsoft.com/office/drawing/2014/main" id="{22683F76-E460-40E4-8678-DCB31639B622}"/>
            </a:ext>
          </a:extLst>
        </xdr:cNvPr>
        <xdr:cNvSpPr txBox="1"/>
      </xdr:nvSpPr>
      <xdr:spPr>
        <a:xfrm>
          <a:off x="7515987" y="9963007"/>
          <a:ext cx="2205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SEO</a:t>
          </a:r>
        </a:p>
      </xdr:txBody>
    </xdr:sp>
    <xdr:clientData/>
  </xdr:oneCellAnchor>
  <xdr:twoCellAnchor editAs="oneCell">
    <xdr:from>
      <xdr:col>8</xdr:col>
      <xdr:colOff>127</xdr:colOff>
      <xdr:row>66</xdr:row>
      <xdr:rowOff>86360</xdr:rowOff>
    </xdr:from>
    <xdr:to>
      <xdr:col>8</xdr:col>
      <xdr:colOff>183007</xdr:colOff>
      <xdr:row>67</xdr:row>
      <xdr:rowOff>86360</xdr:rowOff>
    </xdr:to>
    <xdr:sp macro="_xll.PtreeEvent_ObjectClick" textlink="">
      <xdr:nvSpPr>
        <xdr:cNvPr id="184" name="PTObj_DNode_1_25">
          <a:extLst>
            <a:ext uri="{FF2B5EF4-FFF2-40B4-BE49-F238E27FC236}">
              <a16:creationId xmlns:a16="http://schemas.microsoft.com/office/drawing/2014/main" id="{62BE1F72-F7E8-433B-A970-8518C91E09EC}"/>
            </a:ext>
          </a:extLst>
        </xdr:cNvPr>
        <xdr:cNvSpPr/>
      </xdr:nvSpPr>
      <xdr:spPr>
        <a:xfrm>
          <a:off x="10679557" y="10327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276987</xdr:colOff>
      <xdr:row>66</xdr:row>
      <xdr:rowOff>87486</xdr:rowOff>
    </xdr:from>
    <xdr:ext cx="769378" cy="180627"/>
    <xdr:sp macro="_xll.PtreeEvent_ObjectClick" textlink="">
      <xdr:nvSpPr>
        <xdr:cNvPr id="187" name="PTObj_DBranchName_1_25">
          <a:extLst>
            <a:ext uri="{FF2B5EF4-FFF2-40B4-BE49-F238E27FC236}">
              <a16:creationId xmlns:a16="http://schemas.microsoft.com/office/drawing/2014/main" id="{A0467AAC-07E9-424D-B56D-26803A04F006}"/>
            </a:ext>
          </a:extLst>
        </xdr:cNvPr>
        <xdr:cNvSpPr txBox="1"/>
      </xdr:nvSpPr>
      <xdr:spPr>
        <a:xfrm>
          <a:off x="9013317" y="10328766"/>
          <a:ext cx="7693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Indeginous Team</a:t>
          </a:r>
        </a:p>
      </xdr:txBody>
    </xdr:sp>
    <xdr:clientData/>
  </xdr:oneCellAnchor>
  <xdr:twoCellAnchor editAs="oneCell">
    <xdr:from>
      <xdr:col>9</xdr:col>
      <xdr:colOff>126</xdr:colOff>
      <xdr:row>64</xdr:row>
      <xdr:rowOff>86361</xdr:rowOff>
    </xdr:from>
    <xdr:to>
      <xdr:col>9</xdr:col>
      <xdr:colOff>183007</xdr:colOff>
      <xdr:row>65</xdr:row>
      <xdr:rowOff>86361</xdr:rowOff>
    </xdr:to>
    <xdr:sp macro="_xll.PtreeEvent_ObjectClick" textlink="">
      <xdr:nvSpPr>
        <xdr:cNvPr id="188" name="PTObj_DNode_1_27">
          <a:extLst>
            <a:ext uri="{FF2B5EF4-FFF2-40B4-BE49-F238E27FC236}">
              <a16:creationId xmlns:a16="http://schemas.microsoft.com/office/drawing/2014/main" id="{5D7D43D8-96A9-47D1-A17F-08C6376CC2E9}"/>
            </a:ext>
          </a:extLst>
        </xdr:cNvPr>
        <xdr:cNvSpPr/>
      </xdr:nvSpPr>
      <xdr:spPr>
        <a:xfrm rot="-5400000">
          <a:off x="12622657" y="99618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276987</xdr:colOff>
      <xdr:row>64</xdr:row>
      <xdr:rowOff>87487</xdr:rowOff>
    </xdr:from>
    <xdr:ext cx="417807" cy="180627"/>
    <xdr:sp macro="_xll.PtreeEvent_ObjectClick" textlink="">
      <xdr:nvSpPr>
        <xdr:cNvPr id="191" name="PTObj_DBranchName_1_27">
          <a:extLst>
            <a:ext uri="{FF2B5EF4-FFF2-40B4-BE49-F238E27FC236}">
              <a16:creationId xmlns:a16="http://schemas.microsoft.com/office/drawing/2014/main" id="{CAFEBAC7-B919-4B0A-979C-3A04AF25EE7A}"/>
            </a:ext>
          </a:extLst>
        </xdr:cNvPr>
        <xdr:cNvSpPr txBox="1"/>
      </xdr:nvSpPr>
      <xdr:spPr>
        <a:xfrm>
          <a:off x="10956417" y="9963007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9</xdr:col>
      <xdr:colOff>127</xdr:colOff>
      <xdr:row>68</xdr:row>
      <xdr:rowOff>86360</xdr:rowOff>
    </xdr:from>
    <xdr:to>
      <xdr:col>9</xdr:col>
      <xdr:colOff>183007</xdr:colOff>
      <xdr:row>69</xdr:row>
      <xdr:rowOff>86360</xdr:rowOff>
    </xdr:to>
    <xdr:sp macro="_xll.PtreeEvent_ObjectClick" textlink="">
      <xdr:nvSpPr>
        <xdr:cNvPr id="192" name="PTObj_DNode_1_28">
          <a:extLst>
            <a:ext uri="{FF2B5EF4-FFF2-40B4-BE49-F238E27FC236}">
              <a16:creationId xmlns:a16="http://schemas.microsoft.com/office/drawing/2014/main" id="{C63B8810-32D6-4208-8AE8-ECE330B0D161}"/>
            </a:ext>
          </a:extLst>
        </xdr:cNvPr>
        <xdr:cNvSpPr/>
      </xdr:nvSpPr>
      <xdr:spPr>
        <a:xfrm rot="-5400000">
          <a:off x="12622657" y="106934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276987</xdr:colOff>
      <xdr:row>68</xdr:row>
      <xdr:rowOff>87486</xdr:rowOff>
    </xdr:from>
    <xdr:ext cx="498534" cy="180627"/>
    <xdr:sp macro="_xll.PtreeEvent_ObjectClick" textlink="">
      <xdr:nvSpPr>
        <xdr:cNvPr id="195" name="PTObj_DBranchName_1_28">
          <a:extLst>
            <a:ext uri="{FF2B5EF4-FFF2-40B4-BE49-F238E27FC236}">
              <a16:creationId xmlns:a16="http://schemas.microsoft.com/office/drawing/2014/main" id="{4C71F150-2815-4579-8608-5EEE293C5C6A}"/>
            </a:ext>
          </a:extLst>
        </xdr:cNvPr>
        <xdr:cNvSpPr txBox="1"/>
      </xdr:nvSpPr>
      <xdr:spPr>
        <a:xfrm>
          <a:off x="10956417" y="10694526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8</xdr:col>
      <xdr:colOff>127</xdr:colOff>
      <xdr:row>74</xdr:row>
      <xdr:rowOff>86360</xdr:rowOff>
    </xdr:from>
    <xdr:to>
      <xdr:col>8</xdr:col>
      <xdr:colOff>183007</xdr:colOff>
      <xdr:row>75</xdr:row>
      <xdr:rowOff>86361</xdr:rowOff>
    </xdr:to>
    <xdr:sp macro="_xll.PtreeEvent_ObjectClick" textlink="">
      <xdr:nvSpPr>
        <xdr:cNvPr id="200" name="PTObj_DNode_1_26">
          <a:extLst>
            <a:ext uri="{FF2B5EF4-FFF2-40B4-BE49-F238E27FC236}">
              <a16:creationId xmlns:a16="http://schemas.microsoft.com/office/drawing/2014/main" id="{3E3ADA46-E598-49EB-BF06-5FA136C29A88}"/>
            </a:ext>
          </a:extLst>
        </xdr:cNvPr>
        <xdr:cNvSpPr/>
      </xdr:nvSpPr>
      <xdr:spPr>
        <a:xfrm>
          <a:off x="10687177" y="117906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276987</xdr:colOff>
      <xdr:row>74</xdr:row>
      <xdr:rowOff>87487</xdr:rowOff>
    </xdr:from>
    <xdr:ext cx="1120178" cy="180627"/>
    <xdr:sp macro="_xll.PtreeEvent_ObjectClick" textlink="">
      <xdr:nvSpPr>
        <xdr:cNvPr id="203" name="PTObj_DBranchName_1_26">
          <a:extLst>
            <a:ext uri="{FF2B5EF4-FFF2-40B4-BE49-F238E27FC236}">
              <a16:creationId xmlns:a16="http://schemas.microsoft.com/office/drawing/2014/main" id="{86D1DBE3-ADF7-4815-BA1A-F388CBF3274C}"/>
            </a:ext>
          </a:extLst>
        </xdr:cNvPr>
        <xdr:cNvSpPr txBox="1"/>
      </xdr:nvSpPr>
      <xdr:spPr>
        <a:xfrm>
          <a:off x="9013317" y="11791807"/>
          <a:ext cx="11201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Third Party SEO Company</a:t>
          </a:r>
        </a:p>
      </xdr:txBody>
    </xdr:sp>
    <xdr:clientData/>
  </xdr:oneCellAnchor>
  <xdr:twoCellAnchor editAs="oneCell">
    <xdr:from>
      <xdr:col>9</xdr:col>
      <xdr:colOff>127</xdr:colOff>
      <xdr:row>72</xdr:row>
      <xdr:rowOff>86360</xdr:rowOff>
    </xdr:from>
    <xdr:to>
      <xdr:col>9</xdr:col>
      <xdr:colOff>183007</xdr:colOff>
      <xdr:row>73</xdr:row>
      <xdr:rowOff>86360</xdr:rowOff>
    </xdr:to>
    <xdr:sp macro="_xll.PtreeEvent_ObjectClick" textlink="">
      <xdr:nvSpPr>
        <xdr:cNvPr id="204" name="PTObj_DNode_1_29">
          <a:extLst>
            <a:ext uri="{FF2B5EF4-FFF2-40B4-BE49-F238E27FC236}">
              <a16:creationId xmlns:a16="http://schemas.microsoft.com/office/drawing/2014/main" id="{5AB3BE9E-0141-4EE2-A34B-1C16A9A2EB37}"/>
            </a:ext>
          </a:extLst>
        </xdr:cNvPr>
        <xdr:cNvSpPr/>
      </xdr:nvSpPr>
      <xdr:spPr>
        <a:xfrm rot="-5400000">
          <a:off x="12630277" y="11424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276987</xdr:colOff>
      <xdr:row>72</xdr:row>
      <xdr:rowOff>87487</xdr:rowOff>
    </xdr:from>
    <xdr:ext cx="417807" cy="180627"/>
    <xdr:sp macro="_xll.PtreeEvent_ObjectClick" textlink="">
      <xdr:nvSpPr>
        <xdr:cNvPr id="207" name="PTObj_DBranchName_1_29">
          <a:extLst>
            <a:ext uri="{FF2B5EF4-FFF2-40B4-BE49-F238E27FC236}">
              <a16:creationId xmlns:a16="http://schemas.microsoft.com/office/drawing/2014/main" id="{0A38863D-A79B-46F8-BC38-ED98E4F90F60}"/>
            </a:ext>
          </a:extLst>
        </xdr:cNvPr>
        <xdr:cNvSpPr txBox="1"/>
      </xdr:nvSpPr>
      <xdr:spPr>
        <a:xfrm>
          <a:off x="10964037" y="11426047"/>
          <a:ext cx="4178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9</xdr:col>
      <xdr:colOff>127</xdr:colOff>
      <xdr:row>76</xdr:row>
      <xdr:rowOff>86360</xdr:rowOff>
    </xdr:from>
    <xdr:to>
      <xdr:col>9</xdr:col>
      <xdr:colOff>183007</xdr:colOff>
      <xdr:row>77</xdr:row>
      <xdr:rowOff>86360</xdr:rowOff>
    </xdr:to>
    <xdr:sp macro="_xll.PtreeEvent_ObjectClick" textlink="">
      <xdr:nvSpPr>
        <xdr:cNvPr id="208" name="PTObj_DNode_1_30">
          <a:extLst>
            <a:ext uri="{FF2B5EF4-FFF2-40B4-BE49-F238E27FC236}">
              <a16:creationId xmlns:a16="http://schemas.microsoft.com/office/drawing/2014/main" id="{89A3F4BB-3DC3-4A44-BDEB-A1AF5997ED1C}"/>
            </a:ext>
          </a:extLst>
        </xdr:cNvPr>
        <xdr:cNvSpPr/>
      </xdr:nvSpPr>
      <xdr:spPr>
        <a:xfrm rot="-5400000">
          <a:off x="12630277" y="12156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276987</xdr:colOff>
      <xdr:row>76</xdr:row>
      <xdr:rowOff>87486</xdr:rowOff>
    </xdr:from>
    <xdr:ext cx="498534" cy="180627"/>
    <xdr:sp macro="_xll.PtreeEvent_ObjectClick" textlink="">
      <xdr:nvSpPr>
        <xdr:cNvPr id="211" name="PTObj_DBranchName_1_30">
          <a:extLst>
            <a:ext uri="{FF2B5EF4-FFF2-40B4-BE49-F238E27FC236}">
              <a16:creationId xmlns:a16="http://schemas.microsoft.com/office/drawing/2014/main" id="{550ACF64-93B0-4C94-9706-21D0C95BD604}"/>
            </a:ext>
          </a:extLst>
        </xdr:cNvPr>
        <xdr:cNvSpPr txBox="1"/>
      </xdr:nvSpPr>
      <xdr:spPr>
        <a:xfrm>
          <a:off x="10964037" y="12157566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5</xdr:col>
      <xdr:colOff>127</xdr:colOff>
      <xdr:row>84</xdr:row>
      <xdr:rowOff>86360</xdr:rowOff>
    </xdr:from>
    <xdr:to>
      <xdr:col>5</xdr:col>
      <xdr:colOff>183007</xdr:colOff>
      <xdr:row>85</xdr:row>
      <xdr:rowOff>86361</xdr:rowOff>
    </xdr:to>
    <xdr:sp macro="_xll.PtreeEvent_ObjectClick" textlink="">
      <xdr:nvSpPr>
        <xdr:cNvPr id="216" name="PTObj_DNode_1_21">
          <a:extLst>
            <a:ext uri="{FF2B5EF4-FFF2-40B4-BE49-F238E27FC236}">
              <a16:creationId xmlns:a16="http://schemas.microsoft.com/office/drawing/2014/main" id="{4E85B8AB-4F7B-4835-BFD1-24EAD251A728}"/>
            </a:ext>
          </a:extLst>
        </xdr:cNvPr>
        <xdr:cNvSpPr/>
      </xdr:nvSpPr>
      <xdr:spPr>
        <a:xfrm>
          <a:off x="5715127" y="136194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84</xdr:row>
      <xdr:rowOff>87486</xdr:rowOff>
    </xdr:from>
    <xdr:ext cx="529952" cy="180627"/>
    <xdr:sp macro="_xll.PtreeEvent_ObjectClick" textlink="">
      <xdr:nvSpPr>
        <xdr:cNvPr id="219" name="PTObj_DBranchName_1_21">
          <a:extLst>
            <a:ext uri="{FF2B5EF4-FFF2-40B4-BE49-F238E27FC236}">
              <a16:creationId xmlns:a16="http://schemas.microsoft.com/office/drawing/2014/main" id="{F0EA8139-8552-4B23-9148-2BD1AC0B50F2}"/>
            </a:ext>
          </a:extLst>
        </xdr:cNvPr>
        <xdr:cNvSpPr txBox="1"/>
      </xdr:nvSpPr>
      <xdr:spPr>
        <a:xfrm>
          <a:off x="4460367" y="13620606"/>
          <a:ext cx="5299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Newspaper</a:t>
          </a:r>
        </a:p>
      </xdr:txBody>
    </xdr:sp>
    <xdr:clientData/>
  </xdr:oneCellAnchor>
  <xdr:twoCellAnchor editAs="oneCell">
    <xdr:from>
      <xdr:col>6</xdr:col>
      <xdr:colOff>127</xdr:colOff>
      <xdr:row>82</xdr:row>
      <xdr:rowOff>86360</xdr:rowOff>
    </xdr:from>
    <xdr:to>
      <xdr:col>6</xdr:col>
      <xdr:colOff>183007</xdr:colOff>
      <xdr:row>83</xdr:row>
      <xdr:rowOff>86360</xdr:rowOff>
    </xdr:to>
    <xdr:sp macro="_xll.PtreeEvent_ObjectClick" textlink="">
      <xdr:nvSpPr>
        <xdr:cNvPr id="220" name="PTObj_DNode_1_31">
          <a:extLst>
            <a:ext uri="{FF2B5EF4-FFF2-40B4-BE49-F238E27FC236}">
              <a16:creationId xmlns:a16="http://schemas.microsoft.com/office/drawing/2014/main" id="{C99F4C77-6CBB-48AA-8B54-9D308ACDBA83}"/>
            </a:ext>
          </a:extLst>
        </xdr:cNvPr>
        <xdr:cNvSpPr/>
      </xdr:nvSpPr>
      <xdr:spPr>
        <a:xfrm rot="-5400000">
          <a:off x="7658227" y="132537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82</xdr:row>
      <xdr:rowOff>87487</xdr:rowOff>
    </xdr:from>
    <xdr:ext cx="417807" cy="180627"/>
    <xdr:sp macro="_xll.PtreeEvent_ObjectClick" textlink="">
      <xdr:nvSpPr>
        <xdr:cNvPr id="223" name="PTObj_DBranchName_1_31">
          <a:extLst>
            <a:ext uri="{FF2B5EF4-FFF2-40B4-BE49-F238E27FC236}">
              <a16:creationId xmlns:a16="http://schemas.microsoft.com/office/drawing/2014/main" id="{22C68654-7475-492A-9063-61F6B3111FBF}"/>
            </a:ext>
          </a:extLst>
        </xdr:cNvPr>
        <xdr:cNvSpPr txBox="1"/>
      </xdr:nvSpPr>
      <xdr:spPr>
        <a:xfrm>
          <a:off x="5991987" y="13254847"/>
          <a:ext cx="4178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6</xdr:col>
      <xdr:colOff>126</xdr:colOff>
      <xdr:row>86</xdr:row>
      <xdr:rowOff>86360</xdr:rowOff>
    </xdr:from>
    <xdr:to>
      <xdr:col>6</xdr:col>
      <xdr:colOff>183007</xdr:colOff>
      <xdr:row>87</xdr:row>
      <xdr:rowOff>86360</xdr:rowOff>
    </xdr:to>
    <xdr:sp macro="_xll.PtreeEvent_ObjectClick" textlink="">
      <xdr:nvSpPr>
        <xdr:cNvPr id="224" name="PTObj_DNode_1_32">
          <a:extLst>
            <a:ext uri="{FF2B5EF4-FFF2-40B4-BE49-F238E27FC236}">
              <a16:creationId xmlns:a16="http://schemas.microsoft.com/office/drawing/2014/main" id="{5DF32731-2FCA-4FB7-AD62-C587D77C955C}"/>
            </a:ext>
          </a:extLst>
        </xdr:cNvPr>
        <xdr:cNvSpPr/>
      </xdr:nvSpPr>
      <xdr:spPr>
        <a:xfrm rot="-5400000">
          <a:off x="7658227" y="139852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86</xdr:row>
      <xdr:rowOff>87486</xdr:rowOff>
    </xdr:from>
    <xdr:ext cx="498534" cy="180627"/>
    <xdr:sp macro="_xll.PtreeEvent_ObjectClick" textlink="">
      <xdr:nvSpPr>
        <xdr:cNvPr id="227" name="PTObj_DBranchName_1_32">
          <a:extLst>
            <a:ext uri="{FF2B5EF4-FFF2-40B4-BE49-F238E27FC236}">
              <a16:creationId xmlns:a16="http://schemas.microsoft.com/office/drawing/2014/main" id="{B347E181-9972-40C1-94F0-206B7BCFC757}"/>
            </a:ext>
          </a:extLst>
        </xdr:cNvPr>
        <xdr:cNvSpPr txBox="1"/>
      </xdr:nvSpPr>
      <xdr:spPr>
        <a:xfrm>
          <a:off x="5991987" y="13986366"/>
          <a:ext cx="4985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4</xdr:col>
      <xdr:colOff>127</xdr:colOff>
      <xdr:row>94</xdr:row>
      <xdr:rowOff>86360</xdr:rowOff>
    </xdr:from>
    <xdr:to>
      <xdr:col>4</xdr:col>
      <xdr:colOff>183007</xdr:colOff>
      <xdr:row>95</xdr:row>
      <xdr:rowOff>86361</xdr:rowOff>
    </xdr:to>
    <xdr:sp macro="_xll.PtreeEvent_ObjectClick" textlink="">
      <xdr:nvSpPr>
        <xdr:cNvPr id="312" name="PTObj_DNode_1_4">
          <a:extLst>
            <a:ext uri="{FF2B5EF4-FFF2-40B4-BE49-F238E27FC236}">
              <a16:creationId xmlns:a16="http://schemas.microsoft.com/office/drawing/2014/main" id="{DACE07BB-3775-4B9E-90FF-530D20CBA3E3}"/>
            </a:ext>
          </a:extLst>
        </xdr:cNvPr>
        <xdr:cNvSpPr/>
      </xdr:nvSpPr>
      <xdr:spPr>
        <a:xfrm>
          <a:off x="4183507" y="154482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94</xdr:row>
      <xdr:rowOff>87486</xdr:rowOff>
    </xdr:from>
    <xdr:ext cx="220510" cy="180627"/>
    <xdr:sp macro="_xll.PtreeEvent_ObjectClick" textlink="">
      <xdr:nvSpPr>
        <xdr:cNvPr id="315" name="PTObj_DBranchName_1_4">
          <a:extLst>
            <a:ext uri="{FF2B5EF4-FFF2-40B4-BE49-F238E27FC236}">
              <a16:creationId xmlns:a16="http://schemas.microsoft.com/office/drawing/2014/main" id="{9CC4AE9E-69CC-4ED1-AE79-BA1CFE85E681}"/>
            </a:ext>
          </a:extLst>
        </xdr:cNvPr>
        <xdr:cNvSpPr txBox="1"/>
      </xdr:nvSpPr>
      <xdr:spPr>
        <a:xfrm>
          <a:off x="2932557" y="15449406"/>
          <a:ext cx="2205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SEO</a:t>
          </a:r>
        </a:p>
      </xdr:txBody>
    </xdr:sp>
    <xdr:clientData/>
  </xdr:oneCellAnchor>
  <xdr:twoCellAnchor editAs="oneCell">
    <xdr:from>
      <xdr:col>5</xdr:col>
      <xdr:colOff>127</xdr:colOff>
      <xdr:row>90</xdr:row>
      <xdr:rowOff>86361</xdr:rowOff>
    </xdr:from>
    <xdr:to>
      <xdr:col>5</xdr:col>
      <xdr:colOff>183007</xdr:colOff>
      <xdr:row>91</xdr:row>
      <xdr:rowOff>86361</xdr:rowOff>
    </xdr:to>
    <xdr:sp macro="_xll.PtreeEvent_ObjectClick" textlink="">
      <xdr:nvSpPr>
        <xdr:cNvPr id="316" name="PTObj_DNode_1_33">
          <a:extLst>
            <a:ext uri="{FF2B5EF4-FFF2-40B4-BE49-F238E27FC236}">
              <a16:creationId xmlns:a16="http://schemas.microsoft.com/office/drawing/2014/main" id="{C0D1E7E5-61CA-4FC1-8AA8-7ABCC86DE89C}"/>
            </a:ext>
          </a:extLst>
        </xdr:cNvPr>
        <xdr:cNvSpPr/>
      </xdr:nvSpPr>
      <xdr:spPr>
        <a:xfrm>
          <a:off x="6134227" y="14716761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90</xdr:row>
      <xdr:rowOff>87486</xdr:rowOff>
    </xdr:from>
    <xdr:ext cx="769378" cy="180627"/>
    <xdr:sp macro="_xll.PtreeEvent_ObjectClick" textlink="">
      <xdr:nvSpPr>
        <xdr:cNvPr id="319" name="PTObj_DBranchName_1_33">
          <a:extLst>
            <a:ext uri="{FF2B5EF4-FFF2-40B4-BE49-F238E27FC236}">
              <a16:creationId xmlns:a16="http://schemas.microsoft.com/office/drawing/2014/main" id="{CD666635-D85D-409F-8F4B-BB8332B98115}"/>
            </a:ext>
          </a:extLst>
        </xdr:cNvPr>
        <xdr:cNvSpPr txBox="1"/>
      </xdr:nvSpPr>
      <xdr:spPr>
        <a:xfrm>
          <a:off x="4460367" y="14717886"/>
          <a:ext cx="7693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Indeginous Team</a:t>
          </a:r>
        </a:p>
      </xdr:txBody>
    </xdr:sp>
    <xdr:clientData/>
  </xdr:oneCellAnchor>
  <xdr:twoCellAnchor editAs="oneCell">
    <xdr:from>
      <xdr:col>6</xdr:col>
      <xdr:colOff>127</xdr:colOff>
      <xdr:row>88</xdr:row>
      <xdr:rowOff>86360</xdr:rowOff>
    </xdr:from>
    <xdr:to>
      <xdr:col>6</xdr:col>
      <xdr:colOff>183007</xdr:colOff>
      <xdr:row>89</xdr:row>
      <xdr:rowOff>86360</xdr:rowOff>
    </xdr:to>
    <xdr:sp macro="_xll.PtreeEvent_ObjectClick" textlink="">
      <xdr:nvSpPr>
        <xdr:cNvPr id="320" name="PTObj_DNode_1_34">
          <a:extLst>
            <a:ext uri="{FF2B5EF4-FFF2-40B4-BE49-F238E27FC236}">
              <a16:creationId xmlns:a16="http://schemas.microsoft.com/office/drawing/2014/main" id="{95A61B46-84B6-4529-93D2-108531A2AF9C}"/>
            </a:ext>
          </a:extLst>
        </xdr:cNvPr>
        <xdr:cNvSpPr/>
      </xdr:nvSpPr>
      <xdr:spPr>
        <a:xfrm rot="-5400000">
          <a:off x="8084947" y="14351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88</xdr:row>
      <xdr:rowOff>87487</xdr:rowOff>
    </xdr:from>
    <xdr:ext cx="417807" cy="180627"/>
    <xdr:sp macro="_xll.PtreeEvent_ObjectClick" textlink="">
      <xdr:nvSpPr>
        <xdr:cNvPr id="323" name="PTObj_DBranchName_1_34">
          <a:extLst>
            <a:ext uri="{FF2B5EF4-FFF2-40B4-BE49-F238E27FC236}">
              <a16:creationId xmlns:a16="http://schemas.microsoft.com/office/drawing/2014/main" id="{DBCB8112-EF90-417B-9061-6B909A7234F6}"/>
            </a:ext>
          </a:extLst>
        </xdr:cNvPr>
        <xdr:cNvSpPr txBox="1"/>
      </xdr:nvSpPr>
      <xdr:spPr>
        <a:xfrm>
          <a:off x="6411087" y="14352127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6</xdr:col>
      <xdr:colOff>127</xdr:colOff>
      <xdr:row>92</xdr:row>
      <xdr:rowOff>86360</xdr:rowOff>
    </xdr:from>
    <xdr:to>
      <xdr:col>6</xdr:col>
      <xdr:colOff>183007</xdr:colOff>
      <xdr:row>93</xdr:row>
      <xdr:rowOff>86360</xdr:rowOff>
    </xdr:to>
    <xdr:sp macro="_xll.PtreeEvent_ObjectClick" textlink="">
      <xdr:nvSpPr>
        <xdr:cNvPr id="324" name="PTObj_DNode_1_35">
          <a:extLst>
            <a:ext uri="{FF2B5EF4-FFF2-40B4-BE49-F238E27FC236}">
              <a16:creationId xmlns:a16="http://schemas.microsoft.com/office/drawing/2014/main" id="{90636DAD-D0FC-4CF4-96DF-0A638127F367}"/>
            </a:ext>
          </a:extLst>
        </xdr:cNvPr>
        <xdr:cNvSpPr/>
      </xdr:nvSpPr>
      <xdr:spPr>
        <a:xfrm rot="-5400000">
          <a:off x="8084947" y="15082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92</xdr:row>
      <xdr:rowOff>87487</xdr:rowOff>
    </xdr:from>
    <xdr:ext cx="498534" cy="180627"/>
    <xdr:sp macro="_xll.PtreeEvent_ObjectClick" textlink="">
      <xdr:nvSpPr>
        <xdr:cNvPr id="327" name="PTObj_DBranchName_1_35">
          <a:extLst>
            <a:ext uri="{FF2B5EF4-FFF2-40B4-BE49-F238E27FC236}">
              <a16:creationId xmlns:a16="http://schemas.microsoft.com/office/drawing/2014/main" id="{E078D64F-850F-4827-8C69-F4596BA71A64}"/>
            </a:ext>
          </a:extLst>
        </xdr:cNvPr>
        <xdr:cNvSpPr txBox="1"/>
      </xdr:nvSpPr>
      <xdr:spPr>
        <a:xfrm>
          <a:off x="6411087" y="15083647"/>
          <a:ext cx="4985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5</xdr:col>
      <xdr:colOff>127</xdr:colOff>
      <xdr:row>98</xdr:row>
      <xdr:rowOff>86360</xdr:rowOff>
    </xdr:from>
    <xdr:to>
      <xdr:col>5</xdr:col>
      <xdr:colOff>183007</xdr:colOff>
      <xdr:row>99</xdr:row>
      <xdr:rowOff>86360</xdr:rowOff>
    </xdr:to>
    <xdr:sp macro="_xll.PtreeEvent_ObjectClick" textlink="">
      <xdr:nvSpPr>
        <xdr:cNvPr id="328" name="PTObj_DNode_1_36">
          <a:extLst>
            <a:ext uri="{FF2B5EF4-FFF2-40B4-BE49-F238E27FC236}">
              <a16:creationId xmlns:a16="http://schemas.microsoft.com/office/drawing/2014/main" id="{3E541CCA-5876-4AC4-9E85-3F933782313A}"/>
            </a:ext>
          </a:extLst>
        </xdr:cNvPr>
        <xdr:cNvSpPr/>
      </xdr:nvSpPr>
      <xdr:spPr>
        <a:xfrm>
          <a:off x="6134227" y="161798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98</xdr:row>
      <xdr:rowOff>87487</xdr:rowOff>
    </xdr:from>
    <xdr:ext cx="1120178" cy="180627"/>
    <xdr:sp macro="_xll.PtreeEvent_ObjectClick" textlink="">
      <xdr:nvSpPr>
        <xdr:cNvPr id="331" name="PTObj_DBranchName_1_36">
          <a:extLst>
            <a:ext uri="{FF2B5EF4-FFF2-40B4-BE49-F238E27FC236}">
              <a16:creationId xmlns:a16="http://schemas.microsoft.com/office/drawing/2014/main" id="{4349412C-3C13-4A4E-8361-E397EB405911}"/>
            </a:ext>
          </a:extLst>
        </xdr:cNvPr>
        <xdr:cNvSpPr txBox="1"/>
      </xdr:nvSpPr>
      <xdr:spPr>
        <a:xfrm>
          <a:off x="4460367" y="16180927"/>
          <a:ext cx="11201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Third Party SEO Company</a:t>
          </a:r>
        </a:p>
      </xdr:txBody>
    </xdr:sp>
    <xdr:clientData/>
  </xdr:oneCellAnchor>
  <xdr:twoCellAnchor editAs="oneCell">
    <xdr:from>
      <xdr:col>6</xdr:col>
      <xdr:colOff>126</xdr:colOff>
      <xdr:row>96</xdr:row>
      <xdr:rowOff>86360</xdr:rowOff>
    </xdr:from>
    <xdr:to>
      <xdr:col>6</xdr:col>
      <xdr:colOff>183007</xdr:colOff>
      <xdr:row>97</xdr:row>
      <xdr:rowOff>86360</xdr:rowOff>
    </xdr:to>
    <xdr:sp macro="_xll.PtreeEvent_ObjectClick" textlink="">
      <xdr:nvSpPr>
        <xdr:cNvPr id="332" name="PTObj_DNode_1_37">
          <a:extLst>
            <a:ext uri="{FF2B5EF4-FFF2-40B4-BE49-F238E27FC236}">
              <a16:creationId xmlns:a16="http://schemas.microsoft.com/office/drawing/2014/main" id="{B16CA9B6-52EF-4226-B701-A97D0F992F5C}"/>
            </a:ext>
          </a:extLst>
        </xdr:cNvPr>
        <xdr:cNvSpPr/>
      </xdr:nvSpPr>
      <xdr:spPr>
        <a:xfrm rot="-5400000">
          <a:off x="8084947" y="158140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96</xdr:row>
      <xdr:rowOff>87486</xdr:rowOff>
    </xdr:from>
    <xdr:ext cx="417807" cy="180627"/>
    <xdr:sp macro="_xll.PtreeEvent_ObjectClick" textlink="">
      <xdr:nvSpPr>
        <xdr:cNvPr id="335" name="PTObj_DBranchName_1_37">
          <a:extLst>
            <a:ext uri="{FF2B5EF4-FFF2-40B4-BE49-F238E27FC236}">
              <a16:creationId xmlns:a16="http://schemas.microsoft.com/office/drawing/2014/main" id="{666A425D-75BF-4958-8C70-241ED8137FE7}"/>
            </a:ext>
          </a:extLst>
        </xdr:cNvPr>
        <xdr:cNvSpPr txBox="1"/>
      </xdr:nvSpPr>
      <xdr:spPr>
        <a:xfrm>
          <a:off x="6411087" y="15815166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6</xdr:col>
      <xdr:colOff>127</xdr:colOff>
      <xdr:row>100</xdr:row>
      <xdr:rowOff>86361</xdr:rowOff>
    </xdr:from>
    <xdr:to>
      <xdr:col>6</xdr:col>
      <xdr:colOff>183007</xdr:colOff>
      <xdr:row>101</xdr:row>
      <xdr:rowOff>86361</xdr:rowOff>
    </xdr:to>
    <xdr:sp macro="_xll.PtreeEvent_ObjectClick" textlink="">
      <xdr:nvSpPr>
        <xdr:cNvPr id="336" name="PTObj_DNode_1_38">
          <a:extLst>
            <a:ext uri="{FF2B5EF4-FFF2-40B4-BE49-F238E27FC236}">
              <a16:creationId xmlns:a16="http://schemas.microsoft.com/office/drawing/2014/main" id="{DB95FC5A-1514-46B4-9541-1C19F3EC0670}"/>
            </a:ext>
          </a:extLst>
        </xdr:cNvPr>
        <xdr:cNvSpPr/>
      </xdr:nvSpPr>
      <xdr:spPr>
        <a:xfrm rot="-5400000">
          <a:off x="8084947" y="16545561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100</xdr:row>
      <xdr:rowOff>87486</xdr:rowOff>
    </xdr:from>
    <xdr:ext cx="498534" cy="180627"/>
    <xdr:sp macro="_xll.PtreeEvent_ObjectClick" textlink="">
      <xdr:nvSpPr>
        <xdr:cNvPr id="339" name="PTObj_DBranchName_1_38">
          <a:extLst>
            <a:ext uri="{FF2B5EF4-FFF2-40B4-BE49-F238E27FC236}">
              <a16:creationId xmlns:a16="http://schemas.microsoft.com/office/drawing/2014/main" id="{4551911C-71FB-45A8-8C78-0A7F15D67517}"/>
            </a:ext>
          </a:extLst>
        </xdr:cNvPr>
        <xdr:cNvSpPr txBox="1"/>
      </xdr:nvSpPr>
      <xdr:spPr>
        <a:xfrm>
          <a:off x="6411087" y="16546686"/>
          <a:ext cx="4985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6754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6754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6754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6754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6754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577850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1242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1242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1242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1242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1242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577850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9958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9958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9958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9958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9958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206375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0670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0670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0670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0670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0670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263525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3303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3303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3303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3303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3303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549275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238887</xdr:colOff>
      <xdr:row>15</xdr:row>
      <xdr:rowOff>177800</xdr:rowOff>
    </xdr:from>
    <xdr:to>
      <xdr:col>7</xdr:col>
      <xdr:colOff>127</xdr:colOff>
      <xdr:row>15</xdr:row>
      <xdr:rowOff>177800</xdr:rowOff>
    </xdr:to>
    <xdr:cxnSp macro="">
      <xdr:nvCxnSpPr>
        <xdr:cNvPr id="28" name="PTObj_DBranchHLine_1_28">
          <a:extLst>
            <a:ext uri="{FF2B5EF4-FFF2-40B4-BE49-F238E27FC236}">
              <a16:creationId xmlns:a16="http://schemas.microsoft.com/office/drawing/2014/main" id="{BF43B8BB-F9D7-4B6A-AEB4-6B1E4EEA51B0}"/>
            </a:ext>
          </a:extLst>
        </xdr:cNvPr>
        <xdr:cNvCxnSpPr/>
      </xdr:nvCxnSpPr>
      <xdr:spPr>
        <a:xfrm>
          <a:off x="12259437" y="12760325"/>
          <a:ext cx="15519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13</xdr:row>
      <xdr:rowOff>172720</xdr:rowOff>
    </xdr:from>
    <xdr:to>
      <xdr:col>6</xdr:col>
      <xdr:colOff>238887</xdr:colOff>
      <xdr:row>15</xdr:row>
      <xdr:rowOff>177800</xdr:rowOff>
    </xdr:to>
    <xdr:cxnSp macro="">
      <xdr:nvCxnSpPr>
        <xdr:cNvPr id="29" name="PTObj_DBranchDLine_1_28">
          <a:extLst>
            <a:ext uri="{FF2B5EF4-FFF2-40B4-BE49-F238E27FC236}">
              <a16:creationId xmlns:a16="http://schemas.microsoft.com/office/drawing/2014/main" id="{117B9CD6-D751-4DED-AF7B-AA80DB5BD0C3}"/>
            </a:ext>
          </a:extLst>
        </xdr:cNvPr>
        <xdr:cNvCxnSpPr/>
      </xdr:nvCxnSpPr>
      <xdr:spPr>
        <a:xfrm>
          <a:off x="12107037" y="12393295"/>
          <a:ext cx="152400" cy="36703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11</xdr:row>
      <xdr:rowOff>177800</xdr:rowOff>
    </xdr:from>
    <xdr:to>
      <xdr:col>7</xdr:col>
      <xdr:colOff>127</xdr:colOff>
      <xdr:row>11</xdr:row>
      <xdr:rowOff>177800</xdr:rowOff>
    </xdr:to>
    <xdr:cxnSp macro="">
      <xdr:nvCxnSpPr>
        <xdr:cNvPr id="30" name="PTObj_DBranchHLine_1_27">
          <a:extLst>
            <a:ext uri="{FF2B5EF4-FFF2-40B4-BE49-F238E27FC236}">
              <a16:creationId xmlns:a16="http://schemas.microsoft.com/office/drawing/2014/main" id="{70B406BF-2832-4767-9ACB-E8DD3B831FA9}"/>
            </a:ext>
          </a:extLst>
        </xdr:cNvPr>
        <xdr:cNvCxnSpPr/>
      </xdr:nvCxnSpPr>
      <xdr:spPr>
        <a:xfrm>
          <a:off x="12259437" y="12036425"/>
          <a:ext cx="15519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11</xdr:row>
      <xdr:rowOff>177800</xdr:rowOff>
    </xdr:from>
    <xdr:to>
      <xdr:col>6</xdr:col>
      <xdr:colOff>238887</xdr:colOff>
      <xdr:row>13</xdr:row>
      <xdr:rowOff>172720</xdr:rowOff>
    </xdr:to>
    <xdr:cxnSp macro="">
      <xdr:nvCxnSpPr>
        <xdr:cNvPr id="31" name="PTObj_DBranchDLine_1_27">
          <a:extLst>
            <a:ext uri="{FF2B5EF4-FFF2-40B4-BE49-F238E27FC236}">
              <a16:creationId xmlns:a16="http://schemas.microsoft.com/office/drawing/2014/main" id="{3D95C661-E6C3-443C-9DF9-FFC5BB157C5D}"/>
            </a:ext>
          </a:extLst>
        </xdr:cNvPr>
        <xdr:cNvCxnSpPr/>
      </xdr:nvCxnSpPr>
      <xdr:spPr>
        <a:xfrm flipV="1">
          <a:off x="12107037" y="12036425"/>
          <a:ext cx="152400" cy="3568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13</xdr:row>
      <xdr:rowOff>177800</xdr:rowOff>
    </xdr:from>
    <xdr:to>
      <xdr:col>6</xdr:col>
      <xdr:colOff>127</xdr:colOff>
      <xdr:row>13</xdr:row>
      <xdr:rowOff>177800</xdr:rowOff>
    </xdr:to>
    <xdr:cxnSp macro="">
      <xdr:nvCxnSpPr>
        <xdr:cNvPr id="32" name="PTObj_DBranchHLine_1_25">
          <a:extLst>
            <a:ext uri="{FF2B5EF4-FFF2-40B4-BE49-F238E27FC236}">
              <a16:creationId xmlns:a16="http://schemas.microsoft.com/office/drawing/2014/main" id="{1D3EF44D-7BE2-43E8-89F3-AB273BAFA00F}"/>
            </a:ext>
          </a:extLst>
        </xdr:cNvPr>
        <xdr:cNvCxnSpPr/>
      </xdr:nvCxnSpPr>
      <xdr:spPr>
        <a:xfrm>
          <a:off x="10459212" y="12398375"/>
          <a:ext cx="156146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13</xdr:row>
      <xdr:rowOff>177800</xdr:rowOff>
    </xdr:from>
    <xdr:to>
      <xdr:col>5</xdr:col>
      <xdr:colOff>238887</xdr:colOff>
      <xdr:row>17</xdr:row>
      <xdr:rowOff>172720</xdr:rowOff>
    </xdr:to>
    <xdr:cxnSp macro="">
      <xdr:nvCxnSpPr>
        <xdr:cNvPr id="33" name="PTObj_DBranchDLine_1_25">
          <a:extLst>
            <a:ext uri="{FF2B5EF4-FFF2-40B4-BE49-F238E27FC236}">
              <a16:creationId xmlns:a16="http://schemas.microsoft.com/office/drawing/2014/main" id="{211DFF04-7599-43E6-A76B-AC348F675094}"/>
            </a:ext>
          </a:extLst>
        </xdr:cNvPr>
        <xdr:cNvCxnSpPr/>
      </xdr:nvCxnSpPr>
      <xdr:spPr>
        <a:xfrm flipV="1">
          <a:off x="10306812" y="12398375"/>
          <a:ext cx="152400" cy="7188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17</xdr:row>
      <xdr:rowOff>177800</xdr:rowOff>
    </xdr:from>
    <xdr:to>
      <xdr:col>5</xdr:col>
      <xdr:colOff>127</xdr:colOff>
      <xdr:row>17</xdr:row>
      <xdr:rowOff>177800</xdr:rowOff>
    </xdr:to>
    <xdr:cxnSp macro="">
      <xdr:nvCxnSpPr>
        <xdr:cNvPr id="34" name="PTObj_DBranchHLine_1_24">
          <a:extLst>
            <a:ext uri="{FF2B5EF4-FFF2-40B4-BE49-F238E27FC236}">
              <a16:creationId xmlns:a16="http://schemas.microsoft.com/office/drawing/2014/main" id="{4CCED56F-7D94-41A3-B4DA-68985058A1DE}"/>
            </a:ext>
          </a:extLst>
        </xdr:cNvPr>
        <xdr:cNvCxnSpPr/>
      </xdr:nvCxnSpPr>
      <xdr:spPr>
        <a:xfrm>
          <a:off x="8668512" y="13122275"/>
          <a:ext cx="15519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17</xdr:row>
      <xdr:rowOff>177800</xdr:rowOff>
    </xdr:from>
    <xdr:to>
      <xdr:col>4</xdr:col>
      <xdr:colOff>238887</xdr:colOff>
      <xdr:row>19</xdr:row>
      <xdr:rowOff>172721</xdr:rowOff>
    </xdr:to>
    <xdr:cxnSp macro="">
      <xdr:nvCxnSpPr>
        <xdr:cNvPr id="35" name="PTObj_DBranchDLine_1_24">
          <a:extLst>
            <a:ext uri="{FF2B5EF4-FFF2-40B4-BE49-F238E27FC236}">
              <a16:creationId xmlns:a16="http://schemas.microsoft.com/office/drawing/2014/main" id="{82584365-A70F-4D35-8A74-18C53E241B59}"/>
            </a:ext>
          </a:extLst>
        </xdr:cNvPr>
        <xdr:cNvCxnSpPr/>
      </xdr:nvCxnSpPr>
      <xdr:spPr>
        <a:xfrm flipV="1">
          <a:off x="8516112" y="13122275"/>
          <a:ext cx="152400" cy="14427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19</xdr:row>
      <xdr:rowOff>177800</xdr:rowOff>
    </xdr:from>
    <xdr:to>
      <xdr:col>4</xdr:col>
      <xdr:colOff>127</xdr:colOff>
      <xdr:row>19</xdr:row>
      <xdr:rowOff>177800</xdr:rowOff>
    </xdr:to>
    <xdr:cxnSp macro="">
      <xdr:nvCxnSpPr>
        <xdr:cNvPr id="36" name="PTObj_DBranchHLine_1_23">
          <a:extLst>
            <a:ext uri="{FF2B5EF4-FFF2-40B4-BE49-F238E27FC236}">
              <a16:creationId xmlns:a16="http://schemas.microsoft.com/office/drawing/2014/main" id="{1F2F343E-AB5B-41DB-A427-174CD978FD2E}"/>
            </a:ext>
          </a:extLst>
        </xdr:cNvPr>
        <xdr:cNvCxnSpPr/>
      </xdr:nvCxnSpPr>
      <xdr:spPr>
        <a:xfrm>
          <a:off x="6868287" y="14570075"/>
          <a:ext cx="156146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9</xdr:row>
      <xdr:rowOff>172720</xdr:rowOff>
    </xdr:from>
    <xdr:to>
      <xdr:col>3</xdr:col>
      <xdr:colOff>238887</xdr:colOff>
      <xdr:row>19</xdr:row>
      <xdr:rowOff>177800</xdr:rowOff>
    </xdr:to>
    <xdr:cxnSp macro="">
      <xdr:nvCxnSpPr>
        <xdr:cNvPr id="37" name="PTObj_DBranchDLine_1_23">
          <a:extLst>
            <a:ext uri="{FF2B5EF4-FFF2-40B4-BE49-F238E27FC236}">
              <a16:creationId xmlns:a16="http://schemas.microsoft.com/office/drawing/2014/main" id="{29429393-AD5C-44AD-93CF-70E9DBEC4FD6}"/>
            </a:ext>
          </a:extLst>
        </xdr:cNvPr>
        <xdr:cNvCxnSpPr/>
      </xdr:nvCxnSpPr>
      <xdr:spPr>
        <a:xfrm>
          <a:off x="6715887" y="11669395"/>
          <a:ext cx="152400" cy="290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7</xdr:row>
      <xdr:rowOff>177800</xdr:rowOff>
    </xdr:from>
    <xdr:to>
      <xdr:col>4</xdr:col>
      <xdr:colOff>127</xdr:colOff>
      <xdr:row>7</xdr:row>
      <xdr:rowOff>177800</xdr:rowOff>
    </xdr:to>
    <xdr:cxnSp macro="">
      <xdr:nvCxnSpPr>
        <xdr:cNvPr id="38" name="PTObj_DBranchHLine_1_22">
          <a:extLst>
            <a:ext uri="{FF2B5EF4-FFF2-40B4-BE49-F238E27FC236}">
              <a16:creationId xmlns:a16="http://schemas.microsoft.com/office/drawing/2014/main" id="{84F97C64-EF74-4997-9792-B0542B563265}"/>
            </a:ext>
          </a:extLst>
        </xdr:cNvPr>
        <xdr:cNvCxnSpPr/>
      </xdr:nvCxnSpPr>
      <xdr:spPr>
        <a:xfrm>
          <a:off x="6868287" y="11312525"/>
          <a:ext cx="156146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</xdr:row>
      <xdr:rowOff>177800</xdr:rowOff>
    </xdr:from>
    <xdr:to>
      <xdr:col>3</xdr:col>
      <xdr:colOff>238887</xdr:colOff>
      <xdr:row>9</xdr:row>
      <xdr:rowOff>172720</xdr:rowOff>
    </xdr:to>
    <xdr:cxnSp macro="">
      <xdr:nvCxnSpPr>
        <xdr:cNvPr id="39" name="PTObj_DBranchDLine_1_22">
          <a:extLst>
            <a:ext uri="{FF2B5EF4-FFF2-40B4-BE49-F238E27FC236}">
              <a16:creationId xmlns:a16="http://schemas.microsoft.com/office/drawing/2014/main" id="{EAADE98A-E3F3-4AD3-8EB9-5D7F60019D1B}"/>
            </a:ext>
          </a:extLst>
        </xdr:cNvPr>
        <xdr:cNvCxnSpPr/>
      </xdr:nvCxnSpPr>
      <xdr:spPr>
        <a:xfrm flipV="1">
          <a:off x="6715887" y="11312525"/>
          <a:ext cx="152400" cy="3568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9</xdr:row>
      <xdr:rowOff>177800</xdr:rowOff>
    </xdr:from>
    <xdr:to>
      <xdr:col>3</xdr:col>
      <xdr:colOff>127</xdr:colOff>
      <xdr:row>9</xdr:row>
      <xdr:rowOff>177800</xdr:rowOff>
    </xdr:to>
    <xdr:cxnSp macro="">
      <xdr:nvCxnSpPr>
        <xdr:cNvPr id="40" name="PTObj_DBranchHLine_1_20">
          <a:extLst>
            <a:ext uri="{FF2B5EF4-FFF2-40B4-BE49-F238E27FC236}">
              <a16:creationId xmlns:a16="http://schemas.microsoft.com/office/drawing/2014/main" id="{7CD8851F-B3DF-4D99-A199-7ACCE4AD49C2}"/>
            </a:ext>
          </a:extLst>
        </xdr:cNvPr>
        <xdr:cNvCxnSpPr/>
      </xdr:nvCxnSpPr>
      <xdr:spPr>
        <a:xfrm>
          <a:off x="5068062" y="11674475"/>
          <a:ext cx="156146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9</xdr:row>
      <xdr:rowOff>177800</xdr:rowOff>
    </xdr:from>
    <xdr:to>
      <xdr:col>2</xdr:col>
      <xdr:colOff>238887</xdr:colOff>
      <xdr:row>21</xdr:row>
      <xdr:rowOff>172720</xdr:rowOff>
    </xdr:to>
    <xdr:cxnSp macro="">
      <xdr:nvCxnSpPr>
        <xdr:cNvPr id="41" name="PTObj_DBranchDLine_1_20">
          <a:extLst>
            <a:ext uri="{FF2B5EF4-FFF2-40B4-BE49-F238E27FC236}">
              <a16:creationId xmlns:a16="http://schemas.microsoft.com/office/drawing/2014/main" id="{21C15924-BE05-47B0-A71C-C539FF7A50B9}"/>
            </a:ext>
          </a:extLst>
        </xdr:cNvPr>
        <xdr:cNvCxnSpPr/>
      </xdr:nvCxnSpPr>
      <xdr:spPr>
        <a:xfrm flipV="1">
          <a:off x="4915662" y="11674475"/>
          <a:ext cx="152400" cy="32524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238887</xdr:colOff>
      <xdr:row>21</xdr:row>
      <xdr:rowOff>177800</xdr:rowOff>
    </xdr:from>
    <xdr:to>
      <xdr:col>2</xdr:col>
      <xdr:colOff>127</xdr:colOff>
      <xdr:row>21</xdr:row>
      <xdr:rowOff>177800</xdr:rowOff>
    </xdr:to>
    <xdr:cxnSp macro="">
      <xdr:nvCxnSpPr>
        <xdr:cNvPr id="42" name="PTObj_DBranchHLine_1_3">
          <a:extLst>
            <a:ext uri="{FF2B5EF4-FFF2-40B4-BE49-F238E27FC236}">
              <a16:creationId xmlns:a16="http://schemas.microsoft.com/office/drawing/2014/main" id="{00500509-041F-4011-BF67-28AE07003DFC}"/>
            </a:ext>
          </a:extLst>
        </xdr:cNvPr>
        <xdr:cNvCxnSpPr/>
      </xdr:nvCxnSpPr>
      <xdr:spPr>
        <a:xfrm>
          <a:off x="3658362" y="14932025"/>
          <a:ext cx="11709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86487</xdr:colOff>
      <xdr:row>5</xdr:row>
      <xdr:rowOff>172720</xdr:rowOff>
    </xdr:from>
    <xdr:to>
      <xdr:col>1</xdr:col>
      <xdr:colOff>238887</xdr:colOff>
      <xdr:row>21</xdr:row>
      <xdr:rowOff>177800</xdr:rowOff>
    </xdr:to>
    <xdr:cxnSp macro="">
      <xdr:nvCxnSpPr>
        <xdr:cNvPr id="43" name="PTObj_DBranchDLine_1_3">
          <a:extLst>
            <a:ext uri="{FF2B5EF4-FFF2-40B4-BE49-F238E27FC236}">
              <a16:creationId xmlns:a16="http://schemas.microsoft.com/office/drawing/2014/main" id="{33ECFC0B-3E09-468C-B890-1F33D69DBE5A}"/>
            </a:ext>
          </a:extLst>
        </xdr:cNvPr>
        <xdr:cNvCxnSpPr/>
      </xdr:nvCxnSpPr>
      <xdr:spPr>
        <a:xfrm>
          <a:off x="3505962" y="10945495"/>
          <a:ext cx="152400" cy="398653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177800</xdr:rowOff>
    </xdr:from>
    <xdr:to>
      <xdr:col>1</xdr:col>
      <xdr:colOff>127</xdr:colOff>
      <xdr:row>5</xdr:row>
      <xdr:rowOff>177800</xdr:rowOff>
    </xdr:to>
    <xdr:cxnSp macro="">
      <xdr:nvCxnSpPr>
        <xdr:cNvPr id="76" name="PTObj_DBranchHLine_1_1">
          <a:extLst>
            <a:ext uri="{FF2B5EF4-FFF2-40B4-BE49-F238E27FC236}">
              <a16:creationId xmlns:a16="http://schemas.microsoft.com/office/drawing/2014/main" id="{7B09AF54-A630-484D-90B3-9916D802051B}"/>
            </a:ext>
          </a:extLst>
        </xdr:cNvPr>
        <xdr:cNvCxnSpPr/>
      </xdr:nvCxnSpPr>
      <xdr:spPr>
        <a:xfrm>
          <a:off x="2330450" y="10950575"/>
          <a:ext cx="10891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86360</xdr:rowOff>
    </xdr:from>
    <xdr:to>
      <xdr:col>1</xdr:col>
      <xdr:colOff>183007</xdr:colOff>
      <xdr:row>6</xdr:row>
      <xdr:rowOff>86360</xdr:rowOff>
    </xdr:to>
    <xdr:sp macro="" textlink="">
      <xdr:nvSpPr>
        <xdr:cNvPr id="77" name="PTObj_DNode_1_1">
          <a:extLst>
            <a:ext uri="{FF2B5EF4-FFF2-40B4-BE49-F238E27FC236}">
              <a16:creationId xmlns:a16="http://schemas.microsoft.com/office/drawing/2014/main" id="{68F67C18-A8F4-40C1-BA9C-42043E8FB2D4}"/>
            </a:ext>
          </a:extLst>
        </xdr:cNvPr>
        <xdr:cNvSpPr/>
      </xdr:nvSpPr>
      <xdr:spPr>
        <a:xfrm>
          <a:off x="3419602" y="10859135"/>
          <a:ext cx="182880" cy="18097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87486</xdr:rowOff>
    </xdr:from>
    <xdr:ext cx="729623" cy="180627"/>
    <xdr:sp macro="" textlink="">
      <xdr:nvSpPr>
        <xdr:cNvPr id="78" name="PTObj_DBranchName_1_1">
          <a:extLst>
            <a:ext uri="{FF2B5EF4-FFF2-40B4-BE49-F238E27FC236}">
              <a16:creationId xmlns:a16="http://schemas.microsoft.com/office/drawing/2014/main" id="{1F3DFE32-0698-461D-A328-C471921DC654}"/>
            </a:ext>
          </a:extLst>
        </xdr:cNvPr>
        <xdr:cNvSpPr txBox="1"/>
      </xdr:nvSpPr>
      <xdr:spPr>
        <a:xfrm>
          <a:off x="2368550" y="10860261"/>
          <a:ext cx="7296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Max Enterprises</a:t>
          </a:r>
        </a:p>
      </xdr:txBody>
    </xdr:sp>
    <xdr:clientData/>
  </xdr:oneCellAnchor>
  <xdr:twoCellAnchor editAs="oneCell">
    <xdr:from>
      <xdr:col>2</xdr:col>
      <xdr:colOff>127</xdr:colOff>
      <xdr:row>21</xdr:row>
      <xdr:rowOff>86360</xdr:rowOff>
    </xdr:from>
    <xdr:to>
      <xdr:col>2</xdr:col>
      <xdr:colOff>183007</xdr:colOff>
      <xdr:row>22</xdr:row>
      <xdr:rowOff>86360</xdr:rowOff>
    </xdr:to>
    <xdr:sp macro="" textlink="">
      <xdr:nvSpPr>
        <xdr:cNvPr id="111" name="PTObj_DNode_1_3">
          <a:extLst>
            <a:ext uri="{FF2B5EF4-FFF2-40B4-BE49-F238E27FC236}">
              <a16:creationId xmlns:a16="http://schemas.microsoft.com/office/drawing/2014/main" id="{65B237F7-C06A-4F6C-B068-529C27FBF19C}"/>
            </a:ext>
          </a:extLst>
        </xdr:cNvPr>
        <xdr:cNvSpPr/>
      </xdr:nvSpPr>
      <xdr:spPr>
        <a:xfrm>
          <a:off x="4829302" y="14840585"/>
          <a:ext cx="182880" cy="18097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276987</xdr:colOff>
      <xdr:row>21</xdr:row>
      <xdr:rowOff>87486</xdr:rowOff>
    </xdr:from>
    <xdr:ext cx="377219" cy="180627"/>
    <xdr:sp macro="" textlink="">
      <xdr:nvSpPr>
        <xdr:cNvPr id="112" name="PTObj_DBranchName_1_3">
          <a:extLst>
            <a:ext uri="{FF2B5EF4-FFF2-40B4-BE49-F238E27FC236}">
              <a16:creationId xmlns:a16="http://schemas.microsoft.com/office/drawing/2014/main" id="{68519756-2170-4526-B8F5-171ACBB31EC9}"/>
            </a:ext>
          </a:extLst>
        </xdr:cNvPr>
        <xdr:cNvSpPr txBox="1"/>
      </xdr:nvSpPr>
      <xdr:spPr>
        <a:xfrm>
          <a:off x="3696462" y="14841711"/>
          <a:ext cx="37721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Indirect</a:t>
          </a:r>
        </a:p>
      </xdr:txBody>
    </xdr:sp>
    <xdr:clientData/>
  </xdr:oneCellAnchor>
  <xdr:twoCellAnchor editAs="oneCell">
    <xdr:from>
      <xdr:col>3</xdr:col>
      <xdr:colOff>127</xdr:colOff>
      <xdr:row>9</xdr:row>
      <xdr:rowOff>86360</xdr:rowOff>
    </xdr:from>
    <xdr:to>
      <xdr:col>3</xdr:col>
      <xdr:colOff>183007</xdr:colOff>
      <xdr:row>10</xdr:row>
      <xdr:rowOff>86360</xdr:rowOff>
    </xdr:to>
    <xdr:sp macro="" textlink="">
      <xdr:nvSpPr>
        <xdr:cNvPr id="113" name="PTObj_DNode_1_20">
          <a:extLst>
            <a:ext uri="{FF2B5EF4-FFF2-40B4-BE49-F238E27FC236}">
              <a16:creationId xmlns:a16="http://schemas.microsoft.com/office/drawing/2014/main" id="{E494B3A1-900B-4ABC-B4F5-F5C7686650EB}"/>
            </a:ext>
          </a:extLst>
        </xdr:cNvPr>
        <xdr:cNvSpPr/>
      </xdr:nvSpPr>
      <xdr:spPr>
        <a:xfrm>
          <a:off x="6629527" y="11583035"/>
          <a:ext cx="182880" cy="1809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9</xdr:row>
      <xdr:rowOff>87487</xdr:rowOff>
    </xdr:from>
    <xdr:ext cx="584775" cy="180627"/>
    <xdr:sp macro="" textlink="">
      <xdr:nvSpPr>
        <xdr:cNvPr id="114" name="PTObj_DBranchName_1_20">
          <a:extLst>
            <a:ext uri="{FF2B5EF4-FFF2-40B4-BE49-F238E27FC236}">
              <a16:creationId xmlns:a16="http://schemas.microsoft.com/office/drawing/2014/main" id="{82FDDDBB-161A-4256-8AC4-07E0276893FC}"/>
            </a:ext>
          </a:extLst>
        </xdr:cNvPr>
        <xdr:cNvSpPr txBox="1"/>
      </xdr:nvSpPr>
      <xdr:spPr>
        <a:xfrm>
          <a:off x="5106162" y="11584162"/>
          <a:ext cx="58477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Social Media</a:t>
          </a:r>
        </a:p>
      </xdr:txBody>
    </xdr:sp>
    <xdr:clientData/>
  </xdr:oneCellAnchor>
  <xdr:twoCellAnchor editAs="oneCell">
    <xdr:from>
      <xdr:col>4</xdr:col>
      <xdr:colOff>127</xdr:colOff>
      <xdr:row>7</xdr:row>
      <xdr:rowOff>86360</xdr:rowOff>
    </xdr:from>
    <xdr:to>
      <xdr:col>4</xdr:col>
      <xdr:colOff>183007</xdr:colOff>
      <xdr:row>8</xdr:row>
      <xdr:rowOff>86360</xdr:rowOff>
    </xdr:to>
    <xdr:sp macro="" textlink="">
      <xdr:nvSpPr>
        <xdr:cNvPr id="115" name="PTObj_DNode_1_22">
          <a:extLst>
            <a:ext uri="{FF2B5EF4-FFF2-40B4-BE49-F238E27FC236}">
              <a16:creationId xmlns:a16="http://schemas.microsoft.com/office/drawing/2014/main" id="{803F9686-4340-4318-9EF7-75BC8BAA626C}"/>
            </a:ext>
          </a:extLst>
        </xdr:cNvPr>
        <xdr:cNvSpPr/>
      </xdr:nvSpPr>
      <xdr:spPr>
        <a:xfrm rot="-5400000">
          <a:off x="8430704" y="11220133"/>
          <a:ext cx="18097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7</xdr:row>
      <xdr:rowOff>87486</xdr:rowOff>
    </xdr:from>
    <xdr:ext cx="417807" cy="180627"/>
    <xdr:sp macro="" textlink="">
      <xdr:nvSpPr>
        <xdr:cNvPr id="116" name="PTObj_DBranchName_1_22">
          <a:extLst>
            <a:ext uri="{FF2B5EF4-FFF2-40B4-BE49-F238E27FC236}">
              <a16:creationId xmlns:a16="http://schemas.microsoft.com/office/drawing/2014/main" id="{757527A1-4325-4841-B802-9F3DADD40C56}"/>
            </a:ext>
          </a:extLst>
        </xdr:cNvPr>
        <xdr:cNvSpPr txBox="1"/>
      </xdr:nvSpPr>
      <xdr:spPr>
        <a:xfrm>
          <a:off x="6906387" y="11222211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4</xdr:col>
      <xdr:colOff>127</xdr:colOff>
      <xdr:row>19</xdr:row>
      <xdr:rowOff>86360</xdr:rowOff>
    </xdr:from>
    <xdr:to>
      <xdr:col>4</xdr:col>
      <xdr:colOff>183007</xdr:colOff>
      <xdr:row>20</xdr:row>
      <xdr:rowOff>86361</xdr:rowOff>
    </xdr:to>
    <xdr:sp macro="" textlink="">
      <xdr:nvSpPr>
        <xdr:cNvPr id="117" name="PTObj_DNode_1_23">
          <a:extLst>
            <a:ext uri="{FF2B5EF4-FFF2-40B4-BE49-F238E27FC236}">
              <a16:creationId xmlns:a16="http://schemas.microsoft.com/office/drawing/2014/main" id="{34F7EECB-6E76-4EB5-A4E9-149757148D70}"/>
            </a:ext>
          </a:extLst>
        </xdr:cNvPr>
        <xdr:cNvSpPr/>
      </xdr:nvSpPr>
      <xdr:spPr>
        <a:xfrm>
          <a:off x="8429752" y="14478635"/>
          <a:ext cx="182880" cy="180976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19</xdr:row>
      <xdr:rowOff>87487</xdr:rowOff>
    </xdr:from>
    <xdr:ext cx="498534" cy="180627"/>
    <xdr:sp macro="" textlink="">
      <xdr:nvSpPr>
        <xdr:cNvPr id="118" name="PTObj_DBranchName_1_23">
          <a:extLst>
            <a:ext uri="{FF2B5EF4-FFF2-40B4-BE49-F238E27FC236}">
              <a16:creationId xmlns:a16="http://schemas.microsoft.com/office/drawing/2014/main" id="{E6B170D1-C922-4656-B326-562615D4F6AA}"/>
            </a:ext>
          </a:extLst>
        </xdr:cNvPr>
        <xdr:cNvSpPr txBox="1"/>
      </xdr:nvSpPr>
      <xdr:spPr>
        <a:xfrm>
          <a:off x="6906387" y="14479762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  <xdr:twoCellAnchor editAs="oneCell">
    <xdr:from>
      <xdr:col>5</xdr:col>
      <xdr:colOff>127</xdr:colOff>
      <xdr:row>17</xdr:row>
      <xdr:rowOff>86360</xdr:rowOff>
    </xdr:from>
    <xdr:to>
      <xdr:col>5</xdr:col>
      <xdr:colOff>183007</xdr:colOff>
      <xdr:row>18</xdr:row>
      <xdr:rowOff>86361</xdr:rowOff>
    </xdr:to>
    <xdr:sp macro="" textlink="">
      <xdr:nvSpPr>
        <xdr:cNvPr id="119" name="PTObj_DNode_1_24">
          <a:extLst>
            <a:ext uri="{FF2B5EF4-FFF2-40B4-BE49-F238E27FC236}">
              <a16:creationId xmlns:a16="http://schemas.microsoft.com/office/drawing/2014/main" id="{32EB0E31-0C5C-43FA-9824-A65D27CF4698}"/>
            </a:ext>
          </a:extLst>
        </xdr:cNvPr>
        <xdr:cNvSpPr/>
      </xdr:nvSpPr>
      <xdr:spPr>
        <a:xfrm>
          <a:off x="10220452" y="13030835"/>
          <a:ext cx="182880" cy="180976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17</xdr:row>
      <xdr:rowOff>87487</xdr:rowOff>
    </xdr:from>
    <xdr:ext cx="220510" cy="180627"/>
    <xdr:sp macro="" textlink="">
      <xdr:nvSpPr>
        <xdr:cNvPr id="120" name="PTObj_DBranchName_1_24">
          <a:extLst>
            <a:ext uri="{FF2B5EF4-FFF2-40B4-BE49-F238E27FC236}">
              <a16:creationId xmlns:a16="http://schemas.microsoft.com/office/drawing/2014/main" id="{22683F76-E460-40E4-8678-DCB31639B622}"/>
            </a:ext>
          </a:extLst>
        </xdr:cNvPr>
        <xdr:cNvSpPr txBox="1"/>
      </xdr:nvSpPr>
      <xdr:spPr>
        <a:xfrm>
          <a:off x="8706612" y="13031962"/>
          <a:ext cx="2205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SEO</a:t>
          </a:r>
        </a:p>
      </xdr:txBody>
    </xdr:sp>
    <xdr:clientData/>
  </xdr:oneCellAnchor>
  <xdr:twoCellAnchor editAs="oneCell">
    <xdr:from>
      <xdr:col>6</xdr:col>
      <xdr:colOff>127</xdr:colOff>
      <xdr:row>13</xdr:row>
      <xdr:rowOff>86360</xdr:rowOff>
    </xdr:from>
    <xdr:to>
      <xdr:col>6</xdr:col>
      <xdr:colOff>183007</xdr:colOff>
      <xdr:row>14</xdr:row>
      <xdr:rowOff>86360</xdr:rowOff>
    </xdr:to>
    <xdr:sp macro="" textlink="">
      <xdr:nvSpPr>
        <xdr:cNvPr id="121" name="PTObj_DNode_1_25">
          <a:extLst>
            <a:ext uri="{FF2B5EF4-FFF2-40B4-BE49-F238E27FC236}">
              <a16:creationId xmlns:a16="http://schemas.microsoft.com/office/drawing/2014/main" id="{62BE1F72-F7E8-433B-A970-8518C91E09EC}"/>
            </a:ext>
          </a:extLst>
        </xdr:cNvPr>
        <xdr:cNvSpPr/>
      </xdr:nvSpPr>
      <xdr:spPr>
        <a:xfrm>
          <a:off x="12020677" y="12306935"/>
          <a:ext cx="182880" cy="1809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13</xdr:row>
      <xdr:rowOff>87486</xdr:rowOff>
    </xdr:from>
    <xdr:ext cx="769378" cy="180627"/>
    <xdr:sp macro="" textlink="">
      <xdr:nvSpPr>
        <xdr:cNvPr id="122" name="PTObj_DBranchName_1_25">
          <a:extLst>
            <a:ext uri="{FF2B5EF4-FFF2-40B4-BE49-F238E27FC236}">
              <a16:creationId xmlns:a16="http://schemas.microsoft.com/office/drawing/2014/main" id="{A0467AAC-07E9-424D-B56D-26803A04F006}"/>
            </a:ext>
          </a:extLst>
        </xdr:cNvPr>
        <xdr:cNvSpPr txBox="1"/>
      </xdr:nvSpPr>
      <xdr:spPr>
        <a:xfrm>
          <a:off x="10497312" y="12308061"/>
          <a:ext cx="7693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Indeginous Team</a:t>
          </a:r>
        </a:p>
      </xdr:txBody>
    </xdr:sp>
    <xdr:clientData/>
  </xdr:oneCellAnchor>
  <xdr:twoCellAnchor editAs="oneCell">
    <xdr:from>
      <xdr:col>7</xdr:col>
      <xdr:colOff>126</xdr:colOff>
      <xdr:row>11</xdr:row>
      <xdr:rowOff>86361</xdr:rowOff>
    </xdr:from>
    <xdr:to>
      <xdr:col>7</xdr:col>
      <xdr:colOff>183007</xdr:colOff>
      <xdr:row>12</xdr:row>
      <xdr:rowOff>86361</xdr:rowOff>
    </xdr:to>
    <xdr:sp macro="" textlink="">
      <xdr:nvSpPr>
        <xdr:cNvPr id="123" name="PTObj_DNode_1_27">
          <a:extLst>
            <a:ext uri="{FF2B5EF4-FFF2-40B4-BE49-F238E27FC236}">
              <a16:creationId xmlns:a16="http://schemas.microsoft.com/office/drawing/2014/main" id="{5D7D43D8-96A9-47D1-A17F-08C6376CC2E9}"/>
            </a:ext>
          </a:extLst>
        </xdr:cNvPr>
        <xdr:cNvSpPr/>
      </xdr:nvSpPr>
      <xdr:spPr>
        <a:xfrm rot="-5400000">
          <a:off x="13812329" y="11944033"/>
          <a:ext cx="180975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276987</xdr:colOff>
      <xdr:row>11</xdr:row>
      <xdr:rowOff>87487</xdr:rowOff>
    </xdr:from>
    <xdr:ext cx="417807" cy="180627"/>
    <xdr:sp macro="" textlink="">
      <xdr:nvSpPr>
        <xdr:cNvPr id="124" name="PTObj_DBranchName_1_27">
          <a:extLst>
            <a:ext uri="{FF2B5EF4-FFF2-40B4-BE49-F238E27FC236}">
              <a16:creationId xmlns:a16="http://schemas.microsoft.com/office/drawing/2014/main" id="{CAFEBAC7-B919-4B0A-979C-3A04AF25EE7A}"/>
            </a:ext>
          </a:extLst>
        </xdr:cNvPr>
        <xdr:cNvSpPr txBox="1"/>
      </xdr:nvSpPr>
      <xdr:spPr>
        <a:xfrm>
          <a:off x="12297537" y="11946112"/>
          <a:ext cx="4178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Effective</a:t>
          </a:r>
        </a:p>
      </xdr:txBody>
    </xdr:sp>
    <xdr:clientData/>
  </xdr:oneCellAnchor>
  <xdr:twoCellAnchor editAs="oneCell">
    <xdr:from>
      <xdr:col>7</xdr:col>
      <xdr:colOff>127</xdr:colOff>
      <xdr:row>15</xdr:row>
      <xdr:rowOff>86360</xdr:rowOff>
    </xdr:from>
    <xdr:to>
      <xdr:col>7</xdr:col>
      <xdr:colOff>183007</xdr:colOff>
      <xdr:row>16</xdr:row>
      <xdr:rowOff>86360</xdr:rowOff>
    </xdr:to>
    <xdr:sp macro="" textlink="">
      <xdr:nvSpPr>
        <xdr:cNvPr id="125" name="PTObj_DNode_1_28">
          <a:extLst>
            <a:ext uri="{FF2B5EF4-FFF2-40B4-BE49-F238E27FC236}">
              <a16:creationId xmlns:a16="http://schemas.microsoft.com/office/drawing/2014/main" id="{C63B8810-32D6-4208-8AE8-ECE330B0D161}"/>
            </a:ext>
          </a:extLst>
        </xdr:cNvPr>
        <xdr:cNvSpPr/>
      </xdr:nvSpPr>
      <xdr:spPr>
        <a:xfrm rot="-5400000">
          <a:off x="13812329" y="12667933"/>
          <a:ext cx="180975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276987</xdr:colOff>
      <xdr:row>15</xdr:row>
      <xdr:rowOff>87486</xdr:rowOff>
    </xdr:from>
    <xdr:ext cx="498534" cy="180627"/>
    <xdr:sp macro="" textlink="">
      <xdr:nvSpPr>
        <xdr:cNvPr id="126" name="PTObj_DBranchName_1_28">
          <a:extLst>
            <a:ext uri="{FF2B5EF4-FFF2-40B4-BE49-F238E27FC236}">
              <a16:creationId xmlns:a16="http://schemas.microsoft.com/office/drawing/2014/main" id="{4C71F150-2815-4579-8608-5EEE293C5C6A}"/>
            </a:ext>
          </a:extLst>
        </xdr:cNvPr>
        <xdr:cNvSpPr txBox="1"/>
      </xdr:nvSpPr>
      <xdr:spPr>
        <a:xfrm>
          <a:off x="12297537" y="12670011"/>
          <a:ext cx="4985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Ineffective</a:t>
          </a:r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1479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1479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1479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1479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1479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549275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796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796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796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796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796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549275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8171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8171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8171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8171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8171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9</xdr:col>
      <xdr:colOff>273050</xdr:colOff>
      <xdr:row>25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4471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4471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4471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4471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4471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9</xdr:col>
      <xdr:colOff>492125</xdr:colOff>
      <xdr:row>35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6113  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6113 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6113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6113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6113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4</xdr:col>
      <xdr:colOff>866775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225425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26965  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26965 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26965 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26965 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26965      "/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0227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0227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0227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0227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0227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292100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10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10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10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10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10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292100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908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908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908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908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908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577850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tabSelected="1" zoomScaleNormal="100" workbookViewId="0">
      <selection activeCell="H47" sqref="H47"/>
    </sheetView>
  </sheetViews>
  <sheetFormatPr defaultRowHeight="15" x14ac:dyDescent="0.25"/>
  <cols>
    <col min="1" max="1" width="9.140625" style="10"/>
    <col min="2" max="2" width="23.140625" style="10" customWidth="1"/>
    <col min="3" max="3" width="19" style="10" customWidth="1"/>
    <col min="4" max="4" width="37.85546875" style="10" customWidth="1"/>
    <col min="5" max="5" width="27" style="10" customWidth="1"/>
    <col min="6" max="6" width="45.140625" style="10" customWidth="1"/>
    <col min="7" max="7" width="26.85546875" style="10" customWidth="1"/>
    <col min="8" max="8" width="27" style="10" customWidth="1"/>
    <col min="9" max="9" width="26.85546875" style="10" customWidth="1"/>
    <col min="10" max="10" width="20.7109375" style="10" customWidth="1"/>
    <col min="11" max="16384" width="9.140625" style="10"/>
  </cols>
  <sheetData>
    <row r="1" spans="2:7" ht="15.75" thickBot="1" x14ac:dyDescent="0.3"/>
    <row r="2" spans="2:7" x14ac:dyDescent="0.25">
      <c r="B2" s="25" t="s">
        <v>94</v>
      </c>
      <c r="C2" s="26" t="s">
        <v>95</v>
      </c>
      <c r="D2" s="25" t="s">
        <v>94</v>
      </c>
      <c r="E2" s="26" t="s">
        <v>96</v>
      </c>
      <c r="F2" s="25" t="s">
        <v>94</v>
      </c>
      <c r="G2" s="27" t="s">
        <v>97</v>
      </c>
    </row>
    <row r="3" spans="2:7" x14ac:dyDescent="0.25">
      <c r="B3" s="20" t="s">
        <v>99</v>
      </c>
      <c r="C3" s="24">
        <v>300</v>
      </c>
      <c r="D3" s="20" t="s">
        <v>103</v>
      </c>
      <c r="E3" s="24">
        <v>350</v>
      </c>
      <c r="F3" s="20" t="s">
        <v>104</v>
      </c>
      <c r="G3" s="21">
        <v>200</v>
      </c>
    </row>
    <row r="4" spans="2:7" x14ac:dyDescent="0.25">
      <c r="B4" s="20" t="s">
        <v>98</v>
      </c>
      <c r="C4" s="24"/>
      <c r="D4" s="20" t="s">
        <v>98</v>
      </c>
      <c r="E4" s="24"/>
      <c r="F4" s="20" t="s">
        <v>98</v>
      </c>
      <c r="G4" s="21"/>
    </row>
    <row r="5" spans="2:7" x14ac:dyDescent="0.25">
      <c r="B5" s="20" t="s">
        <v>59</v>
      </c>
      <c r="C5" s="24">
        <v>0.6</v>
      </c>
      <c r="D5" s="20" t="s">
        <v>59</v>
      </c>
      <c r="E5" s="24">
        <v>0.7</v>
      </c>
      <c r="F5" s="20" t="s">
        <v>59</v>
      </c>
      <c r="G5" s="21">
        <v>0.55000000000000004</v>
      </c>
    </row>
    <row r="6" spans="2:7" x14ac:dyDescent="0.25">
      <c r="B6" s="20" t="s">
        <v>60</v>
      </c>
      <c r="C6" s="24">
        <f>1-C5</f>
        <v>0.4</v>
      </c>
      <c r="D6" s="20" t="s">
        <v>60</v>
      </c>
      <c r="E6" s="24">
        <f>1-E5</f>
        <v>0.30000000000000004</v>
      </c>
      <c r="F6" s="20" t="s">
        <v>60</v>
      </c>
      <c r="G6" s="21">
        <f>1-G5</f>
        <v>0.44999999999999996</v>
      </c>
    </row>
    <row r="7" spans="2:7" x14ac:dyDescent="0.25">
      <c r="B7" s="20" t="s">
        <v>192</v>
      </c>
      <c r="C7" s="24">
        <v>350</v>
      </c>
      <c r="D7" s="20" t="s">
        <v>192</v>
      </c>
      <c r="E7" s="24">
        <v>850</v>
      </c>
      <c r="F7" s="20" t="s">
        <v>192</v>
      </c>
      <c r="G7" s="21">
        <v>1000</v>
      </c>
    </row>
    <row r="8" spans="2:7" x14ac:dyDescent="0.25">
      <c r="B8" s="20" t="s">
        <v>193</v>
      </c>
      <c r="C8" s="24">
        <v>120</v>
      </c>
      <c r="D8" s="20" t="s">
        <v>104</v>
      </c>
      <c r="E8" s="24">
        <v>200</v>
      </c>
      <c r="F8" s="20" t="s">
        <v>192</v>
      </c>
      <c r="G8" s="21">
        <v>150</v>
      </c>
    </row>
    <row r="9" spans="2:7" x14ac:dyDescent="0.25">
      <c r="B9" s="20" t="s">
        <v>98</v>
      </c>
      <c r="C9" s="24"/>
      <c r="D9" s="20" t="s">
        <v>98</v>
      </c>
      <c r="E9" s="24"/>
      <c r="F9" s="20" t="s">
        <v>105</v>
      </c>
      <c r="G9" s="21">
        <v>400</v>
      </c>
    </row>
    <row r="10" spans="2:7" x14ac:dyDescent="0.25">
      <c r="B10" s="20" t="s">
        <v>59</v>
      </c>
      <c r="C10" s="24">
        <v>0.3</v>
      </c>
      <c r="D10" s="20" t="s">
        <v>59</v>
      </c>
      <c r="E10" s="24">
        <v>0.55000000000000004</v>
      </c>
      <c r="F10" s="20" t="s">
        <v>98</v>
      </c>
      <c r="G10" s="21"/>
    </row>
    <row r="11" spans="2:7" x14ac:dyDescent="0.25">
      <c r="B11" s="20" t="s">
        <v>60</v>
      </c>
      <c r="C11" s="24">
        <f>1-C10</f>
        <v>0.7</v>
      </c>
      <c r="D11" s="20" t="s">
        <v>60</v>
      </c>
      <c r="E11" s="24">
        <f>1-E10</f>
        <v>0.44999999999999996</v>
      </c>
      <c r="F11" s="20" t="s">
        <v>59</v>
      </c>
      <c r="G11" s="21">
        <v>0.65</v>
      </c>
    </row>
    <row r="12" spans="2:7" x14ac:dyDescent="0.25">
      <c r="B12" s="20" t="s">
        <v>192</v>
      </c>
      <c r="C12" s="24">
        <v>70</v>
      </c>
      <c r="D12" s="20" t="s">
        <v>192</v>
      </c>
      <c r="E12" s="24">
        <v>1000</v>
      </c>
      <c r="F12" s="20" t="s">
        <v>60</v>
      </c>
      <c r="G12" s="21">
        <f>1-G11</f>
        <v>0.35</v>
      </c>
    </row>
    <row r="13" spans="2:7" x14ac:dyDescent="0.25">
      <c r="B13" s="20" t="s">
        <v>194</v>
      </c>
      <c r="C13" s="24">
        <v>20</v>
      </c>
      <c r="D13" s="20" t="s">
        <v>192</v>
      </c>
      <c r="E13" s="24">
        <v>150</v>
      </c>
      <c r="F13" s="20" t="s">
        <v>192</v>
      </c>
      <c r="G13" s="21">
        <v>1000</v>
      </c>
    </row>
    <row r="14" spans="2:7" ht="15.75" thickBot="1" x14ac:dyDescent="0.3">
      <c r="B14" s="20" t="s">
        <v>101</v>
      </c>
      <c r="C14" s="24">
        <v>250</v>
      </c>
      <c r="D14" s="20" t="s">
        <v>105</v>
      </c>
      <c r="E14" s="24">
        <v>400</v>
      </c>
      <c r="F14" s="22" t="s">
        <v>192</v>
      </c>
      <c r="G14" s="23">
        <v>300</v>
      </c>
    </row>
    <row r="15" spans="2:7" x14ac:dyDescent="0.25">
      <c r="B15" s="20" t="s">
        <v>98</v>
      </c>
      <c r="C15" s="24"/>
      <c r="D15" s="20" t="s">
        <v>98</v>
      </c>
      <c r="E15" s="21"/>
    </row>
    <row r="16" spans="2:7" x14ac:dyDescent="0.25">
      <c r="B16" s="20" t="s">
        <v>59</v>
      </c>
      <c r="C16" s="24">
        <v>0.21</v>
      </c>
      <c r="D16" s="20" t="s">
        <v>59</v>
      </c>
      <c r="E16" s="21">
        <v>0.65</v>
      </c>
    </row>
    <row r="17" spans="2:9" x14ac:dyDescent="0.25">
      <c r="B17" s="20" t="s">
        <v>60</v>
      </c>
      <c r="C17" s="24">
        <f>1-C16</f>
        <v>0.79</v>
      </c>
      <c r="D17" s="20" t="s">
        <v>60</v>
      </c>
      <c r="E17" s="21">
        <f>1-E16</f>
        <v>0.35</v>
      </c>
    </row>
    <row r="18" spans="2:9" x14ac:dyDescent="0.25">
      <c r="B18" s="20" t="s">
        <v>192</v>
      </c>
      <c r="C18" s="24">
        <v>400</v>
      </c>
      <c r="D18" s="20" t="s">
        <v>192</v>
      </c>
      <c r="E18" s="21">
        <v>1000</v>
      </c>
    </row>
    <row r="19" spans="2:9" x14ac:dyDescent="0.25">
      <c r="B19" s="20" t="s">
        <v>194</v>
      </c>
      <c r="C19" s="24">
        <v>200</v>
      </c>
      <c r="D19" s="20" t="s">
        <v>192</v>
      </c>
      <c r="E19" s="21">
        <v>300</v>
      </c>
    </row>
    <row r="20" spans="2:9" x14ac:dyDescent="0.25">
      <c r="B20" s="20" t="s">
        <v>102</v>
      </c>
      <c r="C20" s="24">
        <v>570</v>
      </c>
      <c r="D20" s="20" t="s">
        <v>106</v>
      </c>
      <c r="E20" s="21">
        <v>250</v>
      </c>
    </row>
    <row r="21" spans="2:9" x14ac:dyDescent="0.25">
      <c r="B21" s="20" t="s">
        <v>98</v>
      </c>
      <c r="C21" s="24"/>
      <c r="D21" s="20" t="s">
        <v>98</v>
      </c>
      <c r="E21" s="21"/>
    </row>
    <row r="22" spans="2:9" x14ac:dyDescent="0.25">
      <c r="B22" s="20" t="s">
        <v>59</v>
      </c>
      <c r="C22" s="24">
        <v>0.72</v>
      </c>
      <c r="D22" s="20" t="s">
        <v>59</v>
      </c>
      <c r="E22" s="21">
        <v>0.32</v>
      </c>
    </row>
    <row r="23" spans="2:9" x14ac:dyDescent="0.25">
      <c r="B23" s="20" t="s">
        <v>60</v>
      </c>
      <c r="C23" s="24">
        <f>1-C22</f>
        <v>0.28000000000000003</v>
      </c>
      <c r="D23" s="20" t="s">
        <v>60</v>
      </c>
      <c r="E23" s="21">
        <f>1-E22</f>
        <v>0.67999999999999994</v>
      </c>
    </row>
    <row r="24" spans="2:9" x14ac:dyDescent="0.25">
      <c r="B24" s="20" t="s">
        <v>192</v>
      </c>
      <c r="C24" s="24">
        <v>900</v>
      </c>
      <c r="D24" s="20" t="s">
        <v>192</v>
      </c>
      <c r="E24" s="21">
        <v>380</v>
      </c>
    </row>
    <row r="25" spans="2:9" ht="15.75" thickBot="1" x14ac:dyDescent="0.3">
      <c r="B25" s="20" t="s">
        <v>100</v>
      </c>
      <c r="C25" s="24">
        <v>120</v>
      </c>
      <c r="D25" s="22" t="s">
        <v>192</v>
      </c>
      <c r="E25" s="23">
        <v>20</v>
      </c>
    </row>
    <row r="26" spans="2:9" x14ac:dyDescent="0.25">
      <c r="B26" s="20" t="s">
        <v>98</v>
      </c>
      <c r="C26" s="21"/>
    </row>
    <row r="27" spans="2:9" ht="14.45" customHeight="1" x14ac:dyDescent="0.25">
      <c r="B27" s="20" t="s">
        <v>59</v>
      </c>
      <c r="C27" s="21">
        <v>0.3</v>
      </c>
      <c r="F27" s="11">
        <f>$C$5</f>
        <v>0.6</v>
      </c>
      <c r="G27" s="12">
        <f>_xll.PTreeNodeProbability(treeCalc_1!$F$2,8)</f>
        <v>0</v>
      </c>
    </row>
    <row r="28" spans="2:9" ht="14.45" customHeight="1" x14ac:dyDescent="0.25">
      <c r="B28" s="20" t="s">
        <v>60</v>
      </c>
      <c r="C28" s="21">
        <f>1-C27</f>
        <v>0.7</v>
      </c>
      <c r="F28" s="13">
        <f>$C$7</f>
        <v>350</v>
      </c>
      <c r="G28" s="14">
        <f>_xll.PTreeNodeValue(treeCalc_1!$F$2,8)</f>
        <v>50</v>
      </c>
    </row>
    <row r="29" spans="2:9" ht="14.45" customHeight="1" x14ac:dyDescent="0.25">
      <c r="B29" s="20" t="s">
        <v>192</v>
      </c>
      <c r="C29" s="21">
        <v>70</v>
      </c>
      <c r="E29" s="15" t="b">
        <f>_xll.PTreeNodeDecision(treeCalc_1!$F$2,5)</f>
        <v>0</v>
      </c>
      <c r="F29" s="16" t="s">
        <v>56</v>
      </c>
    </row>
    <row r="30" spans="2:9" ht="14.45" customHeight="1" thickBot="1" x14ac:dyDescent="0.3">
      <c r="B30" s="22" t="s">
        <v>194</v>
      </c>
      <c r="C30" s="23">
        <v>20</v>
      </c>
      <c r="E30" s="13">
        <f>-$C$3</f>
        <v>-300</v>
      </c>
      <c r="F30" s="17">
        <f>_xll.PTreeNodeValue(treeCalc_1!$F$2,5)</f>
        <v>-84</v>
      </c>
    </row>
    <row r="31" spans="2:9" ht="14.45" customHeight="1" x14ac:dyDescent="0.25">
      <c r="H31" s="11">
        <f>$C$10</f>
        <v>0.3</v>
      </c>
      <c r="I31" s="12">
        <f>_xll.PTreeNodeProbability(treeCalc_1!$F$2,11)</f>
        <v>0</v>
      </c>
    </row>
    <row r="32" spans="2:9" ht="14.45" customHeight="1" x14ac:dyDescent="0.25">
      <c r="H32" s="13">
        <f>$C$12</f>
        <v>70</v>
      </c>
      <c r="I32" s="14">
        <f>_xll.PTreeNodeValue(treeCalc_1!$F$2,11)</f>
        <v>-250</v>
      </c>
    </row>
    <row r="33" spans="4:9" ht="14.45" customHeight="1" x14ac:dyDescent="0.25">
      <c r="G33" s="15" t="b">
        <f>_xll.PTreeNodeDecision(treeCalc_1!$F$2,10)</f>
        <v>1</v>
      </c>
      <c r="H33" s="16" t="s">
        <v>56</v>
      </c>
    </row>
    <row r="34" spans="4:9" ht="14.45" customHeight="1" x14ac:dyDescent="0.25">
      <c r="G34" s="13">
        <f>-$C$8</f>
        <v>-120</v>
      </c>
      <c r="H34" s="17">
        <f>_xll.PTreeNodeValue(treeCalc_1!$F$2,10)</f>
        <v>-285</v>
      </c>
    </row>
    <row r="35" spans="4:9" ht="14.45" customHeight="1" x14ac:dyDescent="0.25">
      <c r="H35" s="11">
        <f>$C$11</f>
        <v>0.7</v>
      </c>
      <c r="I35" s="12">
        <f>_xll.PTreeNodeProbability(treeCalc_1!$F$2,12)</f>
        <v>0</v>
      </c>
    </row>
    <row r="36" spans="4:9" ht="14.45" customHeight="1" x14ac:dyDescent="0.25">
      <c r="H36" s="13">
        <f>$C$13</f>
        <v>20</v>
      </c>
      <c r="I36" s="14">
        <f>_xll.PTreeNodeValue(treeCalc_1!$F$2,12)</f>
        <v>-300</v>
      </c>
    </row>
    <row r="37" spans="4:9" ht="14.45" customHeight="1" x14ac:dyDescent="0.25">
      <c r="F37" s="11">
        <f>$C$6</f>
        <v>0.4</v>
      </c>
      <c r="G37" s="18" t="s">
        <v>47</v>
      </c>
    </row>
    <row r="38" spans="4:9" ht="14.45" customHeight="1" x14ac:dyDescent="0.25">
      <c r="F38" s="13">
        <v>100</v>
      </c>
      <c r="G38" s="19">
        <f>_xll.PTreeNodeValue(treeCalc_1!$F$2,9)</f>
        <v>-285</v>
      </c>
    </row>
    <row r="39" spans="4:9" ht="14.45" customHeight="1" x14ac:dyDescent="0.25">
      <c r="D39" s="15" t="b">
        <f>_xll.PTreeNodeDecision(treeCalc_1!$F$2,2)</f>
        <v>0</v>
      </c>
      <c r="E39" s="18" t="s">
        <v>47</v>
      </c>
    </row>
    <row r="40" spans="4:9" ht="14.45" customHeight="1" x14ac:dyDescent="0.25">
      <c r="D40" s="13">
        <v>0</v>
      </c>
      <c r="E40" s="19">
        <f>_xll.PTreeNodeValue(treeCalc_1!$F$2,2)</f>
        <v>180.2</v>
      </c>
    </row>
    <row r="41" spans="4:9" ht="14.45" customHeight="1" x14ac:dyDescent="0.25">
      <c r="F41" s="11">
        <f>$C$16</f>
        <v>0.21</v>
      </c>
      <c r="G41" s="12">
        <f>_xll.PTreeNodeProbability(treeCalc_1!$F$2,13)</f>
        <v>0</v>
      </c>
    </row>
    <row r="42" spans="4:9" ht="14.45" customHeight="1" x14ac:dyDescent="0.25">
      <c r="F42" s="13">
        <f>$C$18</f>
        <v>400</v>
      </c>
      <c r="G42" s="14">
        <f>_xll.PTreeNodeValue(treeCalc_1!$F$2,13)</f>
        <v>150</v>
      </c>
    </row>
    <row r="43" spans="4:9" ht="14.45" customHeight="1" x14ac:dyDescent="0.25">
      <c r="E43" s="15" t="b">
        <f>_xll.PTreeNodeDecision(treeCalc_1!$F$2,6)</f>
        <v>0</v>
      </c>
      <c r="F43" s="16" t="s">
        <v>56</v>
      </c>
    </row>
    <row r="44" spans="4:9" ht="14.45" customHeight="1" x14ac:dyDescent="0.25">
      <c r="E44" s="13">
        <f>-$C$14</f>
        <v>-250</v>
      </c>
      <c r="F44" s="17">
        <f>_xll.PTreeNodeValue(treeCalc_1!$F$2,6)</f>
        <v>-8</v>
      </c>
    </row>
    <row r="45" spans="4:9" ht="14.45" customHeight="1" x14ac:dyDescent="0.25">
      <c r="F45" s="11">
        <f>$C$17</f>
        <v>0.79</v>
      </c>
      <c r="G45" s="12">
        <f>_xll.PTreeNodeProbability(treeCalc_1!$F$2,14)</f>
        <v>0</v>
      </c>
    </row>
    <row r="46" spans="4:9" ht="14.45" customHeight="1" x14ac:dyDescent="0.25">
      <c r="F46" s="13">
        <f>$C$19</f>
        <v>200</v>
      </c>
      <c r="G46" s="14">
        <f>_xll.PTreeNodeValue(treeCalc_1!$F$2,14)</f>
        <v>-50</v>
      </c>
    </row>
    <row r="47" spans="4:9" ht="14.45" customHeight="1" x14ac:dyDescent="0.25">
      <c r="F47" s="11">
        <f>$C$22</f>
        <v>0.72</v>
      </c>
      <c r="G47" s="12">
        <f>_xll.PTreeNodeProbability(treeCalc_1!$F$2,15)</f>
        <v>0</v>
      </c>
    </row>
    <row r="48" spans="4:9" ht="14.45" customHeight="1" x14ac:dyDescent="0.25">
      <c r="F48" s="13">
        <f>$C$24</f>
        <v>900</v>
      </c>
      <c r="G48" s="14">
        <f>_xll.PTreeNodeValue(treeCalc_1!$F$2,15)</f>
        <v>330</v>
      </c>
    </row>
    <row r="49" spans="3:9" ht="14.45" customHeight="1" x14ac:dyDescent="0.25">
      <c r="E49" s="15" t="b">
        <f>_xll.PTreeNodeDecision(treeCalc_1!$F$2,7)</f>
        <v>1</v>
      </c>
      <c r="F49" s="16" t="s">
        <v>56</v>
      </c>
    </row>
    <row r="50" spans="3:9" ht="14.45" customHeight="1" x14ac:dyDescent="0.25">
      <c r="E50" s="13">
        <f>-$C$20</f>
        <v>-570</v>
      </c>
      <c r="F50" s="17">
        <f>_xll.PTreeNodeValue(treeCalc_1!$F$2,7)</f>
        <v>180.2</v>
      </c>
    </row>
    <row r="51" spans="3:9" ht="14.45" customHeight="1" x14ac:dyDescent="0.25">
      <c r="H51" s="11">
        <f>$C$27</f>
        <v>0.3</v>
      </c>
      <c r="I51" s="12">
        <f>_xll.PTreeNodeProbability(treeCalc_1!$F$2,18)</f>
        <v>0</v>
      </c>
    </row>
    <row r="52" spans="3:9" ht="14.45" customHeight="1" x14ac:dyDescent="0.25">
      <c r="H52" s="13">
        <f>$C$29</f>
        <v>70</v>
      </c>
      <c r="I52" s="14">
        <f>_xll.PTreeNodeValue(treeCalc_1!$F$2,18)</f>
        <v>-170</v>
      </c>
    </row>
    <row r="53" spans="3:9" ht="14.45" customHeight="1" x14ac:dyDescent="0.25">
      <c r="G53" s="15" t="b">
        <f>_xll.PTreeNodeDecision(treeCalc_1!$F$2,17)</f>
        <v>1</v>
      </c>
      <c r="H53" s="16" t="s">
        <v>56</v>
      </c>
    </row>
    <row r="54" spans="3:9" ht="14.45" customHeight="1" x14ac:dyDescent="0.25">
      <c r="G54" s="13">
        <f>-$C$25</f>
        <v>-120</v>
      </c>
      <c r="H54" s="17">
        <f>_xll.PTreeNodeValue(treeCalc_1!$F$2,17)</f>
        <v>-205</v>
      </c>
    </row>
    <row r="55" spans="3:9" ht="14.45" customHeight="1" x14ac:dyDescent="0.25">
      <c r="H55" s="11">
        <f>$C$28</f>
        <v>0.7</v>
      </c>
      <c r="I55" s="12">
        <f>_xll.PTreeNodeProbability(treeCalc_1!$F$2,19)</f>
        <v>0</v>
      </c>
    </row>
    <row r="56" spans="3:9" ht="14.45" customHeight="1" x14ac:dyDescent="0.25">
      <c r="H56" s="13">
        <f>$C$30</f>
        <v>20</v>
      </c>
      <c r="I56" s="14">
        <f>_xll.PTreeNodeValue(treeCalc_1!$F$2,19)</f>
        <v>-220</v>
      </c>
    </row>
    <row r="57" spans="3:9" ht="14.45" customHeight="1" x14ac:dyDescent="0.25">
      <c r="F57" s="11">
        <f>$C$23</f>
        <v>0.28000000000000003</v>
      </c>
      <c r="G57" s="18" t="s">
        <v>47</v>
      </c>
    </row>
    <row r="58" spans="3:9" ht="14.45" customHeight="1" x14ac:dyDescent="0.25">
      <c r="F58" s="13">
        <v>450</v>
      </c>
      <c r="G58" s="19">
        <f>_xll.PTreeNodeValue(treeCalc_1!$F$2,16)</f>
        <v>-205</v>
      </c>
    </row>
    <row r="59" spans="3:9" ht="14.45" customHeight="1" x14ac:dyDescent="0.25">
      <c r="C59" s="13"/>
      <c r="D59" s="18" t="s">
        <v>47</v>
      </c>
    </row>
    <row r="60" spans="3:9" ht="14.45" customHeight="1" x14ac:dyDescent="0.25">
      <c r="C60" s="13"/>
      <c r="D60" s="19">
        <f>_xll.PTreeNodeValue(treeCalc_1!$F$2,1)</f>
        <v>430.25</v>
      </c>
    </row>
    <row r="61" spans="3:9" ht="14.45" customHeight="1" x14ac:dyDescent="0.25">
      <c r="F61" s="11">
        <f>$E$5</f>
        <v>0.7</v>
      </c>
      <c r="G61" s="12">
        <f>_xll.PTreeNodeProbability(treeCalc_1!$F$2,22)</f>
        <v>0.7</v>
      </c>
    </row>
    <row r="62" spans="3:9" ht="14.45" customHeight="1" x14ac:dyDescent="0.25">
      <c r="F62" s="13">
        <f>$E$7</f>
        <v>850</v>
      </c>
      <c r="G62" s="14">
        <f>_xll.PTreeNodeValue(treeCalc_1!$F$2,22)</f>
        <v>500</v>
      </c>
    </row>
    <row r="63" spans="3:9" ht="14.45" customHeight="1" x14ac:dyDescent="0.25">
      <c r="E63" s="15" t="b">
        <f>_xll.PTreeNodeDecision(treeCalc_1!$F$2,20)</f>
        <v>1</v>
      </c>
      <c r="F63" s="16" t="s">
        <v>56</v>
      </c>
    </row>
    <row r="64" spans="3:9" ht="14.45" customHeight="1" x14ac:dyDescent="0.25">
      <c r="E64" s="13">
        <f>-$E$3</f>
        <v>-350</v>
      </c>
      <c r="F64" s="17">
        <f>_xll.PTreeNodeValue(treeCalc_1!$F$2,20)</f>
        <v>430.25</v>
      </c>
    </row>
    <row r="65" spans="6:10" ht="14.45" customHeight="1" x14ac:dyDescent="0.25">
      <c r="I65" s="11">
        <f>$E$10</f>
        <v>0.55000000000000004</v>
      </c>
      <c r="J65" s="12">
        <f>_xll.PTreeNodeProbability(treeCalc_1!$F$2,27)</f>
        <v>0.16500000000000004</v>
      </c>
    </row>
    <row r="66" spans="6:10" ht="14.45" customHeight="1" x14ac:dyDescent="0.25">
      <c r="I66" s="13">
        <f>$E$12</f>
        <v>1000</v>
      </c>
      <c r="J66" s="14">
        <f>_xll.PTreeNodeValue(treeCalc_1!$F$2,27)</f>
        <v>650</v>
      </c>
    </row>
    <row r="67" spans="6:10" ht="14.45" customHeight="1" x14ac:dyDescent="0.25">
      <c r="H67" s="15" t="b">
        <f>_xll.PTreeNodeDecision(treeCalc_1!$F$2,25)</f>
        <v>1</v>
      </c>
      <c r="I67" s="16" t="s">
        <v>56</v>
      </c>
    </row>
    <row r="68" spans="6:10" ht="14.45" customHeight="1" x14ac:dyDescent="0.25">
      <c r="H68" s="13">
        <f>-$E$8</f>
        <v>-200</v>
      </c>
      <c r="I68" s="17">
        <f>_xll.PTreeNodeValue(treeCalc_1!$F$2,25)</f>
        <v>267.50000000000006</v>
      </c>
    </row>
    <row r="69" spans="6:10" ht="14.45" customHeight="1" x14ac:dyDescent="0.25">
      <c r="I69" s="11">
        <f>$E$11</f>
        <v>0.44999999999999996</v>
      </c>
      <c r="J69" s="12">
        <f>_xll.PTreeNodeProbability(treeCalc_1!$F$2,28)</f>
        <v>0.13500000000000001</v>
      </c>
    </row>
    <row r="70" spans="6:10" ht="14.45" customHeight="1" x14ac:dyDescent="0.25">
      <c r="I70" s="13">
        <f>$E$13</f>
        <v>150</v>
      </c>
      <c r="J70" s="14">
        <f>_xll.PTreeNodeValue(treeCalc_1!$F$2,28)</f>
        <v>-200</v>
      </c>
    </row>
    <row r="71" spans="6:10" ht="14.45" customHeight="1" x14ac:dyDescent="0.25">
      <c r="G71" s="15" t="b">
        <f>_xll.PTreeNodeDecision(treeCalc_1!$F$2,24)</f>
        <v>1</v>
      </c>
      <c r="H71" s="18" t="s">
        <v>47</v>
      </c>
    </row>
    <row r="72" spans="6:10" ht="14.45" customHeight="1" x14ac:dyDescent="0.25">
      <c r="G72" s="13"/>
      <c r="H72" s="19">
        <f>_xll.PTreeNodeValue(treeCalc_1!$F$2,24)</f>
        <v>267.50000000000006</v>
      </c>
    </row>
    <row r="73" spans="6:10" ht="14.45" customHeight="1" x14ac:dyDescent="0.25">
      <c r="I73" s="11">
        <f>$E$16</f>
        <v>0.65</v>
      </c>
      <c r="J73" s="12">
        <f>_xll.PTreeNodeProbability(treeCalc_1!$F$2,29)</f>
        <v>0</v>
      </c>
    </row>
    <row r="74" spans="6:10" ht="14.45" customHeight="1" x14ac:dyDescent="0.25">
      <c r="I74" s="13">
        <f>$E$18</f>
        <v>1000</v>
      </c>
      <c r="J74" s="14">
        <f>_xll.PTreeNodeValue(treeCalc_1!$F$2,29)</f>
        <v>450</v>
      </c>
    </row>
    <row r="75" spans="6:10" ht="14.45" customHeight="1" x14ac:dyDescent="0.25">
      <c r="H75" s="15" t="b">
        <f>_xll.PTreeNodeDecision(treeCalc_1!$F$2,26)</f>
        <v>0</v>
      </c>
      <c r="I75" s="16" t="s">
        <v>56</v>
      </c>
    </row>
    <row r="76" spans="6:10" ht="14.45" customHeight="1" x14ac:dyDescent="0.25">
      <c r="H76" s="13">
        <f>-$E$14</f>
        <v>-400</v>
      </c>
      <c r="I76" s="17">
        <f>_xll.PTreeNodeValue(treeCalc_1!$F$2,26)</f>
        <v>205</v>
      </c>
    </row>
    <row r="77" spans="6:10" ht="14.45" customHeight="1" x14ac:dyDescent="0.25">
      <c r="I77" s="11">
        <f>$E$17</f>
        <v>0.35</v>
      </c>
      <c r="J77" s="12">
        <f>_xll.PTreeNodeProbability(treeCalc_1!$F$2,30)</f>
        <v>0</v>
      </c>
    </row>
    <row r="78" spans="6:10" ht="14.45" customHeight="1" x14ac:dyDescent="0.25">
      <c r="I78" s="13">
        <f>$E$19</f>
        <v>300</v>
      </c>
      <c r="J78" s="14">
        <f>_xll.PTreeNodeValue(treeCalc_1!$F$2,30)</f>
        <v>-250</v>
      </c>
    </row>
    <row r="79" spans="6:10" ht="14.45" customHeight="1" x14ac:dyDescent="0.25">
      <c r="F79" s="11">
        <f>$E$6</f>
        <v>0.30000000000000004</v>
      </c>
      <c r="G79" s="18" t="s">
        <v>47</v>
      </c>
    </row>
    <row r="80" spans="6:10" ht="14.45" customHeight="1" x14ac:dyDescent="0.25">
      <c r="F80" s="13">
        <v>200</v>
      </c>
      <c r="G80" s="19">
        <f>_xll.PTreeNodeValue(treeCalc_1!$F$2,23)</f>
        <v>267.50000000000006</v>
      </c>
    </row>
    <row r="81" spans="4:7" ht="14.45" customHeight="1" x14ac:dyDescent="0.25">
      <c r="D81" s="15" t="b">
        <f>_xll.PTreeNodeDecision(treeCalc_1!$F$2,3)</f>
        <v>1</v>
      </c>
      <c r="E81" s="18" t="s">
        <v>47</v>
      </c>
    </row>
    <row r="82" spans="4:7" ht="14.45" customHeight="1" x14ac:dyDescent="0.25">
      <c r="D82" s="13">
        <v>0</v>
      </c>
      <c r="E82" s="19">
        <f>_xll.PTreeNodeValue(treeCalc_1!$F$2,3)</f>
        <v>430.25</v>
      </c>
    </row>
    <row r="83" spans="4:7" ht="14.45" customHeight="1" x14ac:dyDescent="0.25">
      <c r="F83" s="11">
        <f>$E$22</f>
        <v>0.32</v>
      </c>
      <c r="G83" s="12">
        <f>_xll.PTreeNodeProbability(treeCalc_1!$F$2,31)</f>
        <v>0</v>
      </c>
    </row>
    <row r="84" spans="4:7" ht="14.45" customHeight="1" x14ac:dyDescent="0.25">
      <c r="F84" s="13">
        <f>$E$24</f>
        <v>380</v>
      </c>
      <c r="G84" s="14">
        <f>_xll.PTreeNodeValue(treeCalc_1!$F$2,31)</f>
        <v>130</v>
      </c>
    </row>
    <row r="85" spans="4:7" ht="14.45" customHeight="1" x14ac:dyDescent="0.25">
      <c r="E85" s="15" t="b">
        <f>_xll.PTreeNodeDecision(treeCalc_1!$F$2,21)</f>
        <v>0</v>
      </c>
      <c r="F85" s="16" t="s">
        <v>56</v>
      </c>
    </row>
    <row r="86" spans="4:7" ht="14.45" customHeight="1" x14ac:dyDescent="0.25">
      <c r="E86" s="13">
        <f>-$E$20</f>
        <v>-250</v>
      </c>
      <c r="F86" s="17">
        <f>_xll.PTreeNodeValue(treeCalc_1!$F$2,21)</f>
        <v>-114.79999999999998</v>
      </c>
    </row>
    <row r="87" spans="4:7" ht="14.45" customHeight="1" x14ac:dyDescent="0.25">
      <c r="F87" s="11">
        <f>$E$23</f>
        <v>0.67999999999999994</v>
      </c>
      <c r="G87" s="12">
        <f>_xll.PTreeNodeProbability(treeCalc_1!$F$2,32)</f>
        <v>0</v>
      </c>
    </row>
    <row r="88" spans="4:7" ht="14.45" customHeight="1" x14ac:dyDescent="0.25">
      <c r="F88" s="13">
        <f>$E$25</f>
        <v>20</v>
      </c>
      <c r="G88" s="14">
        <f>_xll.PTreeNodeValue(treeCalc_1!$F$2,32)</f>
        <v>-230</v>
      </c>
    </row>
    <row r="89" spans="4:7" ht="14.45" customHeight="1" x14ac:dyDescent="0.25">
      <c r="F89" s="11">
        <f>$G$5</f>
        <v>0.55000000000000004</v>
      </c>
      <c r="G89" s="12">
        <f>_xll.PTreeNodeProbability(treeCalc_1!$F$2,34)</f>
        <v>0</v>
      </c>
    </row>
    <row r="90" spans="4:7" ht="14.45" customHeight="1" x14ac:dyDescent="0.25">
      <c r="F90" s="13">
        <f>$G$7</f>
        <v>1000</v>
      </c>
      <c r="G90" s="14">
        <f>_xll.PTreeNodeValue(treeCalc_1!$F$2,34)</f>
        <v>800</v>
      </c>
    </row>
    <row r="91" spans="4:7" ht="14.45" customHeight="1" x14ac:dyDescent="0.25">
      <c r="E91" s="15" t="b">
        <f>_xll.PTreeNodeDecision(treeCalc_1!$F$2,33)</f>
        <v>1</v>
      </c>
      <c r="F91" s="16" t="s">
        <v>56</v>
      </c>
    </row>
    <row r="92" spans="4:7" ht="14.45" customHeight="1" x14ac:dyDescent="0.25">
      <c r="E92" s="13">
        <f>-$G$3</f>
        <v>-200</v>
      </c>
      <c r="F92" s="17">
        <f>_xll.PTreeNodeValue(treeCalc_1!$F$2,33)</f>
        <v>417.50000000000006</v>
      </c>
    </row>
    <row r="93" spans="4:7" ht="14.45" customHeight="1" x14ac:dyDescent="0.25">
      <c r="F93" s="11">
        <f>$G$6</f>
        <v>0.44999999999999996</v>
      </c>
      <c r="G93" s="12">
        <f>_xll.PTreeNodeProbability(treeCalc_1!$F$2,35)</f>
        <v>0</v>
      </c>
    </row>
    <row r="94" spans="4:7" ht="14.45" customHeight="1" x14ac:dyDescent="0.25">
      <c r="F94" s="13">
        <f>$G$8</f>
        <v>150</v>
      </c>
      <c r="G94" s="14">
        <f>_xll.PTreeNodeValue(treeCalc_1!$F$2,35)</f>
        <v>-50</v>
      </c>
    </row>
    <row r="95" spans="4:7" ht="14.45" customHeight="1" x14ac:dyDescent="0.25">
      <c r="D95" s="15" t="b">
        <f>_xll.PTreeNodeDecision(treeCalc_1!$F$2,4)</f>
        <v>0</v>
      </c>
      <c r="E95" s="18" t="s">
        <v>47</v>
      </c>
    </row>
    <row r="96" spans="4:7" ht="14.45" customHeight="1" x14ac:dyDescent="0.25">
      <c r="D96" s="13">
        <v>0</v>
      </c>
      <c r="E96" s="19">
        <f>_xll.PTreeNodeValue(treeCalc_1!$F$2,4)</f>
        <v>417.50000000000006</v>
      </c>
    </row>
    <row r="97" spans="5:7" ht="14.45" customHeight="1" x14ac:dyDescent="0.25">
      <c r="F97" s="11">
        <f>$G$11</f>
        <v>0.65</v>
      </c>
      <c r="G97" s="12">
        <f>_xll.PTreeNodeProbability(treeCalc_1!$F$2,37)</f>
        <v>0</v>
      </c>
    </row>
    <row r="98" spans="5:7" ht="14.45" customHeight="1" x14ac:dyDescent="0.25">
      <c r="F98" s="13">
        <f>$G$13</f>
        <v>1000</v>
      </c>
      <c r="G98" s="14">
        <f>_xll.PTreeNodeValue(treeCalc_1!$F$2,37)</f>
        <v>600</v>
      </c>
    </row>
    <row r="99" spans="5:7" ht="14.45" customHeight="1" x14ac:dyDescent="0.25">
      <c r="E99" s="15" t="b">
        <f>_xll.PTreeNodeDecision(treeCalc_1!$F$2,36)</f>
        <v>0</v>
      </c>
      <c r="F99" s="16" t="s">
        <v>56</v>
      </c>
    </row>
    <row r="100" spans="5:7" ht="14.45" customHeight="1" x14ac:dyDescent="0.25">
      <c r="E100" s="13">
        <f>-$G$9</f>
        <v>-400</v>
      </c>
      <c r="F100" s="17">
        <f>_xll.PTreeNodeValue(treeCalc_1!$F$2,36)</f>
        <v>355</v>
      </c>
    </row>
    <row r="101" spans="5:7" ht="14.45" customHeight="1" x14ac:dyDescent="0.25">
      <c r="F101" s="11">
        <f>$G$12</f>
        <v>0.35</v>
      </c>
      <c r="G101" s="12">
        <f>_xll.PTreeNodeProbability(treeCalc_1!$F$2,38)</f>
        <v>0</v>
      </c>
    </row>
    <row r="102" spans="5:7" ht="14.45" customHeight="1" x14ac:dyDescent="0.25">
      <c r="F102" s="13">
        <f>$G$14</f>
        <v>300</v>
      </c>
      <c r="G102" s="14">
        <f>_xll.PTreeNodeValue(treeCalc_1!$F$2,38)</f>
        <v>-100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5" max="5" width="10.42578125" bestFit="1" customWidth="1"/>
    <col min="6" max="6" width="8.140625" customWidth="1"/>
    <col min="7" max="7" width="6.140625" customWidth="1"/>
    <col min="8" max="8" width="8.140625" customWidth="1"/>
    <col min="9" max="9" width="5.28515625" customWidth="1"/>
    <col min="10" max="10" width="8.140625" customWidth="1"/>
  </cols>
  <sheetData>
    <row r="1" spans="2:2" s="4" customFormat="1" ht="18" x14ac:dyDescent="0.25">
      <c r="B1" s="7" t="s">
        <v>142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184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118</v>
      </c>
    </row>
    <row r="28" spans="2:10" ht="15.75" thickBot="1" x14ac:dyDescent="0.3"/>
    <row r="29" spans="2:10" ht="15.75" thickBot="1" x14ac:dyDescent="0.3">
      <c r="B29" s="28" t="s">
        <v>143</v>
      </c>
      <c r="C29" s="29"/>
      <c r="D29" s="29"/>
      <c r="E29" s="29"/>
      <c r="F29" s="29"/>
      <c r="G29" s="29"/>
      <c r="H29" s="29"/>
      <c r="I29" s="29"/>
      <c r="J29" s="30"/>
    </row>
    <row r="30" spans="2:10" x14ac:dyDescent="0.25">
      <c r="B30" s="34"/>
      <c r="C30" s="45" t="s">
        <v>137</v>
      </c>
      <c r="D30" s="50"/>
      <c r="E30" s="46" t="s">
        <v>49</v>
      </c>
      <c r="F30" s="50"/>
      <c r="G30" s="46" t="s">
        <v>50</v>
      </c>
      <c r="H30" s="50"/>
      <c r="I30" s="46" t="s">
        <v>51</v>
      </c>
      <c r="J30" s="53"/>
    </row>
    <row r="31" spans="2:10" x14ac:dyDescent="0.25">
      <c r="B31" s="35"/>
      <c r="C31" s="32" t="s">
        <v>113</v>
      </c>
      <c r="D31" s="42" t="s">
        <v>138</v>
      </c>
      <c r="E31" s="32" t="s">
        <v>113</v>
      </c>
      <c r="F31" s="42" t="s">
        <v>138</v>
      </c>
      <c r="G31" s="32" t="s">
        <v>113</v>
      </c>
      <c r="H31" s="42" t="s">
        <v>138</v>
      </c>
      <c r="I31" s="32" t="s">
        <v>113</v>
      </c>
      <c r="J31" s="33" t="s">
        <v>138</v>
      </c>
    </row>
    <row r="32" spans="2:10" x14ac:dyDescent="0.25">
      <c r="B32" s="36" t="s">
        <v>110</v>
      </c>
      <c r="C32" s="38">
        <v>200</v>
      </c>
      <c r="D32" s="51">
        <v>-0.64912280701754388</v>
      </c>
      <c r="E32" s="38">
        <v>550.20000000000005</v>
      </c>
      <c r="F32" s="51">
        <v>0.27879140034863464</v>
      </c>
      <c r="G32" s="38">
        <v>430.25</v>
      </c>
      <c r="H32" s="51">
        <v>0</v>
      </c>
      <c r="I32" s="38">
        <v>417.50000000000006</v>
      </c>
      <c r="J32" s="54">
        <v>-2.9633933759442052E-2</v>
      </c>
    </row>
    <row r="33" spans="2:10" x14ac:dyDescent="0.25">
      <c r="B33" s="36" t="s">
        <v>111</v>
      </c>
      <c r="C33" s="38">
        <v>231.57894736842104</v>
      </c>
      <c r="D33" s="51">
        <v>-0.59372114496768236</v>
      </c>
      <c r="E33" s="38">
        <v>518.62105263157889</v>
      </c>
      <c r="F33" s="51">
        <v>0.20539466038716767</v>
      </c>
      <c r="G33" s="38">
        <v>430.25</v>
      </c>
      <c r="H33" s="51">
        <v>0</v>
      </c>
      <c r="I33" s="38">
        <v>417.50000000000006</v>
      </c>
      <c r="J33" s="54">
        <v>-2.9633933759442052E-2</v>
      </c>
    </row>
    <row r="34" spans="2:10" x14ac:dyDescent="0.25">
      <c r="B34" s="36" t="s">
        <v>112</v>
      </c>
      <c r="C34" s="38">
        <v>263.15789473684208</v>
      </c>
      <c r="D34" s="51">
        <v>-0.53831948291782095</v>
      </c>
      <c r="E34" s="38">
        <v>487.04210526315791</v>
      </c>
      <c r="F34" s="51">
        <v>0.13199792042570113</v>
      </c>
      <c r="G34" s="38">
        <v>430.25</v>
      </c>
      <c r="H34" s="51">
        <v>0</v>
      </c>
      <c r="I34" s="38">
        <v>417.50000000000006</v>
      </c>
      <c r="J34" s="54">
        <v>-2.9633933759442052E-2</v>
      </c>
    </row>
    <row r="35" spans="2:10" x14ac:dyDescent="0.25">
      <c r="B35" s="36" t="s">
        <v>120</v>
      </c>
      <c r="C35" s="38">
        <v>294.73684210526318</v>
      </c>
      <c r="D35" s="51">
        <v>-0.48291782086795931</v>
      </c>
      <c r="E35" s="38">
        <v>455.46315789473681</v>
      </c>
      <c r="F35" s="51">
        <v>5.8601180464234306E-2</v>
      </c>
      <c r="G35" s="38">
        <v>430.25</v>
      </c>
      <c r="H35" s="51">
        <v>0</v>
      </c>
      <c r="I35" s="38">
        <v>417.50000000000006</v>
      </c>
      <c r="J35" s="54">
        <v>-2.9633933759442052E-2</v>
      </c>
    </row>
    <row r="36" spans="2:10" x14ac:dyDescent="0.25">
      <c r="B36" s="36" t="s">
        <v>121</v>
      </c>
      <c r="C36" s="38">
        <v>326.31578947368422</v>
      </c>
      <c r="D36" s="51">
        <v>-0.42751615881809785</v>
      </c>
      <c r="E36" s="38">
        <v>423.88421052631583</v>
      </c>
      <c r="F36" s="51">
        <v>-1.4795559497232246E-2</v>
      </c>
      <c r="G36" s="38">
        <v>430.25</v>
      </c>
      <c r="H36" s="51">
        <v>0</v>
      </c>
      <c r="I36" s="38">
        <v>417.50000000000006</v>
      </c>
      <c r="J36" s="54">
        <v>-2.9633933759442052E-2</v>
      </c>
    </row>
    <row r="37" spans="2:10" x14ac:dyDescent="0.25">
      <c r="B37" s="36" t="s">
        <v>122</v>
      </c>
      <c r="C37" s="38">
        <v>357.89473684210526</v>
      </c>
      <c r="D37" s="51">
        <v>-0.37211449676823638</v>
      </c>
      <c r="E37" s="38">
        <v>392.30526315789473</v>
      </c>
      <c r="F37" s="51">
        <v>-8.8192299458699067E-2</v>
      </c>
      <c r="G37" s="38">
        <v>430.25</v>
      </c>
      <c r="H37" s="51">
        <v>0</v>
      </c>
      <c r="I37" s="38">
        <v>417.50000000000006</v>
      </c>
      <c r="J37" s="54">
        <v>-2.9633933759442052E-2</v>
      </c>
    </row>
    <row r="38" spans="2:10" x14ac:dyDescent="0.25">
      <c r="B38" s="36" t="s">
        <v>123</v>
      </c>
      <c r="C38" s="38">
        <v>389.4736842105263</v>
      </c>
      <c r="D38" s="51">
        <v>-0.31671283471837491</v>
      </c>
      <c r="E38" s="38">
        <v>360.72631578947369</v>
      </c>
      <c r="F38" s="51">
        <v>-0.16158903942016575</v>
      </c>
      <c r="G38" s="38">
        <v>430.25</v>
      </c>
      <c r="H38" s="51">
        <v>0</v>
      </c>
      <c r="I38" s="38">
        <v>417.50000000000006</v>
      </c>
      <c r="J38" s="54">
        <v>-2.9633933759442052E-2</v>
      </c>
    </row>
    <row r="39" spans="2:10" x14ac:dyDescent="0.25">
      <c r="B39" s="36" t="s">
        <v>124</v>
      </c>
      <c r="C39" s="38">
        <v>421.05263157894734</v>
      </c>
      <c r="D39" s="51">
        <v>-0.26131117266851345</v>
      </c>
      <c r="E39" s="38">
        <v>329.14736842105265</v>
      </c>
      <c r="F39" s="51">
        <v>-0.23498577938163243</v>
      </c>
      <c r="G39" s="38">
        <v>430.25</v>
      </c>
      <c r="H39" s="51">
        <v>0</v>
      </c>
      <c r="I39" s="38">
        <v>417.50000000000006</v>
      </c>
      <c r="J39" s="54">
        <v>-2.9633933759442052E-2</v>
      </c>
    </row>
    <row r="40" spans="2:10" x14ac:dyDescent="0.25">
      <c r="B40" s="36" t="s">
        <v>125</v>
      </c>
      <c r="C40" s="38">
        <v>452.63157894736844</v>
      </c>
      <c r="D40" s="51">
        <v>-0.20590951061865187</v>
      </c>
      <c r="E40" s="38">
        <v>297.56842105263155</v>
      </c>
      <c r="F40" s="51">
        <v>-0.30838251934309924</v>
      </c>
      <c r="G40" s="38">
        <v>430.25</v>
      </c>
      <c r="H40" s="51">
        <v>0</v>
      </c>
      <c r="I40" s="38">
        <v>417.50000000000006</v>
      </c>
      <c r="J40" s="54">
        <v>-2.9633933759442052E-2</v>
      </c>
    </row>
    <row r="41" spans="2:10" x14ac:dyDescent="0.25">
      <c r="B41" s="36" t="s">
        <v>126</v>
      </c>
      <c r="C41" s="38">
        <v>484.21052631578948</v>
      </c>
      <c r="D41" s="51">
        <v>-0.15050784856879038</v>
      </c>
      <c r="E41" s="38">
        <v>265.98947368421051</v>
      </c>
      <c r="F41" s="51">
        <v>-0.38177925930456591</v>
      </c>
      <c r="G41" s="38">
        <v>430.25</v>
      </c>
      <c r="H41" s="51">
        <v>0</v>
      </c>
      <c r="I41" s="38">
        <v>417.50000000000006</v>
      </c>
      <c r="J41" s="54">
        <v>-2.9633933759442052E-2</v>
      </c>
    </row>
    <row r="42" spans="2:10" x14ac:dyDescent="0.25">
      <c r="B42" s="36" t="s">
        <v>127</v>
      </c>
      <c r="C42" s="38">
        <v>515.78947368421052</v>
      </c>
      <c r="D42" s="51">
        <v>-9.5106186518928909E-2</v>
      </c>
      <c r="E42" s="38">
        <v>234.4105263157895</v>
      </c>
      <c r="F42" s="51">
        <v>-0.45517599926603253</v>
      </c>
      <c r="G42" s="38">
        <v>430.25</v>
      </c>
      <c r="H42" s="51">
        <v>0</v>
      </c>
      <c r="I42" s="38">
        <v>417.50000000000006</v>
      </c>
      <c r="J42" s="54">
        <v>-2.9633933759442052E-2</v>
      </c>
    </row>
    <row r="43" spans="2:10" x14ac:dyDescent="0.25">
      <c r="B43" s="36" t="s">
        <v>128</v>
      </c>
      <c r="C43" s="38">
        <v>547.36842105263156</v>
      </c>
      <c r="D43" s="51">
        <v>-3.9704524469067436E-2</v>
      </c>
      <c r="E43" s="38">
        <v>202.83157894736843</v>
      </c>
      <c r="F43" s="51">
        <v>-0.52857273922749926</v>
      </c>
      <c r="G43" s="38">
        <v>430.25</v>
      </c>
      <c r="H43" s="51">
        <v>0</v>
      </c>
      <c r="I43" s="38">
        <v>417.50000000000006</v>
      </c>
      <c r="J43" s="54">
        <v>-2.9633933759442052E-2</v>
      </c>
    </row>
    <row r="44" spans="2:10" x14ac:dyDescent="0.25">
      <c r="B44" s="36" t="s">
        <v>129</v>
      </c>
      <c r="C44" s="38">
        <v>578.9473684210526</v>
      </c>
      <c r="D44" s="51">
        <v>1.5697137580794038E-2</v>
      </c>
      <c r="E44" s="38">
        <v>171.25263157894739</v>
      </c>
      <c r="F44" s="51">
        <v>-0.60196947918896593</v>
      </c>
      <c r="G44" s="38">
        <v>430.25</v>
      </c>
      <c r="H44" s="51">
        <v>0</v>
      </c>
      <c r="I44" s="38">
        <v>417.50000000000006</v>
      </c>
      <c r="J44" s="54">
        <v>-2.9633933759442052E-2</v>
      </c>
    </row>
    <row r="45" spans="2:10" x14ac:dyDescent="0.25">
      <c r="B45" s="36" t="s">
        <v>130</v>
      </c>
      <c r="C45" s="38">
        <v>610.52631578947364</v>
      </c>
      <c r="D45" s="51">
        <v>7.1098799630655518E-2</v>
      </c>
      <c r="E45" s="38">
        <v>139.67368421052635</v>
      </c>
      <c r="F45" s="51">
        <v>-0.67536621915043271</v>
      </c>
      <c r="G45" s="38">
        <v>430.25</v>
      </c>
      <c r="H45" s="51">
        <v>0</v>
      </c>
      <c r="I45" s="38">
        <v>417.50000000000006</v>
      </c>
      <c r="J45" s="54">
        <v>-2.9633933759442052E-2</v>
      </c>
    </row>
    <row r="46" spans="2:10" x14ac:dyDescent="0.25">
      <c r="B46" s="36" t="s">
        <v>131</v>
      </c>
      <c r="C46" s="38">
        <v>642.10526315789468</v>
      </c>
      <c r="D46" s="51">
        <v>0.12650046168051698</v>
      </c>
      <c r="E46" s="38">
        <v>108.09473684210529</v>
      </c>
      <c r="F46" s="51">
        <v>-0.74876295911189938</v>
      </c>
      <c r="G46" s="38">
        <v>430.25</v>
      </c>
      <c r="H46" s="51">
        <v>0</v>
      </c>
      <c r="I46" s="38">
        <v>417.50000000000006</v>
      </c>
      <c r="J46" s="54">
        <v>-2.9633933759442052E-2</v>
      </c>
    </row>
    <row r="47" spans="2:10" x14ac:dyDescent="0.25">
      <c r="B47" s="36" t="s">
        <v>132</v>
      </c>
      <c r="C47" s="38">
        <v>673.68421052631584</v>
      </c>
      <c r="D47" s="51">
        <v>0.18190212373037867</v>
      </c>
      <c r="E47" s="38">
        <v>76.515789473684166</v>
      </c>
      <c r="F47" s="51">
        <v>-0.82215969907336628</v>
      </c>
      <c r="G47" s="38">
        <v>430.25</v>
      </c>
      <c r="H47" s="51">
        <v>0</v>
      </c>
      <c r="I47" s="38">
        <v>417.50000000000006</v>
      </c>
      <c r="J47" s="54">
        <v>-2.9633933759442052E-2</v>
      </c>
    </row>
    <row r="48" spans="2:10" x14ac:dyDescent="0.25">
      <c r="B48" s="36" t="s">
        <v>133</v>
      </c>
      <c r="C48" s="38">
        <v>705.26315789473688</v>
      </c>
      <c r="D48" s="51">
        <v>0.23730378578024014</v>
      </c>
      <c r="E48" s="38">
        <v>44.936842105263111</v>
      </c>
      <c r="F48" s="51">
        <v>-0.89555643903483295</v>
      </c>
      <c r="G48" s="38">
        <v>430.25</v>
      </c>
      <c r="H48" s="51">
        <v>0</v>
      </c>
      <c r="I48" s="38">
        <v>417.50000000000006</v>
      </c>
      <c r="J48" s="54">
        <v>-2.9633933759442052E-2</v>
      </c>
    </row>
    <row r="49" spans="2:10" x14ac:dyDescent="0.25">
      <c r="B49" s="36" t="s">
        <v>134</v>
      </c>
      <c r="C49" s="38">
        <v>736.84210526315792</v>
      </c>
      <c r="D49" s="51">
        <v>0.29270544783010161</v>
      </c>
      <c r="E49" s="38">
        <v>13.35789473684207</v>
      </c>
      <c r="F49" s="51">
        <v>-0.96895317899629962</v>
      </c>
      <c r="G49" s="38">
        <v>430.25</v>
      </c>
      <c r="H49" s="51">
        <v>0</v>
      </c>
      <c r="I49" s="38">
        <v>417.50000000000006</v>
      </c>
      <c r="J49" s="54">
        <v>-2.9633933759442052E-2</v>
      </c>
    </row>
    <row r="50" spans="2:10" x14ac:dyDescent="0.25">
      <c r="B50" s="36" t="s">
        <v>135</v>
      </c>
      <c r="C50" s="38">
        <v>768.42105263157896</v>
      </c>
      <c r="D50" s="51">
        <v>0.34810710987996307</v>
      </c>
      <c r="E50" s="38">
        <v>-8</v>
      </c>
      <c r="F50" s="51">
        <v>-1.0185938407902382</v>
      </c>
      <c r="G50" s="38">
        <v>430.25</v>
      </c>
      <c r="H50" s="51">
        <v>0</v>
      </c>
      <c r="I50" s="38">
        <v>417.50000000000006</v>
      </c>
      <c r="J50" s="54">
        <v>-2.9633933759442052E-2</v>
      </c>
    </row>
    <row r="51" spans="2:10" ht="15.75" thickBot="1" x14ac:dyDescent="0.3">
      <c r="B51" s="37" t="s">
        <v>136</v>
      </c>
      <c r="C51" s="40">
        <v>800</v>
      </c>
      <c r="D51" s="52">
        <v>0.40350877192982454</v>
      </c>
      <c r="E51" s="40">
        <v>-8</v>
      </c>
      <c r="F51" s="52">
        <v>-1.0185938407902382</v>
      </c>
      <c r="G51" s="40">
        <v>430.25</v>
      </c>
      <c r="H51" s="52">
        <v>0</v>
      </c>
      <c r="I51" s="40">
        <v>417.50000000000006</v>
      </c>
      <c r="J51" s="55">
        <v>-2.9633933759442052E-2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5" max="5" width="5.28515625" customWidth="1"/>
    <col min="6" max="6" width="8.140625" customWidth="1"/>
    <col min="7" max="7" width="10.42578125" bestFit="1" customWidth="1"/>
    <col min="8" max="8" width="8.140625" customWidth="1"/>
    <col min="9" max="9" width="5.28515625" customWidth="1"/>
    <col min="10" max="10" width="8.140625" customWidth="1"/>
  </cols>
  <sheetData>
    <row r="1" spans="2:2" s="4" customFormat="1" ht="18" x14ac:dyDescent="0.25">
      <c r="B1" s="7" t="s">
        <v>142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185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158</v>
      </c>
    </row>
    <row r="28" spans="2:10" ht="15.75" thickBot="1" x14ac:dyDescent="0.3"/>
    <row r="29" spans="2:10" ht="15.75" thickBot="1" x14ac:dyDescent="0.3">
      <c r="B29" s="28" t="s">
        <v>143</v>
      </c>
      <c r="C29" s="29"/>
      <c r="D29" s="29"/>
      <c r="E29" s="29"/>
      <c r="F29" s="29"/>
      <c r="G29" s="29"/>
      <c r="H29" s="29"/>
      <c r="I29" s="29"/>
      <c r="J29" s="30"/>
    </row>
    <row r="30" spans="2:10" x14ac:dyDescent="0.25">
      <c r="B30" s="34"/>
      <c r="C30" s="45" t="s">
        <v>137</v>
      </c>
      <c r="D30" s="50"/>
      <c r="E30" s="46" t="s">
        <v>49</v>
      </c>
      <c r="F30" s="50"/>
      <c r="G30" s="46" t="s">
        <v>50</v>
      </c>
      <c r="H30" s="50"/>
      <c r="I30" s="46" t="s">
        <v>51</v>
      </c>
      <c r="J30" s="53"/>
    </row>
    <row r="31" spans="2:10" x14ac:dyDescent="0.25">
      <c r="B31" s="35"/>
      <c r="C31" s="32" t="s">
        <v>113</v>
      </c>
      <c r="D31" s="42" t="s">
        <v>138</v>
      </c>
      <c r="E31" s="32" t="s">
        <v>113</v>
      </c>
      <c r="F31" s="42" t="s">
        <v>138</v>
      </c>
      <c r="G31" s="32" t="s">
        <v>113</v>
      </c>
      <c r="H31" s="42" t="s">
        <v>138</v>
      </c>
      <c r="I31" s="32" t="s">
        <v>113</v>
      </c>
      <c r="J31" s="33" t="s">
        <v>138</v>
      </c>
    </row>
    <row r="32" spans="2:10" x14ac:dyDescent="0.25">
      <c r="B32" s="36" t="s">
        <v>110</v>
      </c>
      <c r="C32" s="38">
        <v>0.1</v>
      </c>
      <c r="D32" s="51">
        <v>-0.8571428571428571</v>
      </c>
      <c r="E32" s="38">
        <v>180.2</v>
      </c>
      <c r="F32" s="51">
        <v>-0.58117373619988377</v>
      </c>
      <c r="G32" s="38">
        <v>290.75000000000006</v>
      </c>
      <c r="H32" s="51">
        <v>-0.32423009877977904</v>
      </c>
      <c r="I32" s="38">
        <v>417.50000000000006</v>
      </c>
      <c r="J32" s="54">
        <v>-2.9633933759442052E-2</v>
      </c>
    </row>
    <row r="33" spans="2:10" x14ac:dyDescent="0.25">
      <c r="B33" s="36" t="s">
        <v>111</v>
      </c>
      <c r="C33" s="38">
        <v>0.18888888888888888</v>
      </c>
      <c r="D33" s="51">
        <v>-0.73015873015873012</v>
      </c>
      <c r="E33" s="38">
        <v>180.2</v>
      </c>
      <c r="F33" s="51">
        <v>-0.58117373619988377</v>
      </c>
      <c r="G33" s="38">
        <v>311.41666666666669</v>
      </c>
      <c r="H33" s="51">
        <v>-0.27619601007166372</v>
      </c>
      <c r="I33" s="38">
        <v>417.50000000000006</v>
      </c>
      <c r="J33" s="54">
        <v>-2.9633933759442052E-2</v>
      </c>
    </row>
    <row r="34" spans="2:10" x14ac:dyDescent="0.25">
      <c r="B34" s="36" t="s">
        <v>112</v>
      </c>
      <c r="C34" s="38">
        <v>0.27777777777777779</v>
      </c>
      <c r="D34" s="51">
        <v>-0.60317460317460314</v>
      </c>
      <c r="E34" s="38">
        <v>180.2</v>
      </c>
      <c r="F34" s="51">
        <v>-0.58117373619988377</v>
      </c>
      <c r="G34" s="38">
        <v>332.08333333333337</v>
      </c>
      <c r="H34" s="51">
        <v>-0.22816192136354824</v>
      </c>
      <c r="I34" s="38">
        <v>417.50000000000006</v>
      </c>
      <c r="J34" s="54">
        <v>-2.9633933759442052E-2</v>
      </c>
    </row>
    <row r="35" spans="2:10" x14ac:dyDescent="0.25">
      <c r="B35" s="36" t="s">
        <v>120</v>
      </c>
      <c r="C35" s="38">
        <v>0.3666666666666667</v>
      </c>
      <c r="D35" s="51">
        <v>-0.47619047619047611</v>
      </c>
      <c r="E35" s="38">
        <v>180.2</v>
      </c>
      <c r="F35" s="51">
        <v>-0.58117373619988377</v>
      </c>
      <c r="G35" s="38">
        <v>352.75</v>
      </c>
      <c r="H35" s="51">
        <v>-0.18012783265543289</v>
      </c>
      <c r="I35" s="38">
        <v>417.50000000000006</v>
      </c>
      <c r="J35" s="54">
        <v>-2.9633933759442052E-2</v>
      </c>
    </row>
    <row r="36" spans="2:10" x14ac:dyDescent="0.25">
      <c r="B36" s="36" t="s">
        <v>121</v>
      </c>
      <c r="C36" s="38">
        <v>0.45555555555555555</v>
      </c>
      <c r="D36" s="51">
        <v>-0.34920634920634919</v>
      </c>
      <c r="E36" s="38">
        <v>180.2</v>
      </c>
      <c r="F36" s="51">
        <v>-0.58117373619988377</v>
      </c>
      <c r="G36" s="38">
        <v>373.41666666666674</v>
      </c>
      <c r="H36" s="51">
        <v>-0.13209374394731727</v>
      </c>
      <c r="I36" s="38">
        <v>417.50000000000006</v>
      </c>
      <c r="J36" s="54">
        <v>-2.9633933759442052E-2</v>
      </c>
    </row>
    <row r="37" spans="2:10" x14ac:dyDescent="0.25">
      <c r="B37" s="36" t="s">
        <v>122</v>
      </c>
      <c r="C37" s="38">
        <v>0.54444444444444451</v>
      </c>
      <c r="D37" s="51">
        <v>-0.22222222222222207</v>
      </c>
      <c r="E37" s="38">
        <v>180.2</v>
      </c>
      <c r="F37" s="51">
        <v>-0.58117373619988377</v>
      </c>
      <c r="G37" s="38">
        <v>394.08333333333337</v>
      </c>
      <c r="H37" s="51">
        <v>-8.4059655239201933E-2</v>
      </c>
      <c r="I37" s="38">
        <v>417.50000000000006</v>
      </c>
      <c r="J37" s="54">
        <v>-2.9633933759442052E-2</v>
      </c>
    </row>
    <row r="38" spans="2:10" x14ac:dyDescent="0.25">
      <c r="B38" s="36" t="s">
        <v>123</v>
      </c>
      <c r="C38" s="38">
        <v>0.6333333333333333</v>
      </c>
      <c r="D38" s="51">
        <v>-9.5238095238095219E-2</v>
      </c>
      <c r="E38" s="38">
        <v>180.2</v>
      </c>
      <c r="F38" s="51">
        <v>-0.58117373619988377</v>
      </c>
      <c r="G38" s="38">
        <v>414.75</v>
      </c>
      <c r="H38" s="51">
        <v>-3.6025566531086579E-2</v>
      </c>
      <c r="I38" s="38">
        <v>417.50000000000006</v>
      </c>
      <c r="J38" s="54">
        <v>-2.9633933759442052E-2</v>
      </c>
    </row>
    <row r="39" spans="2:10" x14ac:dyDescent="0.25">
      <c r="B39" s="36" t="s">
        <v>124</v>
      </c>
      <c r="C39" s="38">
        <v>0.72222222222222221</v>
      </c>
      <c r="D39" s="51">
        <v>3.1746031746031793E-2</v>
      </c>
      <c r="E39" s="38">
        <v>180.2</v>
      </c>
      <c r="F39" s="51">
        <v>-0.58117373619988377</v>
      </c>
      <c r="G39" s="38">
        <v>435.41666666666663</v>
      </c>
      <c r="H39" s="51">
        <v>1.2008522177028771E-2</v>
      </c>
      <c r="I39" s="38">
        <v>417.50000000000006</v>
      </c>
      <c r="J39" s="54">
        <v>-2.9633933759442052E-2</v>
      </c>
    </row>
    <row r="40" spans="2:10" x14ac:dyDescent="0.25">
      <c r="B40" s="36" t="s">
        <v>125</v>
      </c>
      <c r="C40" s="38">
        <v>0.81111111111111112</v>
      </c>
      <c r="D40" s="51">
        <v>0.1587301587301588</v>
      </c>
      <c r="E40" s="38">
        <v>180.2</v>
      </c>
      <c r="F40" s="51">
        <v>-0.58117373619988377</v>
      </c>
      <c r="G40" s="38">
        <v>456.08333333333331</v>
      </c>
      <c r="H40" s="51">
        <v>6.0042610885144253E-2</v>
      </c>
      <c r="I40" s="38">
        <v>417.50000000000006</v>
      </c>
      <c r="J40" s="54">
        <v>-2.9633933759442052E-2</v>
      </c>
    </row>
    <row r="41" spans="2:10" ht="15.75" thickBot="1" x14ac:dyDescent="0.3">
      <c r="B41" s="37" t="s">
        <v>126</v>
      </c>
      <c r="C41" s="40">
        <v>0.9</v>
      </c>
      <c r="D41" s="52">
        <v>0.28571428571428581</v>
      </c>
      <c r="E41" s="40">
        <v>180.2</v>
      </c>
      <c r="F41" s="52">
        <v>-0.58117373619988377</v>
      </c>
      <c r="G41" s="40">
        <v>476.75</v>
      </c>
      <c r="H41" s="52">
        <v>0.10807669959325973</v>
      </c>
      <c r="I41" s="40">
        <v>417.50000000000006</v>
      </c>
      <c r="J41" s="55">
        <v>-2.9633933759442052E-2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showGridLines="0" topLeftCell="A5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5" max="5" width="5.28515625" customWidth="1"/>
    <col min="6" max="6" width="8.140625" customWidth="1"/>
    <col min="7" max="7" width="6.140625" customWidth="1"/>
    <col min="8" max="8" width="8.140625" customWidth="1"/>
    <col min="9" max="9" width="5.28515625" customWidth="1"/>
    <col min="10" max="10" width="8.140625" customWidth="1"/>
  </cols>
  <sheetData>
    <row r="1" spans="2:2" s="4" customFormat="1" ht="18" x14ac:dyDescent="0.25">
      <c r="B1" s="7" t="s">
        <v>142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186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141</v>
      </c>
    </row>
    <row r="28" spans="2:10" ht="15.75" thickBot="1" x14ac:dyDescent="0.3"/>
    <row r="29" spans="2:10" ht="15.75" thickBot="1" x14ac:dyDescent="0.3">
      <c r="B29" s="28" t="s">
        <v>143</v>
      </c>
      <c r="C29" s="29"/>
      <c r="D29" s="29"/>
      <c r="E29" s="29"/>
      <c r="F29" s="29"/>
      <c r="G29" s="29"/>
      <c r="H29" s="29"/>
      <c r="I29" s="29"/>
      <c r="J29" s="30"/>
    </row>
    <row r="30" spans="2:10" x14ac:dyDescent="0.25">
      <c r="B30" s="34"/>
      <c r="C30" s="45" t="s">
        <v>137</v>
      </c>
      <c r="D30" s="50"/>
      <c r="E30" s="46" t="s">
        <v>49</v>
      </c>
      <c r="F30" s="50"/>
      <c r="G30" s="46" t="s">
        <v>50</v>
      </c>
      <c r="H30" s="50"/>
      <c r="I30" s="46" t="s">
        <v>51</v>
      </c>
      <c r="J30" s="53"/>
    </row>
    <row r="31" spans="2:10" x14ac:dyDescent="0.25">
      <c r="B31" s="35"/>
      <c r="C31" s="32" t="s">
        <v>113</v>
      </c>
      <c r="D31" s="42" t="s">
        <v>138</v>
      </c>
      <c r="E31" s="32" t="s">
        <v>113</v>
      </c>
      <c r="F31" s="42" t="s">
        <v>138</v>
      </c>
      <c r="G31" s="32" t="s">
        <v>113</v>
      </c>
      <c r="H31" s="42" t="s">
        <v>138</v>
      </c>
      <c r="I31" s="32" t="s">
        <v>113</v>
      </c>
      <c r="J31" s="33" t="s">
        <v>138</v>
      </c>
    </row>
    <row r="32" spans="2:10" x14ac:dyDescent="0.25">
      <c r="B32" s="36" t="s">
        <v>110</v>
      </c>
      <c r="C32" s="38">
        <v>100</v>
      </c>
      <c r="D32" s="51">
        <v>-0.66666666666666663</v>
      </c>
      <c r="E32" s="38">
        <v>180.2</v>
      </c>
      <c r="F32" s="51">
        <v>-0.58117373619988377</v>
      </c>
      <c r="G32" s="38">
        <v>430.25</v>
      </c>
      <c r="H32" s="51">
        <v>0</v>
      </c>
      <c r="I32" s="38">
        <v>417.50000000000006</v>
      </c>
      <c r="J32" s="54">
        <v>-2.9633933759442052E-2</v>
      </c>
    </row>
    <row r="33" spans="2:10" x14ac:dyDescent="0.25">
      <c r="B33" s="36" t="s">
        <v>111</v>
      </c>
      <c r="C33" s="38">
        <v>121.05263157894737</v>
      </c>
      <c r="D33" s="51">
        <v>-0.59649122807017541</v>
      </c>
      <c r="E33" s="38">
        <v>180.2</v>
      </c>
      <c r="F33" s="51">
        <v>-0.58117373619988377</v>
      </c>
      <c r="G33" s="38">
        <v>430.25</v>
      </c>
      <c r="H33" s="51">
        <v>0</v>
      </c>
      <c r="I33" s="38">
        <v>417.50000000000006</v>
      </c>
      <c r="J33" s="54">
        <v>-2.9633933759442052E-2</v>
      </c>
    </row>
    <row r="34" spans="2:10" x14ac:dyDescent="0.25">
      <c r="B34" s="36" t="s">
        <v>112</v>
      </c>
      <c r="C34" s="38">
        <v>142.10526315789474</v>
      </c>
      <c r="D34" s="51">
        <v>-0.52631578947368418</v>
      </c>
      <c r="E34" s="38">
        <v>180.2</v>
      </c>
      <c r="F34" s="51">
        <v>-0.58117373619988377</v>
      </c>
      <c r="G34" s="38">
        <v>430.25</v>
      </c>
      <c r="H34" s="51">
        <v>0</v>
      </c>
      <c r="I34" s="38">
        <v>417.50000000000006</v>
      </c>
      <c r="J34" s="54">
        <v>-2.9633933759442052E-2</v>
      </c>
    </row>
    <row r="35" spans="2:10" x14ac:dyDescent="0.25">
      <c r="B35" s="36" t="s">
        <v>120</v>
      </c>
      <c r="C35" s="38">
        <v>163.15789473684211</v>
      </c>
      <c r="D35" s="51">
        <v>-0.45614035087719296</v>
      </c>
      <c r="E35" s="38">
        <v>180.2</v>
      </c>
      <c r="F35" s="51">
        <v>-0.58117373619988377</v>
      </c>
      <c r="G35" s="38">
        <v>430.25</v>
      </c>
      <c r="H35" s="51">
        <v>0</v>
      </c>
      <c r="I35" s="38">
        <v>417.50000000000006</v>
      </c>
      <c r="J35" s="54">
        <v>-2.9633933759442052E-2</v>
      </c>
    </row>
    <row r="36" spans="2:10" x14ac:dyDescent="0.25">
      <c r="B36" s="36" t="s">
        <v>121</v>
      </c>
      <c r="C36" s="38">
        <v>184.21052631578948</v>
      </c>
      <c r="D36" s="51">
        <v>-0.38596491228070173</v>
      </c>
      <c r="E36" s="38">
        <v>180.2</v>
      </c>
      <c r="F36" s="51">
        <v>-0.58117373619988377</v>
      </c>
      <c r="G36" s="38">
        <v>430.25</v>
      </c>
      <c r="H36" s="51">
        <v>0</v>
      </c>
      <c r="I36" s="38">
        <v>417.50000000000006</v>
      </c>
      <c r="J36" s="54">
        <v>-2.9633933759442052E-2</v>
      </c>
    </row>
    <row r="37" spans="2:10" x14ac:dyDescent="0.25">
      <c r="B37" s="36" t="s">
        <v>122</v>
      </c>
      <c r="C37" s="38">
        <v>205.26315789473685</v>
      </c>
      <c r="D37" s="51">
        <v>-0.31578947368421051</v>
      </c>
      <c r="E37" s="38">
        <v>180.2</v>
      </c>
      <c r="F37" s="51">
        <v>-0.58117373619988377</v>
      </c>
      <c r="G37" s="38">
        <v>430.25</v>
      </c>
      <c r="H37" s="51">
        <v>0</v>
      </c>
      <c r="I37" s="38">
        <v>417.50000000000006</v>
      </c>
      <c r="J37" s="54">
        <v>-2.9633933759442052E-2</v>
      </c>
    </row>
    <row r="38" spans="2:10" x14ac:dyDescent="0.25">
      <c r="B38" s="36" t="s">
        <v>123</v>
      </c>
      <c r="C38" s="38">
        <v>226.31578947368422</v>
      </c>
      <c r="D38" s="51">
        <v>-0.24561403508771926</v>
      </c>
      <c r="E38" s="38">
        <v>180.2</v>
      </c>
      <c r="F38" s="51">
        <v>-0.58117373619988377</v>
      </c>
      <c r="G38" s="38">
        <v>430.25</v>
      </c>
      <c r="H38" s="51">
        <v>0</v>
      </c>
      <c r="I38" s="38">
        <v>417.50000000000006</v>
      </c>
      <c r="J38" s="54">
        <v>-2.9633933759442052E-2</v>
      </c>
    </row>
    <row r="39" spans="2:10" x14ac:dyDescent="0.25">
      <c r="B39" s="36" t="s">
        <v>124</v>
      </c>
      <c r="C39" s="38">
        <v>247.36842105263159</v>
      </c>
      <c r="D39" s="51">
        <v>-0.17543859649122803</v>
      </c>
      <c r="E39" s="38">
        <v>180.2</v>
      </c>
      <c r="F39" s="51">
        <v>-0.58117373619988377</v>
      </c>
      <c r="G39" s="38">
        <v>430.25</v>
      </c>
      <c r="H39" s="51">
        <v>0</v>
      </c>
      <c r="I39" s="38">
        <v>417.50000000000006</v>
      </c>
      <c r="J39" s="54">
        <v>-2.9633933759442052E-2</v>
      </c>
    </row>
    <row r="40" spans="2:10" x14ac:dyDescent="0.25">
      <c r="B40" s="36" t="s">
        <v>125</v>
      </c>
      <c r="C40" s="38">
        <v>268.42105263157896</v>
      </c>
      <c r="D40" s="51">
        <v>-0.10526315789473681</v>
      </c>
      <c r="E40" s="38">
        <v>180.2</v>
      </c>
      <c r="F40" s="51">
        <v>-0.58117373619988377</v>
      </c>
      <c r="G40" s="38">
        <v>430.25</v>
      </c>
      <c r="H40" s="51">
        <v>0</v>
      </c>
      <c r="I40" s="38">
        <v>417.50000000000006</v>
      </c>
      <c r="J40" s="54">
        <v>-2.9633933759442052E-2</v>
      </c>
    </row>
    <row r="41" spans="2:10" x14ac:dyDescent="0.25">
      <c r="B41" s="36" t="s">
        <v>126</v>
      </c>
      <c r="C41" s="38">
        <v>289.4736842105263</v>
      </c>
      <c r="D41" s="51">
        <v>-3.5087719298245661E-2</v>
      </c>
      <c r="E41" s="38">
        <v>180.2</v>
      </c>
      <c r="F41" s="51">
        <v>-0.58117373619988377</v>
      </c>
      <c r="G41" s="38">
        <v>430.25</v>
      </c>
      <c r="H41" s="51">
        <v>0</v>
      </c>
      <c r="I41" s="38">
        <v>417.50000000000006</v>
      </c>
      <c r="J41" s="54">
        <v>-2.9633933759442052E-2</v>
      </c>
    </row>
    <row r="42" spans="2:10" x14ac:dyDescent="0.25">
      <c r="B42" s="36" t="s">
        <v>127</v>
      </c>
      <c r="C42" s="38">
        <v>310.5263157894737</v>
      </c>
      <c r="D42" s="51">
        <v>3.5087719298245661E-2</v>
      </c>
      <c r="E42" s="38">
        <v>180.2</v>
      </c>
      <c r="F42" s="51">
        <v>-0.58117373619988377</v>
      </c>
      <c r="G42" s="38">
        <v>430.25</v>
      </c>
      <c r="H42" s="51">
        <v>0</v>
      </c>
      <c r="I42" s="38">
        <v>417.50000000000006</v>
      </c>
      <c r="J42" s="54">
        <v>-2.9633933759442052E-2</v>
      </c>
    </row>
    <row r="43" spans="2:10" x14ac:dyDescent="0.25">
      <c r="B43" s="36" t="s">
        <v>128</v>
      </c>
      <c r="C43" s="38">
        <v>331.57894736842104</v>
      </c>
      <c r="D43" s="51">
        <v>0.10526315789473681</v>
      </c>
      <c r="E43" s="38">
        <v>180.2</v>
      </c>
      <c r="F43" s="51">
        <v>-0.58117373619988377</v>
      </c>
      <c r="G43" s="38">
        <v>430.25</v>
      </c>
      <c r="H43" s="51">
        <v>0</v>
      </c>
      <c r="I43" s="38">
        <v>417.50000000000006</v>
      </c>
      <c r="J43" s="54">
        <v>-2.9633933759442052E-2</v>
      </c>
    </row>
    <row r="44" spans="2:10" x14ac:dyDescent="0.25">
      <c r="B44" s="36" t="s">
        <v>129</v>
      </c>
      <c r="C44" s="38">
        <v>352.63157894736844</v>
      </c>
      <c r="D44" s="51">
        <v>0.17543859649122814</v>
      </c>
      <c r="E44" s="38">
        <v>180.2</v>
      </c>
      <c r="F44" s="51">
        <v>-0.58117373619988377</v>
      </c>
      <c r="G44" s="38">
        <v>430.25</v>
      </c>
      <c r="H44" s="51">
        <v>0</v>
      </c>
      <c r="I44" s="38">
        <v>417.50000000000006</v>
      </c>
      <c r="J44" s="54">
        <v>-2.9633933759442052E-2</v>
      </c>
    </row>
    <row r="45" spans="2:10" x14ac:dyDescent="0.25">
      <c r="B45" s="36" t="s">
        <v>130</v>
      </c>
      <c r="C45" s="38">
        <v>373.68421052631578</v>
      </c>
      <c r="D45" s="51">
        <v>0.24561403508771926</v>
      </c>
      <c r="E45" s="38">
        <v>180.2</v>
      </c>
      <c r="F45" s="51">
        <v>-0.58117373619988377</v>
      </c>
      <c r="G45" s="38">
        <v>430.25</v>
      </c>
      <c r="H45" s="51">
        <v>0</v>
      </c>
      <c r="I45" s="38">
        <v>417.50000000000006</v>
      </c>
      <c r="J45" s="54">
        <v>-2.9633933759442052E-2</v>
      </c>
    </row>
    <row r="46" spans="2:10" x14ac:dyDescent="0.25">
      <c r="B46" s="36" t="s">
        <v>131</v>
      </c>
      <c r="C46" s="38">
        <v>394.73684210526318</v>
      </c>
      <c r="D46" s="51">
        <v>0.31578947368421062</v>
      </c>
      <c r="E46" s="38">
        <v>180.2</v>
      </c>
      <c r="F46" s="51">
        <v>-0.58117373619988377</v>
      </c>
      <c r="G46" s="38">
        <v>430.25</v>
      </c>
      <c r="H46" s="51">
        <v>0</v>
      </c>
      <c r="I46" s="38">
        <v>417.50000000000006</v>
      </c>
      <c r="J46" s="54">
        <v>-2.9633933759442052E-2</v>
      </c>
    </row>
    <row r="47" spans="2:10" x14ac:dyDescent="0.25">
      <c r="B47" s="36" t="s">
        <v>132</v>
      </c>
      <c r="C47" s="38">
        <v>415.78947368421052</v>
      </c>
      <c r="D47" s="51">
        <v>0.38596491228070173</v>
      </c>
      <c r="E47" s="38">
        <v>180.2</v>
      </c>
      <c r="F47" s="51">
        <v>-0.58117373619988377</v>
      </c>
      <c r="G47" s="38">
        <v>430.25</v>
      </c>
      <c r="H47" s="51">
        <v>0</v>
      </c>
      <c r="I47" s="38">
        <v>417.50000000000006</v>
      </c>
      <c r="J47" s="54">
        <v>-2.9633933759442052E-2</v>
      </c>
    </row>
    <row r="48" spans="2:10" x14ac:dyDescent="0.25">
      <c r="B48" s="36" t="s">
        <v>133</v>
      </c>
      <c r="C48" s="38">
        <v>436.84210526315792</v>
      </c>
      <c r="D48" s="51">
        <v>0.45614035087719307</v>
      </c>
      <c r="E48" s="38">
        <v>180.2</v>
      </c>
      <c r="F48" s="51">
        <v>-0.58117373619988377</v>
      </c>
      <c r="G48" s="38">
        <v>430.25</v>
      </c>
      <c r="H48" s="51">
        <v>0</v>
      </c>
      <c r="I48" s="38">
        <v>417.50000000000006</v>
      </c>
      <c r="J48" s="54">
        <v>-2.9633933759442052E-2</v>
      </c>
    </row>
    <row r="49" spans="2:10" x14ac:dyDescent="0.25">
      <c r="B49" s="36" t="s">
        <v>134</v>
      </c>
      <c r="C49" s="38">
        <v>457.89473684210526</v>
      </c>
      <c r="D49" s="51">
        <v>0.52631578947368418</v>
      </c>
      <c r="E49" s="38">
        <v>180.2</v>
      </c>
      <c r="F49" s="51">
        <v>-0.58117373619988377</v>
      </c>
      <c r="G49" s="38">
        <v>430.25</v>
      </c>
      <c r="H49" s="51">
        <v>0</v>
      </c>
      <c r="I49" s="38">
        <v>417.50000000000006</v>
      </c>
      <c r="J49" s="54">
        <v>-2.9633933759442052E-2</v>
      </c>
    </row>
    <row r="50" spans="2:10" x14ac:dyDescent="0.25">
      <c r="B50" s="36" t="s">
        <v>135</v>
      </c>
      <c r="C50" s="38">
        <v>478.94736842105266</v>
      </c>
      <c r="D50" s="51">
        <v>0.59649122807017552</v>
      </c>
      <c r="E50" s="38">
        <v>180.2</v>
      </c>
      <c r="F50" s="51">
        <v>-0.58117373619988377</v>
      </c>
      <c r="G50" s="38">
        <v>430.25</v>
      </c>
      <c r="H50" s="51">
        <v>0</v>
      </c>
      <c r="I50" s="38">
        <v>417.50000000000006</v>
      </c>
      <c r="J50" s="54">
        <v>-2.9633933759442052E-2</v>
      </c>
    </row>
    <row r="51" spans="2:10" ht="15.75" thickBot="1" x14ac:dyDescent="0.3">
      <c r="B51" s="37" t="s">
        <v>136</v>
      </c>
      <c r="C51" s="40">
        <v>500</v>
      </c>
      <c r="D51" s="52">
        <v>0.66666666666666663</v>
      </c>
      <c r="E51" s="40">
        <v>180.2</v>
      </c>
      <c r="F51" s="52">
        <v>-0.58117373619988377</v>
      </c>
      <c r="G51" s="40">
        <v>430.25</v>
      </c>
      <c r="H51" s="52">
        <v>0</v>
      </c>
      <c r="I51" s="40">
        <v>417.50000000000006</v>
      </c>
      <c r="J51" s="55">
        <v>-2.9633933759442052E-2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5" max="5" width="5.28515625" customWidth="1"/>
    <col min="6" max="6" width="8.140625" customWidth="1"/>
    <col min="7" max="7" width="6.140625" customWidth="1"/>
    <col min="8" max="8" width="8.140625" customWidth="1"/>
    <col min="9" max="9" width="5.28515625" customWidth="1"/>
    <col min="10" max="10" width="8.140625" customWidth="1"/>
  </cols>
  <sheetData>
    <row r="1" spans="2:2" s="4" customFormat="1" ht="18" x14ac:dyDescent="0.25">
      <c r="B1" s="7" t="s">
        <v>142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187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140</v>
      </c>
    </row>
    <row r="28" spans="2:10" ht="15.75" thickBot="1" x14ac:dyDescent="0.3"/>
    <row r="29" spans="2:10" ht="15.75" thickBot="1" x14ac:dyDescent="0.3">
      <c r="B29" s="28" t="s">
        <v>143</v>
      </c>
      <c r="C29" s="29"/>
      <c r="D29" s="29"/>
      <c r="E29" s="29"/>
      <c r="F29" s="29"/>
      <c r="G29" s="29"/>
      <c r="H29" s="29"/>
      <c r="I29" s="29"/>
      <c r="J29" s="30"/>
    </row>
    <row r="30" spans="2:10" x14ac:dyDescent="0.25">
      <c r="B30" s="34"/>
      <c r="C30" s="45" t="s">
        <v>137</v>
      </c>
      <c r="D30" s="50"/>
      <c r="E30" s="46" t="s">
        <v>49</v>
      </c>
      <c r="F30" s="50"/>
      <c r="G30" s="46" t="s">
        <v>50</v>
      </c>
      <c r="H30" s="50"/>
      <c r="I30" s="46" t="s">
        <v>51</v>
      </c>
      <c r="J30" s="53"/>
    </row>
    <row r="31" spans="2:10" x14ac:dyDescent="0.25">
      <c r="B31" s="35"/>
      <c r="C31" s="32" t="s">
        <v>113</v>
      </c>
      <c r="D31" s="42" t="s">
        <v>138</v>
      </c>
      <c r="E31" s="32" t="s">
        <v>113</v>
      </c>
      <c r="F31" s="42" t="s">
        <v>138</v>
      </c>
      <c r="G31" s="32" t="s">
        <v>113</v>
      </c>
      <c r="H31" s="42" t="s">
        <v>138</v>
      </c>
      <c r="I31" s="32" t="s">
        <v>113</v>
      </c>
      <c r="J31" s="33" t="s">
        <v>138</v>
      </c>
    </row>
    <row r="32" spans="2:10" x14ac:dyDescent="0.25">
      <c r="B32" s="36" t="s">
        <v>110</v>
      </c>
      <c r="C32" s="38">
        <v>100</v>
      </c>
      <c r="D32" s="51">
        <v>-0.6</v>
      </c>
      <c r="E32" s="38">
        <v>180.2</v>
      </c>
      <c r="F32" s="51">
        <v>-0.58117373619988377</v>
      </c>
      <c r="G32" s="38">
        <v>430.25</v>
      </c>
      <c r="H32" s="51">
        <v>0</v>
      </c>
      <c r="I32" s="38">
        <v>417.50000000000006</v>
      </c>
      <c r="J32" s="54">
        <v>-2.9633933759442052E-2</v>
      </c>
    </row>
    <row r="33" spans="2:10" x14ac:dyDescent="0.25">
      <c r="B33" s="36" t="s">
        <v>111</v>
      </c>
      <c r="C33" s="38">
        <v>121.05263157894737</v>
      </c>
      <c r="D33" s="51">
        <v>-0.51578947368421058</v>
      </c>
      <c r="E33" s="38">
        <v>180.2</v>
      </c>
      <c r="F33" s="51">
        <v>-0.58117373619988377</v>
      </c>
      <c r="G33" s="38">
        <v>430.25</v>
      </c>
      <c r="H33" s="51">
        <v>0</v>
      </c>
      <c r="I33" s="38">
        <v>417.50000000000006</v>
      </c>
      <c r="J33" s="54">
        <v>-2.9633933759442052E-2</v>
      </c>
    </row>
    <row r="34" spans="2:10" x14ac:dyDescent="0.25">
      <c r="B34" s="36" t="s">
        <v>112</v>
      </c>
      <c r="C34" s="38">
        <v>142.10526315789474</v>
      </c>
      <c r="D34" s="51">
        <v>-0.43157894736842106</v>
      </c>
      <c r="E34" s="38">
        <v>180.2</v>
      </c>
      <c r="F34" s="51">
        <v>-0.58117373619988377</v>
      </c>
      <c r="G34" s="38">
        <v>430.25</v>
      </c>
      <c r="H34" s="51">
        <v>0</v>
      </c>
      <c r="I34" s="38">
        <v>417.50000000000006</v>
      </c>
      <c r="J34" s="54">
        <v>-2.9633933759442052E-2</v>
      </c>
    </row>
    <row r="35" spans="2:10" x14ac:dyDescent="0.25">
      <c r="B35" s="36" t="s">
        <v>120</v>
      </c>
      <c r="C35" s="38">
        <v>163.15789473684211</v>
      </c>
      <c r="D35" s="51">
        <v>-0.34736842105263155</v>
      </c>
      <c r="E35" s="38">
        <v>180.2</v>
      </c>
      <c r="F35" s="51">
        <v>-0.58117373619988377</v>
      </c>
      <c r="G35" s="38">
        <v>430.25</v>
      </c>
      <c r="H35" s="51">
        <v>0</v>
      </c>
      <c r="I35" s="38">
        <v>417.50000000000006</v>
      </c>
      <c r="J35" s="54">
        <v>-2.9633933759442052E-2</v>
      </c>
    </row>
    <row r="36" spans="2:10" x14ac:dyDescent="0.25">
      <c r="B36" s="36" t="s">
        <v>121</v>
      </c>
      <c r="C36" s="38">
        <v>184.21052631578948</v>
      </c>
      <c r="D36" s="51">
        <v>-0.26315789473684209</v>
      </c>
      <c r="E36" s="38">
        <v>180.2</v>
      </c>
      <c r="F36" s="51">
        <v>-0.58117373619988377</v>
      </c>
      <c r="G36" s="38">
        <v>430.25</v>
      </c>
      <c r="H36" s="51">
        <v>0</v>
      </c>
      <c r="I36" s="38">
        <v>417.50000000000006</v>
      </c>
      <c r="J36" s="54">
        <v>-2.9633933759442052E-2</v>
      </c>
    </row>
    <row r="37" spans="2:10" x14ac:dyDescent="0.25">
      <c r="B37" s="36" t="s">
        <v>122</v>
      </c>
      <c r="C37" s="38">
        <v>205.26315789473685</v>
      </c>
      <c r="D37" s="51">
        <v>-0.1789473684210526</v>
      </c>
      <c r="E37" s="38">
        <v>180.2</v>
      </c>
      <c r="F37" s="51">
        <v>-0.58117373619988377</v>
      </c>
      <c r="G37" s="38">
        <v>430.25</v>
      </c>
      <c r="H37" s="51">
        <v>0</v>
      </c>
      <c r="I37" s="38">
        <v>417.50000000000006</v>
      </c>
      <c r="J37" s="54">
        <v>-2.9633933759442052E-2</v>
      </c>
    </row>
    <row r="38" spans="2:10" x14ac:dyDescent="0.25">
      <c r="B38" s="36" t="s">
        <v>123</v>
      </c>
      <c r="C38" s="38">
        <v>226.31578947368422</v>
      </c>
      <c r="D38" s="51">
        <v>-9.4736842105263119E-2</v>
      </c>
      <c r="E38" s="38">
        <v>180.2</v>
      </c>
      <c r="F38" s="51">
        <v>-0.58117373619988377</v>
      </c>
      <c r="G38" s="38">
        <v>430.25</v>
      </c>
      <c r="H38" s="51">
        <v>0</v>
      </c>
      <c r="I38" s="38">
        <v>417.50000000000006</v>
      </c>
      <c r="J38" s="54">
        <v>-2.9633933759442052E-2</v>
      </c>
    </row>
    <row r="39" spans="2:10" x14ac:dyDescent="0.25">
      <c r="B39" s="36" t="s">
        <v>124</v>
      </c>
      <c r="C39" s="38">
        <v>247.36842105263159</v>
      </c>
      <c r="D39" s="51">
        <v>-1.0526315789473642E-2</v>
      </c>
      <c r="E39" s="38">
        <v>180.2</v>
      </c>
      <c r="F39" s="51">
        <v>-0.58117373619988377</v>
      </c>
      <c r="G39" s="38">
        <v>430.25</v>
      </c>
      <c r="H39" s="51">
        <v>0</v>
      </c>
      <c r="I39" s="38">
        <v>417.50000000000006</v>
      </c>
      <c r="J39" s="54">
        <v>-2.9633933759442052E-2</v>
      </c>
    </row>
    <row r="40" spans="2:10" x14ac:dyDescent="0.25">
      <c r="B40" s="36" t="s">
        <v>125</v>
      </c>
      <c r="C40" s="38">
        <v>268.42105263157896</v>
      </c>
      <c r="D40" s="51">
        <v>7.3684210526315838E-2</v>
      </c>
      <c r="E40" s="38">
        <v>180.2</v>
      </c>
      <c r="F40" s="51">
        <v>-0.58117373619988377</v>
      </c>
      <c r="G40" s="38">
        <v>430.25</v>
      </c>
      <c r="H40" s="51">
        <v>0</v>
      </c>
      <c r="I40" s="38">
        <v>417.50000000000006</v>
      </c>
      <c r="J40" s="54">
        <v>-2.9633933759442052E-2</v>
      </c>
    </row>
    <row r="41" spans="2:10" x14ac:dyDescent="0.25">
      <c r="B41" s="36" t="s">
        <v>126</v>
      </c>
      <c r="C41" s="38">
        <v>289.4736842105263</v>
      </c>
      <c r="D41" s="51">
        <v>0.1578947368421052</v>
      </c>
      <c r="E41" s="38">
        <v>180.2</v>
      </c>
      <c r="F41" s="51">
        <v>-0.58117373619988377</v>
      </c>
      <c r="G41" s="38">
        <v>430.25</v>
      </c>
      <c r="H41" s="51">
        <v>0</v>
      </c>
      <c r="I41" s="38">
        <v>417.50000000000006</v>
      </c>
      <c r="J41" s="54">
        <v>-2.9633933759442052E-2</v>
      </c>
    </row>
    <row r="42" spans="2:10" x14ac:dyDescent="0.25">
      <c r="B42" s="36" t="s">
        <v>127</v>
      </c>
      <c r="C42" s="38">
        <v>310.5263157894737</v>
      </c>
      <c r="D42" s="51">
        <v>0.2421052631578948</v>
      </c>
      <c r="E42" s="38">
        <v>180.2</v>
      </c>
      <c r="F42" s="51">
        <v>-0.58117373619988377</v>
      </c>
      <c r="G42" s="38">
        <v>430.25</v>
      </c>
      <c r="H42" s="51">
        <v>0</v>
      </c>
      <c r="I42" s="38">
        <v>417.50000000000006</v>
      </c>
      <c r="J42" s="54">
        <v>-2.9633933759442052E-2</v>
      </c>
    </row>
    <row r="43" spans="2:10" x14ac:dyDescent="0.25">
      <c r="B43" s="36" t="s">
        <v>128</v>
      </c>
      <c r="C43" s="38">
        <v>331.57894736842104</v>
      </c>
      <c r="D43" s="51">
        <v>0.32631578947368417</v>
      </c>
      <c r="E43" s="38">
        <v>180.2</v>
      </c>
      <c r="F43" s="51">
        <v>-0.58117373619988377</v>
      </c>
      <c r="G43" s="38">
        <v>430.25</v>
      </c>
      <c r="H43" s="51">
        <v>0</v>
      </c>
      <c r="I43" s="38">
        <v>417.50000000000006</v>
      </c>
      <c r="J43" s="54">
        <v>-2.9633933759442052E-2</v>
      </c>
    </row>
    <row r="44" spans="2:10" x14ac:dyDescent="0.25">
      <c r="B44" s="36" t="s">
        <v>129</v>
      </c>
      <c r="C44" s="38">
        <v>352.63157894736844</v>
      </c>
      <c r="D44" s="51">
        <v>0.41052631578947374</v>
      </c>
      <c r="E44" s="38">
        <v>180.2</v>
      </c>
      <c r="F44" s="51">
        <v>-0.58117373619988377</v>
      </c>
      <c r="G44" s="38">
        <v>430.25</v>
      </c>
      <c r="H44" s="51">
        <v>0</v>
      </c>
      <c r="I44" s="38">
        <v>417.50000000000006</v>
      </c>
      <c r="J44" s="54">
        <v>-2.9633933759442052E-2</v>
      </c>
    </row>
    <row r="45" spans="2:10" x14ac:dyDescent="0.25">
      <c r="B45" s="36" t="s">
        <v>130</v>
      </c>
      <c r="C45" s="38">
        <v>373.68421052631578</v>
      </c>
      <c r="D45" s="51">
        <v>0.49473684210526314</v>
      </c>
      <c r="E45" s="38">
        <v>180.2</v>
      </c>
      <c r="F45" s="51">
        <v>-0.58117373619988377</v>
      </c>
      <c r="G45" s="38">
        <v>430.25</v>
      </c>
      <c r="H45" s="51">
        <v>0</v>
      </c>
      <c r="I45" s="38">
        <v>417.50000000000006</v>
      </c>
      <c r="J45" s="54">
        <v>-2.9633933759442052E-2</v>
      </c>
    </row>
    <row r="46" spans="2:10" x14ac:dyDescent="0.25">
      <c r="B46" s="36" t="s">
        <v>131</v>
      </c>
      <c r="C46" s="38">
        <v>394.73684210526318</v>
      </c>
      <c r="D46" s="51">
        <v>0.57894736842105277</v>
      </c>
      <c r="E46" s="38">
        <v>180.2</v>
      </c>
      <c r="F46" s="51">
        <v>-0.58117373619988377</v>
      </c>
      <c r="G46" s="38">
        <v>430.25</v>
      </c>
      <c r="H46" s="51">
        <v>0</v>
      </c>
      <c r="I46" s="38">
        <v>417.50000000000006</v>
      </c>
      <c r="J46" s="54">
        <v>-2.9633933759442052E-2</v>
      </c>
    </row>
    <row r="47" spans="2:10" x14ac:dyDescent="0.25">
      <c r="B47" s="36" t="s">
        <v>132</v>
      </c>
      <c r="C47" s="38">
        <v>415.78947368421052</v>
      </c>
      <c r="D47" s="51">
        <v>0.66315789473684206</v>
      </c>
      <c r="E47" s="38">
        <v>180.2</v>
      </c>
      <c r="F47" s="51">
        <v>-0.58117373619988377</v>
      </c>
      <c r="G47" s="38">
        <v>430.25</v>
      </c>
      <c r="H47" s="51">
        <v>0</v>
      </c>
      <c r="I47" s="38">
        <v>417.50000000000006</v>
      </c>
      <c r="J47" s="54">
        <v>-2.9633933759442052E-2</v>
      </c>
    </row>
    <row r="48" spans="2:10" x14ac:dyDescent="0.25">
      <c r="B48" s="36" t="s">
        <v>133</v>
      </c>
      <c r="C48" s="38">
        <v>436.84210526315792</v>
      </c>
      <c r="D48" s="51">
        <v>0.74736842105263168</v>
      </c>
      <c r="E48" s="38">
        <v>180.2</v>
      </c>
      <c r="F48" s="51">
        <v>-0.58117373619988377</v>
      </c>
      <c r="G48" s="38">
        <v>430.25</v>
      </c>
      <c r="H48" s="51">
        <v>0</v>
      </c>
      <c r="I48" s="38">
        <v>417.50000000000006</v>
      </c>
      <c r="J48" s="54">
        <v>-2.9633933759442052E-2</v>
      </c>
    </row>
    <row r="49" spans="2:10" x14ac:dyDescent="0.25">
      <c r="B49" s="36" t="s">
        <v>134</v>
      </c>
      <c r="C49" s="38">
        <v>457.89473684210526</v>
      </c>
      <c r="D49" s="51">
        <v>0.83157894736842108</v>
      </c>
      <c r="E49" s="38">
        <v>180.2</v>
      </c>
      <c r="F49" s="51">
        <v>-0.58117373619988377</v>
      </c>
      <c r="G49" s="38">
        <v>430.25</v>
      </c>
      <c r="H49" s="51">
        <v>0</v>
      </c>
      <c r="I49" s="38">
        <v>417.50000000000006</v>
      </c>
      <c r="J49" s="54">
        <v>-2.9633933759442052E-2</v>
      </c>
    </row>
    <row r="50" spans="2:10" x14ac:dyDescent="0.25">
      <c r="B50" s="36" t="s">
        <v>135</v>
      </c>
      <c r="C50" s="38">
        <v>478.94736842105266</v>
      </c>
      <c r="D50" s="51">
        <v>0.9157894736842106</v>
      </c>
      <c r="E50" s="38">
        <v>180.2</v>
      </c>
      <c r="F50" s="51">
        <v>-0.58117373619988377</v>
      </c>
      <c r="G50" s="38">
        <v>430.25</v>
      </c>
      <c r="H50" s="51">
        <v>0</v>
      </c>
      <c r="I50" s="38">
        <v>417.50000000000006</v>
      </c>
      <c r="J50" s="54">
        <v>-2.9633933759442052E-2</v>
      </c>
    </row>
    <row r="51" spans="2:10" ht="15.75" thickBot="1" x14ac:dyDescent="0.3">
      <c r="B51" s="37" t="s">
        <v>136</v>
      </c>
      <c r="C51" s="40">
        <v>500</v>
      </c>
      <c r="D51" s="52">
        <v>1</v>
      </c>
      <c r="E51" s="40">
        <v>180.2</v>
      </c>
      <c r="F51" s="52">
        <v>-0.58117373619988377</v>
      </c>
      <c r="G51" s="40">
        <v>430.25</v>
      </c>
      <c r="H51" s="52">
        <v>0</v>
      </c>
      <c r="I51" s="40">
        <v>417.50000000000006</v>
      </c>
      <c r="J51" s="55">
        <v>-2.9633933759442052E-2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5" max="5" width="5.28515625" customWidth="1"/>
    <col min="6" max="6" width="8.140625" customWidth="1"/>
    <col min="7" max="7" width="6.140625" customWidth="1"/>
    <col min="8" max="8" width="8.140625" customWidth="1"/>
    <col min="9" max="9" width="5.28515625" customWidth="1"/>
    <col min="10" max="10" width="8.140625" customWidth="1"/>
  </cols>
  <sheetData>
    <row r="1" spans="2:2" s="4" customFormat="1" ht="18" x14ac:dyDescent="0.25">
      <c r="B1" s="7" t="s">
        <v>142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188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159</v>
      </c>
    </row>
    <row r="28" spans="2:10" ht="15.75" thickBot="1" x14ac:dyDescent="0.3"/>
    <row r="29" spans="2:10" ht="15.75" thickBot="1" x14ac:dyDescent="0.3">
      <c r="B29" s="28" t="s">
        <v>143</v>
      </c>
      <c r="C29" s="29"/>
      <c r="D29" s="29"/>
      <c r="E29" s="29"/>
      <c r="F29" s="29"/>
      <c r="G29" s="29"/>
      <c r="H29" s="29"/>
      <c r="I29" s="29"/>
      <c r="J29" s="30"/>
    </row>
    <row r="30" spans="2:10" x14ac:dyDescent="0.25">
      <c r="B30" s="34"/>
      <c r="C30" s="45" t="s">
        <v>137</v>
      </c>
      <c r="D30" s="50"/>
      <c r="E30" s="46" t="s">
        <v>49</v>
      </c>
      <c r="F30" s="50"/>
      <c r="G30" s="46" t="s">
        <v>50</v>
      </c>
      <c r="H30" s="50"/>
      <c r="I30" s="46" t="s">
        <v>51</v>
      </c>
      <c r="J30" s="53"/>
    </row>
    <row r="31" spans="2:10" x14ac:dyDescent="0.25">
      <c r="B31" s="35"/>
      <c r="C31" s="32" t="s">
        <v>113</v>
      </c>
      <c r="D31" s="42" t="s">
        <v>138</v>
      </c>
      <c r="E31" s="32" t="s">
        <v>113</v>
      </c>
      <c r="F31" s="42" t="s">
        <v>138</v>
      </c>
      <c r="G31" s="32" t="s">
        <v>113</v>
      </c>
      <c r="H31" s="42" t="s">
        <v>138</v>
      </c>
      <c r="I31" s="32" t="s">
        <v>113</v>
      </c>
      <c r="J31" s="33" t="s">
        <v>138</v>
      </c>
    </row>
    <row r="32" spans="2:10" x14ac:dyDescent="0.25">
      <c r="B32" s="36" t="s">
        <v>110</v>
      </c>
      <c r="C32" s="38">
        <v>0.1</v>
      </c>
      <c r="D32" s="51">
        <v>-0.6875</v>
      </c>
      <c r="E32" s="38">
        <v>180.2</v>
      </c>
      <c r="F32" s="51">
        <v>-0.58117373619988377</v>
      </c>
      <c r="G32" s="38">
        <v>430.25</v>
      </c>
      <c r="H32" s="51">
        <v>0</v>
      </c>
      <c r="I32" s="38">
        <v>417.50000000000006</v>
      </c>
      <c r="J32" s="54">
        <v>-2.9633933759442052E-2</v>
      </c>
    </row>
    <row r="33" spans="2:10" x14ac:dyDescent="0.25">
      <c r="B33" s="36" t="s">
        <v>111</v>
      </c>
      <c r="C33" s="38">
        <v>0.18888888888888888</v>
      </c>
      <c r="D33" s="51">
        <v>-0.40972222222222227</v>
      </c>
      <c r="E33" s="38">
        <v>180.2</v>
      </c>
      <c r="F33" s="51">
        <v>-0.58117373619988377</v>
      </c>
      <c r="G33" s="38">
        <v>430.25</v>
      </c>
      <c r="H33" s="51">
        <v>0</v>
      </c>
      <c r="I33" s="38">
        <v>417.50000000000006</v>
      </c>
      <c r="J33" s="54">
        <v>-2.9633933759442052E-2</v>
      </c>
    </row>
    <row r="34" spans="2:10" x14ac:dyDescent="0.25">
      <c r="B34" s="36" t="s">
        <v>112</v>
      </c>
      <c r="C34" s="38">
        <v>0.27777777777777779</v>
      </c>
      <c r="D34" s="51">
        <v>-0.13194444444444442</v>
      </c>
      <c r="E34" s="38">
        <v>180.2</v>
      </c>
      <c r="F34" s="51">
        <v>-0.58117373619988377</v>
      </c>
      <c r="G34" s="38">
        <v>430.25</v>
      </c>
      <c r="H34" s="51">
        <v>0</v>
      </c>
      <c r="I34" s="38">
        <v>417.50000000000006</v>
      </c>
      <c r="J34" s="54">
        <v>-2.9633933759442052E-2</v>
      </c>
    </row>
    <row r="35" spans="2:10" x14ac:dyDescent="0.25">
      <c r="B35" s="36" t="s">
        <v>120</v>
      </c>
      <c r="C35" s="38">
        <v>0.3666666666666667</v>
      </c>
      <c r="D35" s="51">
        <v>0.1458333333333334</v>
      </c>
      <c r="E35" s="38">
        <v>180.2</v>
      </c>
      <c r="F35" s="51">
        <v>-0.58117373619988377</v>
      </c>
      <c r="G35" s="38">
        <v>430.25</v>
      </c>
      <c r="H35" s="51">
        <v>0</v>
      </c>
      <c r="I35" s="38">
        <v>417.50000000000006</v>
      </c>
      <c r="J35" s="54">
        <v>-2.9633933759442052E-2</v>
      </c>
    </row>
    <row r="36" spans="2:10" x14ac:dyDescent="0.25">
      <c r="B36" s="36" t="s">
        <v>121</v>
      </c>
      <c r="C36" s="38">
        <v>0.45555555555555555</v>
      </c>
      <c r="D36" s="51">
        <v>0.42361111111111105</v>
      </c>
      <c r="E36" s="38">
        <v>180.2</v>
      </c>
      <c r="F36" s="51">
        <v>-0.58117373619988377</v>
      </c>
      <c r="G36" s="38">
        <v>430.25</v>
      </c>
      <c r="H36" s="51">
        <v>0</v>
      </c>
      <c r="I36" s="38">
        <v>417.50000000000006</v>
      </c>
      <c r="J36" s="54">
        <v>-2.9633933759442052E-2</v>
      </c>
    </row>
    <row r="37" spans="2:10" x14ac:dyDescent="0.25">
      <c r="B37" s="36" t="s">
        <v>122</v>
      </c>
      <c r="C37" s="38">
        <v>0.54444444444444451</v>
      </c>
      <c r="D37" s="51">
        <v>0.70138888888888906</v>
      </c>
      <c r="E37" s="38">
        <v>180.2</v>
      </c>
      <c r="F37" s="51">
        <v>-0.58117373619988377</v>
      </c>
      <c r="G37" s="38">
        <v>430.25</v>
      </c>
      <c r="H37" s="51">
        <v>0</v>
      </c>
      <c r="I37" s="38">
        <v>417.50000000000006</v>
      </c>
      <c r="J37" s="54">
        <v>-2.9633933759442052E-2</v>
      </c>
    </row>
    <row r="38" spans="2:10" x14ac:dyDescent="0.25">
      <c r="B38" s="36" t="s">
        <v>123</v>
      </c>
      <c r="C38" s="38">
        <v>0.6333333333333333</v>
      </c>
      <c r="D38" s="51">
        <v>0.97916666666666652</v>
      </c>
      <c r="E38" s="38">
        <v>180.2</v>
      </c>
      <c r="F38" s="51">
        <v>-0.58117373619988377</v>
      </c>
      <c r="G38" s="38">
        <v>430.25</v>
      </c>
      <c r="H38" s="51">
        <v>0</v>
      </c>
      <c r="I38" s="38">
        <v>417.50000000000006</v>
      </c>
      <c r="J38" s="54">
        <v>-2.9633933759442052E-2</v>
      </c>
    </row>
    <row r="39" spans="2:10" x14ac:dyDescent="0.25">
      <c r="B39" s="36" t="s">
        <v>124</v>
      </c>
      <c r="C39" s="38">
        <v>0.72222222222222221</v>
      </c>
      <c r="D39" s="51">
        <v>1.2569444444444444</v>
      </c>
      <c r="E39" s="38">
        <v>180.2</v>
      </c>
      <c r="F39" s="51">
        <v>-0.58117373619988377</v>
      </c>
      <c r="G39" s="38">
        <v>430.25</v>
      </c>
      <c r="H39" s="51">
        <v>0</v>
      </c>
      <c r="I39" s="38">
        <v>417.50000000000006</v>
      </c>
      <c r="J39" s="54">
        <v>-2.9633933759442052E-2</v>
      </c>
    </row>
    <row r="40" spans="2:10" x14ac:dyDescent="0.25">
      <c r="B40" s="36" t="s">
        <v>125</v>
      </c>
      <c r="C40" s="38">
        <v>0.81111111111111112</v>
      </c>
      <c r="D40" s="51">
        <v>1.5347222222222221</v>
      </c>
      <c r="E40" s="38">
        <v>180.2</v>
      </c>
      <c r="F40" s="51">
        <v>-0.58117373619988377</v>
      </c>
      <c r="G40" s="38">
        <v>430.25</v>
      </c>
      <c r="H40" s="51">
        <v>0</v>
      </c>
      <c r="I40" s="38">
        <v>417.50000000000006</v>
      </c>
      <c r="J40" s="54">
        <v>-2.9633933759442052E-2</v>
      </c>
    </row>
    <row r="41" spans="2:10" ht="15.75" thickBot="1" x14ac:dyDescent="0.3">
      <c r="B41" s="37" t="s">
        <v>126</v>
      </c>
      <c r="C41" s="40">
        <v>0.9</v>
      </c>
      <c r="D41" s="52">
        <v>1.8125</v>
      </c>
      <c r="E41" s="40">
        <v>180.2</v>
      </c>
      <c r="F41" s="52">
        <v>-0.58117373619988377</v>
      </c>
      <c r="G41" s="40">
        <v>430.25</v>
      </c>
      <c r="H41" s="52">
        <v>0</v>
      </c>
      <c r="I41" s="40">
        <v>417.50000000000006</v>
      </c>
      <c r="J41" s="55">
        <v>-2.9633933759442052E-2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topLeftCell="A4" workbookViewId="0">
      <selection activeCell="A6" sqref="A6"/>
    </sheetView>
  </sheetViews>
  <sheetFormatPr defaultRowHeight="15" x14ac:dyDescent="0.25"/>
  <cols>
    <col min="1" max="1" width="0.28515625" customWidth="1"/>
    <col min="2" max="2" width="4.140625" customWidth="1"/>
    <col min="3" max="3" width="30.7109375" customWidth="1"/>
    <col min="4" max="4" width="3.5703125" customWidth="1"/>
    <col min="5" max="5" width="6.140625" customWidth="1"/>
    <col min="6" max="6" width="8.140625" customWidth="1"/>
    <col min="7" max="7" width="10.42578125" customWidth="1"/>
    <col min="8" max="8" width="6.140625" customWidth="1"/>
    <col min="9" max="9" width="8.140625" customWidth="1"/>
    <col min="10" max="10" width="4.85546875" customWidth="1"/>
  </cols>
  <sheetData>
    <row r="1" spans="2:2" s="4" customFormat="1" ht="18" x14ac:dyDescent="0.25">
      <c r="B1" s="7" t="s">
        <v>144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189</v>
      </c>
    </row>
    <row r="4" spans="2:2" s="6" customFormat="1" ht="10.5" x14ac:dyDescent="0.15">
      <c r="B4" s="9" t="s">
        <v>117</v>
      </c>
    </row>
    <row r="27" spans="2:10" ht="15.75" thickBot="1" x14ac:dyDescent="0.3"/>
    <row r="28" spans="2:10" x14ac:dyDescent="0.25">
      <c r="B28" s="28" t="s">
        <v>145</v>
      </c>
      <c r="C28" s="29"/>
      <c r="D28" s="29"/>
      <c r="E28" s="29"/>
      <c r="F28" s="29"/>
      <c r="G28" s="29"/>
      <c r="H28" s="29"/>
      <c r="I28" s="29"/>
      <c r="J28" s="30"/>
    </row>
    <row r="29" spans="2:10" ht="15.75" thickBot="1" x14ac:dyDescent="0.3">
      <c r="B29" s="58" t="s">
        <v>146</v>
      </c>
      <c r="C29" s="59"/>
      <c r="D29" s="59"/>
      <c r="E29" s="59"/>
      <c r="F29" s="59"/>
      <c r="G29" s="59"/>
      <c r="H29" s="59"/>
      <c r="I29" s="59"/>
      <c r="J29" s="60"/>
    </row>
    <row r="30" spans="2:10" x14ac:dyDescent="0.25">
      <c r="B30" s="61"/>
      <c r="C30" s="31"/>
      <c r="D30" s="31"/>
      <c r="E30" s="70" t="s">
        <v>150</v>
      </c>
      <c r="F30" s="71"/>
      <c r="G30" s="71"/>
      <c r="H30" s="70" t="s">
        <v>151</v>
      </c>
      <c r="I30" s="71"/>
      <c r="J30" s="74"/>
    </row>
    <row r="31" spans="2:10" x14ac:dyDescent="0.25">
      <c r="B31" s="62"/>
      <c r="C31" s="63"/>
      <c r="D31" s="68"/>
      <c r="E31" s="72" t="s">
        <v>139</v>
      </c>
      <c r="F31" s="73"/>
      <c r="G31" s="68" t="s">
        <v>137</v>
      </c>
      <c r="H31" s="72" t="s">
        <v>139</v>
      </c>
      <c r="I31" s="73"/>
      <c r="J31" s="64" t="s">
        <v>137</v>
      </c>
    </row>
    <row r="32" spans="2:10" x14ac:dyDescent="0.25">
      <c r="B32" s="65" t="s">
        <v>147</v>
      </c>
      <c r="C32" s="66" t="s">
        <v>148</v>
      </c>
      <c r="D32" s="69" t="s">
        <v>149</v>
      </c>
      <c r="E32" s="32" t="s">
        <v>113</v>
      </c>
      <c r="F32" s="42" t="s">
        <v>138</v>
      </c>
      <c r="G32" s="42" t="s">
        <v>113</v>
      </c>
      <c r="H32" s="32" t="s">
        <v>113</v>
      </c>
      <c r="I32" s="42" t="s">
        <v>138</v>
      </c>
      <c r="J32" s="33" t="s">
        <v>113</v>
      </c>
    </row>
    <row r="33" spans="2:10" x14ac:dyDescent="0.25">
      <c r="B33" s="56">
        <v>1</v>
      </c>
      <c r="C33" s="75" t="s">
        <v>152</v>
      </c>
      <c r="D33" s="76" t="s">
        <v>153</v>
      </c>
      <c r="E33" s="38">
        <v>430.25</v>
      </c>
      <c r="F33" s="51">
        <v>0</v>
      </c>
      <c r="G33" s="43">
        <v>326.31578947368422</v>
      </c>
      <c r="H33" s="38">
        <v>550.20000000000005</v>
      </c>
      <c r="I33" s="51">
        <v>0.27879140034863464</v>
      </c>
      <c r="J33" s="39">
        <v>200</v>
      </c>
    </row>
    <row r="34" spans="2:10" x14ac:dyDescent="0.25">
      <c r="B34" s="56">
        <v>2</v>
      </c>
      <c r="C34" s="75" t="s">
        <v>160</v>
      </c>
      <c r="D34" s="76" t="s">
        <v>161</v>
      </c>
      <c r="E34" s="38">
        <v>417.50000000000006</v>
      </c>
      <c r="F34" s="51">
        <v>-2.9633933759442052E-2</v>
      </c>
      <c r="G34" s="43">
        <v>0.1</v>
      </c>
      <c r="H34" s="38">
        <v>476.75</v>
      </c>
      <c r="I34" s="51">
        <v>0.10807669959325973</v>
      </c>
      <c r="J34" s="39">
        <v>0.9</v>
      </c>
    </row>
    <row r="35" spans="2:10" x14ac:dyDescent="0.25">
      <c r="B35" s="56">
        <v>3</v>
      </c>
      <c r="C35" s="75" t="s">
        <v>156</v>
      </c>
      <c r="D35" s="76" t="s">
        <v>157</v>
      </c>
      <c r="E35" s="38">
        <v>430.25</v>
      </c>
      <c r="F35" s="51">
        <v>0</v>
      </c>
      <c r="G35" s="43">
        <v>100</v>
      </c>
      <c r="H35" s="38">
        <v>430.25</v>
      </c>
      <c r="I35" s="51">
        <v>0</v>
      </c>
      <c r="J35" s="39">
        <v>100</v>
      </c>
    </row>
    <row r="36" spans="2:10" x14ac:dyDescent="0.25">
      <c r="B36" s="56">
        <v>4</v>
      </c>
      <c r="C36" s="75" t="s">
        <v>154</v>
      </c>
      <c r="D36" s="76" t="s">
        <v>155</v>
      </c>
      <c r="E36" s="38">
        <v>430.25</v>
      </c>
      <c r="F36" s="51">
        <v>0</v>
      </c>
      <c r="G36" s="43">
        <v>100</v>
      </c>
      <c r="H36" s="38">
        <v>430.25</v>
      </c>
      <c r="I36" s="51">
        <v>0</v>
      </c>
      <c r="J36" s="39">
        <v>100</v>
      </c>
    </row>
    <row r="37" spans="2:10" ht="15.75" thickBot="1" x14ac:dyDescent="0.3">
      <c r="B37" s="57">
        <v>5</v>
      </c>
      <c r="C37" s="77" t="s">
        <v>162</v>
      </c>
      <c r="D37" s="78" t="s">
        <v>163</v>
      </c>
      <c r="E37" s="40">
        <v>430.25</v>
      </c>
      <c r="F37" s="52">
        <v>0</v>
      </c>
      <c r="G37" s="44">
        <v>0.1</v>
      </c>
      <c r="H37" s="40">
        <v>430.25</v>
      </c>
      <c r="I37" s="52">
        <v>0</v>
      </c>
      <c r="J37" s="41">
        <v>0.1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1"/>
  <sheetViews>
    <sheetView showGridLines="0" topLeftCell="A12" workbookViewId="0">
      <selection activeCell="A8" sqref="A8"/>
    </sheetView>
  </sheetViews>
  <sheetFormatPr defaultRowHeight="15" x14ac:dyDescent="0.25"/>
  <cols>
    <col min="1" max="1" width="0.28515625" customWidth="1"/>
    <col min="2" max="2" width="6.7109375" customWidth="1"/>
    <col min="3" max="3" width="4.85546875" customWidth="1"/>
    <col min="4" max="23" width="10.42578125" bestFit="1" customWidth="1"/>
  </cols>
  <sheetData>
    <row r="1" spans="2:2" s="4" customFormat="1" ht="18" x14ac:dyDescent="0.25">
      <c r="B1" s="7" t="s">
        <v>164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190</v>
      </c>
    </row>
    <row r="4" spans="2:2" s="5" customFormat="1" ht="10.5" x14ac:dyDescent="0.15">
      <c r="B4" s="8" t="s">
        <v>117</v>
      </c>
    </row>
    <row r="5" spans="2:2" s="5" customFormat="1" ht="10.5" x14ac:dyDescent="0.15">
      <c r="B5" s="8" t="s">
        <v>165</v>
      </c>
    </row>
    <row r="6" spans="2:2" s="6" customFormat="1" ht="10.5" x14ac:dyDescent="0.15">
      <c r="B6" s="9" t="s">
        <v>166</v>
      </c>
    </row>
    <row r="37" spans="2:23" ht="15.75" thickBot="1" x14ac:dyDescent="0.3"/>
    <row r="38" spans="2:23" x14ac:dyDescent="0.25">
      <c r="B38" s="28" t="s">
        <v>167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30"/>
    </row>
    <row r="39" spans="2:23" ht="15.75" thickBot="1" x14ac:dyDescent="0.3">
      <c r="B39" s="58" t="s">
        <v>168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60"/>
    </row>
    <row r="40" spans="2:23" x14ac:dyDescent="0.25">
      <c r="B40" s="79"/>
      <c r="C40" s="80"/>
      <c r="D40" s="82" t="s">
        <v>169</v>
      </c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4"/>
    </row>
    <row r="41" spans="2:23" x14ac:dyDescent="0.25">
      <c r="B41" s="81"/>
      <c r="C41" s="67"/>
      <c r="D41" s="85">
        <v>100</v>
      </c>
      <c r="E41" s="85">
        <v>126.31578947368421</v>
      </c>
      <c r="F41" s="85">
        <v>152.63157894736841</v>
      </c>
      <c r="G41" s="85">
        <v>178.94736842105263</v>
      </c>
      <c r="H41" s="85">
        <v>205.26315789473685</v>
      </c>
      <c r="I41" s="85">
        <v>231.57894736842104</v>
      </c>
      <c r="J41" s="85">
        <v>257.89473684210526</v>
      </c>
      <c r="K41" s="85">
        <v>284.21052631578948</v>
      </c>
      <c r="L41" s="85">
        <v>310.5263157894737</v>
      </c>
      <c r="M41" s="85">
        <v>336.84210526315792</v>
      </c>
      <c r="N41" s="85">
        <v>363.15789473684208</v>
      </c>
      <c r="O41" s="85">
        <v>389.4736842105263</v>
      </c>
      <c r="P41" s="85">
        <v>415.78947368421052</v>
      </c>
      <c r="Q41" s="85">
        <v>442.10526315789474</v>
      </c>
      <c r="R41" s="85">
        <v>468.42105263157896</v>
      </c>
      <c r="S41" s="85">
        <v>494.73684210526318</v>
      </c>
      <c r="T41" s="85">
        <v>521.0526315789474</v>
      </c>
      <c r="U41" s="85">
        <v>547.36842105263156</v>
      </c>
      <c r="V41" s="85">
        <v>573.68421052631584</v>
      </c>
      <c r="W41" s="86">
        <v>600</v>
      </c>
    </row>
    <row r="42" spans="2:23" x14ac:dyDescent="0.25">
      <c r="B42" s="87" t="s">
        <v>170</v>
      </c>
      <c r="C42" s="90">
        <v>100</v>
      </c>
      <c r="D42" s="38">
        <v>655</v>
      </c>
      <c r="E42" s="38">
        <v>655</v>
      </c>
      <c r="F42" s="38">
        <v>655</v>
      </c>
      <c r="G42" s="38">
        <v>655</v>
      </c>
      <c r="H42" s="38">
        <v>655</v>
      </c>
      <c r="I42" s="38">
        <v>655</v>
      </c>
      <c r="J42" s="38">
        <v>655</v>
      </c>
      <c r="K42" s="38">
        <v>655</v>
      </c>
      <c r="L42" s="38">
        <v>655</v>
      </c>
      <c r="M42" s="38">
        <v>655</v>
      </c>
      <c r="N42" s="38">
        <v>655</v>
      </c>
      <c r="O42" s="38">
        <v>655</v>
      </c>
      <c r="P42" s="38">
        <v>655</v>
      </c>
      <c r="Q42" s="38">
        <v>655</v>
      </c>
      <c r="R42" s="38">
        <v>655</v>
      </c>
      <c r="S42" s="38">
        <v>655</v>
      </c>
      <c r="T42" s="38">
        <v>655</v>
      </c>
      <c r="U42" s="38">
        <v>655</v>
      </c>
      <c r="V42" s="38">
        <v>655</v>
      </c>
      <c r="W42" s="39">
        <v>655</v>
      </c>
    </row>
    <row r="43" spans="2:23" x14ac:dyDescent="0.25">
      <c r="B43" s="88"/>
      <c r="C43" s="90">
        <v>126.31578947368421</v>
      </c>
      <c r="D43" s="38">
        <v>628.68421052631584</v>
      </c>
      <c r="E43" s="38">
        <v>628.68421052631584</v>
      </c>
      <c r="F43" s="38">
        <v>628.68421052631584</v>
      </c>
      <c r="G43" s="38">
        <v>628.68421052631584</v>
      </c>
      <c r="H43" s="38">
        <v>628.68421052631584</v>
      </c>
      <c r="I43" s="38">
        <v>628.68421052631584</v>
      </c>
      <c r="J43" s="38">
        <v>628.68421052631584</v>
      </c>
      <c r="K43" s="38">
        <v>628.68421052631584</v>
      </c>
      <c r="L43" s="38">
        <v>628.68421052631584</v>
      </c>
      <c r="M43" s="38">
        <v>628.68421052631584</v>
      </c>
      <c r="N43" s="38">
        <v>628.68421052631584</v>
      </c>
      <c r="O43" s="38">
        <v>628.68421052631584</v>
      </c>
      <c r="P43" s="38">
        <v>628.68421052631584</v>
      </c>
      <c r="Q43" s="38">
        <v>628.68421052631584</v>
      </c>
      <c r="R43" s="38">
        <v>628.68421052631584</v>
      </c>
      <c r="S43" s="38">
        <v>628.68421052631584</v>
      </c>
      <c r="T43" s="38">
        <v>628.68421052631584</v>
      </c>
      <c r="U43" s="38">
        <v>628.68421052631584</v>
      </c>
      <c r="V43" s="38">
        <v>628.68421052631584</v>
      </c>
      <c r="W43" s="39">
        <v>628.68421052631584</v>
      </c>
    </row>
    <row r="44" spans="2:23" x14ac:dyDescent="0.25">
      <c r="B44" s="88"/>
      <c r="C44" s="90">
        <v>152.63157894736841</v>
      </c>
      <c r="D44" s="38">
        <v>602.36842105263156</v>
      </c>
      <c r="E44" s="38">
        <v>602.36842105263156</v>
      </c>
      <c r="F44" s="38">
        <v>602.36842105263156</v>
      </c>
      <c r="G44" s="38">
        <v>602.36842105263156</v>
      </c>
      <c r="H44" s="38">
        <v>602.36842105263156</v>
      </c>
      <c r="I44" s="38">
        <v>602.36842105263156</v>
      </c>
      <c r="J44" s="38">
        <v>602.36842105263156</v>
      </c>
      <c r="K44" s="38">
        <v>602.36842105263156</v>
      </c>
      <c r="L44" s="38">
        <v>602.36842105263156</v>
      </c>
      <c r="M44" s="38">
        <v>602.36842105263156</v>
      </c>
      <c r="N44" s="38">
        <v>602.36842105263156</v>
      </c>
      <c r="O44" s="38">
        <v>602.36842105263156</v>
      </c>
      <c r="P44" s="38">
        <v>602.36842105263156</v>
      </c>
      <c r="Q44" s="38">
        <v>602.36842105263156</v>
      </c>
      <c r="R44" s="38">
        <v>602.36842105263156</v>
      </c>
      <c r="S44" s="38">
        <v>602.36842105263156</v>
      </c>
      <c r="T44" s="38">
        <v>602.36842105263156</v>
      </c>
      <c r="U44" s="38">
        <v>602.36842105263156</v>
      </c>
      <c r="V44" s="38">
        <v>602.36842105263156</v>
      </c>
      <c r="W44" s="39">
        <v>602.36842105263156</v>
      </c>
    </row>
    <row r="45" spans="2:23" x14ac:dyDescent="0.25">
      <c r="B45" s="88"/>
      <c r="C45" s="90">
        <v>178.94736842105263</v>
      </c>
      <c r="D45" s="38">
        <v>576.0526315789474</v>
      </c>
      <c r="E45" s="38">
        <v>576.0526315789474</v>
      </c>
      <c r="F45" s="38">
        <v>576.0526315789474</v>
      </c>
      <c r="G45" s="38">
        <v>576.0526315789474</v>
      </c>
      <c r="H45" s="38">
        <v>576.0526315789474</v>
      </c>
      <c r="I45" s="38">
        <v>576.0526315789474</v>
      </c>
      <c r="J45" s="38">
        <v>576.0526315789474</v>
      </c>
      <c r="K45" s="38">
        <v>576.0526315789474</v>
      </c>
      <c r="L45" s="38">
        <v>576.0526315789474</v>
      </c>
      <c r="M45" s="38">
        <v>576.0526315789474</v>
      </c>
      <c r="N45" s="38">
        <v>576.0526315789474</v>
      </c>
      <c r="O45" s="38">
        <v>576.0526315789474</v>
      </c>
      <c r="P45" s="38">
        <v>576.0526315789474</v>
      </c>
      <c r="Q45" s="38">
        <v>576.0526315789474</v>
      </c>
      <c r="R45" s="38">
        <v>576.0526315789474</v>
      </c>
      <c r="S45" s="38">
        <v>576.0526315789474</v>
      </c>
      <c r="T45" s="38">
        <v>576.0526315789474</v>
      </c>
      <c r="U45" s="38">
        <v>576.0526315789474</v>
      </c>
      <c r="V45" s="38">
        <v>576.0526315789474</v>
      </c>
      <c r="W45" s="39">
        <v>576.0526315789474</v>
      </c>
    </row>
    <row r="46" spans="2:23" x14ac:dyDescent="0.25">
      <c r="B46" s="88"/>
      <c r="C46" s="90">
        <v>205.26315789473685</v>
      </c>
      <c r="D46" s="38">
        <v>549.73684210526312</v>
      </c>
      <c r="E46" s="38">
        <v>549.73684210526312</v>
      </c>
      <c r="F46" s="38">
        <v>549.73684210526312</v>
      </c>
      <c r="G46" s="38">
        <v>549.73684210526312</v>
      </c>
      <c r="H46" s="38">
        <v>549.73684210526312</v>
      </c>
      <c r="I46" s="38">
        <v>549.73684210526312</v>
      </c>
      <c r="J46" s="38">
        <v>549.73684210526312</v>
      </c>
      <c r="K46" s="38">
        <v>549.73684210526312</v>
      </c>
      <c r="L46" s="38">
        <v>549.73684210526312</v>
      </c>
      <c r="M46" s="38">
        <v>549.73684210526312</v>
      </c>
      <c r="N46" s="38">
        <v>549.73684210526312</v>
      </c>
      <c r="O46" s="38">
        <v>549.73684210526312</v>
      </c>
      <c r="P46" s="38">
        <v>549.73684210526312</v>
      </c>
      <c r="Q46" s="38">
        <v>549.73684210526312</v>
      </c>
      <c r="R46" s="38">
        <v>549.73684210526312</v>
      </c>
      <c r="S46" s="38">
        <v>549.73684210526312</v>
      </c>
      <c r="T46" s="38">
        <v>549.73684210526312</v>
      </c>
      <c r="U46" s="38">
        <v>549.73684210526312</v>
      </c>
      <c r="V46" s="38">
        <v>549.73684210526312</v>
      </c>
      <c r="W46" s="39">
        <v>549.73684210526312</v>
      </c>
    </row>
    <row r="47" spans="2:23" x14ac:dyDescent="0.25">
      <c r="B47" s="88"/>
      <c r="C47" s="90">
        <v>231.57894736842104</v>
      </c>
      <c r="D47" s="38">
        <v>523.42105263157896</v>
      </c>
      <c r="E47" s="38">
        <v>523.42105263157896</v>
      </c>
      <c r="F47" s="38">
        <v>523.42105263157896</v>
      </c>
      <c r="G47" s="38">
        <v>523.42105263157896</v>
      </c>
      <c r="H47" s="38">
        <v>523.42105263157896</v>
      </c>
      <c r="I47" s="38">
        <v>523.42105263157896</v>
      </c>
      <c r="J47" s="38">
        <v>523.42105263157896</v>
      </c>
      <c r="K47" s="38">
        <v>523.42105263157896</v>
      </c>
      <c r="L47" s="38">
        <v>523.42105263157896</v>
      </c>
      <c r="M47" s="38">
        <v>523.42105263157896</v>
      </c>
      <c r="N47" s="38">
        <v>523.42105263157896</v>
      </c>
      <c r="O47" s="38">
        <v>523.42105263157896</v>
      </c>
      <c r="P47" s="38">
        <v>523.42105263157896</v>
      </c>
      <c r="Q47" s="38">
        <v>523.42105263157896</v>
      </c>
      <c r="R47" s="38">
        <v>523.42105263157896</v>
      </c>
      <c r="S47" s="38">
        <v>523.42105263157896</v>
      </c>
      <c r="T47" s="38">
        <v>523.42105263157896</v>
      </c>
      <c r="U47" s="38">
        <v>523.42105263157896</v>
      </c>
      <c r="V47" s="38">
        <v>523.42105263157896</v>
      </c>
      <c r="W47" s="39">
        <v>523.42105263157896</v>
      </c>
    </row>
    <row r="48" spans="2:23" x14ac:dyDescent="0.25">
      <c r="B48" s="88"/>
      <c r="C48" s="90">
        <v>257.89473684210526</v>
      </c>
      <c r="D48" s="38">
        <v>517.5</v>
      </c>
      <c r="E48" s="38">
        <v>497.1052631578948</v>
      </c>
      <c r="F48" s="38">
        <v>497.1052631578948</v>
      </c>
      <c r="G48" s="38">
        <v>497.1052631578948</v>
      </c>
      <c r="H48" s="38">
        <v>497.1052631578948</v>
      </c>
      <c r="I48" s="38">
        <v>497.1052631578948</v>
      </c>
      <c r="J48" s="38">
        <v>497.1052631578948</v>
      </c>
      <c r="K48" s="38">
        <v>497.1052631578948</v>
      </c>
      <c r="L48" s="38">
        <v>497.1052631578948</v>
      </c>
      <c r="M48" s="38">
        <v>497.1052631578948</v>
      </c>
      <c r="N48" s="38">
        <v>497.1052631578948</v>
      </c>
      <c r="O48" s="38">
        <v>497.1052631578948</v>
      </c>
      <c r="P48" s="38">
        <v>497.1052631578948</v>
      </c>
      <c r="Q48" s="38">
        <v>497.1052631578948</v>
      </c>
      <c r="R48" s="38">
        <v>497.1052631578948</v>
      </c>
      <c r="S48" s="38">
        <v>497.1052631578948</v>
      </c>
      <c r="T48" s="38">
        <v>497.1052631578948</v>
      </c>
      <c r="U48" s="38">
        <v>497.1052631578948</v>
      </c>
      <c r="V48" s="38">
        <v>497.1052631578948</v>
      </c>
      <c r="W48" s="39">
        <v>497.1052631578948</v>
      </c>
    </row>
    <row r="49" spans="2:23" x14ac:dyDescent="0.25">
      <c r="B49" s="88"/>
      <c r="C49" s="90">
        <v>284.21052631578948</v>
      </c>
      <c r="D49" s="38">
        <v>517.5</v>
      </c>
      <c r="E49" s="38">
        <v>491.18421052631584</v>
      </c>
      <c r="F49" s="38">
        <v>470.78947368421058</v>
      </c>
      <c r="G49" s="38">
        <v>470.78947368421058</v>
      </c>
      <c r="H49" s="38">
        <v>470.78947368421058</v>
      </c>
      <c r="I49" s="38">
        <v>470.78947368421058</v>
      </c>
      <c r="J49" s="38">
        <v>470.78947368421058</v>
      </c>
      <c r="K49" s="38">
        <v>470.78947368421058</v>
      </c>
      <c r="L49" s="38">
        <v>470.78947368421058</v>
      </c>
      <c r="M49" s="38">
        <v>470.78947368421058</v>
      </c>
      <c r="N49" s="38">
        <v>470.78947368421058</v>
      </c>
      <c r="O49" s="38">
        <v>470.78947368421058</v>
      </c>
      <c r="P49" s="38">
        <v>470.78947368421058</v>
      </c>
      <c r="Q49" s="38">
        <v>470.78947368421058</v>
      </c>
      <c r="R49" s="38">
        <v>470.78947368421058</v>
      </c>
      <c r="S49" s="38">
        <v>470.78947368421058</v>
      </c>
      <c r="T49" s="38">
        <v>470.78947368421058</v>
      </c>
      <c r="U49" s="38">
        <v>470.78947368421058</v>
      </c>
      <c r="V49" s="38">
        <v>470.78947368421058</v>
      </c>
      <c r="W49" s="39">
        <v>470.78947368421058</v>
      </c>
    </row>
    <row r="50" spans="2:23" x14ac:dyDescent="0.25">
      <c r="B50" s="88"/>
      <c r="C50" s="90">
        <v>310.5263157894737</v>
      </c>
      <c r="D50" s="38">
        <v>517.5</v>
      </c>
      <c r="E50" s="38">
        <v>491.18421052631584</v>
      </c>
      <c r="F50" s="38">
        <v>464.86842105263162</v>
      </c>
      <c r="G50" s="38">
        <v>444.4736842105263</v>
      </c>
      <c r="H50" s="38">
        <v>444.4736842105263</v>
      </c>
      <c r="I50" s="38">
        <v>444.4736842105263</v>
      </c>
      <c r="J50" s="38">
        <v>444.4736842105263</v>
      </c>
      <c r="K50" s="38">
        <v>444.4736842105263</v>
      </c>
      <c r="L50" s="38">
        <v>444.4736842105263</v>
      </c>
      <c r="M50" s="38">
        <v>444.4736842105263</v>
      </c>
      <c r="N50" s="38">
        <v>444.4736842105263</v>
      </c>
      <c r="O50" s="38">
        <v>444.4736842105263</v>
      </c>
      <c r="P50" s="38">
        <v>444.4736842105263</v>
      </c>
      <c r="Q50" s="38">
        <v>444.4736842105263</v>
      </c>
      <c r="R50" s="38">
        <v>444.4736842105263</v>
      </c>
      <c r="S50" s="38">
        <v>444.4736842105263</v>
      </c>
      <c r="T50" s="38">
        <v>444.4736842105263</v>
      </c>
      <c r="U50" s="38">
        <v>444.4736842105263</v>
      </c>
      <c r="V50" s="38">
        <v>444.4736842105263</v>
      </c>
      <c r="W50" s="39">
        <v>444.4736842105263</v>
      </c>
    </row>
    <row r="51" spans="2:23" x14ac:dyDescent="0.25">
      <c r="B51" s="88"/>
      <c r="C51" s="90">
        <v>336.84210526315792</v>
      </c>
      <c r="D51" s="38">
        <v>517.5</v>
      </c>
      <c r="E51" s="38">
        <v>491.18421052631584</v>
      </c>
      <c r="F51" s="38">
        <v>464.86842105263162</v>
      </c>
      <c r="G51" s="38">
        <v>438.5526315789474</v>
      </c>
      <c r="H51" s="38">
        <v>430.25</v>
      </c>
      <c r="I51" s="38">
        <v>430.25</v>
      </c>
      <c r="J51" s="38">
        <v>430.25</v>
      </c>
      <c r="K51" s="38">
        <v>430.25</v>
      </c>
      <c r="L51" s="38">
        <v>430.25</v>
      </c>
      <c r="M51" s="38">
        <v>430.25</v>
      </c>
      <c r="N51" s="38">
        <v>430.25</v>
      </c>
      <c r="O51" s="38">
        <v>430.25</v>
      </c>
      <c r="P51" s="38">
        <v>430.25</v>
      </c>
      <c r="Q51" s="38">
        <v>430.25</v>
      </c>
      <c r="R51" s="38">
        <v>430.25</v>
      </c>
      <c r="S51" s="38">
        <v>430.25</v>
      </c>
      <c r="T51" s="38">
        <v>430.25</v>
      </c>
      <c r="U51" s="38">
        <v>430.25</v>
      </c>
      <c r="V51" s="38">
        <v>430.25</v>
      </c>
      <c r="W51" s="39">
        <v>430.25</v>
      </c>
    </row>
    <row r="52" spans="2:23" x14ac:dyDescent="0.25">
      <c r="B52" s="88"/>
      <c r="C52" s="90">
        <v>363.15789473684208</v>
      </c>
      <c r="D52" s="38">
        <v>517.5</v>
      </c>
      <c r="E52" s="38">
        <v>491.18421052631584</v>
      </c>
      <c r="F52" s="38">
        <v>464.86842105263162</v>
      </c>
      <c r="G52" s="38">
        <v>438.5526315789474</v>
      </c>
      <c r="H52" s="38">
        <v>430.25</v>
      </c>
      <c r="I52" s="38">
        <v>430.25</v>
      </c>
      <c r="J52" s="38">
        <v>430.25</v>
      </c>
      <c r="K52" s="38">
        <v>430.25</v>
      </c>
      <c r="L52" s="38">
        <v>430.25</v>
      </c>
      <c r="M52" s="38">
        <v>430.25</v>
      </c>
      <c r="N52" s="38">
        <v>430.25</v>
      </c>
      <c r="O52" s="38">
        <v>430.25</v>
      </c>
      <c r="P52" s="38">
        <v>430.25</v>
      </c>
      <c r="Q52" s="38">
        <v>430.25</v>
      </c>
      <c r="R52" s="38">
        <v>430.25</v>
      </c>
      <c r="S52" s="38">
        <v>430.25</v>
      </c>
      <c r="T52" s="38">
        <v>430.25</v>
      </c>
      <c r="U52" s="38">
        <v>430.25</v>
      </c>
      <c r="V52" s="38">
        <v>430.25</v>
      </c>
      <c r="W52" s="39">
        <v>430.25</v>
      </c>
    </row>
    <row r="53" spans="2:23" x14ac:dyDescent="0.25">
      <c r="B53" s="88"/>
      <c r="C53" s="90">
        <v>389.4736842105263</v>
      </c>
      <c r="D53" s="38">
        <v>517.5</v>
      </c>
      <c r="E53" s="38">
        <v>491.18421052631584</v>
      </c>
      <c r="F53" s="38">
        <v>464.86842105263162</v>
      </c>
      <c r="G53" s="38">
        <v>438.5526315789474</v>
      </c>
      <c r="H53" s="38">
        <v>430.25</v>
      </c>
      <c r="I53" s="38">
        <v>430.25</v>
      </c>
      <c r="J53" s="38">
        <v>430.25</v>
      </c>
      <c r="K53" s="38">
        <v>430.25</v>
      </c>
      <c r="L53" s="38">
        <v>430.25</v>
      </c>
      <c r="M53" s="38">
        <v>430.25</v>
      </c>
      <c r="N53" s="38">
        <v>430.25</v>
      </c>
      <c r="O53" s="38">
        <v>430.25</v>
      </c>
      <c r="P53" s="38">
        <v>430.25</v>
      </c>
      <c r="Q53" s="38">
        <v>430.25</v>
      </c>
      <c r="R53" s="38">
        <v>430.25</v>
      </c>
      <c r="S53" s="38">
        <v>430.25</v>
      </c>
      <c r="T53" s="38">
        <v>430.25</v>
      </c>
      <c r="U53" s="38">
        <v>430.25</v>
      </c>
      <c r="V53" s="38">
        <v>430.25</v>
      </c>
      <c r="W53" s="39">
        <v>430.25</v>
      </c>
    </row>
    <row r="54" spans="2:23" x14ac:dyDescent="0.25">
      <c r="B54" s="88"/>
      <c r="C54" s="90">
        <v>415.78947368421052</v>
      </c>
      <c r="D54" s="38">
        <v>517.5</v>
      </c>
      <c r="E54" s="38">
        <v>491.18421052631584</v>
      </c>
      <c r="F54" s="38">
        <v>464.86842105263162</v>
      </c>
      <c r="G54" s="38">
        <v>438.5526315789474</v>
      </c>
      <c r="H54" s="38">
        <v>430.25</v>
      </c>
      <c r="I54" s="38">
        <v>430.25</v>
      </c>
      <c r="J54" s="38">
        <v>430.25</v>
      </c>
      <c r="K54" s="38">
        <v>430.25</v>
      </c>
      <c r="L54" s="38">
        <v>430.25</v>
      </c>
      <c r="M54" s="38">
        <v>430.25</v>
      </c>
      <c r="N54" s="38">
        <v>430.25</v>
      </c>
      <c r="O54" s="38">
        <v>430.25</v>
      </c>
      <c r="P54" s="38">
        <v>430.25</v>
      </c>
      <c r="Q54" s="38">
        <v>430.25</v>
      </c>
      <c r="R54" s="38">
        <v>430.25</v>
      </c>
      <c r="S54" s="38">
        <v>430.25</v>
      </c>
      <c r="T54" s="38">
        <v>430.25</v>
      </c>
      <c r="U54" s="38">
        <v>430.25</v>
      </c>
      <c r="V54" s="38">
        <v>430.25</v>
      </c>
      <c r="W54" s="39">
        <v>430.25</v>
      </c>
    </row>
    <row r="55" spans="2:23" x14ac:dyDescent="0.25">
      <c r="B55" s="88"/>
      <c r="C55" s="90">
        <v>442.10526315789474</v>
      </c>
      <c r="D55" s="38">
        <v>517.5</v>
      </c>
      <c r="E55" s="38">
        <v>491.18421052631584</v>
      </c>
      <c r="F55" s="38">
        <v>464.86842105263162</v>
      </c>
      <c r="G55" s="38">
        <v>438.5526315789474</v>
      </c>
      <c r="H55" s="38">
        <v>430.25</v>
      </c>
      <c r="I55" s="38">
        <v>430.25</v>
      </c>
      <c r="J55" s="38">
        <v>430.25</v>
      </c>
      <c r="K55" s="38">
        <v>430.25</v>
      </c>
      <c r="L55" s="38">
        <v>430.25</v>
      </c>
      <c r="M55" s="38">
        <v>430.25</v>
      </c>
      <c r="N55" s="38">
        <v>430.25</v>
      </c>
      <c r="O55" s="38">
        <v>430.25</v>
      </c>
      <c r="P55" s="38">
        <v>430.25</v>
      </c>
      <c r="Q55" s="38">
        <v>430.25</v>
      </c>
      <c r="R55" s="38">
        <v>430.25</v>
      </c>
      <c r="S55" s="38">
        <v>430.25</v>
      </c>
      <c r="T55" s="38">
        <v>430.25</v>
      </c>
      <c r="U55" s="38">
        <v>430.25</v>
      </c>
      <c r="V55" s="38">
        <v>430.25</v>
      </c>
      <c r="W55" s="39">
        <v>430.25</v>
      </c>
    </row>
    <row r="56" spans="2:23" x14ac:dyDescent="0.25">
      <c r="B56" s="88"/>
      <c r="C56" s="90">
        <v>468.42105263157896</v>
      </c>
      <c r="D56" s="38">
        <v>517.5</v>
      </c>
      <c r="E56" s="38">
        <v>491.18421052631584</v>
      </c>
      <c r="F56" s="38">
        <v>464.86842105263162</v>
      </c>
      <c r="G56" s="38">
        <v>438.5526315789474</v>
      </c>
      <c r="H56" s="38">
        <v>430.25</v>
      </c>
      <c r="I56" s="38">
        <v>430.25</v>
      </c>
      <c r="J56" s="38">
        <v>430.25</v>
      </c>
      <c r="K56" s="38">
        <v>430.25</v>
      </c>
      <c r="L56" s="38">
        <v>430.25</v>
      </c>
      <c r="M56" s="38">
        <v>430.25</v>
      </c>
      <c r="N56" s="38">
        <v>430.25</v>
      </c>
      <c r="O56" s="38">
        <v>430.25</v>
      </c>
      <c r="P56" s="38">
        <v>430.25</v>
      </c>
      <c r="Q56" s="38">
        <v>430.25</v>
      </c>
      <c r="R56" s="38">
        <v>430.25</v>
      </c>
      <c r="S56" s="38">
        <v>430.25</v>
      </c>
      <c r="T56" s="38">
        <v>430.25</v>
      </c>
      <c r="U56" s="38">
        <v>430.25</v>
      </c>
      <c r="V56" s="38">
        <v>430.25</v>
      </c>
      <c r="W56" s="39">
        <v>430.25</v>
      </c>
    </row>
    <row r="57" spans="2:23" x14ac:dyDescent="0.25">
      <c r="B57" s="88"/>
      <c r="C57" s="90">
        <v>494.73684210526318</v>
      </c>
      <c r="D57" s="38">
        <v>517.5</v>
      </c>
      <c r="E57" s="38">
        <v>491.18421052631584</v>
      </c>
      <c r="F57" s="38">
        <v>464.86842105263162</v>
      </c>
      <c r="G57" s="38">
        <v>438.5526315789474</v>
      </c>
      <c r="H57" s="38">
        <v>430.25</v>
      </c>
      <c r="I57" s="38">
        <v>430.25</v>
      </c>
      <c r="J57" s="38">
        <v>430.25</v>
      </c>
      <c r="K57" s="38">
        <v>430.25</v>
      </c>
      <c r="L57" s="38">
        <v>430.25</v>
      </c>
      <c r="M57" s="38">
        <v>430.25</v>
      </c>
      <c r="N57" s="38">
        <v>430.25</v>
      </c>
      <c r="O57" s="38">
        <v>430.25</v>
      </c>
      <c r="P57" s="38">
        <v>430.25</v>
      </c>
      <c r="Q57" s="38">
        <v>430.25</v>
      </c>
      <c r="R57" s="38">
        <v>430.25</v>
      </c>
      <c r="S57" s="38">
        <v>430.25</v>
      </c>
      <c r="T57" s="38">
        <v>430.25</v>
      </c>
      <c r="U57" s="38">
        <v>430.25</v>
      </c>
      <c r="V57" s="38">
        <v>430.25</v>
      </c>
      <c r="W57" s="39">
        <v>430.25</v>
      </c>
    </row>
    <row r="58" spans="2:23" x14ac:dyDescent="0.25">
      <c r="B58" s="88"/>
      <c r="C58" s="90">
        <v>521.0526315789474</v>
      </c>
      <c r="D58" s="38">
        <v>517.5</v>
      </c>
      <c r="E58" s="38">
        <v>491.18421052631584</v>
      </c>
      <c r="F58" s="38">
        <v>464.86842105263162</v>
      </c>
      <c r="G58" s="38">
        <v>438.5526315789474</v>
      </c>
      <c r="H58" s="38">
        <v>430.25</v>
      </c>
      <c r="I58" s="38">
        <v>430.25</v>
      </c>
      <c r="J58" s="38">
        <v>430.25</v>
      </c>
      <c r="K58" s="38">
        <v>430.25</v>
      </c>
      <c r="L58" s="38">
        <v>430.25</v>
      </c>
      <c r="M58" s="38">
        <v>430.25</v>
      </c>
      <c r="N58" s="38">
        <v>430.25</v>
      </c>
      <c r="O58" s="38">
        <v>430.25</v>
      </c>
      <c r="P58" s="38">
        <v>430.25</v>
      </c>
      <c r="Q58" s="38">
        <v>430.25</v>
      </c>
      <c r="R58" s="38">
        <v>430.25</v>
      </c>
      <c r="S58" s="38">
        <v>430.25</v>
      </c>
      <c r="T58" s="38">
        <v>430.25</v>
      </c>
      <c r="U58" s="38">
        <v>430.25</v>
      </c>
      <c r="V58" s="38">
        <v>430.25</v>
      </c>
      <c r="W58" s="39">
        <v>430.25</v>
      </c>
    </row>
    <row r="59" spans="2:23" x14ac:dyDescent="0.25">
      <c r="B59" s="88"/>
      <c r="C59" s="90">
        <v>547.36842105263156</v>
      </c>
      <c r="D59" s="38">
        <v>517.5</v>
      </c>
      <c r="E59" s="38">
        <v>491.18421052631584</v>
      </c>
      <c r="F59" s="38">
        <v>464.86842105263162</v>
      </c>
      <c r="G59" s="38">
        <v>438.5526315789474</v>
      </c>
      <c r="H59" s="38">
        <v>430.25</v>
      </c>
      <c r="I59" s="38">
        <v>430.25</v>
      </c>
      <c r="J59" s="38">
        <v>430.25</v>
      </c>
      <c r="K59" s="38">
        <v>430.25</v>
      </c>
      <c r="L59" s="38">
        <v>430.25</v>
      </c>
      <c r="M59" s="38">
        <v>430.25</v>
      </c>
      <c r="N59" s="38">
        <v>430.25</v>
      </c>
      <c r="O59" s="38">
        <v>430.25</v>
      </c>
      <c r="P59" s="38">
        <v>430.25</v>
      </c>
      <c r="Q59" s="38">
        <v>430.25</v>
      </c>
      <c r="R59" s="38">
        <v>430.25</v>
      </c>
      <c r="S59" s="38">
        <v>430.25</v>
      </c>
      <c r="T59" s="38">
        <v>430.25</v>
      </c>
      <c r="U59" s="38">
        <v>430.25</v>
      </c>
      <c r="V59" s="38">
        <v>430.25</v>
      </c>
      <c r="W59" s="39">
        <v>430.25</v>
      </c>
    </row>
    <row r="60" spans="2:23" x14ac:dyDescent="0.25">
      <c r="B60" s="88"/>
      <c r="C60" s="90">
        <v>573.68421052631584</v>
      </c>
      <c r="D60" s="38">
        <v>517.5</v>
      </c>
      <c r="E60" s="38">
        <v>491.18421052631584</v>
      </c>
      <c r="F60" s="38">
        <v>464.86842105263162</v>
      </c>
      <c r="G60" s="38">
        <v>438.5526315789474</v>
      </c>
      <c r="H60" s="38">
        <v>430.25</v>
      </c>
      <c r="I60" s="38">
        <v>430.25</v>
      </c>
      <c r="J60" s="38">
        <v>430.25</v>
      </c>
      <c r="K60" s="38">
        <v>430.25</v>
      </c>
      <c r="L60" s="38">
        <v>430.25</v>
      </c>
      <c r="M60" s="38">
        <v>430.25</v>
      </c>
      <c r="N60" s="38">
        <v>430.25</v>
      </c>
      <c r="O60" s="38">
        <v>430.25</v>
      </c>
      <c r="P60" s="38">
        <v>430.25</v>
      </c>
      <c r="Q60" s="38">
        <v>430.25</v>
      </c>
      <c r="R60" s="38">
        <v>430.25</v>
      </c>
      <c r="S60" s="38">
        <v>430.25</v>
      </c>
      <c r="T60" s="38">
        <v>430.25</v>
      </c>
      <c r="U60" s="38">
        <v>430.25</v>
      </c>
      <c r="V60" s="38">
        <v>430.25</v>
      </c>
      <c r="W60" s="39">
        <v>430.25</v>
      </c>
    </row>
    <row r="61" spans="2:23" ht="15.75" thickBot="1" x14ac:dyDescent="0.3">
      <c r="B61" s="89"/>
      <c r="C61" s="91">
        <v>600</v>
      </c>
      <c r="D61" s="40">
        <v>517.5</v>
      </c>
      <c r="E61" s="40">
        <v>491.18421052631584</v>
      </c>
      <c r="F61" s="40">
        <v>464.86842105263162</v>
      </c>
      <c r="G61" s="40">
        <v>438.5526315789474</v>
      </c>
      <c r="H61" s="40">
        <v>430.25</v>
      </c>
      <c r="I61" s="40">
        <v>430.25</v>
      </c>
      <c r="J61" s="40">
        <v>430.25</v>
      </c>
      <c r="K61" s="40">
        <v>430.25</v>
      </c>
      <c r="L61" s="40">
        <v>430.25</v>
      </c>
      <c r="M61" s="40">
        <v>430.25</v>
      </c>
      <c r="N61" s="40">
        <v>430.25</v>
      </c>
      <c r="O61" s="40">
        <v>430.25</v>
      </c>
      <c r="P61" s="40">
        <v>430.25</v>
      </c>
      <c r="Q61" s="40">
        <v>430.25</v>
      </c>
      <c r="R61" s="40">
        <v>430.25</v>
      </c>
      <c r="S61" s="40">
        <v>430.25</v>
      </c>
      <c r="T61" s="40">
        <v>430.25</v>
      </c>
      <c r="U61" s="40">
        <v>430.25</v>
      </c>
      <c r="V61" s="40">
        <v>430.25</v>
      </c>
      <c r="W61" s="41">
        <v>430.25</v>
      </c>
    </row>
  </sheetData>
  <mergeCells count="4">
    <mergeCell ref="B38:W38"/>
    <mergeCell ref="B39:W39"/>
    <mergeCell ref="D40:W40"/>
    <mergeCell ref="B42:B61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4"/>
  <sheetViews>
    <sheetView showGridLines="0" topLeftCell="A8" workbookViewId="0">
      <selection activeCell="A8" sqref="A8"/>
    </sheetView>
  </sheetViews>
  <sheetFormatPr defaultRowHeight="15" x14ac:dyDescent="0.25"/>
  <cols>
    <col min="1" max="1" width="0.28515625" customWidth="1"/>
    <col min="2" max="5" width="15.7109375" customWidth="1"/>
  </cols>
  <sheetData>
    <row r="1" spans="2:2" s="4" customFormat="1" ht="18" x14ac:dyDescent="0.25">
      <c r="B1" s="7" t="s">
        <v>171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191</v>
      </c>
    </row>
    <row r="4" spans="2:2" s="5" customFormat="1" ht="10.5" x14ac:dyDescent="0.15">
      <c r="B4" s="8" t="s">
        <v>172</v>
      </c>
    </row>
    <row r="5" spans="2:2" s="5" customFormat="1" ht="10.5" x14ac:dyDescent="0.15">
      <c r="B5" s="8" t="s">
        <v>173</v>
      </c>
    </row>
    <row r="6" spans="2:2" s="6" customFormat="1" ht="10.5" x14ac:dyDescent="0.15">
      <c r="B6" s="9" t="s">
        <v>174</v>
      </c>
    </row>
    <row r="37" spans="2:5" ht="15.75" thickBot="1" x14ac:dyDescent="0.3"/>
    <row r="38" spans="2:5" ht="15.75" thickBot="1" x14ac:dyDescent="0.3">
      <c r="B38" s="28" t="s">
        <v>175</v>
      </c>
      <c r="C38" s="29"/>
      <c r="D38" s="29"/>
      <c r="E38" s="30"/>
    </row>
    <row r="39" spans="2:5" x14ac:dyDescent="0.25">
      <c r="B39" s="92" t="s">
        <v>50</v>
      </c>
      <c r="C39" s="71"/>
      <c r="D39" s="70" t="s">
        <v>51</v>
      </c>
      <c r="E39" s="74"/>
    </row>
    <row r="40" spans="2:5" ht="23.25" x14ac:dyDescent="0.25">
      <c r="B40" s="95" t="s">
        <v>169</v>
      </c>
      <c r="C40" s="97" t="s">
        <v>170</v>
      </c>
      <c r="D40" s="96" t="s">
        <v>169</v>
      </c>
      <c r="E40" s="98" t="s">
        <v>170</v>
      </c>
    </row>
    <row r="41" spans="2:5" x14ac:dyDescent="0.25">
      <c r="B41" s="93">
        <v>205.26315789473685</v>
      </c>
      <c r="C41" s="43">
        <v>336.84210526315792</v>
      </c>
      <c r="D41" s="38">
        <v>100</v>
      </c>
      <c r="E41" s="39">
        <v>100</v>
      </c>
    </row>
    <row r="42" spans="2:5" x14ac:dyDescent="0.25">
      <c r="B42" s="93">
        <v>205.26315789473685</v>
      </c>
      <c r="C42" s="43">
        <v>363.15789473684208</v>
      </c>
      <c r="D42" s="38">
        <v>100</v>
      </c>
      <c r="E42" s="39">
        <v>126.31578947368421</v>
      </c>
    </row>
    <row r="43" spans="2:5" x14ac:dyDescent="0.25">
      <c r="B43" s="93">
        <v>205.26315789473685</v>
      </c>
      <c r="C43" s="43">
        <v>389.4736842105263</v>
      </c>
      <c r="D43" s="38">
        <v>100</v>
      </c>
      <c r="E43" s="39">
        <v>152.63157894736841</v>
      </c>
    </row>
    <row r="44" spans="2:5" x14ac:dyDescent="0.25">
      <c r="B44" s="93">
        <v>205.26315789473685</v>
      </c>
      <c r="C44" s="43">
        <v>415.78947368421052</v>
      </c>
      <c r="D44" s="38">
        <v>100</v>
      </c>
      <c r="E44" s="39">
        <v>178.94736842105263</v>
      </c>
    </row>
    <row r="45" spans="2:5" x14ac:dyDescent="0.25">
      <c r="B45" s="93">
        <v>205.26315789473685</v>
      </c>
      <c r="C45" s="43">
        <v>442.10526315789474</v>
      </c>
      <c r="D45" s="38">
        <v>100</v>
      </c>
      <c r="E45" s="39">
        <v>205.26315789473685</v>
      </c>
    </row>
    <row r="46" spans="2:5" x14ac:dyDescent="0.25">
      <c r="B46" s="93">
        <v>205.26315789473685</v>
      </c>
      <c r="C46" s="43">
        <v>468.42105263157896</v>
      </c>
      <c r="D46" s="38">
        <v>100</v>
      </c>
      <c r="E46" s="39">
        <v>231.57894736842104</v>
      </c>
    </row>
    <row r="47" spans="2:5" x14ac:dyDescent="0.25">
      <c r="B47" s="93">
        <v>205.26315789473685</v>
      </c>
      <c r="C47" s="43">
        <v>494.73684210526318</v>
      </c>
      <c r="D47" s="38">
        <v>100</v>
      </c>
      <c r="E47" s="39">
        <v>257.89473684210526</v>
      </c>
    </row>
    <row r="48" spans="2:5" x14ac:dyDescent="0.25">
      <c r="B48" s="93">
        <v>205.26315789473685</v>
      </c>
      <c r="C48" s="43">
        <v>521.0526315789474</v>
      </c>
      <c r="D48" s="38">
        <v>100</v>
      </c>
      <c r="E48" s="39">
        <v>284.21052631578948</v>
      </c>
    </row>
    <row r="49" spans="2:5" x14ac:dyDescent="0.25">
      <c r="B49" s="93">
        <v>205.26315789473685</v>
      </c>
      <c r="C49" s="43">
        <v>547.36842105263156</v>
      </c>
      <c r="D49" s="38">
        <v>100</v>
      </c>
      <c r="E49" s="39">
        <v>310.5263157894737</v>
      </c>
    </row>
    <row r="50" spans="2:5" x14ac:dyDescent="0.25">
      <c r="B50" s="93">
        <v>205.26315789473685</v>
      </c>
      <c r="C50" s="43">
        <v>573.68421052631584</v>
      </c>
      <c r="D50" s="38">
        <v>100</v>
      </c>
      <c r="E50" s="39">
        <v>336.84210526315792</v>
      </c>
    </row>
    <row r="51" spans="2:5" x14ac:dyDescent="0.25">
      <c r="B51" s="93">
        <v>205.26315789473685</v>
      </c>
      <c r="C51" s="43">
        <v>600</v>
      </c>
      <c r="D51" s="38">
        <v>100</v>
      </c>
      <c r="E51" s="39">
        <v>363.15789473684208</v>
      </c>
    </row>
    <row r="52" spans="2:5" x14ac:dyDescent="0.25">
      <c r="B52" s="93">
        <v>231.57894736842104</v>
      </c>
      <c r="C52" s="43">
        <v>336.84210526315792</v>
      </c>
      <c r="D52" s="38">
        <v>100</v>
      </c>
      <c r="E52" s="39">
        <v>389.4736842105263</v>
      </c>
    </row>
    <row r="53" spans="2:5" x14ac:dyDescent="0.25">
      <c r="B53" s="93">
        <v>231.57894736842104</v>
      </c>
      <c r="C53" s="43">
        <v>363.15789473684208</v>
      </c>
      <c r="D53" s="38">
        <v>100</v>
      </c>
      <c r="E53" s="39">
        <v>415.78947368421052</v>
      </c>
    </row>
    <row r="54" spans="2:5" x14ac:dyDescent="0.25">
      <c r="B54" s="93">
        <v>231.57894736842104</v>
      </c>
      <c r="C54" s="43">
        <v>389.4736842105263</v>
      </c>
      <c r="D54" s="38">
        <v>100</v>
      </c>
      <c r="E54" s="39">
        <v>442.10526315789474</v>
      </c>
    </row>
    <row r="55" spans="2:5" x14ac:dyDescent="0.25">
      <c r="B55" s="93">
        <v>231.57894736842104</v>
      </c>
      <c r="C55" s="43">
        <v>415.78947368421052</v>
      </c>
      <c r="D55" s="38">
        <v>100</v>
      </c>
      <c r="E55" s="39">
        <v>468.42105263157896</v>
      </c>
    </row>
    <row r="56" spans="2:5" x14ac:dyDescent="0.25">
      <c r="B56" s="93">
        <v>231.57894736842104</v>
      </c>
      <c r="C56" s="43">
        <v>442.10526315789474</v>
      </c>
      <c r="D56" s="38">
        <v>100</v>
      </c>
      <c r="E56" s="39">
        <v>494.73684210526318</v>
      </c>
    </row>
    <row r="57" spans="2:5" x14ac:dyDescent="0.25">
      <c r="B57" s="93">
        <v>231.57894736842104</v>
      </c>
      <c r="C57" s="43">
        <v>468.42105263157896</v>
      </c>
      <c r="D57" s="38">
        <v>100</v>
      </c>
      <c r="E57" s="39">
        <v>521.0526315789474</v>
      </c>
    </row>
    <row r="58" spans="2:5" x14ac:dyDescent="0.25">
      <c r="B58" s="93">
        <v>231.57894736842104</v>
      </c>
      <c r="C58" s="43">
        <v>494.73684210526318</v>
      </c>
      <c r="D58" s="38">
        <v>100</v>
      </c>
      <c r="E58" s="39">
        <v>547.36842105263156</v>
      </c>
    </row>
    <row r="59" spans="2:5" x14ac:dyDescent="0.25">
      <c r="B59" s="93">
        <v>231.57894736842104</v>
      </c>
      <c r="C59" s="43">
        <v>521.0526315789474</v>
      </c>
      <c r="D59" s="38">
        <v>100</v>
      </c>
      <c r="E59" s="39">
        <v>573.68421052631584</v>
      </c>
    </row>
    <row r="60" spans="2:5" x14ac:dyDescent="0.25">
      <c r="B60" s="93">
        <v>231.57894736842104</v>
      </c>
      <c r="C60" s="43">
        <v>547.36842105263156</v>
      </c>
      <c r="D60" s="38">
        <v>100</v>
      </c>
      <c r="E60" s="39">
        <v>600</v>
      </c>
    </row>
    <row r="61" spans="2:5" x14ac:dyDescent="0.25">
      <c r="B61" s="93">
        <v>231.57894736842104</v>
      </c>
      <c r="C61" s="43">
        <v>573.68421052631584</v>
      </c>
      <c r="D61" s="38">
        <v>126.31578947368421</v>
      </c>
      <c r="E61" s="39">
        <v>100</v>
      </c>
    </row>
    <row r="62" spans="2:5" x14ac:dyDescent="0.25">
      <c r="B62" s="93">
        <v>231.57894736842104</v>
      </c>
      <c r="C62" s="43">
        <v>600</v>
      </c>
      <c r="D62" s="38">
        <v>126.31578947368421</v>
      </c>
      <c r="E62" s="39">
        <v>126.31578947368421</v>
      </c>
    </row>
    <row r="63" spans="2:5" x14ac:dyDescent="0.25">
      <c r="B63" s="93">
        <v>257.89473684210526</v>
      </c>
      <c r="C63" s="43">
        <v>336.84210526315792</v>
      </c>
      <c r="D63" s="38">
        <v>126.31578947368421</v>
      </c>
      <c r="E63" s="39">
        <v>152.63157894736841</v>
      </c>
    </row>
    <row r="64" spans="2:5" x14ac:dyDescent="0.25">
      <c r="B64" s="93">
        <v>257.89473684210526</v>
      </c>
      <c r="C64" s="43">
        <v>363.15789473684208</v>
      </c>
      <c r="D64" s="38">
        <v>126.31578947368421</v>
      </c>
      <c r="E64" s="39">
        <v>178.94736842105263</v>
      </c>
    </row>
    <row r="65" spans="2:5" x14ac:dyDescent="0.25">
      <c r="B65" s="93">
        <v>257.89473684210526</v>
      </c>
      <c r="C65" s="43">
        <v>389.4736842105263</v>
      </c>
      <c r="D65" s="38">
        <v>126.31578947368421</v>
      </c>
      <c r="E65" s="39">
        <v>205.26315789473685</v>
      </c>
    </row>
    <row r="66" spans="2:5" x14ac:dyDescent="0.25">
      <c r="B66" s="93">
        <v>257.89473684210526</v>
      </c>
      <c r="C66" s="43">
        <v>415.78947368421052</v>
      </c>
      <c r="D66" s="38">
        <v>126.31578947368421</v>
      </c>
      <c r="E66" s="39">
        <v>231.57894736842104</v>
      </c>
    </row>
    <row r="67" spans="2:5" x14ac:dyDescent="0.25">
      <c r="B67" s="93">
        <v>257.89473684210526</v>
      </c>
      <c r="C67" s="43">
        <v>442.10526315789474</v>
      </c>
      <c r="D67" s="38">
        <v>126.31578947368421</v>
      </c>
      <c r="E67" s="39">
        <v>257.89473684210526</v>
      </c>
    </row>
    <row r="68" spans="2:5" x14ac:dyDescent="0.25">
      <c r="B68" s="93">
        <v>257.89473684210526</v>
      </c>
      <c r="C68" s="43">
        <v>468.42105263157896</v>
      </c>
      <c r="D68" s="38">
        <v>126.31578947368421</v>
      </c>
      <c r="E68" s="39">
        <v>284.21052631578948</v>
      </c>
    </row>
    <row r="69" spans="2:5" x14ac:dyDescent="0.25">
      <c r="B69" s="93">
        <v>257.89473684210526</v>
      </c>
      <c r="C69" s="43">
        <v>494.73684210526318</v>
      </c>
      <c r="D69" s="38">
        <v>126.31578947368421</v>
      </c>
      <c r="E69" s="39">
        <v>310.5263157894737</v>
      </c>
    </row>
    <row r="70" spans="2:5" x14ac:dyDescent="0.25">
      <c r="B70" s="93">
        <v>257.89473684210526</v>
      </c>
      <c r="C70" s="43">
        <v>521.0526315789474</v>
      </c>
      <c r="D70" s="38">
        <v>126.31578947368421</v>
      </c>
      <c r="E70" s="39">
        <v>336.84210526315792</v>
      </c>
    </row>
    <row r="71" spans="2:5" x14ac:dyDescent="0.25">
      <c r="B71" s="93">
        <v>257.89473684210526</v>
      </c>
      <c r="C71" s="43">
        <v>547.36842105263156</v>
      </c>
      <c r="D71" s="38">
        <v>126.31578947368421</v>
      </c>
      <c r="E71" s="39">
        <v>363.15789473684208</v>
      </c>
    </row>
    <row r="72" spans="2:5" x14ac:dyDescent="0.25">
      <c r="B72" s="93">
        <v>257.89473684210526</v>
      </c>
      <c r="C72" s="43">
        <v>573.68421052631584</v>
      </c>
      <c r="D72" s="38">
        <v>126.31578947368421</v>
      </c>
      <c r="E72" s="39">
        <v>389.4736842105263</v>
      </c>
    </row>
    <row r="73" spans="2:5" x14ac:dyDescent="0.25">
      <c r="B73" s="93">
        <v>257.89473684210526</v>
      </c>
      <c r="C73" s="43">
        <v>600</v>
      </c>
      <c r="D73" s="38">
        <v>126.31578947368421</v>
      </c>
      <c r="E73" s="39">
        <v>415.78947368421052</v>
      </c>
    </row>
    <row r="74" spans="2:5" x14ac:dyDescent="0.25">
      <c r="B74" s="93">
        <v>284.21052631578948</v>
      </c>
      <c r="C74" s="43">
        <v>336.84210526315792</v>
      </c>
      <c r="D74" s="38">
        <v>126.31578947368421</v>
      </c>
      <c r="E74" s="39">
        <v>442.10526315789474</v>
      </c>
    </row>
    <row r="75" spans="2:5" x14ac:dyDescent="0.25">
      <c r="B75" s="93">
        <v>284.21052631578948</v>
      </c>
      <c r="C75" s="43">
        <v>363.15789473684208</v>
      </c>
      <c r="D75" s="38">
        <v>126.31578947368421</v>
      </c>
      <c r="E75" s="39">
        <v>468.42105263157896</v>
      </c>
    </row>
    <row r="76" spans="2:5" x14ac:dyDescent="0.25">
      <c r="B76" s="93">
        <v>284.21052631578948</v>
      </c>
      <c r="C76" s="43">
        <v>389.4736842105263</v>
      </c>
      <c r="D76" s="38">
        <v>126.31578947368421</v>
      </c>
      <c r="E76" s="39">
        <v>494.73684210526318</v>
      </c>
    </row>
    <row r="77" spans="2:5" x14ac:dyDescent="0.25">
      <c r="B77" s="93">
        <v>284.21052631578948</v>
      </c>
      <c r="C77" s="43">
        <v>415.78947368421052</v>
      </c>
      <c r="D77" s="38">
        <v>126.31578947368421</v>
      </c>
      <c r="E77" s="39">
        <v>521.0526315789474</v>
      </c>
    </row>
    <row r="78" spans="2:5" x14ac:dyDescent="0.25">
      <c r="B78" s="93">
        <v>284.21052631578948</v>
      </c>
      <c r="C78" s="43">
        <v>442.10526315789474</v>
      </c>
      <c r="D78" s="38">
        <v>126.31578947368421</v>
      </c>
      <c r="E78" s="39">
        <v>547.36842105263156</v>
      </c>
    </row>
    <row r="79" spans="2:5" x14ac:dyDescent="0.25">
      <c r="B79" s="93">
        <v>284.21052631578948</v>
      </c>
      <c r="C79" s="43">
        <v>468.42105263157896</v>
      </c>
      <c r="D79" s="38">
        <v>126.31578947368421</v>
      </c>
      <c r="E79" s="39">
        <v>573.68421052631584</v>
      </c>
    </row>
    <row r="80" spans="2:5" x14ac:dyDescent="0.25">
      <c r="B80" s="93">
        <v>284.21052631578948</v>
      </c>
      <c r="C80" s="43">
        <v>494.73684210526318</v>
      </c>
      <c r="D80" s="38">
        <v>126.31578947368421</v>
      </c>
      <c r="E80" s="39">
        <v>600</v>
      </c>
    </row>
    <row r="81" spans="2:5" x14ac:dyDescent="0.25">
      <c r="B81" s="93">
        <v>284.21052631578948</v>
      </c>
      <c r="C81" s="43">
        <v>521.0526315789474</v>
      </c>
      <c r="D81" s="38">
        <v>152.63157894736841</v>
      </c>
      <c r="E81" s="39">
        <v>100</v>
      </c>
    </row>
    <row r="82" spans="2:5" x14ac:dyDescent="0.25">
      <c r="B82" s="93">
        <v>284.21052631578948</v>
      </c>
      <c r="C82" s="43">
        <v>547.36842105263156</v>
      </c>
      <c r="D82" s="38">
        <v>152.63157894736841</v>
      </c>
      <c r="E82" s="39">
        <v>126.31578947368421</v>
      </c>
    </row>
    <row r="83" spans="2:5" x14ac:dyDescent="0.25">
      <c r="B83" s="93">
        <v>284.21052631578948</v>
      </c>
      <c r="C83" s="43">
        <v>573.68421052631584</v>
      </c>
      <c r="D83" s="38">
        <v>152.63157894736841</v>
      </c>
      <c r="E83" s="39">
        <v>152.63157894736841</v>
      </c>
    </row>
    <row r="84" spans="2:5" x14ac:dyDescent="0.25">
      <c r="B84" s="93">
        <v>284.21052631578948</v>
      </c>
      <c r="C84" s="43">
        <v>600</v>
      </c>
      <c r="D84" s="38">
        <v>152.63157894736841</v>
      </c>
      <c r="E84" s="39">
        <v>178.94736842105263</v>
      </c>
    </row>
    <row r="85" spans="2:5" x14ac:dyDescent="0.25">
      <c r="B85" s="93">
        <v>310.5263157894737</v>
      </c>
      <c r="C85" s="43">
        <v>336.84210526315792</v>
      </c>
      <c r="D85" s="38">
        <v>152.63157894736841</v>
      </c>
      <c r="E85" s="39">
        <v>205.26315789473685</v>
      </c>
    </row>
    <row r="86" spans="2:5" x14ac:dyDescent="0.25">
      <c r="B86" s="93">
        <v>310.5263157894737</v>
      </c>
      <c r="C86" s="43">
        <v>363.15789473684208</v>
      </c>
      <c r="D86" s="38">
        <v>152.63157894736841</v>
      </c>
      <c r="E86" s="39">
        <v>231.57894736842104</v>
      </c>
    </row>
    <row r="87" spans="2:5" x14ac:dyDescent="0.25">
      <c r="B87" s="93">
        <v>310.5263157894737</v>
      </c>
      <c r="C87" s="43">
        <v>389.4736842105263</v>
      </c>
      <c r="D87" s="38">
        <v>152.63157894736841</v>
      </c>
      <c r="E87" s="39">
        <v>257.89473684210526</v>
      </c>
    </row>
    <row r="88" spans="2:5" x14ac:dyDescent="0.25">
      <c r="B88" s="93">
        <v>310.5263157894737</v>
      </c>
      <c r="C88" s="43">
        <v>415.78947368421052</v>
      </c>
      <c r="D88" s="38">
        <v>152.63157894736841</v>
      </c>
      <c r="E88" s="39">
        <v>284.21052631578948</v>
      </c>
    </row>
    <row r="89" spans="2:5" x14ac:dyDescent="0.25">
      <c r="B89" s="93">
        <v>310.5263157894737</v>
      </c>
      <c r="C89" s="43">
        <v>442.10526315789474</v>
      </c>
      <c r="D89" s="38">
        <v>152.63157894736841</v>
      </c>
      <c r="E89" s="39">
        <v>310.5263157894737</v>
      </c>
    </row>
    <row r="90" spans="2:5" x14ac:dyDescent="0.25">
      <c r="B90" s="93">
        <v>310.5263157894737</v>
      </c>
      <c r="C90" s="43">
        <v>468.42105263157896</v>
      </c>
      <c r="D90" s="38">
        <v>152.63157894736841</v>
      </c>
      <c r="E90" s="39">
        <v>336.84210526315792</v>
      </c>
    </row>
    <row r="91" spans="2:5" x14ac:dyDescent="0.25">
      <c r="B91" s="93">
        <v>310.5263157894737</v>
      </c>
      <c r="C91" s="43">
        <v>494.73684210526318</v>
      </c>
      <c r="D91" s="38">
        <v>152.63157894736841</v>
      </c>
      <c r="E91" s="39">
        <v>363.15789473684208</v>
      </c>
    </row>
    <row r="92" spans="2:5" x14ac:dyDescent="0.25">
      <c r="B92" s="93">
        <v>310.5263157894737</v>
      </c>
      <c r="C92" s="43">
        <v>521.0526315789474</v>
      </c>
      <c r="D92" s="38">
        <v>152.63157894736841</v>
      </c>
      <c r="E92" s="39">
        <v>389.4736842105263</v>
      </c>
    </row>
    <row r="93" spans="2:5" x14ac:dyDescent="0.25">
      <c r="B93" s="93">
        <v>310.5263157894737</v>
      </c>
      <c r="C93" s="43">
        <v>547.36842105263156</v>
      </c>
      <c r="D93" s="38">
        <v>152.63157894736841</v>
      </c>
      <c r="E93" s="39">
        <v>415.78947368421052</v>
      </c>
    </row>
    <row r="94" spans="2:5" x14ac:dyDescent="0.25">
      <c r="B94" s="93">
        <v>310.5263157894737</v>
      </c>
      <c r="C94" s="43">
        <v>573.68421052631584</v>
      </c>
      <c r="D94" s="38">
        <v>152.63157894736841</v>
      </c>
      <c r="E94" s="39">
        <v>442.10526315789474</v>
      </c>
    </row>
    <row r="95" spans="2:5" x14ac:dyDescent="0.25">
      <c r="B95" s="93">
        <v>310.5263157894737</v>
      </c>
      <c r="C95" s="43">
        <v>600</v>
      </c>
      <c r="D95" s="38">
        <v>152.63157894736841</v>
      </c>
      <c r="E95" s="39">
        <v>468.42105263157896</v>
      </c>
    </row>
    <row r="96" spans="2:5" x14ac:dyDescent="0.25">
      <c r="B96" s="93">
        <v>336.84210526315792</v>
      </c>
      <c r="C96" s="43">
        <v>336.84210526315792</v>
      </c>
      <c r="D96" s="38">
        <v>152.63157894736841</v>
      </c>
      <c r="E96" s="39">
        <v>494.73684210526318</v>
      </c>
    </row>
    <row r="97" spans="2:5" x14ac:dyDescent="0.25">
      <c r="B97" s="93">
        <v>336.84210526315792</v>
      </c>
      <c r="C97" s="43">
        <v>363.15789473684208</v>
      </c>
      <c r="D97" s="38">
        <v>152.63157894736841</v>
      </c>
      <c r="E97" s="39">
        <v>521.0526315789474</v>
      </c>
    </row>
    <row r="98" spans="2:5" x14ac:dyDescent="0.25">
      <c r="B98" s="93">
        <v>336.84210526315792</v>
      </c>
      <c r="C98" s="43">
        <v>389.4736842105263</v>
      </c>
      <c r="D98" s="38">
        <v>152.63157894736841</v>
      </c>
      <c r="E98" s="39">
        <v>547.36842105263156</v>
      </c>
    </row>
    <row r="99" spans="2:5" x14ac:dyDescent="0.25">
      <c r="B99" s="93">
        <v>336.84210526315792</v>
      </c>
      <c r="C99" s="43">
        <v>415.78947368421052</v>
      </c>
      <c r="D99" s="38">
        <v>152.63157894736841</v>
      </c>
      <c r="E99" s="39">
        <v>573.68421052631584</v>
      </c>
    </row>
    <row r="100" spans="2:5" x14ac:dyDescent="0.25">
      <c r="B100" s="93">
        <v>336.84210526315792</v>
      </c>
      <c r="C100" s="43">
        <v>442.10526315789474</v>
      </c>
      <c r="D100" s="38">
        <v>152.63157894736841</v>
      </c>
      <c r="E100" s="39">
        <v>600</v>
      </c>
    </row>
    <row r="101" spans="2:5" x14ac:dyDescent="0.25">
      <c r="B101" s="93">
        <v>336.84210526315792</v>
      </c>
      <c r="C101" s="43">
        <v>468.42105263157896</v>
      </c>
      <c r="D101" s="38">
        <v>178.94736842105263</v>
      </c>
      <c r="E101" s="39">
        <v>100</v>
      </c>
    </row>
    <row r="102" spans="2:5" x14ac:dyDescent="0.25">
      <c r="B102" s="93">
        <v>336.84210526315792</v>
      </c>
      <c r="C102" s="43">
        <v>494.73684210526318</v>
      </c>
      <c r="D102" s="38">
        <v>178.94736842105263</v>
      </c>
      <c r="E102" s="39">
        <v>126.31578947368421</v>
      </c>
    </row>
    <row r="103" spans="2:5" x14ac:dyDescent="0.25">
      <c r="B103" s="93">
        <v>336.84210526315792</v>
      </c>
      <c r="C103" s="43">
        <v>521.0526315789474</v>
      </c>
      <c r="D103" s="38">
        <v>178.94736842105263</v>
      </c>
      <c r="E103" s="39">
        <v>152.63157894736841</v>
      </c>
    </row>
    <row r="104" spans="2:5" x14ac:dyDescent="0.25">
      <c r="B104" s="93">
        <v>336.84210526315792</v>
      </c>
      <c r="C104" s="43">
        <v>547.36842105263156</v>
      </c>
      <c r="D104" s="38">
        <v>178.94736842105263</v>
      </c>
      <c r="E104" s="39">
        <v>178.94736842105263</v>
      </c>
    </row>
    <row r="105" spans="2:5" x14ac:dyDescent="0.25">
      <c r="B105" s="93">
        <v>336.84210526315792</v>
      </c>
      <c r="C105" s="43">
        <v>573.68421052631584</v>
      </c>
      <c r="D105" s="38">
        <v>178.94736842105263</v>
      </c>
      <c r="E105" s="39">
        <v>205.26315789473685</v>
      </c>
    </row>
    <row r="106" spans="2:5" x14ac:dyDescent="0.25">
      <c r="B106" s="93">
        <v>336.84210526315792</v>
      </c>
      <c r="C106" s="43">
        <v>600</v>
      </c>
      <c r="D106" s="38">
        <v>178.94736842105263</v>
      </c>
      <c r="E106" s="39">
        <v>231.57894736842104</v>
      </c>
    </row>
    <row r="107" spans="2:5" x14ac:dyDescent="0.25">
      <c r="B107" s="93">
        <v>363.15789473684208</v>
      </c>
      <c r="C107" s="43">
        <v>336.84210526315792</v>
      </c>
      <c r="D107" s="38">
        <v>178.94736842105263</v>
      </c>
      <c r="E107" s="39">
        <v>257.89473684210526</v>
      </c>
    </row>
    <row r="108" spans="2:5" x14ac:dyDescent="0.25">
      <c r="B108" s="93">
        <v>363.15789473684208</v>
      </c>
      <c r="C108" s="43">
        <v>363.15789473684208</v>
      </c>
      <c r="D108" s="38">
        <v>178.94736842105263</v>
      </c>
      <c r="E108" s="39">
        <v>284.21052631578948</v>
      </c>
    </row>
    <row r="109" spans="2:5" x14ac:dyDescent="0.25">
      <c r="B109" s="93">
        <v>363.15789473684208</v>
      </c>
      <c r="C109" s="43">
        <v>389.4736842105263</v>
      </c>
      <c r="D109" s="38">
        <v>178.94736842105263</v>
      </c>
      <c r="E109" s="39">
        <v>310.5263157894737</v>
      </c>
    </row>
    <row r="110" spans="2:5" x14ac:dyDescent="0.25">
      <c r="B110" s="93">
        <v>363.15789473684208</v>
      </c>
      <c r="C110" s="43">
        <v>415.78947368421052</v>
      </c>
      <c r="D110" s="38">
        <v>178.94736842105263</v>
      </c>
      <c r="E110" s="39">
        <v>336.84210526315792</v>
      </c>
    </row>
    <row r="111" spans="2:5" x14ac:dyDescent="0.25">
      <c r="B111" s="93">
        <v>363.15789473684208</v>
      </c>
      <c r="C111" s="43">
        <v>442.10526315789474</v>
      </c>
      <c r="D111" s="38">
        <v>178.94736842105263</v>
      </c>
      <c r="E111" s="39">
        <v>363.15789473684208</v>
      </c>
    </row>
    <row r="112" spans="2:5" x14ac:dyDescent="0.25">
      <c r="B112" s="93">
        <v>363.15789473684208</v>
      </c>
      <c r="C112" s="43">
        <v>468.42105263157896</v>
      </c>
      <c r="D112" s="38">
        <v>178.94736842105263</v>
      </c>
      <c r="E112" s="39">
        <v>389.4736842105263</v>
      </c>
    </row>
    <row r="113" spans="2:5" x14ac:dyDescent="0.25">
      <c r="B113" s="93">
        <v>363.15789473684208</v>
      </c>
      <c r="C113" s="43">
        <v>494.73684210526318</v>
      </c>
      <c r="D113" s="38">
        <v>178.94736842105263</v>
      </c>
      <c r="E113" s="39">
        <v>415.78947368421052</v>
      </c>
    </row>
    <row r="114" spans="2:5" x14ac:dyDescent="0.25">
      <c r="B114" s="93">
        <v>363.15789473684208</v>
      </c>
      <c r="C114" s="43">
        <v>521.0526315789474</v>
      </c>
      <c r="D114" s="38">
        <v>178.94736842105263</v>
      </c>
      <c r="E114" s="39">
        <v>442.10526315789474</v>
      </c>
    </row>
    <row r="115" spans="2:5" x14ac:dyDescent="0.25">
      <c r="B115" s="93">
        <v>363.15789473684208</v>
      </c>
      <c r="C115" s="43">
        <v>547.36842105263156</v>
      </c>
      <c r="D115" s="38">
        <v>178.94736842105263</v>
      </c>
      <c r="E115" s="39">
        <v>468.42105263157896</v>
      </c>
    </row>
    <row r="116" spans="2:5" x14ac:dyDescent="0.25">
      <c r="B116" s="93">
        <v>363.15789473684208</v>
      </c>
      <c r="C116" s="43">
        <v>573.68421052631584</v>
      </c>
      <c r="D116" s="38">
        <v>178.94736842105263</v>
      </c>
      <c r="E116" s="39">
        <v>494.73684210526318</v>
      </c>
    </row>
    <row r="117" spans="2:5" x14ac:dyDescent="0.25">
      <c r="B117" s="93">
        <v>363.15789473684208</v>
      </c>
      <c r="C117" s="43">
        <v>600</v>
      </c>
      <c r="D117" s="38">
        <v>178.94736842105263</v>
      </c>
      <c r="E117" s="39">
        <v>521.0526315789474</v>
      </c>
    </row>
    <row r="118" spans="2:5" x14ac:dyDescent="0.25">
      <c r="B118" s="93">
        <v>389.4736842105263</v>
      </c>
      <c r="C118" s="43">
        <v>336.84210526315792</v>
      </c>
      <c r="D118" s="38">
        <v>178.94736842105263</v>
      </c>
      <c r="E118" s="39">
        <v>547.36842105263156</v>
      </c>
    </row>
    <row r="119" spans="2:5" x14ac:dyDescent="0.25">
      <c r="B119" s="93">
        <v>389.4736842105263</v>
      </c>
      <c r="C119" s="43">
        <v>363.15789473684208</v>
      </c>
      <c r="D119" s="38">
        <v>178.94736842105263</v>
      </c>
      <c r="E119" s="39">
        <v>573.68421052631584</v>
      </c>
    </row>
    <row r="120" spans="2:5" x14ac:dyDescent="0.25">
      <c r="B120" s="93">
        <v>389.4736842105263</v>
      </c>
      <c r="C120" s="43">
        <v>389.4736842105263</v>
      </c>
      <c r="D120" s="38">
        <v>178.94736842105263</v>
      </c>
      <c r="E120" s="39">
        <v>600</v>
      </c>
    </row>
    <row r="121" spans="2:5" x14ac:dyDescent="0.25">
      <c r="B121" s="93">
        <v>389.4736842105263</v>
      </c>
      <c r="C121" s="43">
        <v>415.78947368421052</v>
      </c>
      <c r="D121" s="38">
        <v>205.26315789473685</v>
      </c>
      <c r="E121" s="39">
        <v>100</v>
      </c>
    </row>
    <row r="122" spans="2:5" x14ac:dyDescent="0.25">
      <c r="B122" s="93">
        <v>389.4736842105263</v>
      </c>
      <c r="C122" s="43">
        <v>442.10526315789474</v>
      </c>
      <c r="D122" s="38">
        <v>205.26315789473685</v>
      </c>
      <c r="E122" s="39">
        <v>126.31578947368421</v>
      </c>
    </row>
    <row r="123" spans="2:5" x14ac:dyDescent="0.25">
      <c r="B123" s="93">
        <v>389.4736842105263</v>
      </c>
      <c r="C123" s="43">
        <v>468.42105263157896</v>
      </c>
      <c r="D123" s="38">
        <v>205.26315789473685</v>
      </c>
      <c r="E123" s="39">
        <v>152.63157894736841</v>
      </c>
    </row>
    <row r="124" spans="2:5" x14ac:dyDescent="0.25">
      <c r="B124" s="93">
        <v>389.4736842105263</v>
      </c>
      <c r="C124" s="43">
        <v>494.73684210526318</v>
      </c>
      <c r="D124" s="38">
        <v>205.26315789473685</v>
      </c>
      <c r="E124" s="39">
        <v>178.94736842105263</v>
      </c>
    </row>
    <row r="125" spans="2:5" x14ac:dyDescent="0.25">
      <c r="B125" s="93">
        <v>389.4736842105263</v>
      </c>
      <c r="C125" s="43">
        <v>521.0526315789474</v>
      </c>
      <c r="D125" s="38">
        <v>205.26315789473685</v>
      </c>
      <c r="E125" s="39">
        <v>205.26315789473685</v>
      </c>
    </row>
    <row r="126" spans="2:5" x14ac:dyDescent="0.25">
      <c r="B126" s="93">
        <v>389.4736842105263</v>
      </c>
      <c r="C126" s="43">
        <v>547.36842105263156</v>
      </c>
      <c r="D126" s="38">
        <v>205.26315789473685</v>
      </c>
      <c r="E126" s="39">
        <v>231.57894736842104</v>
      </c>
    </row>
    <row r="127" spans="2:5" x14ac:dyDescent="0.25">
      <c r="B127" s="93">
        <v>389.4736842105263</v>
      </c>
      <c r="C127" s="43">
        <v>573.68421052631584</v>
      </c>
      <c r="D127" s="38">
        <v>205.26315789473685</v>
      </c>
      <c r="E127" s="39">
        <v>257.89473684210526</v>
      </c>
    </row>
    <row r="128" spans="2:5" x14ac:dyDescent="0.25">
      <c r="B128" s="93">
        <v>389.4736842105263</v>
      </c>
      <c r="C128" s="43">
        <v>600</v>
      </c>
      <c r="D128" s="38">
        <v>205.26315789473685</v>
      </c>
      <c r="E128" s="39">
        <v>284.21052631578948</v>
      </c>
    </row>
    <row r="129" spans="2:5" x14ac:dyDescent="0.25">
      <c r="B129" s="93">
        <v>415.78947368421052</v>
      </c>
      <c r="C129" s="43">
        <v>336.84210526315792</v>
      </c>
      <c r="D129" s="38">
        <v>205.26315789473685</v>
      </c>
      <c r="E129" s="39">
        <v>310.5263157894737</v>
      </c>
    </row>
    <row r="130" spans="2:5" x14ac:dyDescent="0.25">
      <c r="B130" s="93">
        <v>415.78947368421052</v>
      </c>
      <c r="C130" s="43">
        <v>363.15789473684208</v>
      </c>
      <c r="D130" s="38">
        <v>231.57894736842104</v>
      </c>
      <c r="E130" s="39">
        <v>100</v>
      </c>
    </row>
    <row r="131" spans="2:5" x14ac:dyDescent="0.25">
      <c r="B131" s="93">
        <v>415.78947368421052</v>
      </c>
      <c r="C131" s="43">
        <v>389.4736842105263</v>
      </c>
      <c r="D131" s="38">
        <v>231.57894736842104</v>
      </c>
      <c r="E131" s="39">
        <v>126.31578947368421</v>
      </c>
    </row>
    <row r="132" spans="2:5" x14ac:dyDescent="0.25">
      <c r="B132" s="93">
        <v>415.78947368421052</v>
      </c>
      <c r="C132" s="43">
        <v>415.78947368421052</v>
      </c>
      <c r="D132" s="38">
        <v>231.57894736842104</v>
      </c>
      <c r="E132" s="39">
        <v>152.63157894736841</v>
      </c>
    </row>
    <row r="133" spans="2:5" x14ac:dyDescent="0.25">
      <c r="B133" s="93">
        <v>415.78947368421052</v>
      </c>
      <c r="C133" s="43">
        <v>442.10526315789474</v>
      </c>
      <c r="D133" s="38">
        <v>231.57894736842104</v>
      </c>
      <c r="E133" s="39">
        <v>178.94736842105263</v>
      </c>
    </row>
    <row r="134" spans="2:5" x14ac:dyDescent="0.25">
      <c r="B134" s="93">
        <v>415.78947368421052</v>
      </c>
      <c r="C134" s="43">
        <v>468.42105263157896</v>
      </c>
      <c r="D134" s="38">
        <v>231.57894736842104</v>
      </c>
      <c r="E134" s="39">
        <v>205.26315789473685</v>
      </c>
    </row>
    <row r="135" spans="2:5" x14ac:dyDescent="0.25">
      <c r="B135" s="93">
        <v>415.78947368421052</v>
      </c>
      <c r="C135" s="43">
        <v>494.73684210526318</v>
      </c>
      <c r="D135" s="38">
        <v>231.57894736842104</v>
      </c>
      <c r="E135" s="39">
        <v>231.57894736842104</v>
      </c>
    </row>
    <row r="136" spans="2:5" x14ac:dyDescent="0.25">
      <c r="B136" s="93">
        <v>415.78947368421052</v>
      </c>
      <c r="C136" s="43">
        <v>521.0526315789474</v>
      </c>
      <c r="D136" s="38">
        <v>231.57894736842104</v>
      </c>
      <c r="E136" s="39">
        <v>257.89473684210526</v>
      </c>
    </row>
    <row r="137" spans="2:5" x14ac:dyDescent="0.25">
      <c r="B137" s="93">
        <v>415.78947368421052</v>
      </c>
      <c r="C137" s="43">
        <v>547.36842105263156</v>
      </c>
      <c r="D137" s="38">
        <v>231.57894736842104</v>
      </c>
      <c r="E137" s="39">
        <v>284.21052631578948</v>
      </c>
    </row>
    <row r="138" spans="2:5" x14ac:dyDescent="0.25">
      <c r="B138" s="93">
        <v>415.78947368421052</v>
      </c>
      <c r="C138" s="43">
        <v>573.68421052631584</v>
      </c>
      <c r="D138" s="38">
        <v>231.57894736842104</v>
      </c>
      <c r="E138" s="39">
        <v>310.5263157894737</v>
      </c>
    </row>
    <row r="139" spans="2:5" x14ac:dyDescent="0.25">
      <c r="B139" s="93">
        <v>415.78947368421052</v>
      </c>
      <c r="C139" s="43">
        <v>600</v>
      </c>
      <c r="D139" s="38">
        <v>257.89473684210526</v>
      </c>
      <c r="E139" s="39">
        <v>100</v>
      </c>
    </row>
    <row r="140" spans="2:5" x14ac:dyDescent="0.25">
      <c r="B140" s="93">
        <v>442.10526315789474</v>
      </c>
      <c r="C140" s="43">
        <v>336.84210526315792</v>
      </c>
      <c r="D140" s="38">
        <v>257.89473684210526</v>
      </c>
      <c r="E140" s="39">
        <v>126.31578947368421</v>
      </c>
    </row>
    <row r="141" spans="2:5" x14ac:dyDescent="0.25">
      <c r="B141" s="93">
        <v>442.10526315789474</v>
      </c>
      <c r="C141" s="43">
        <v>363.15789473684208</v>
      </c>
      <c r="D141" s="38">
        <v>257.89473684210526</v>
      </c>
      <c r="E141" s="39">
        <v>152.63157894736841</v>
      </c>
    </row>
    <row r="142" spans="2:5" x14ac:dyDescent="0.25">
      <c r="B142" s="93">
        <v>442.10526315789474</v>
      </c>
      <c r="C142" s="43">
        <v>389.4736842105263</v>
      </c>
      <c r="D142" s="38">
        <v>257.89473684210526</v>
      </c>
      <c r="E142" s="39">
        <v>178.94736842105263</v>
      </c>
    </row>
    <row r="143" spans="2:5" x14ac:dyDescent="0.25">
      <c r="B143" s="93">
        <v>442.10526315789474</v>
      </c>
      <c r="C143" s="43">
        <v>415.78947368421052</v>
      </c>
      <c r="D143" s="38">
        <v>257.89473684210526</v>
      </c>
      <c r="E143" s="39">
        <v>205.26315789473685</v>
      </c>
    </row>
    <row r="144" spans="2:5" x14ac:dyDescent="0.25">
      <c r="B144" s="93">
        <v>442.10526315789474</v>
      </c>
      <c r="C144" s="43">
        <v>442.10526315789474</v>
      </c>
      <c r="D144" s="38">
        <v>257.89473684210526</v>
      </c>
      <c r="E144" s="39">
        <v>231.57894736842104</v>
      </c>
    </row>
    <row r="145" spans="2:5" x14ac:dyDescent="0.25">
      <c r="B145" s="93">
        <v>442.10526315789474</v>
      </c>
      <c r="C145" s="43">
        <v>468.42105263157896</v>
      </c>
      <c r="D145" s="38">
        <v>257.89473684210526</v>
      </c>
      <c r="E145" s="39">
        <v>257.89473684210526</v>
      </c>
    </row>
    <row r="146" spans="2:5" x14ac:dyDescent="0.25">
      <c r="B146" s="93">
        <v>442.10526315789474</v>
      </c>
      <c r="C146" s="43">
        <v>494.73684210526318</v>
      </c>
      <c r="D146" s="38">
        <v>257.89473684210526</v>
      </c>
      <c r="E146" s="39">
        <v>284.21052631578948</v>
      </c>
    </row>
    <row r="147" spans="2:5" x14ac:dyDescent="0.25">
      <c r="B147" s="93">
        <v>442.10526315789474</v>
      </c>
      <c r="C147" s="43">
        <v>521.0526315789474</v>
      </c>
      <c r="D147" s="38">
        <v>257.89473684210526</v>
      </c>
      <c r="E147" s="39">
        <v>310.5263157894737</v>
      </c>
    </row>
    <row r="148" spans="2:5" x14ac:dyDescent="0.25">
      <c r="B148" s="93">
        <v>442.10526315789474</v>
      </c>
      <c r="C148" s="43">
        <v>547.36842105263156</v>
      </c>
      <c r="D148" s="38">
        <v>284.21052631578948</v>
      </c>
      <c r="E148" s="39">
        <v>100</v>
      </c>
    </row>
    <row r="149" spans="2:5" x14ac:dyDescent="0.25">
      <c r="B149" s="93">
        <v>442.10526315789474</v>
      </c>
      <c r="C149" s="43">
        <v>573.68421052631584</v>
      </c>
      <c r="D149" s="38">
        <v>284.21052631578948</v>
      </c>
      <c r="E149" s="39">
        <v>126.31578947368421</v>
      </c>
    </row>
    <row r="150" spans="2:5" x14ac:dyDescent="0.25">
      <c r="B150" s="93">
        <v>442.10526315789474</v>
      </c>
      <c r="C150" s="43">
        <v>600</v>
      </c>
      <c r="D150" s="38">
        <v>284.21052631578948</v>
      </c>
      <c r="E150" s="39">
        <v>152.63157894736841</v>
      </c>
    </row>
    <row r="151" spans="2:5" x14ac:dyDescent="0.25">
      <c r="B151" s="93">
        <v>468.42105263157896</v>
      </c>
      <c r="C151" s="43">
        <v>336.84210526315792</v>
      </c>
      <c r="D151" s="38">
        <v>284.21052631578948</v>
      </c>
      <c r="E151" s="39">
        <v>178.94736842105263</v>
      </c>
    </row>
    <row r="152" spans="2:5" x14ac:dyDescent="0.25">
      <c r="B152" s="93">
        <v>468.42105263157896</v>
      </c>
      <c r="C152" s="43">
        <v>363.15789473684208</v>
      </c>
      <c r="D152" s="38">
        <v>284.21052631578948</v>
      </c>
      <c r="E152" s="39">
        <v>205.26315789473685</v>
      </c>
    </row>
    <row r="153" spans="2:5" x14ac:dyDescent="0.25">
      <c r="B153" s="93">
        <v>468.42105263157896</v>
      </c>
      <c r="C153" s="43">
        <v>389.4736842105263</v>
      </c>
      <c r="D153" s="38">
        <v>284.21052631578948</v>
      </c>
      <c r="E153" s="39">
        <v>231.57894736842104</v>
      </c>
    </row>
    <row r="154" spans="2:5" x14ac:dyDescent="0.25">
      <c r="B154" s="93">
        <v>468.42105263157896</v>
      </c>
      <c r="C154" s="43">
        <v>415.78947368421052</v>
      </c>
      <c r="D154" s="38">
        <v>284.21052631578948</v>
      </c>
      <c r="E154" s="39">
        <v>257.89473684210526</v>
      </c>
    </row>
    <row r="155" spans="2:5" x14ac:dyDescent="0.25">
      <c r="B155" s="93">
        <v>468.42105263157896</v>
      </c>
      <c r="C155" s="43">
        <v>442.10526315789474</v>
      </c>
      <c r="D155" s="38">
        <v>284.21052631578948</v>
      </c>
      <c r="E155" s="39">
        <v>284.21052631578948</v>
      </c>
    </row>
    <row r="156" spans="2:5" x14ac:dyDescent="0.25">
      <c r="B156" s="93">
        <v>468.42105263157896</v>
      </c>
      <c r="C156" s="43">
        <v>468.42105263157896</v>
      </c>
      <c r="D156" s="38">
        <v>284.21052631578948</v>
      </c>
      <c r="E156" s="39">
        <v>310.5263157894737</v>
      </c>
    </row>
    <row r="157" spans="2:5" x14ac:dyDescent="0.25">
      <c r="B157" s="93">
        <v>468.42105263157896</v>
      </c>
      <c r="C157" s="43">
        <v>494.73684210526318</v>
      </c>
      <c r="D157" s="38">
        <v>310.5263157894737</v>
      </c>
      <c r="E157" s="39">
        <v>100</v>
      </c>
    </row>
    <row r="158" spans="2:5" x14ac:dyDescent="0.25">
      <c r="B158" s="93">
        <v>468.42105263157896</v>
      </c>
      <c r="C158" s="43">
        <v>521.0526315789474</v>
      </c>
      <c r="D158" s="38">
        <v>310.5263157894737</v>
      </c>
      <c r="E158" s="39">
        <v>126.31578947368421</v>
      </c>
    </row>
    <row r="159" spans="2:5" x14ac:dyDescent="0.25">
      <c r="B159" s="93">
        <v>468.42105263157896</v>
      </c>
      <c r="C159" s="43">
        <v>547.36842105263156</v>
      </c>
      <c r="D159" s="38">
        <v>310.5263157894737</v>
      </c>
      <c r="E159" s="39">
        <v>152.63157894736841</v>
      </c>
    </row>
    <row r="160" spans="2:5" x14ac:dyDescent="0.25">
      <c r="B160" s="93">
        <v>468.42105263157896</v>
      </c>
      <c r="C160" s="43">
        <v>573.68421052631584</v>
      </c>
      <c r="D160" s="38">
        <v>310.5263157894737</v>
      </c>
      <c r="E160" s="39">
        <v>178.94736842105263</v>
      </c>
    </row>
    <row r="161" spans="2:5" x14ac:dyDescent="0.25">
      <c r="B161" s="93">
        <v>468.42105263157896</v>
      </c>
      <c r="C161" s="43">
        <v>600</v>
      </c>
      <c r="D161" s="38">
        <v>310.5263157894737</v>
      </c>
      <c r="E161" s="39">
        <v>205.26315789473685</v>
      </c>
    </row>
    <row r="162" spans="2:5" x14ac:dyDescent="0.25">
      <c r="B162" s="93">
        <v>494.73684210526318</v>
      </c>
      <c r="C162" s="43">
        <v>336.84210526315792</v>
      </c>
      <c r="D162" s="38">
        <v>310.5263157894737</v>
      </c>
      <c r="E162" s="39">
        <v>231.57894736842104</v>
      </c>
    </row>
    <row r="163" spans="2:5" x14ac:dyDescent="0.25">
      <c r="B163" s="93">
        <v>494.73684210526318</v>
      </c>
      <c r="C163" s="43">
        <v>363.15789473684208</v>
      </c>
      <c r="D163" s="38">
        <v>310.5263157894737</v>
      </c>
      <c r="E163" s="39">
        <v>257.89473684210526</v>
      </c>
    </row>
    <row r="164" spans="2:5" x14ac:dyDescent="0.25">
      <c r="B164" s="93">
        <v>494.73684210526318</v>
      </c>
      <c r="C164" s="43">
        <v>389.4736842105263</v>
      </c>
      <c r="D164" s="38">
        <v>310.5263157894737</v>
      </c>
      <c r="E164" s="39">
        <v>284.21052631578948</v>
      </c>
    </row>
    <row r="165" spans="2:5" x14ac:dyDescent="0.25">
      <c r="B165" s="93">
        <v>494.73684210526318</v>
      </c>
      <c r="C165" s="43">
        <v>415.78947368421052</v>
      </c>
      <c r="D165" s="38">
        <v>310.5263157894737</v>
      </c>
      <c r="E165" s="39">
        <v>310.5263157894737</v>
      </c>
    </row>
    <row r="166" spans="2:5" x14ac:dyDescent="0.25">
      <c r="B166" s="93">
        <v>494.73684210526318</v>
      </c>
      <c r="C166" s="43">
        <v>442.10526315789474</v>
      </c>
      <c r="D166" s="38">
        <v>336.84210526315792</v>
      </c>
      <c r="E166" s="39">
        <v>100</v>
      </c>
    </row>
    <row r="167" spans="2:5" x14ac:dyDescent="0.25">
      <c r="B167" s="93">
        <v>494.73684210526318</v>
      </c>
      <c r="C167" s="43">
        <v>468.42105263157896</v>
      </c>
      <c r="D167" s="38">
        <v>336.84210526315792</v>
      </c>
      <c r="E167" s="39">
        <v>126.31578947368421</v>
      </c>
    </row>
    <row r="168" spans="2:5" x14ac:dyDescent="0.25">
      <c r="B168" s="93">
        <v>494.73684210526318</v>
      </c>
      <c r="C168" s="43">
        <v>494.73684210526318</v>
      </c>
      <c r="D168" s="38">
        <v>336.84210526315792</v>
      </c>
      <c r="E168" s="39">
        <v>152.63157894736841</v>
      </c>
    </row>
    <row r="169" spans="2:5" x14ac:dyDescent="0.25">
      <c r="B169" s="93">
        <v>494.73684210526318</v>
      </c>
      <c r="C169" s="43">
        <v>521.0526315789474</v>
      </c>
      <c r="D169" s="38">
        <v>336.84210526315792</v>
      </c>
      <c r="E169" s="39">
        <v>178.94736842105263</v>
      </c>
    </row>
    <row r="170" spans="2:5" x14ac:dyDescent="0.25">
      <c r="B170" s="93">
        <v>494.73684210526318</v>
      </c>
      <c r="C170" s="43">
        <v>547.36842105263156</v>
      </c>
      <c r="D170" s="38">
        <v>336.84210526315792</v>
      </c>
      <c r="E170" s="39">
        <v>205.26315789473685</v>
      </c>
    </row>
    <row r="171" spans="2:5" x14ac:dyDescent="0.25">
      <c r="B171" s="93">
        <v>494.73684210526318</v>
      </c>
      <c r="C171" s="43">
        <v>573.68421052631584</v>
      </c>
      <c r="D171" s="38">
        <v>336.84210526315792</v>
      </c>
      <c r="E171" s="39">
        <v>231.57894736842104</v>
      </c>
    </row>
    <row r="172" spans="2:5" x14ac:dyDescent="0.25">
      <c r="B172" s="93">
        <v>494.73684210526318</v>
      </c>
      <c r="C172" s="43">
        <v>600</v>
      </c>
      <c r="D172" s="38">
        <v>336.84210526315792</v>
      </c>
      <c r="E172" s="39">
        <v>257.89473684210526</v>
      </c>
    </row>
    <row r="173" spans="2:5" x14ac:dyDescent="0.25">
      <c r="B173" s="93">
        <v>521.0526315789474</v>
      </c>
      <c r="C173" s="43">
        <v>336.84210526315792</v>
      </c>
      <c r="D173" s="38">
        <v>336.84210526315792</v>
      </c>
      <c r="E173" s="39">
        <v>284.21052631578948</v>
      </c>
    </row>
    <row r="174" spans="2:5" x14ac:dyDescent="0.25">
      <c r="B174" s="93">
        <v>521.0526315789474</v>
      </c>
      <c r="C174" s="43">
        <v>363.15789473684208</v>
      </c>
      <c r="D174" s="38">
        <v>336.84210526315792</v>
      </c>
      <c r="E174" s="39">
        <v>310.5263157894737</v>
      </c>
    </row>
    <row r="175" spans="2:5" x14ac:dyDescent="0.25">
      <c r="B175" s="93">
        <v>521.0526315789474</v>
      </c>
      <c r="C175" s="43">
        <v>389.4736842105263</v>
      </c>
      <c r="D175" s="38">
        <v>363.15789473684208</v>
      </c>
      <c r="E175" s="39">
        <v>100</v>
      </c>
    </row>
    <row r="176" spans="2:5" x14ac:dyDescent="0.25">
      <c r="B176" s="93">
        <v>521.0526315789474</v>
      </c>
      <c r="C176" s="43">
        <v>415.78947368421052</v>
      </c>
      <c r="D176" s="38">
        <v>363.15789473684208</v>
      </c>
      <c r="E176" s="39">
        <v>126.31578947368421</v>
      </c>
    </row>
    <row r="177" spans="2:5" x14ac:dyDescent="0.25">
      <c r="B177" s="93">
        <v>521.0526315789474</v>
      </c>
      <c r="C177" s="43">
        <v>442.10526315789474</v>
      </c>
      <c r="D177" s="38">
        <v>363.15789473684208</v>
      </c>
      <c r="E177" s="39">
        <v>152.63157894736841</v>
      </c>
    </row>
    <row r="178" spans="2:5" x14ac:dyDescent="0.25">
      <c r="B178" s="93">
        <v>521.0526315789474</v>
      </c>
      <c r="C178" s="43">
        <v>468.42105263157896</v>
      </c>
      <c r="D178" s="38">
        <v>363.15789473684208</v>
      </c>
      <c r="E178" s="39">
        <v>178.94736842105263</v>
      </c>
    </row>
    <row r="179" spans="2:5" x14ac:dyDescent="0.25">
      <c r="B179" s="93">
        <v>521.0526315789474</v>
      </c>
      <c r="C179" s="43">
        <v>494.73684210526318</v>
      </c>
      <c r="D179" s="38">
        <v>363.15789473684208</v>
      </c>
      <c r="E179" s="39">
        <v>205.26315789473685</v>
      </c>
    </row>
    <row r="180" spans="2:5" x14ac:dyDescent="0.25">
      <c r="B180" s="93">
        <v>521.0526315789474</v>
      </c>
      <c r="C180" s="43">
        <v>521.0526315789474</v>
      </c>
      <c r="D180" s="38">
        <v>363.15789473684208</v>
      </c>
      <c r="E180" s="39">
        <v>231.57894736842104</v>
      </c>
    </row>
    <row r="181" spans="2:5" x14ac:dyDescent="0.25">
      <c r="B181" s="93">
        <v>521.0526315789474</v>
      </c>
      <c r="C181" s="43">
        <v>547.36842105263156</v>
      </c>
      <c r="D181" s="38">
        <v>363.15789473684208</v>
      </c>
      <c r="E181" s="39">
        <v>257.89473684210526</v>
      </c>
    </row>
    <row r="182" spans="2:5" x14ac:dyDescent="0.25">
      <c r="B182" s="93">
        <v>521.0526315789474</v>
      </c>
      <c r="C182" s="43">
        <v>573.68421052631584</v>
      </c>
      <c r="D182" s="38">
        <v>363.15789473684208</v>
      </c>
      <c r="E182" s="39">
        <v>284.21052631578948</v>
      </c>
    </row>
    <row r="183" spans="2:5" x14ac:dyDescent="0.25">
      <c r="B183" s="93">
        <v>521.0526315789474</v>
      </c>
      <c r="C183" s="43">
        <v>600</v>
      </c>
      <c r="D183" s="38">
        <v>363.15789473684208</v>
      </c>
      <c r="E183" s="39">
        <v>310.5263157894737</v>
      </c>
    </row>
    <row r="184" spans="2:5" x14ac:dyDescent="0.25">
      <c r="B184" s="93">
        <v>547.36842105263156</v>
      </c>
      <c r="C184" s="43">
        <v>336.84210526315792</v>
      </c>
      <c r="D184" s="38">
        <v>389.4736842105263</v>
      </c>
      <c r="E184" s="39">
        <v>100</v>
      </c>
    </row>
    <row r="185" spans="2:5" x14ac:dyDescent="0.25">
      <c r="B185" s="93">
        <v>547.36842105263156</v>
      </c>
      <c r="C185" s="43">
        <v>363.15789473684208</v>
      </c>
      <c r="D185" s="38">
        <v>389.4736842105263</v>
      </c>
      <c r="E185" s="39">
        <v>126.31578947368421</v>
      </c>
    </row>
    <row r="186" spans="2:5" x14ac:dyDescent="0.25">
      <c r="B186" s="93">
        <v>547.36842105263156</v>
      </c>
      <c r="C186" s="43">
        <v>389.4736842105263</v>
      </c>
      <c r="D186" s="38">
        <v>389.4736842105263</v>
      </c>
      <c r="E186" s="39">
        <v>152.63157894736841</v>
      </c>
    </row>
    <row r="187" spans="2:5" x14ac:dyDescent="0.25">
      <c r="B187" s="93">
        <v>547.36842105263156</v>
      </c>
      <c r="C187" s="43">
        <v>415.78947368421052</v>
      </c>
      <c r="D187" s="38">
        <v>389.4736842105263</v>
      </c>
      <c r="E187" s="39">
        <v>178.94736842105263</v>
      </c>
    </row>
    <row r="188" spans="2:5" x14ac:dyDescent="0.25">
      <c r="B188" s="93">
        <v>547.36842105263156</v>
      </c>
      <c r="C188" s="43">
        <v>442.10526315789474</v>
      </c>
      <c r="D188" s="38">
        <v>389.4736842105263</v>
      </c>
      <c r="E188" s="39">
        <v>205.26315789473685</v>
      </c>
    </row>
    <row r="189" spans="2:5" x14ac:dyDescent="0.25">
      <c r="B189" s="93">
        <v>547.36842105263156</v>
      </c>
      <c r="C189" s="43">
        <v>468.42105263157896</v>
      </c>
      <c r="D189" s="38">
        <v>389.4736842105263</v>
      </c>
      <c r="E189" s="39">
        <v>231.57894736842104</v>
      </c>
    </row>
    <row r="190" spans="2:5" x14ac:dyDescent="0.25">
      <c r="B190" s="93">
        <v>547.36842105263156</v>
      </c>
      <c r="C190" s="43">
        <v>494.73684210526318</v>
      </c>
      <c r="D190" s="38">
        <v>389.4736842105263</v>
      </c>
      <c r="E190" s="39">
        <v>257.89473684210526</v>
      </c>
    </row>
    <row r="191" spans="2:5" x14ac:dyDescent="0.25">
      <c r="B191" s="93">
        <v>547.36842105263156</v>
      </c>
      <c r="C191" s="43">
        <v>521.0526315789474</v>
      </c>
      <c r="D191" s="38">
        <v>389.4736842105263</v>
      </c>
      <c r="E191" s="39">
        <v>284.21052631578948</v>
      </c>
    </row>
    <row r="192" spans="2:5" x14ac:dyDescent="0.25">
      <c r="B192" s="93">
        <v>547.36842105263156</v>
      </c>
      <c r="C192" s="43">
        <v>547.36842105263156</v>
      </c>
      <c r="D192" s="38">
        <v>389.4736842105263</v>
      </c>
      <c r="E192" s="39">
        <v>310.5263157894737</v>
      </c>
    </row>
    <row r="193" spans="2:5" x14ac:dyDescent="0.25">
      <c r="B193" s="93">
        <v>547.36842105263156</v>
      </c>
      <c r="C193" s="43">
        <v>573.68421052631584</v>
      </c>
      <c r="D193" s="38">
        <v>415.78947368421052</v>
      </c>
      <c r="E193" s="39">
        <v>100</v>
      </c>
    </row>
    <row r="194" spans="2:5" x14ac:dyDescent="0.25">
      <c r="B194" s="93">
        <v>547.36842105263156</v>
      </c>
      <c r="C194" s="43">
        <v>600</v>
      </c>
      <c r="D194" s="38">
        <v>415.78947368421052</v>
      </c>
      <c r="E194" s="39">
        <v>126.31578947368421</v>
      </c>
    </row>
    <row r="195" spans="2:5" x14ac:dyDescent="0.25">
      <c r="B195" s="93">
        <v>573.68421052631584</v>
      </c>
      <c r="C195" s="43">
        <v>336.84210526315792</v>
      </c>
      <c r="D195" s="38">
        <v>415.78947368421052</v>
      </c>
      <c r="E195" s="39">
        <v>152.63157894736841</v>
      </c>
    </row>
    <row r="196" spans="2:5" x14ac:dyDescent="0.25">
      <c r="B196" s="93">
        <v>573.68421052631584</v>
      </c>
      <c r="C196" s="43">
        <v>363.15789473684208</v>
      </c>
      <c r="D196" s="38">
        <v>415.78947368421052</v>
      </c>
      <c r="E196" s="39">
        <v>178.94736842105263</v>
      </c>
    </row>
    <row r="197" spans="2:5" x14ac:dyDescent="0.25">
      <c r="B197" s="93">
        <v>573.68421052631584</v>
      </c>
      <c r="C197" s="43">
        <v>389.4736842105263</v>
      </c>
      <c r="D197" s="38">
        <v>415.78947368421052</v>
      </c>
      <c r="E197" s="39">
        <v>205.26315789473685</v>
      </c>
    </row>
    <row r="198" spans="2:5" x14ac:dyDescent="0.25">
      <c r="B198" s="93">
        <v>573.68421052631584</v>
      </c>
      <c r="C198" s="43">
        <v>415.78947368421052</v>
      </c>
      <c r="D198" s="38">
        <v>415.78947368421052</v>
      </c>
      <c r="E198" s="39">
        <v>231.57894736842104</v>
      </c>
    </row>
    <row r="199" spans="2:5" x14ac:dyDescent="0.25">
      <c r="B199" s="93">
        <v>573.68421052631584</v>
      </c>
      <c r="C199" s="43">
        <v>442.10526315789474</v>
      </c>
      <c r="D199" s="38">
        <v>415.78947368421052</v>
      </c>
      <c r="E199" s="39">
        <v>257.89473684210526</v>
      </c>
    </row>
    <row r="200" spans="2:5" x14ac:dyDescent="0.25">
      <c r="B200" s="93">
        <v>573.68421052631584</v>
      </c>
      <c r="C200" s="43">
        <v>468.42105263157896</v>
      </c>
      <c r="D200" s="38">
        <v>415.78947368421052</v>
      </c>
      <c r="E200" s="39">
        <v>284.21052631578948</v>
      </c>
    </row>
    <row r="201" spans="2:5" x14ac:dyDescent="0.25">
      <c r="B201" s="93">
        <v>573.68421052631584</v>
      </c>
      <c r="C201" s="43">
        <v>494.73684210526318</v>
      </c>
      <c r="D201" s="38">
        <v>415.78947368421052</v>
      </c>
      <c r="E201" s="39">
        <v>310.5263157894737</v>
      </c>
    </row>
    <row r="202" spans="2:5" x14ac:dyDescent="0.25">
      <c r="B202" s="93">
        <v>573.68421052631584</v>
      </c>
      <c r="C202" s="43">
        <v>521.0526315789474</v>
      </c>
      <c r="D202" s="38">
        <v>442.10526315789474</v>
      </c>
      <c r="E202" s="39">
        <v>100</v>
      </c>
    </row>
    <row r="203" spans="2:5" x14ac:dyDescent="0.25">
      <c r="B203" s="93">
        <v>573.68421052631584</v>
      </c>
      <c r="C203" s="43">
        <v>547.36842105263156</v>
      </c>
      <c r="D203" s="38">
        <v>442.10526315789474</v>
      </c>
      <c r="E203" s="39">
        <v>126.31578947368421</v>
      </c>
    </row>
    <row r="204" spans="2:5" x14ac:dyDescent="0.25">
      <c r="B204" s="93">
        <v>573.68421052631584</v>
      </c>
      <c r="C204" s="43">
        <v>573.68421052631584</v>
      </c>
      <c r="D204" s="38">
        <v>442.10526315789474</v>
      </c>
      <c r="E204" s="39">
        <v>152.63157894736841</v>
      </c>
    </row>
    <row r="205" spans="2:5" x14ac:dyDescent="0.25">
      <c r="B205" s="93">
        <v>573.68421052631584</v>
      </c>
      <c r="C205" s="43">
        <v>600</v>
      </c>
      <c r="D205" s="38">
        <v>442.10526315789474</v>
      </c>
      <c r="E205" s="39">
        <v>178.94736842105263</v>
      </c>
    </row>
    <row r="206" spans="2:5" x14ac:dyDescent="0.25">
      <c r="B206" s="93">
        <v>600</v>
      </c>
      <c r="C206" s="43">
        <v>336.84210526315792</v>
      </c>
      <c r="D206" s="38">
        <v>442.10526315789474</v>
      </c>
      <c r="E206" s="39">
        <v>205.26315789473685</v>
      </c>
    </row>
    <row r="207" spans="2:5" x14ac:dyDescent="0.25">
      <c r="B207" s="93">
        <v>600</v>
      </c>
      <c r="C207" s="43">
        <v>363.15789473684208</v>
      </c>
      <c r="D207" s="38">
        <v>442.10526315789474</v>
      </c>
      <c r="E207" s="39">
        <v>231.57894736842104</v>
      </c>
    </row>
    <row r="208" spans="2:5" x14ac:dyDescent="0.25">
      <c r="B208" s="93">
        <v>600</v>
      </c>
      <c r="C208" s="43">
        <v>389.4736842105263</v>
      </c>
      <c r="D208" s="38">
        <v>442.10526315789474</v>
      </c>
      <c r="E208" s="39">
        <v>257.89473684210526</v>
      </c>
    </row>
    <row r="209" spans="2:5" x14ac:dyDescent="0.25">
      <c r="B209" s="93">
        <v>600</v>
      </c>
      <c r="C209" s="43">
        <v>415.78947368421052</v>
      </c>
      <c r="D209" s="38">
        <v>442.10526315789474</v>
      </c>
      <c r="E209" s="39">
        <v>284.21052631578948</v>
      </c>
    </row>
    <row r="210" spans="2:5" x14ac:dyDescent="0.25">
      <c r="B210" s="93">
        <v>600</v>
      </c>
      <c r="C210" s="43">
        <v>442.10526315789474</v>
      </c>
      <c r="D210" s="38">
        <v>442.10526315789474</v>
      </c>
      <c r="E210" s="39">
        <v>310.5263157894737</v>
      </c>
    </row>
    <row r="211" spans="2:5" x14ac:dyDescent="0.25">
      <c r="B211" s="93">
        <v>600</v>
      </c>
      <c r="C211" s="43">
        <v>468.42105263157896</v>
      </c>
      <c r="D211" s="38">
        <v>468.42105263157896</v>
      </c>
      <c r="E211" s="39">
        <v>100</v>
      </c>
    </row>
    <row r="212" spans="2:5" x14ac:dyDescent="0.25">
      <c r="B212" s="93">
        <v>600</v>
      </c>
      <c r="C212" s="43">
        <v>494.73684210526318</v>
      </c>
      <c r="D212" s="38">
        <v>468.42105263157896</v>
      </c>
      <c r="E212" s="39">
        <v>126.31578947368421</v>
      </c>
    </row>
    <row r="213" spans="2:5" x14ac:dyDescent="0.25">
      <c r="B213" s="93">
        <v>600</v>
      </c>
      <c r="C213" s="43">
        <v>521.0526315789474</v>
      </c>
      <c r="D213" s="38">
        <v>468.42105263157896</v>
      </c>
      <c r="E213" s="39">
        <v>152.63157894736841</v>
      </c>
    </row>
    <row r="214" spans="2:5" x14ac:dyDescent="0.25">
      <c r="B214" s="93">
        <v>600</v>
      </c>
      <c r="C214" s="43">
        <v>547.36842105263156</v>
      </c>
      <c r="D214" s="38">
        <v>468.42105263157896</v>
      </c>
      <c r="E214" s="39">
        <v>178.94736842105263</v>
      </c>
    </row>
    <row r="215" spans="2:5" x14ac:dyDescent="0.25">
      <c r="B215" s="93">
        <v>600</v>
      </c>
      <c r="C215" s="43">
        <v>573.68421052631584</v>
      </c>
      <c r="D215" s="38">
        <v>468.42105263157896</v>
      </c>
      <c r="E215" s="39">
        <v>205.26315789473685</v>
      </c>
    </row>
    <row r="216" spans="2:5" x14ac:dyDescent="0.25">
      <c r="B216" s="93">
        <v>600</v>
      </c>
      <c r="C216" s="43">
        <v>600</v>
      </c>
      <c r="D216" s="38">
        <v>468.42105263157896</v>
      </c>
      <c r="E216" s="39">
        <v>231.57894736842104</v>
      </c>
    </row>
    <row r="217" spans="2:5" x14ac:dyDescent="0.25">
      <c r="B217" s="93"/>
      <c r="C217" s="43"/>
      <c r="D217" s="38">
        <v>468.42105263157896</v>
      </c>
      <c r="E217" s="39">
        <v>257.89473684210526</v>
      </c>
    </row>
    <row r="218" spans="2:5" x14ac:dyDescent="0.25">
      <c r="B218" s="93"/>
      <c r="C218" s="43"/>
      <c r="D218" s="38">
        <v>468.42105263157896</v>
      </c>
      <c r="E218" s="39">
        <v>284.21052631578948</v>
      </c>
    </row>
    <row r="219" spans="2:5" x14ac:dyDescent="0.25">
      <c r="B219" s="93"/>
      <c r="C219" s="43"/>
      <c r="D219" s="38">
        <v>468.42105263157896</v>
      </c>
      <c r="E219" s="39">
        <v>310.5263157894737</v>
      </c>
    </row>
    <row r="220" spans="2:5" x14ac:dyDescent="0.25">
      <c r="B220" s="93"/>
      <c r="C220" s="43"/>
      <c r="D220" s="38">
        <v>494.73684210526318</v>
      </c>
      <c r="E220" s="39">
        <v>100</v>
      </c>
    </row>
    <row r="221" spans="2:5" x14ac:dyDescent="0.25">
      <c r="B221" s="93"/>
      <c r="C221" s="43"/>
      <c r="D221" s="38">
        <v>494.73684210526318</v>
      </c>
      <c r="E221" s="39">
        <v>126.31578947368421</v>
      </c>
    </row>
    <row r="222" spans="2:5" x14ac:dyDescent="0.25">
      <c r="B222" s="93"/>
      <c r="C222" s="43"/>
      <c r="D222" s="38">
        <v>494.73684210526318</v>
      </c>
      <c r="E222" s="39">
        <v>152.63157894736841</v>
      </c>
    </row>
    <row r="223" spans="2:5" x14ac:dyDescent="0.25">
      <c r="B223" s="93"/>
      <c r="C223" s="43"/>
      <c r="D223" s="38">
        <v>494.73684210526318</v>
      </c>
      <c r="E223" s="39">
        <v>178.94736842105263</v>
      </c>
    </row>
    <row r="224" spans="2:5" x14ac:dyDescent="0.25">
      <c r="B224" s="93"/>
      <c r="C224" s="43"/>
      <c r="D224" s="38">
        <v>494.73684210526318</v>
      </c>
      <c r="E224" s="39">
        <v>205.26315789473685</v>
      </c>
    </row>
    <row r="225" spans="2:5" x14ac:dyDescent="0.25">
      <c r="B225" s="93"/>
      <c r="C225" s="43"/>
      <c r="D225" s="38">
        <v>494.73684210526318</v>
      </c>
      <c r="E225" s="39">
        <v>231.57894736842104</v>
      </c>
    </row>
    <row r="226" spans="2:5" x14ac:dyDescent="0.25">
      <c r="B226" s="93"/>
      <c r="C226" s="43"/>
      <c r="D226" s="38">
        <v>494.73684210526318</v>
      </c>
      <c r="E226" s="39">
        <v>257.89473684210526</v>
      </c>
    </row>
    <row r="227" spans="2:5" x14ac:dyDescent="0.25">
      <c r="B227" s="93"/>
      <c r="C227" s="43"/>
      <c r="D227" s="38">
        <v>494.73684210526318</v>
      </c>
      <c r="E227" s="39">
        <v>284.21052631578948</v>
      </c>
    </row>
    <row r="228" spans="2:5" x14ac:dyDescent="0.25">
      <c r="B228" s="93"/>
      <c r="C228" s="43"/>
      <c r="D228" s="38">
        <v>494.73684210526318</v>
      </c>
      <c r="E228" s="39">
        <v>310.5263157894737</v>
      </c>
    </row>
    <row r="229" spans="2:5" x14ac:dyDescent="0.25">
      <c r="B229" s="93"/>
      <c r="C229" s="43"/>
      <c r="D229" s="38">
        <v>521.0526315789474</v>
      </c>
      <c r="E229" s="39">
        <v>100</v>
      </c>
    </row>
    <row r="230" spans="2:5" x14ac:dyDescent="0.25">
      <c r="B230" s="93"/>
      <c r="C230" s="43"/>
      <c r="D230" s="38">
        <v>521.0526315789474</v>
      </c>
      <c r="E230" s="39">
        <v>126.31578947368421</v>
      </c>
    </row>
    <row r="231" spans="2:5" x14ac:dyDescent="0.25">
      <c r="B231" s="93"/>
      <c r="C231" s="43"/>
      <c r="D231" s="38">
        <v>521.0526315789474</v>
      </c>
      <c r="E231" s="39">
        <v>152.63157894736841</v>
      </c>
    </row>
    <row r="232" spans="2:5" x14ac:dyDescent="0.25">
      <c r="B232" s="93"/>
      <c r="C232" s="43"/>
      <c r="D232" s="38">
        <v>521.0526315789474</v>
      </c>
      <c r="E232" s="39">
        <v>178.94736842105263</v>
      </c>
    </row>
    <row r="233" spans="2:5" x14ac:dyDescent="0.25">
      <c r="B233" s="93"/>
      <c r="C233" s="43"/>
      <c r="D233" s="38">
        <v>521.0526315789474</v>
      </c>
      <c r="E233" s="39">
        <v>205.26315789473685</v>
      </c>
    </row>
    <row r="234" spans="2:5" x14ac:dyDescent="0.25">
      <c r="B234" s="93"/>
      <c r="C234" s="43"/>
      <c r="D234" s="38">
        <v>521.0526315789474</v>
      </c>
      <c r="E234" s="39">
        <v>231.57894736842104</v>
      </c>
    </row>
    <row r="235" spans="2:5" x14ac:dyDescent="0.25">
      <c r="B235" s="93"/>
      <c r="C235" s="43"/>
      <c r="D235" s="38">
        <v>521.0526315789474</v>
      </c>
      <c r="E235" s="39">
        <v>257.89473684210526</v>
      </c>
    </row>
    <row r="236" spans="2:5" x14ac:dyDescent="0.25">
      <c r="B236" s="93"/>
      <c r="C236" s="43"/>
      <c r="D236" s="38">
        <v>521.0526315789474</v>
      </c>
      <c r="E236" s="39">
        <v>284.21052631578948</v>
      </c>
    </row>
    <row r="237" spans="2:5" x14ac:dyDescent="0.25">
      <c r="B237" s="93"/>
      <c r="C237" s="43"/>
      <c r="D237" s="38">
        <v>521.0526315789474</v>
      </c>
      <c r="E237" s="39">
        <v>310.5263157894737</v>
      </c>
    </row>
    <row r="238" spans="2:5" x14ac:dyDescent="0.25">
      <c r="B238" s="93"/>
      <c r="C238" s="43"/>
      <c r="D238" s="38">
        <v>547.36842105263156</v>
      </c>
      <c r="E238" s="39">
        <v>100</v>
      </c>
    </row>
    <row r="239" spans="2:5" x14ac:dyDescent="0.25">
      <c r="B239" s="93"/>
      <c r="C239" s="43"/>
      <c r="D239" s="38">
        <v>547.36842105263156</v>
      </c>
      <c r="E239" s="39">
        <v>126.31578947368421</v>
      </c>
    </row>
    <row r="240" spans="2:5" x14ac:dyDescent="0.25">
      <c r="B240" s="93"/>
      <c r="C240" s="43"/>
      <c r="D240" s="38">
        <v>547.36842105263156</v>
      </c>
      <c r="E240" s="39">
        <v>152.63157894736841</v>
      </c>
    </row>
    <row r="241" spans="2:5" x14ac:dyDescent="0.25">
      <c r="B241" s="93"/>
      <c r="C241" s="43"/>
      <c r="D241" s="38">
        <v>547.36842105263156</v>
      </c>
      <c r="E241" s="39">
        <v>178.94736842105263</v>
      </c>
    </row>
    <row r="242" spans="2:5" x14ac:dyDescent="0.25">
      <c r="B242" s="93"/>
      <c r="C242" s="43"/>
      <c r="D242" s="38">
        <v>547.36842105263156</v>
      </c>
      <c r="E242" s="39">
        <v>205.26315789473685</v>
      </c>
    </row>
    <row r="243" spans="2:5" x14ac:dyDescent="0.25">
      <c r="B243" s="93"/>
      <c r="C243" s="43"/>
      <c r="D243" s="38">
        <v>547.36842105263156</v>
      </c>
      <c r="E243" s="39">
        <v>231.57894736842104</v>
      </c>
    </row>
    <row r="244" spans="2:5" x14ac:dyDescent="0.25">
      <c r="B244" s="93"/>
      <c r="C244" s="43"/>
      <c r="D244" s="38">
        <v>547.36842105263156</v>
      </c>
      <c r="E244" s="39">
        <v>257.89473684210526</v>
      </c>
    </row>
    <row r="245" spans="2:5" x14ac:dyDescent="0.25">
      <c r="B245" s="93"/>
      <c r="C245" s="43"/>
      <c r="D245" s="38">
        <v>547.36842105263156</v>
      </c>
      <c r="E245" s="39">
        <v>284.21052631578948</v>
      </c>
    </row>
    <row r="246" spans="2:5" x14ac:dyDescent="0.25">
      <c r="B246" s="93"/>
      <c r="C246" s="43"/>
      <c r="D246" s="38">
        <v>547.36842105263156</v>
      </c>
      <c r="E246" s="39">
        <v>310.5263157894737</v>
      </c>
    </row>
    <row r="247" spans="2:5" x14ac:dyDescent="0.25">
      <c r="B247" s="93"/>
      <c r="C247" s="43"/>
      <c r="D247" s="38">
        <v>573.68421052631584</v>
      </c>
      <c r="E247" s="39">
        <v>100</v>
      </c>
    </row>
    <row r="248" spans="2:5" x14ac:dyDescent="0.25">
      <c r="B248" s="93"/>
      <c r="C248" s="43"/>
      <c r="D248" s="38">
        <v>573.68421052631584</v>
      </c>
      <c r="E248" s="39">
        <v>126.31578947368421</v>
      </c>
    </row>
    <row r="249" spans="2:5" x14ac:dyDescent="0.25">
      <c r="B249" s="93"/>
      <c r="C249" s="43"/>
      <c r="D249" s="38">
        <v>573.68421052631584</v>
      </c>
      <c r="E249" s="39">
        <v>152.63157894736841</v>
      </c>
    </row>
    <row r="250" spans="2:5" x14ac:dyDescent="0.25">
      <c r="B250" s="93"/>
      <c r="C250" s="43"/>
      <c r="D250" s="38">
        <v>573.68421052631584</v>
      </c>
      <c r="E250" s="39">
        <v>178.94736842105263</v>
      </c>
    </row>
    <row r="251" spans="2:5" x14ac:dyDescent="0.25">
      <c r="B251" s="93"/>
      <c r="C251" s="43"/>
      <c r="D251" s="38">
        <v>573.68421052631584</v>
      </c>
      <c r="E251" s="39">
        <v>205.26315789473685</v>
      </c>
    </row>
    <row r="252" spans="2:5" x14ac:dyDescent="0.25">
      <c r="B252" s="93"/>
      <c r="C252" s="43"/>
      <c r="D252" s="38">
        <v>573.68421052631584</v>
      </c>
      <c r="E252" s="39">
        <v>231.57894736842104</v>
      </c>
    </row>
    <row r="253" spans="2:5" x14ac:dyDescent="0.25">
      <c r="B253" s="93"/>
      <c r="C253" s="43"/>
      <c r="D253" s="38">
        <v>573.68421052631584</v>
      </c>
      <c r="E253" s="39">
        <v>257.89473684210526</v>
      </c>
    </row>
    <row r="254" spans="2:5" x14ac:dyDescent="0.25">
      <c r="B254" s="93"/>
      <c r="C254" s="43"/>
      <c r="D254" s="38">
        <v>573.68421052631584</v>
      </c>
      <c r="E254" s="39">
        <v>284.21052631578948</v>
      </c>
    </row>
    <row r="255" spans="2:5" x14ac:dyDescent="0.25">
      <c r="B255" s="93"/>
      <c r="C255" s="43"/>
      <c r="D255" s="38">
        <v>573.68421052631584</v>
      </c>
      <c r="E255" s="39">
        <v>310.5263157894737</v>
      </c>
    </row>
    <row r="256" spans="2:5" x14ac:dyDescent="0.25">
      <c r="B256" s="93"/>
      <c r="C256" s="43"/>
      <c r="D256" s="38">
        <v>600</v>
      </c>
      <c r="E256" s="39">
        <v>100</v>
      </c>
    </row>
    <row r="257" spans="2:5" x14ac:dyDescent="0.25">
      <c r="B257" s="93"/>
      <c r="C257" s="43"/>
      <c r="D257" s="38">
        <v>600</v>
      </c>
      <c r="E257" s="39">
        <v>126.31578947368421</v>
      </c>
    </row>
    <row r="258" spans="2:5" x14ac:dyDescent="0.25">
      <c r="B258" s="93"/>
      <c r="C258" s="43"/>
      <c r="D258" s="38">
        <v>600</v>
      </c>
      <c r="E258" s="39">
        <v>152.63157894736841</v>
      </c>
    </row>
    <row r="259" spans="2:5" x14ac:dyDescent="0.25">
      <c r="B259" s="93"/>
      <c r="C259" s="43"/>
      <c r="D259" s="38">
        <v>600</v>
      </c>
      <c r="E259" s="39">
        <v>178.94736842105263</v>
      </c>
    </row>
    <row r="260" spans="2:5" x14ac:dyDescent="0.25">
      <c r="B260" s="93"/>
      <c r="C260" s="43"/>
      <c r="D260" s="38">
        <v>600</v>
      </c>
      <c r="E260" s="39">
        <v>205.26315789473685</v>
      </c>
    </row>
    <row r="261" spans="2:5" x14ac:dyDescent="0.25">
      <c r="B261" s="93"/>
      <c r="C261" s="43"/>
      <c r="D261" s="38">
        <v>600</v>
      </c>
      <c r="E261" s="39">
        <v>231.57894736842104</v>
      </c>
    </row>
    <row r="262" spans="2:5" x14ac:dyDescent="0.25">
      <c r="B262" s="93"/>
      <c r="C262" s="43"/>
      <c r="D262" s="38">
        <v>600</v>
      </c>
      <c r="E262" s="39">
        <v>257.89473684210526</v>
      </c>
    </row>
    <row r="263" spans="2:5" x14ac:dyDescent="0.25">
      <c r="B263" s="93"/>
      <c r="C263" s="43"/>
      <c r="D263" s="38">
        <v>600</v>
      </c>
      <c r="E263" s="39">
        <v>284.21052631578948</v>
      </c>
    </row>
    <row r="264" spans="2:5" ht="15.75" thickBot="1" x14ac:dyDescent="0.3">
      <c r="B264" s="94"/>
      <c r="C264" s="44"/>
      <c r="D264" s="40">
        <v>600</v>
      </c>
      <c r="E264" s="41">
        <v>310.5263157894737</v>
      </c>
    </row>
  </sheetData>
  <mergeCells count="3">
    <mergeCell ref="B38:E38"/>
    <mergeCell ref="B39:C39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/>
  </sheetViews>
  <sheetFormatPr defaultColWidth="15.5703125" defaultRowHeight="15" x14ac:dyDescent="0.25"/>
  <cols>
    <col min="1" max="16384" width="15.5703125" style="2"/>
  </cols>
  <sheetData>
    <row r="1" spans="1:16" x14ac:dyDescent="0.25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25">
      <c r="A2" s="2" t="s">
        <v>2</v>
      </c>
      <c r="B2" s="2" t="e">
        <f>'Decision Tree'!#REF!</f>
        <v>#REF!</v>
      </c>
      <c r="E2" s="2" t="s">
        <v>11</v>
      </c>
      <c r="F2" s="2">
        <f>_xll.PTreeEvaluate5(B3,$L$11:$L$49,$J$11:$J$49,$K$11:$K$49,$N$11:$N$49,$G$11:$G$49,,L1)</f>
        <v>40315777</v>
      </c>
    </row>
    <row r="3" spans="1:16" x14ac:dyDescent="0.25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2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2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25">
      <c r="A6" s="2" t="s">
        <v>6</v>
      </c>
      <c r="E6" s="2" t="s">
        <v>15</v>
      </c>
      <c r="F6" s="1" t="s">
        <v>93</v>
      </c>
      <c r="H6" s="2" t="s">
        <v>20</v>
      </c>
      <c r="I6" s="1" t="s">
        <v>41</v>
      </c>
    </row>
    <row r="7" spans="1:16" x14ac:dyDescent="0.25">
      <c r="A7" s="2" t="s">
        <v>7</v>
      </c>
      <c r="E7" s="2" t="s">
        <v>10</v>
      </c>
      <c r="F7" s="1" t="s">
        <v>0</v>
      </c>
    </row>
    <row r="8" spans="1:16" x14ac:dyDescent="0.25">
      <c r="A8" s="2" t="s">
        <v>8</v>
      </c>
      <c r="B8" s="2">
        <v>39</v>
      </c>
    </row>
    <row r="10" spans="1:16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5">
      <c r="A11" s="2">
        <f>'Decision Tree'!$D$60</f>
        <v>430.25</v>
      </c>
      <c r="B11" s="2" t="str">
        <f>B1</f>
        <v>Max Enterprises</v>
      </c>
      <c r="C11" s="2">
        <v>0</v>
      </c>
      <c r="I11" s="2" t="s">
        <v>43</v>
      </c>
      <c r="J11" s="2">
        <f>'Decision Tree'!$C$60</f>
        <v>0</v>
      </c>
      <c r="K11" s="2">
        <f>'Decision Tree'!$C$59</f>
        <v>0</v>
      </c>
      <c r="L11" s="2" t="s">
        <v>48</v>
      </c>
      <c r="M11" s="1" t="s">
        <v>44</v>
      </c>
      <c r="O11" s="2" t="str">
        <f>'Decision Tree'!$D$59</f>
        <v>Decision</v>
      </c>
      <c r="P11" s="2" t="b">
        <v>0</v>
      </c>
    </row>
    <row r="12" spans="1:16" x14ac:dyDescent="0.25">
      <c r="A12" s="2">
        <f>'Decision Tree'!$E$40</f>
        <v>180.2</v>
      </c>
      <c r="B12" s="1" t="s">
        <v>49</v>
      </c>
      <c r="C12" s="2">
        <v>0</v>
      </c>
      <c r="I12" s="2" t="s">
        <v>43</v>
      </c>
      <c r="J12" s="2">
        <f>'Decision Tree'!$D$40</f>
        <v>0</v>
      </c>
      <c r="L12" s="2" t="s">
        <v>52</v>
      </c>
      <c r="M12" s="1" t="s">
        <v>44</v>
      </c>
      <c r="O12" s="2" t="str">
        <f>'Decision Tree'!$E$39</f>
        <v>Decision</v>
      </c>
      <c r="P12" s="2" t="b">
        <v>0</v>
      </c>
    </row>
    <row r="13" spans="1:16" x14ac:dyDescent="0.25">
      <c r="A13" s="2">
        <f>'Decision Tree'!$E$82</f>
        <v>430.25</v>
      </c>
      <c r="B13" s="1" t="s">
        <v>50</v>
      </c>
      <c r="C13" s="2">
        <v>0</v>
      </c>
      <c r="I13" s="2" t="s">
        <v>43</v>
      </c>
      <c r="J13" s="2">
        <f>'Decision Tree'!$D$82</f>
        <v>0</v>
      </c>
      <c r="L13" s="2" t="s">
        <v>72</v>
      </c>
      <c r="M13" s="1" t="s">
        <v>44</v>
      </c>
      <c r="O13" s="2" t="str">
        <f>'Decision Tree'!$E$81</f>
        <v>Decision</v>
      </c>
      <c r="P13" s="2" t="b">
        <v>0</v>
      </c>
    </row>
    <row r="14" spans="1:16" x14ac:dyDescent="0.25">
      <c r="A14" s="2">
        <f>'Decision Tree'!$E$96</f>
        <v>417.50000000000006</v>
      </c>
      <c r="B14" s="1" t="s">
        <v>51</v>
      </c>
      <c r="C14" s="2">
        <v>0</v>
      </c>
      <c r="I14" s="2" t="s">
        <v>43</v>
      </c>
      <c r="J14" s="2">
        <f>'Decision Tree'!$D$96</f>
        <v>0</v>
      </c>
      <c r="L14" s="2" t="s">
        <v>88</v>
      </c>
      <c r="M14" s="1" t="s">
        <v>44</v>
      </c>
      <c r="O14" s="2" t="str">
        <f>'Decision Tree'!$E$95</f>
        <v>Decision</v>
      </c>
      <c r="P14" s="2" t="b">
        <v>0</v>
      </c>
    </row>
    <row r="15" spans="1:16" x14ac:dyDescent="0.25">
      <c r="A15" s="2">
        <f>'Decision Tree'!$F$30</f>
        <v>-84</v>
      </c>
      <c r="B15" s="1" t="s">
        <v>53</v>
      </c>
      <c r="C15" s="2">
        <v>0</v>
      </c>
      <c r="I15" s="2" t="s">
        <v>43</v>
      </c>
      <c r="J15" s="2">
        <f>'Decision Tree'!$E$30</f>
        <v>-300</v>
      </c>
      <c r="L15" s="2" t="s">
        <v>58</v>
      </c>
      <c r="M15" s="1" t="s">
        <v>44</v>
      </c>
      <c r="O15" s="2" t="str">
        <f>'Decision Tree'!$F$29</f>
        <v>Chance</v>
      </c>
      <c r="P15" s="2" t="b">
        <v>0</v>
      </c>
    </row>
    <row r="16" spans="1:16" x14ac:dyDescent="0.25">
      <c r="A16" s="2">
        <f>'Decision Tree'!$F$44</f>
        <v>-8</v>
      </c>
      <c r="B16" s="1" t="s">
        <v>54</v>
      </c>
      <c r="C16" s="2">
        <v>0</v>
      </c>
      <c r="I16" s="2" t="s">
        <v>43</v>
      </c>
      <c r="J16" s="2">
        <f>'Decision Tree'!$E$44</f>
        <v>-250</v>
      </c>
      <c r="L16" s="2" t="s">
        <v>65</v>
      </c>
      <c r="M16" s="1" t="s">
        <v>44</v>
      </c>
      <c r="O16" s="2" t="str">
        <f>'Decision Tree'!$F$43</f>
        <v>Chance</v>
      </c>
      <c r="P16" s="2" t="b">
        <v>0</v>
      </c>
    </row>
    <row r="17" spans="1:16" x14ac:dyDescent="0.25">
      <c r="A17" s="2">
        <f>'Decision Tree'!$F$50</f>
        <v>180.2</v>
      </c>
      <c r="B17" s="1" t="s">
        <v>55</v>
      </c>
      <c r="C17" s="2">
        <v>0</v>
      </c>
      <c r="I17" s="2" t="s">
        <v>43</v>
      </c>
      <c r="J17" s="2">
        <f>'Decision Tree'!$E$50</f>
        <v>-570</v>
      </c>
      <c r="L17" s="2" t="s">
        <v>67</v>
      </c>
      <c r="M17" s="1" t="s">
        <v>44</v>
      </c>
      <c r="O17" s="2" t="str">
        <f>'Decision Tree'!$F$49</f>
        <v>Chance</v>
      </c>
      <c r="P17" s="2" t="b">
        <v>0</v>
      </c>
    </row>
    <row r="18" spans="1:16" x14ac:dyDescent="0.25">
      <c r="A18" s="2">
        <f>'Decision Tree'!$G$28</f>
        <v>50</v>
      </c>
      <c r="B18" s="1" t="s">
        <v>59</v>
      </c>
      <c r="C18" s="2">
        <v>0</v>
      </c>
      <c r="H18" s="2" t="s">
        <v>43</v>
      </c>
      <c r="I18" s="2" t="s">
        <v>43</v>
      </c>
      <c r="J18" s="2">
        <f>'Decision Tree'!$F$28</f>
        <v>350</v>
      </c>
      <c r="K18" s="2">
        <f>'Decision Tree'!$F$27</f>
        <v>0.6</v>
      </c>
      <c r="L18" s="2" t="s">
        <v>57</v>
      </c>
      <c r="M18" s="1" t="s">
        <v>44</v>
      </c>
      <c r="P18" s="2" t="b">
        <v>0</v>
      </c>
    </row>
    <row r="19" spans="1:16" x14ac:dyDescent="0.25">
      <c r="A19" s="2">
        <f>'Decision Tree'!$G$38</f>
        <v>-285</v>
      </c>
      <c r="B19" s="1" t="s">
        <v>60</v>
      </c>
      <c r="C19" s="2">
        <v>0</v>
      </c>
      <c r="I19" s="2" t="s">
        <v>43</v>
      </c>
      <c r="J19" s="2">
        <f>'Decision Tree'!$F$38</f>
        <v>100</v>
      </c>
      <c r="K19" s="2">
        <f>'Decision Tree'!$F$37</f>
        <v>0.4</v>
      </c>
      <c r="L19" s="2" t="s">
        <v>61</v>
      </c>
      <c r="M19" s="1" t="s">
        <v>44</v>
      </c>
      <c r="O19" s="2" t="str">
        <f>'Decision Tree'!$G$37</f>
        <v>Decision</v>
      </c>
      <c r="P19" s="2" t="b">
        <v>0</v>
      </c>
    </row>
    <row r="20" spans="1:16" x14ac:dyDescent="0.25">
      <c r="A20" s="2">
        <f>'Decision Tree'!$H$34</f>
        <v>-285</v>
      </c>
      <c r="B20" s="1" t="s">
        <v>62</v>
      </c>
      <c r="C20" s="2">
        <v>0</v>
      </c>
      <c r="I20" s="2" t="s">
        <v>43</v>
      </c>
      <c r="J20" s="2">
        <f>'Decision Tree'!$G$34</f>
        <v>-120</v>
      </c>
      <c r="L20" s="2" t="s">
        <v>63</v>
      </c>
      <c r="M20" s="1" t="s">
        <v>44</v>
      </c>
      <c r="O20" s="2" t="str">
        <f>'Decision Tree'!$H$33</f>
        <v>Chance</v>
      </c>
      <c r="P20" s="2" t="b">
        <v>0</v>
      </c>
    </row>
    <row r="21" spans="1:16" x14ac:dyDescent="0.25">
      <c r="A21" s="2">
        <f>'Decision Tree'!$I$32</f>
        <v>-250</v>
      </c>
      <c r="B21" s="1" t="s">
        <v>59</v>
      </c>
      <c r="C21" s="2">
        <v>0</v>
      </c>
      <c r="H21" s="2" t="s">
        <v>43</v>
      </c>
      <c r="I21" s="2" t="s">
        <v>43</v>
      </c>
      <c r="J21" s="2">
        <f>'Decision Tree'!$H$32</f>
        <v>70</v>
      </c>
      <c r="K21" s="2">
        <f>'Decision Tree'!$H$31</f>
        <v>0.3</v>
      </c>
      <c r="L21" s="2" t="s">
        <v>64</v>
      </c>
      <c r="M21" s="1" t="s">
        <v>44</v>
      </c>
      <c r="P21" s="2" t="b">
        <v>0</v>
      </c>
    </row>
    <row r="22" spans="1:16" x14ac:dyDescent="0.25">
      <c r="A22" s="2">
        <f>'Decision Tree'!$I$36</f>
        <v>-300</v>
      </c>
      <c r="B22" s="1" t="s">
        <v>60</v>
      </c>
      <c r="C22" s="2">
        <v>0</v>
      </c>
      <c r="H22" s="2" t="s">
        <v>43</v>
      </c>
      <c r="I22" s="2" t="s">
        <v>43</v>
      </c>
      <c r="J22" s="2">
        <f>'Decision Tree'!$H$36</f>
        <v>20</v>
      </c>
      <c r="K22" s="2">
        <f>'Decision Tree'!$H$35</f>
        <v>0.7</v>
      </c>
      <c r="L22" s="2" t="s">
        <v>64</v>
      </c>
      <c r="M22" s="1" t="s">
        <v>44</v>
      </c>
      <c r="P22" s="2" t="b">
        <v>0</v>
      </c>
    </row>
    <row r="23" spans="1:16" x14ac:dyDescent="0.25">
      <c r="A23" s="2">
        <f>'Decision Tree'!$G$42</f>
        <v>150</v>
      </c>
      <c r="B23" s="1" t="s">
        <v>59</v>
      </c>
      <c r="C23" s="2">
        <v>0</v>
      </c>
      <c r="H23" s="2" t="s">
        <v>43</v>
      </c>
      <c r="I23" s="2" t="s">
        <v>43</v>
      </c>
      <c r="J23" s="2">
        <f>'Decision Tree'!$F$42</f>
        <v>400</v>
      </c>
      <c r="K23" s="2">
        <f>'Decision Tree'!$F$41</f>
        <v>0.21</v>
      </c>
      <c r="L23" s="2" t="s">
        <v>66</v>
      </c>
      <c r="M23" s="1" t="s">
        <v>44</v>
      </c>
      <c r="P23" s="2" t="b">
        <v>0</v>
      </c>
    </row>
    <row r="24" spans="1:16" x14ac:dyDescent="0.25">
      <c r="A24" s="2">
        <f>'Decision Tree'!$G$46</f>
        <v>-50</v>
      </c>
      <c r="B24" s="1" t="s">
        <v>60</v>
      </c>
      <c r="C24" s="2">
        <v>0</v>
      </c>
      <c r="H24" s="2" t="s">
        <v>43</v>
      </c>
      <c r="I24" s="2" t="s">
        <v>43</v>
      </c>
      <c r="J24" s="2">
        <f>'Decision Tree'!$F$46</f>
        <v>200</v>
      </c>
      <c r="K24" s="2">
        <f>'Decision Tree'!$F$45</f>
        <v>0.79</v>
      </c>
      <c r="L24" s="2" t="s">
        <v>66</v>
      </c>
      <c r="M24" s="1" t="s">
        <v>44</v>
      </c>
      <c r="P24" s="2" t="b">
        <v>0</v>
      </c>
    </row>
    <row r="25" spans="1:16" x14ac:dyDescent="0.25">
      <c r="A25" s="2">
        <f>'Decision Tree'!$G$48</f>
        <v>330</v>
      </c>
      <c r="B25" s="1" t="s">
        <v>59</v>
      </c>
      <c r="C25" s="2">
        <v>0</v>
      </c>
      <c r="H25" s="2" t="s">
        <v>43</v>
      </c>
      <c r="I25" s="2" t="s">
        <v>43</v>
      </c>
      <c r="J25" s="2">
        <f>'Decision Tree'!$F$48</f>
        <v>900</v>
      </c>
      <c r="K25" s="2">
        <f>'Decision Tree'!$F$47</f>
        <v>0.72</v>
      </c>
      <c r="L25" s="2" t="s">
        <v>68</v>
      </c>
      <c r="M25" s="1" t="s">
        <v>44</v>
      </c>
      <c r="P25" s="2" t="b">
        <v>0</v>
      </c>
    </row>
    <row r="26" spans="1:16" x14ac:dyDescent="0.25">
      <c r="A26" s="2">
        <f>'Decision Tree'!$G$58</f>
        <v>-205</v>
      </c>
      <c r="B26" s="1" t="s">
        <v>60</v>
      </c>
      <c r="C26" s="2">
        <v>0</v>
      </c>
      <c r="I26" s="2" t="s">
        <v>43</v>
      </c>
      <c r="J26" s="2">
        <f>'Decision Tree'!$F$58</f>
        <v>450</v>
      </c>
      <c r="K26" s="2">
        <f>'Decision Tree'!$F$57</f>
        <v>0.28000000000000003</v>
      </c>
      <c r="L26" s="2" t="s">
        <v>69</v>
      </c>
      <c r="M26" s="1" t="s">
        <v>44</v>
      </c>
      <c r="O26" s="2" t="str">
        <f>'Decision Tree'!$G$57</f>
        <v>Decision</v>
      </c>
      <c r="P26" s="2" t="b">
        <v>0</v>
      </c>
    </row>
    <row r="27" spans="1:16" x14ac:dyDescent="0.25">
      <c r="A27" s="2">
        <f>'Decision Tree'!$H$54</f>
        <v>-205</v>
      </c>
      <c r="B27" s="1" t="s">
        <v>62</v>
      </c>
      <c r="C27" s="2">
        <v>0</v>
      </c>
      <c r="I27" s="2" t="s">
        <v>43</v>
      </c>
      <c r="J27" s="2">
        <f>'Decision Tree'!$G$54</f>
        <v>-120</v>
      </c>
      <c r="L27" s="2" t="s">
        <v>70</v>
      </c>
      <c r="M27" s="1" t="s">
        <v>44</v>
      </c>
      <c r="O27" s="2" t="str">
        <f>'Decision Tree'!$H$53</f>
        <v>Chance</v>
      </c>
      <c r="P27" s="2" t="b">
        <v>0</v>
      </c>
    </row>
    <row r="28" spans="1:16" x14ac:dyDescent="0.25">
      <c r="A28" s="2">
        <f>'Decision Tree'!$I$52</f>
        <v>-170</v>
      </c>
      <c r="B28" s="1" t="s">
        <v>59</v>
      </c>
      <c r="C28" s="2">
        <v>0</v>
      </c>
      <c r="H28" s="2" t="s">
        <v>43</v>
      </c>
      <c r="I28" s="2" t="s">
        <v>43</v>
      </c>
      <c r="J28" s="2">
        <f>'Decision Tree'!$H$52</f>
        <v>70</v>
      </c>
      <c r="K28" s="2">
        <f>'Decision Tree'!$H$51</f>
        <v>0.3</v>
      </c>
      <c r="L28" s="2" t="s">
        <v>71</v>
      </c>
      <c r="M28" s="1" t="s">
        <v>44</v>
      </c>
      <c r="P28" s="2" t="b">
        <v>0</v>
      </c>
    </row>
    <row r="29" spans="1:16" x14ac:dyDescent="0.25">
      <c r="A29" s="2">
        <f>'Decision Tree'!$I$56</f>
        <v>-220</v>
      </c>
      <c r="B29" s="1" t="s">
        <v>60</v>
      </c>
      <c r="C29" s="2">
        <v>0</v>
      </c>
      <c r="H29" s="2" t="s">
        <v>43</v>
      </c>
      <c r="I29" s="2" t="s">
        <v>43</v>
      </c>
      <c r="J29" s="2">
        <f>'Decision Tree'!$H$56</f>
        <v>20</v>
      </c>
      <c r="K29" s="2">
        <f>'Decision Tree'!$H$55</f>
        <v>0.7</v>
      </c>
      <c r="L29" s="2" t="s">
        <v>71</v>
      </c>
      <c r="M29" s="1" t="s">
        <v>44</v>
      </c>
      <c r="P29" s="2" t="b">
        <v>0</v>
      </c>
    </row>
    <row r="30" spans="1:16" x14ac:dyDescent="0.25">
      <c r="A30" s="2">
        <f>'Decision Tree'!$F$64</f>
        <v>430.25</v>
      </c>
      <c r="B30" s="1" t="s">
        <v>73</v>
      </c>
      <c r="C30" s="2">
        <v>0</v>
      </c>
      <c r="I30" s="2" t="s">
        <v>43</v>
      </c>
      <c r="J30" s="2">
        <f>'Decision Tree'!$E$64</f>
        <v>-350</v>
      </c>
      <c r="L30" s="2" t="s">
        <v>75</v>
      </c>
      <c r="M30" s="1" t="s">
        <v>44</v>
      </c>
      <c r="O30" s="2" t="str">
        <f>'Decision Tree'!$F$63</f>
        <v>Chance</v>
      </c>
      <c r="P30" s="2" t="b">
        <v>0</v>
      </c>
    </row>
    <row r="31" spans="1:16" x14ac:dyDescent="0.25">
      <c r="A31" s="2">
        <f>'Decision Tree'!$F$86</f>
        <v>-114.79999999999998</v>
      </c>
      <c r="B31" s="1" t="s">
        <v>74</v>
      </c>
      <c r="C31" s="2">
        <v>0</v>
      </c>
      <c r="I31" s="2" t="s">
        <v>43</v>
      </c>
      <c r="J31" s="2">
        <f>'Decision Tree'!$E$86</f>
        <v>-250</v>
      </c>
      <c r="L31" s="2" t="s">
        <v>85</v>
      </c>
      <c r="M31" s="1" t="s">
        <v>44</v>
      </c>
      <c r="O31" s="2" t="str">
        <f>'Decision Tree'!$F$85</f>
        <v>Chance</v>
      </c>
      <c r="P31" s="2" t="b">
        <v>0</v>
      </c>
    </row>
    <row r="32" spans="1:16" x14ac:dyDescent="0.25">
      <c r="A32" s="2">
        <f>'Decision Tree'!$G$62</f>
        <v>500</v>
      </c>
      <c r="B32" s="1" t="s">
        <v>59</v>
      </c>
      <c r="C32" s="2">
        <v>0</v>
      </c>
      <c r="H32" s="2" t="s">
        <v>43</v>
      </c>
      <c r="I32" s="2" t="s">
        <v>43</v>
      </c>
      <c r="J32" s="2">
        <f>'Decision Tree'!$F$62</f>
        <v>850</v>
      </c>
      <c r="K32" s="2">
        <f>'Decision Tree'!$F$61</f>
        <v>0.7</v>
      </c>
      <c r="L32" s="2" t="s">
        <v>76</v>
      </c>
      <c r="M32" s="1" t="s">
        <v>44</v>
      </c>
      <c r="P32" s="2" t="b">
        <v>0</v>
      </c>
    </row>
    <row r="33" spans="1:16" x14ac:dyDescent="0.25">
      <c r="A33" s="2">
        <f>'Decision Tree'!$G$80</f>
        <v>267.50000000000006</v>
      </c>
      <c r="B33" s="1" t="s">
        <v>60</v>
      </c>
      <c r="C33" s="2">
        <v>0</v>
      </c>
      <c r="I33" s="2" t="s">
        <v>43</v>
      </c>
      <c r="J33" s="2">
        <f>'Decision Tree'!$F$80</f>
        <v>200</v>
      </c>
      <c r="K33" s="2">
        <f>'Decision Tree'!$F$79</f>
        <v>0.30000000000000004</v>
      </c>
      <c r="L33" s="2" t="s">
        <v>77</v>
      </c>
      <c r="M33" s="1" t="s">
        <v>44</v>
      </c>
      <c r="O33" s="2" t="str">
        <f>'Decision Tree'!$G$79</f>
        <v>Decision</v>
      </c>
      <c r="P33" s="2" t="b">
        <v>0</v>
      </c>
    </row>
    <row r="34" spans="1:16" x14ac:dyDescent="0.25">
      <c r="A34" s="2">
        <f>'Decision Tree'!$H$72</f>
        <v>267.50000000000006</v>
      </c>
      <c r="B34" s="1" t="s">
        <v>51</v>
      </c>
      <c r="C34" s="2">
        <v>0</v>
      </c>
      <c r="I34" s="2" t="s">
        <v>43</v>
      </c>
      <c r="J34" s="2">
        <f>'Decision Tree'!$G$72</f>
        <v>0</v>
      </c>
      <c r="L34" s="2" t="s">
        <v>78</v>
      </c>
      <c r="M34" s="1" t="s">
        <v>44</v>
      </c>
      <c r="O34" s="2" t="str">
        <f>'Decision Tree'!$H$71</f>
        <v>Decision</v>
      </c>
      <c r="P34" s="2" t="b">
        <v>0</v>
      </c>
    </row>
    <row r="35" spans="1:16" x14ac:dyDescent="0.25">
      <c r="A35" s="2">
        <f>'Decision Tree'!$I$68</f>
        <v>267.50000000000006</v>
      </c>
      <c r="B35" s="1" t="s">
        <v>79</v>
      </c>
      <c r="C35" s="2">
        <v>0</v>
      </c>
      <c r="I35" s="2" t="s">
        <v>43</v>
      </c>
      <c r="J35" s="2">
        <f>'Decision Tree'!$H$68</f>
        <v>-200</v>
      </c>
      <c r="L35" s="2" t="s">
        <v>81</v>
      </c>
      <c r="M35" s="1" t="s">
        <v>44</v>
      </c>
      <c r="O35" s="2" t="str">
        <f>'Decision Tree'!$I$67</f>
        <v>Chance</v>
      </c>
      <c r="P35" s="2" t="b">
        <v>0</v>
      </c>
    </row>
    <row r="36" spans="1:16" x14ac:dyDescent="0.25">
      <c r="A36" s="2">
        <f>'Decision Tree'!$I$76</f>
        <v>205</v>
      </c>
      <c r="B36" s="1" t="s">
        <v>80</v>
      </c>
      <c r="C36" s="2">
        <v>0</v>
      </c>
      <c r="I36" s="2" t="s">
        <v>43</v>
      </c>
      <c r="J36" s="2">
        <f>'Decision Tree'!$H$76</f>
        <v>-400</v>
      </c>
      <c r="L36" s="2" t="s">
        <v>83</v>
      </c>
      <c r="M36" s="1" t="s">
        <v>44</v>
      </c>
      <c r="O36" s="2" t="str">
        <f>'Decision Tree'!$I$75</f>
        <v>Chance</v>
      </c>
      <c r="P36" s="2" t="b">
        <v>0</v>
      </c>
    </row>
    <row r="37" spans="1:16" x14ac:dyDescent="0.25">
      <c r="A37" s="2">
        <f>'Decision Tree'!$J$66</f>
        <v>650</v>
      </c>
      <c r="B37" s="1" t="s">
        <v>59</v>
      </c>
      <c r="C37" s="2">
        <v>0</v>
      </c>
      <c r="H37" s="2" t="s">
        <v>43</v>
      </c>
      <c r="I37" s="2" t="s">
        <v>43</v>
      </c>
      <c r="J37" s="2">
        <f>'Decision Tree'!$I$66</f>
        <v>1000</v>
      </c>
      <c r="K37" s="2">
        <f>'Decision Tree'!$I$65</f>
        <v>0.55000000000000004</v>
      </c>
      <c r="L37" s="2" t="s">
        <v>82</v>
      </c>
      <c r="M37" s="1" t="s">
        <v>44</v>
      </c>
      <c r="P37" s="2" t="b">
        <v>0</v>
      </c>
    </row>
    <row r="38" spans="1:16" x14ac:dyDescent="0.25">
      <c r="A38" s="2">
        <f>'Decision Tree'!$J$70</f>
        <v>-200</v>
      </c>
      <c r="B38" s="1" t="s">
        <v>60</v>
      </c>
      <c r="C38" s="2">
        <v>0</v>
      </c>
      <c r="H38" s="2" t="s">
        <v>43</v>
      </c>
      <c r="I38" s="2" t="s">
        <v>43</v>
      </c>
      <c r="J38" s="2">
        <f>'Decision Tree'!$I$70</f>
        <v>150</v>
      </c>
      <c r="K38" s="2">
        <f>'Decision Tree'!$I$69</f>
        <v>0.44999999999999996</v>
      </c>
      <c r="L38" s="2" t="s">
        <v>82</v>
      </c>
      <c r="M38" s="1" t="s">
        <v>44</v>
      </c>
      <c r="P38" s="2" t="b">
        <v>0</v>
      </c>
    </row>
    <row r="39" spans="1:16" x14ac:dyDescent="0.25">
      <c r="A39" s="2">
        <f>'Decision Tree'!$J$74</f>
        <v>450</v>
      </c>
      <c r="B39" s="1" t="s">
        <v>59</v>
      </c>
      <c r="C39" s="2">
        <v>0</v>
      </c>
      <c r="H39" s="2" t="s">
        <v>43</v>
      </c>
      <c r="I39" s="2" t="s">
        <v>43</v>
      </c>
      <c r="J39" s="2">
        <f>'Decision Tree'!$I$74</f>
        <v>1000</v>
      </c>
      <c r="K39" s="2">
        <f>'Decision Tree'!$I$73</f>
        <v>0.65</v>
      </c>
      <c r="L39" s="2" t="s">
        <v>84</v>
      </c>
      <c r="M39" s="1" t="s">
        <v>44</v>
      </c>
      <c r="P39" s="2" t="b">
        <v>0</v>
      </c>
    </row>
    <row r="40" spans="1:16" x14ac:dyDescent="0.25">
      <c r="A40" s="2">
        <f>'Decision Tree'!$J$78</f>
        <v>-250</v>
      </c>
      <c r="B40" s="1" t="s">
        <v>60</v>
      </c>
      <c r="C40" s="2">
        <v>0</v>
      </c>
      <c r="H40" s="2" t="s">
        <v>43</v>
      </c>
      <c r="I40" s="2" t="s">
        <v>43</v>
      </c>
      <c r="J40" s="2">
        <f>'Decision Tree'!$I$78</f>
        <v>300</v>
      </c>
      <c r="K40" s="2">
        <f>'Decision Tree'!$I$77</f>
        <v>0.35</v>
      </c>
      <c r="L40" s="2" t="s">
        <v>84</v>
      </c>
      <c r="M40" s="1" t="s">
        <v>44</v>
      </c>
      <c r="P40" s="2" t="b">
        <v>0</v>
      </c>
    </row>
    <row r="41" spans="1:16" x14ac:dyDescent="0.25">
      <c r="A41" s="2">
        <f>'Decision Tree'!$G$84</f>
        <v>130</v>
      </c>
      <c r="B41" s="1" t="s">
        <v>59</v>
      </c>
      <c r="C41" s="2">
        <v>0</v>
      </c>
      <c r="H41" s="2" t="s">
        <v>43</v>
      </c>
      <c r="I41" s="2" t="s">
        <v>43</v>
      </c>
      <c r="J41" s="2">
        <f>'Decision Tree'!$F$84</f>
        <v>380</v>
      </c>
      <c r="K41" s="2">
        <f>'Decision Tree'!$F$83</f>
        <v>0.32</v>
      </c>
      <c r="L41" s="2" t="s">
        <v>86</v>
      </c>
      <c r="M41" s="1" t="s">
        <v>44</v>
      </c>
      <c r="P41" s="2" t="b">
        <v>0</v>
      </c>
    </row>
    <row r="42" spans="1:16" x14ac:dyDescent="0.25">
      <c r="A42" s="2">
        <f>'Decision Tree'!$G$88</f>
        <v>-230</v>
      </c>
      <c r="B42" s="1" t="s">
        <v>60</v>
      </c>
      <c r="C42" s="2">
        <v>0</v>
      </c>
      <c r="H42" s="2" t="s">
        <v>43</v>
      </c>
      <c r="I42" s="2" t="s">
        <v>43</v>
      </c>
      <c r="J42" s="2">
        <f>'Decision Tree'!$F$88</f>
        <v>20</v>
      </c>
      <c r="K42" s="2">
        <f>'Decision Tree'!$F$87</f>
        <v>0.67999999999999994</v>
      </c>
      <c r="L42" s="2" t="s">
        <v>86</v>
      </c>
      <c r="M42" s="1" t="s">
        <v>44</v>
      </c>
      <c r="P42" s="2" t="b">
        <v>0</v>
      </c>
    </row>
    <row r="43" spans="1:16" x14ac:dyDescent="0.25">
      <c r="A43" s="2">
        <f>'Decision Tree'!$F$92</f>
        <v>417.50000000000006</v>
      </c>
      <c r="B43" s="1" t="s">
        <v>79</v>
      </c>
      <c r="C43" s="2">
        <v>0</v>
      </c>
      <c r="I43" s="2" t="s">
        <v>43</v>
      </c>
      <c r="J43" s="2">
        <f>'Decision Tree'!$E$92</f>
        <v>-200</v>
      </c>
      <c r="L43" s="2" t="s">
        <v>89</v>
      </c>
      <c r="M43" s="1" t="s">
        <v>44</v>
      </c>
      <c r="O43" s="2" t="str">
        <f>'Decision Tree'!$F$91</f>
        <v>Chance</v>
      </c>
      <c r="P43" s="2" t="b">
        <v>0</v>
      </c>
    </row>
    <row r="44" spans="1:16" x14ac:dyDescent="0.25">
      <c r="A44" s="2">
        <f>'Decision Tree'!$G$90</f>
        <v>800</v>
      </c>
      <c r="B44" s="1" t="s">
        <v>59</v>
      </c>
      <c r="C44" s="2">
        <v>0</v>
      </c>
      <c r="H44" s="2" t="s">
        <v>43</v>
      </c>
      <c r="I44" s="2" t="s">
        <v>43</v>
      </c>
      <c r="J44" s="2">
        <f>'Decision Tree'!$F$90</f>
        <v>1000</v>
      </c>
      <c r="K44" s="2">
        <f>'Decision Tree'!$F$89</f>
        <v>0.55000000000000004</v>
      </c>
      <c r="L44" s="2" t="s">
        <v>90</v>
      </c>
      <c r="M44" s="1" t="s">
        <v>44</v>
      </c>
      <c r="P44" s="2" t="b">
        <v>0</v>
      </c>
    </row>
    <row r="45" spans="1:16" x14ac:dyDescent="0.25">
      <c r="A45" s="2">
        <f>'Decision Tree'!$G$94</f>
        <v>-50</v>
      </c>
      <c r="B45" s="1" t="s">
        <v>60</v>
      </c>
      <c r="C45" s="2">
        <v>0</v>
      </c>
      <c r="H45" s="2" t="s">
        <v>43</v>
      </c>
      <c r="I45" s="2" t="s">
        <v>43</v>
      </c>
      <c r="J45" s="2">
        <f>'Decision Tree'!$F$94</f>
        <v>150</v>
      </c>
      <c r="K45" s="2">
        <f>'Decision Tree'!$F$93</f>
        <v>0.44999999999999996</v>
      </c>
      <c r="L45" s="2" t="s">
        <v>90</v>
      </c>
      <c r="M45" s="1" t="s">
        <v>44</v>
      </c>
      <c r="P45" s="2" t="b">
        <v>0</v>
      </c>
    </row>
    <row r="46" spans="1:16" x14ac:dyDescent="0.25">
      <c r="A46" s="2">
        <f>'Decision Tree'!$F$100</f>
        <v>355</v>
      </c>
      <c r="B46" s="1" t="s">
        <v>80</v>
      </c>
      <c r="C46" s="2">
        <v>0</v>
      </c>
      <c r="I46" s="2" t="s">
        <v>43</v>
      </c>
      <c r="J46" s="2">
        <f>'Decision Tree'!$E$100</f>
        <v>-400</v>
      </c>
      <c r="L46" s="2" t="s">
        <v>91</v>
      </c>
      <c r="M46" s="1" t="s">
        <v>44</v>
      </c>
      <c r="O46" s="2" t="str">
        <f>'Decision Tree'!$F$99</f>
        <v>Chance</v>
      </c>
      <c r="P46" s="2" t="b">
        <v>0</v>
      </c>
    </row>
    <row r="47" spans="1:16" x14ac:dyDescent="0.25">
      <c r="A47" s="2">
        <f>'Decision Tree'!$G$98</f>
        <v>600</v>
      </c>
      <c r="B47" s="1" t="s">
        <v>59</v>
      </c>
      <c r="C47" s="2">
        <v>0</v>
      </c>
      <c r="H47" s="2" t="s">
        <v>43</v>
      </c>
      <c r="I47" s="2" t="s">
        <v>43</v>
      </c>
      <c r="J47" s="2">
        <f>'Decision Tree'!$F$98</f>
        <v>1000</v>
      </c>
      <c r="K47" s="2">
        <f>'Decision Tree'!$F$97</f>
        <v>0.65</v>
      </c>
      <c r="L47" s="2" t="s">
        <v>92</v>
      </c>
      <c r="M47" s="1" t="s">
        <v>44</v>
      </c>
      <c r="P47" s="2" t="b">
        <v>0</v>
      </c>
    </row>
    <row r="48" spans="1:16" x14ac:dyDescent="0.25">
      <c r="A48" s="2">
        <f>'Decision Tree'!$G$102</f>
        <v>-100</v>
      </c>
      <c r="B48" s="1" t="s">
        <v>60</v>
      </c>
      <c r="C48" s="2">
        <v>0</v>
      </c>
      <c r="H48" s="2" t="s">
        <v>43</v>
      </c>
      <c r="I48" s="2" t="s">
        <v>43</v>
      </c>
      <c r="J48" s="2">
        <f>'Decision Tree'!$F$102</f>
        <v>300</v>
      </c>
      <c r="K48" s="2">
        <f>'Decision Tree'!$F$101</f>
        <v>0.35</v>
      </c>
      <c r="L48" s="2" t="s">
        <v>92</v>
      </c>
      <c r="M48" s="1" t="s">
        <v>44</v>
      </c>
      <c r="P48" s="2" t="b">
        <v>0</v>
      </c>
    </row>
    <row r="49" spans="2:13" x14ac:dyDescent="0.25">
      <c r="B49" s="1"/>
      <c r="M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opLeftCell="A5" workbookViewId="0"/>
  </sheetViews>
  <sheetFormatPr defaultRowHeight="15" x14ac:dyDescent="0.25"/>
  <cols>
    <col min="1" max="1" width="19" customWidth="1"/>
    <col min="2" max="2" width="21.140625" customWidth="1"/>
    <col min="3" max="4" width="27" customWidth="1"/>
    <col min="5" max="5" width="26.85546875" customWidth="1"/>
    <col min="6" max="6" width="27" customWidth="1"/>
    <col min="7" max="7" width="26.85546875" customWidth="1"/>
    <col min="8" max="8" width="20.7109375" customWidth="1"/>
  </cols>
  <sheetData>
    <row r="1" spans="1:8" s="4" customFormat="1" ht="18" x14ac:dyDescent="0.25">
      <c r="A1" s="7" t="s">
        <v>87</v>
      </c>
    </row>
    <row r="2" spans="1:8" s="5" customFormat="1" ht="10.5" x14ac:dyDescent="0.15">
      <c r="A2" s="8" t="s">
        <v>107</v>
      </c>
    </row>
    <row r="3" spans="1:8" s="5" customFormat="1" ht="10.5" x14ac:dyDescent="0.15">
      <c r="A3" s="8" t="s">
        <v>178</v>
      </c>
    </row>
    <row r="4" spans="1:8" s="6" customFormat="1" ht="10.5" x14ac:dyDescent="0.15">
      <c r="A4" s="9" t="s">
        <v>176</v>
      </c>
    </row>
    <row r="6" spans="1:8" ht="14.45" customHeight="1" x14ac:dyDescent="0.25">
      <c r="A6" s="13"/>
      <c r="B6" s="18" t="s">
        <v>47</v>
      </c>
      <c r="C6" s="10"/>
      <c r="D6" s="10"/>
      <c r="E6" s="10"/>
      <c r="F6" s="10"/>
      <c r="G6" s="10"/>
      <c r="H6" s="10"/>
    </row>
    <row r="7" spans="1:8" ht="14.45" customHeight="1" x14ac:dyDescent="0.25">
      <c r="A7" s="13"/>
      <c r="B7" s="19">
        <v>430.25</v>
      </c>
      <c r="C7" s="10"/>
      <c r="D7" s="10"/>
      <c r="E7" s="10"/>
      <c r="F7" s="10"/>
      <c r="G7" s="10"/>
      <c r="H7" s="10"/>
    </row>
    <row r="8" spans="1:8" ht="14.45" customHeight="1" x14ac:dyDescent="0.25">
      <c r="A8" s="10"/>
      <c r="B8" s="10"/>
      <c r="C8" s="10"/>
      <c r="D8" s="11">
        <v>0.7</v>
      </c>
      <c r="E8" s="12">
        <v>0.7</v>
      </c>
      <c r="F8" s="10"/>
      <c r="G8" s="10"/>
      <c r="H8" s="10"/>
    </row>
    <row r="9" spans="1:8" ht="14.45" customHeight="1" x14ac:dyDescent="0.25">
      <c r="A9" s="10"/>
      <c r="B9" s="10"/>
      <c r="C9" s="10"/>
      <c r="D9" s="13">
        <v>850</v>
      </c>
      <c r="E9" s="14">
        <v>500</v>
      </c>
      <c r="F9" s="10"/>
      <c r="G9" s="10"/>
      <c r="H9" s="10"/>
    </row>
    <row r="10" spans="1:8" ht="14.45" customHeight="1" x14ac:dyDescent="0.25">
      <c r="A10" s="10"/>
      <c r="B10" s="10"/>
      <c r="C10" s="15" t="b">
        <v>1</v>
      </c>
      <c r="D10" s="16" t="s">
        <v>56</v>
      </c>
      <c r="E10" s="10"/>
      <c r="F10" s="10"/>
      <c r="G10" s="10"/>
      <c r="H10" s="10"/>
    </row>
    <row r="11" spans="1:8" ht="14.45" customHeight="1" x14ac:dyDescent="0.25">
      <c r="A11" s="10"/>
      <c r="B11" s="10"/>
      <c r="C11" s="13">
        <v>-350</v>
      </c>
      <c r="D11" s="17">
        <v>430.25</v>
      </c>
      <c r="E11" s="10"/>
      <c r="F11" s="10"/>
      <c r="G11" s="10"/>
      <c r="H11" s="10"/>
    </row>
    <row r="12" spans="1:8" ht="14.45" customHeight="1" x14ac:dyDescent="0.25">
      <c r="A12" s="10"/>
      <c r="B12" s="10"/>
      <c r="C12" s="10"/>
      <c r="D12" s="10"/>
      <c r="E12" s="10"/>
      <c r="F12" s="10"/>
      <c r="G12" s="11">
        <v>0.55000000000000004</v>
      </c>
      <c r="H12" s="12">
        <v>0.16500000000000004</v>
      </c>
    </row>
    <row r="13" spans="1:8" ht="14.45" customHeight="1" x14ac:dyDescent="0.25">
      <c r="A13" s="10"/>
      <c r="B13" s="10"/>
      <c r="C13" s="10"/>
      <c r="D13" s="10"/>
      <c r="E13" s="10"/>
      <c r="F13" s="10"/>
      <c r="G13" s="13">
        <v>1000</v>
      </c>
      <c r="H13" s="14">
        <v>650</v>
      </c>
    </row>
    <row r="14" spans="1:8" ht="14.45" customHeight="1" x14ac:dyDescent="0.25">
      <c r="A14" s="10"/>
      <c r="B14" s="10"/>
      <c r="C14" s="10"/>
      <c r="D14" s="10"/>
      <c r="E14" s="10"/>
      <c r="F14" s="15" t="b">
        <v>1</v>
      </c>
      <c r="G14" s="16" t="s">
        <v>56</v>
      </c>
      <c r="H14" s="10"/>
    </row>
    <row r="15" spans="1:8" ht="14.45" customHeight="1" x14ac:dyDescent="0.25">
      <c r="A15" s="10"/>
      <c r="B15" s="10"/>
      <c r="C15" s="10"/>
      <c r="D15" s="10"/>
      <c r="E15" s="10"/>
      <c r="F15" s="13">
        <v>-200</v>
      </c>
      <c r="G15" s="17">
        <v>267.50000000000006</v>
      </c>
      <c r="H15" s="10"/>
    </row>
    <row r="16" spans="1:8" ht="14.45" customHeight="1" x14ac:dyDescent="0.25">
      <c r="A16" s="10"/>
      <c r="B16" s="10"/>
      <c r="C16" s="10"/>
      <c r="D16" s="10"/>
      <c r="E16" s="10"/>
      <c r="F16" s="10"/>
      <c r="G16" s="11">
        <v>0.44999999999999996</v>
      </c>
      <c r="H16" s="12">
        <v>0.13500000000000001</v>
      </c>
    </row>
    <row r="17" spans="1:8" ht="14.45" customHeight="1" x14ac:dyDescent="0.25">
      <c r="A17" s="10"/>
      <c r="B17" s="10"/>
      <c r="C17" s="10"/>
      <c r="D17" s="10"/>
      <c r="E17" s="10"/>
      <c r="F17" s="10"/>
      <c r="G17" s="13">
        <v>150</v>
      </c>
      <c r="H17" s="14">
        <v>-200</v>
      </c>
    </row>
    <row r="18" spans="1:8" ht="14.45" customHeight="1" x14ac:dyDescent="0.25">
      <c r="A18" s="10"/>
      <c r="B18" s="10"/>
      <c r="C18" s="10"/>
      <c r="D18" s="10"/>
      <c r="E18" s="15" t="b">
        <v>1</v>
      </c>
      <c r="F18" s="18" t="s">
        <v>47</v>
      </c>
      <c r="G18" s="10"/>
      <c r="H18" s="10"/>
    </row>
    <row r="19" spans="1:8" ht="14.45" customHeight="1" x14ac:dyDescent="0.25">
      <c r="A19" s="10"/>
      <c r="B19" s="10"/>
      <c r="C19" s="10"/>
      <c r="D19" s="10"/>
      <c r="E19" s="13"/>
      <c r="F19" s="19">
        <v>267.50000000000006</v>
      </c>
      <c r="G19" s="10"/>
      <c r="H19" s="10"/>
    </row>
    <row r="20" spans="1:8" ht="14.45" customHeight="1" x14ac:dyDescent="0.25">
      <c r="A20" s="10"/>
      <c r="B20" s="10"/>
      <c r="C20" s="10"/>
      <c r="D20" s="11">
        <v>0.30000000000000004</v>
      </c>
      <c r="E20" s="18" t="s">
        <v>47</v>
      </c>
      <c r="F20" s="10"/>
      <c r="G20" s="10"/>
      <c r="H20" s="10"/>
    </row>
    <row r="21" spans="1:8" ht="14.45" customHeight="1" x14ac:dyDescent="0.25">
      <c r="A21" s="10"/>
      <c r="B21" s="10"/>
      <c r="C21" s="10"/>
      <c r="D21" s="13">
        <v>200</v>
      </c>
      <c r="E21" s="19">
        <v>267.50000000000006</v>
      </c>
      <c r="F21" s="10"/>
      <c r="G21" s="10"/>
      <c r="H21" s="10"/>
    </row>
    <row r="22" spans="1:8" ht="14.45" customHeight="1" x14ac:dyDescent="0.25">
      <c r="A22" s="10"/>
      <c r="B22" s="15" t="b">
        <v>1</v>
      </c>
      <c r="C22" s="18" t="s">
        <v>47</v>
      </c>
      <c r="D22" s="10"/>
      <c r="E22" s="10"/>
      <c r="F22" s="10"/>
      <c r="G22" s="10"/>
      <c r="H22" s="10"/>
    </row>
    <row r="23" spans="1:8" ht="14.45" customHeight="1" x14ac:dyDescent="0.25">
      <c r="A23" s="10"/>
      <c r="B23" s="13">
        <v>0</v>
      </c>
      <c r="C23" s="19">
        <v>430.25</v>
      </c>
      <c r="D23" s="10"/>
      <c r="E23" s="10"/>
      <c r="F23" s="10"/>
      <c r="G23" s="10"/>
      <c r="H23" s="1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3" max="3" width="5.85546875" customWidth="1"/>
    <col min="4" max="4" width="8.28515625" customWidth="1"/>
  </cols>
  <sheetData>
    <row r="1" spans="2:2" s="4" customFormat="1" ht="18" x14ac:dyDescent="0.25">
      <c r="B1" s="7" t="s">
        <v>108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177</v>
      </c>
    </row>
    <row r="4" spans="2:2" s="5" customFormat="1" ht="10.5" x14ac:dyDescent="0.15">
      <c r="B4" s="8" t="s">
        <v>176</v>
      </c>
    </row>
    <row r="5" spans="2:2" s="6" customFormat="1" ht="10.5" x14ac:dyDescent="0.15">
      <c r="B5" s="9" t="s">
        <v>114</v>
      </c>
    </row>
    <row r="28" spans="2:4" ht="15.75" thickBot="1" x14ac:dyDescent="0.3"/>
    <row r="29" spans="2:4" ht="15.75" thickBot="1" x14ac:dyDescent="0.3">
      <c r="B29" s="28" t="s">
        <v>109</v>
      </c>
      <c r="C29" s="29"/>
      <c r="D29" s="30"/>
    </row>
    <row r="30" spans="2:4" x14ac:dyDescent="0.25">
      <c r="B30" s="34"/>
      <c r="C30" s="45" t="s">
        <v>115</v>
      </c>
      <c r="D30" s="49"/>
    </row>
    <row r="31" spans="2:4" x14ac:dyDescent="0.25">
      <c r="B31" s="35"/>
      <c r="C31" s="32" t="s">
        <v>113</v>
      </c>
      <c r="D31" s="33" t="s">
        <v>98</v>
      </c>
    </row>
    <row r="32" spans="2:4" x14ac:dyDescent="0.25">
      <c r="B32" s="36" t="s">
        <v>110</v>
      </c>
      <c r="C32" s="38">
        <v>-200</v>
      </c>
      <c r="D32" s="47">
        <v>0.13500000000000001</v>
      </c>
    </row>
    <row r="33" spans="2:4" x14ac:dyDescent="0.25">
      <c r="B33" s="36" t="s">
        <v>111</v>
      </c>
      <c r="C33" s="38">
        <v>500</v>
      </c>
      <c r="D33" s="47">
        <v>0.7</v>
      </c>
    </row>
    <row r="34" spans="2:4" ht="15.75" thickBot="1" x14ac:dyDescent="0.3">
      <c r="B34" s="37" t="s">
        <v>112</v>
      </c>
      <c r="C34" s="40">
        <v>650</v>
      </c>
      <c r="D34" s="48">
        <v>0.16500000000000004</v>
      </c>
    </row>
  </sheetData>
  <mergeCells count="2">
    <mergeCell ref="B29:D29"/>
    <mergeCell ref="C30:D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4" max="4" width="8.140625" customWidth="1"/>
    <col min="5" max="5" width="10.42578125" bestFit="1" customWidth="1"/>
    <col min="6" max="6" width="8.140625" customWidth="1"/>
  </cols>
  <sheetData>
    <row r="1" spans="2:2" s="4" customFormat="1" ht="18" x14ac:dyDescent="0.25">
      <c r="B1" s="7" t="s">
        <v>116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179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118</v>
      </c>
    </row>
    <row r="28" spans="2:6" ht="15.75" thickBot="1" x14ac:dyDescent="0.3"/>
    <row r="29" spans="2:6" ht="15.75" thickBot="1" x14ac:dyDescent="0.3">
      <c r="B29" s="28" t="s">
        <v>119</v>
      </c>
      <c r="C29" s="29"/>
      <c r="D29" s="29"/>
      <c r="E29" s="29"/>
      <c r="F29" s="30"/>
    </row>
    <row r="30" spans="2:6" x14ac:dyDescent="0.25">
      <c r="B30" s="34"/>
      <c r="C30" s="45" t="s">
        <v>137</v>
      </c>
      <c r="D30" s="50"/>
      <c r="E30" s="46" t="s">
        <v>139</v>
      </c>
      <c r="F30" s="53"/>
    </row>
    <row r="31" spans="2:6" x14ac:dyDescent="0.25">
      <c r="B31" s="35"/>
      <c r="C31" s="32" t="s">
        <v>113</v>
      </c>
      <c r="D31" s="42" t="s">
        <v>138</v>
      </c>
      <c r="E31" s="32" t="s">
        <v>113</v>
      </c>
      <c r="F31" s="33" t="s">
        <v>138</v>
      </c>
    </row>
    <row r="32" spans="2:6" x14ac:dyDescent="0.25">
      <c r="B32" s="36" t="s">
        <v>110</v>
      </c>
      <c r="C32" s="38">
        <v>200</v>
      </c>
      <c r="D32" s="51">
        <v>-0.64912280701754388</v>
      </c>
      <c r="E32" s="38">
        <v>550.20000000000005</v>
      </c>
      <c r="F32" s="54">
        <v>0.27879140034863464</v>
      </c>
    </row>
    <row r="33" spans="2:6" x14ac:dyDescent="0.25">
      <c r="B33" s="36" t="s">
        <v>111</v>
      </c>
      <c r="C33" s="38">
        <v>231.57894736842104</v>
      </c>
      <c r="D33" s="51">
        <v>-0.59372114496768236</v>
      </c>
      <c r="E33" s="38">
        <v>518.62105263157889</v>
      </c>
      <c r="F33" s="54">
        <v>0.20539466038716767</v>
      </c>
    </row>
    <row r="34" spans="2:6" x14ac:dyDescent="0.25">
      <c r="B34" s="36" t="s">
        <v>112</v>
      </c>
      <c r="C34" s="38">
        <v>263.15789473684208</v>
      </c>
      <c r="D34" s="51">
        <v>-0.53831948291782095</v>
      </c>
      <c r="E34" s="38">
        <v>487.04210526315791</v>
      </c>
      <c r="F34" s="54">
        <v>0.13199792042570113</v>
      </c>
    </row>
    <row r="35" spans="2:6" x14ac:dyDescent="0.25">
      <c r="B35" s="36" t="s">
        <v>120</v>
      </c>
      <c r="C35" s="38">
        <v>294.73684210526318</v>
      </c>
      <c r="D35" s="51">
        <v>-0.48291782086795931</v>
      </c>
      <c r="E35" s="38">
        <v>455.46315789473681</v>
      </c>
      <c r="F35" s="54">
        <v>5.8601180464234306E-2</v>
      </c>
    </row>
    <row r="36" spans="2:6" x14ac:dyDescent="0.25">
      <c r="B36" s="36" t="s">
        <v>121</v>
      </c>
      <c r="C36" s="38">
        <v>326.31578947368422</v>
      </c>
      <c r="D36" s="51">
        <v>-0.42751615881809785</v>
      </c>
      <c r="E36" s="38">
        <v>430.25</v>
      </c>
      <c r="F36" s="54">
        <v>0</v>
      </c>
    </row>
    <row r="37" spans="2:6" x14ac:dyDescent="0.25">
      <c r="B37" s="36" t="s">
        <v>122</v>
      </c>
      <c r="C37" s="38">
        <v>357.89473684210526</v>
      </c>
      <c r="D37" s="51">
        <v>-0.37211449676823638</v>
      </c>
      <c r="E37" s="38">
        <v>430.25</v>
      </c>
      <c r="F37" s="54">
        <v>0</v>
      </c>
    </row>
    <row r="38" spans="2:6" x14ac:dyDescent="0.25">
      <c r="B38" s="36" t="s">
        <v>123</v>
      </c>
      <c r="C38" s="38">
        <v>389.4736842105263</v>
      </c>
      <c r="D38" s="51">
        <v>-0.31671283471837491</v>
      </c>
      <c r="E38" s="38">
        <v>430.25</v>
      </c>
      <c r="F38" s="54">
        <v>0</v>
      </c>
    </row>
    <row r="39" spans="2:6" x14ac:dyDescent="0.25">
      <c r="B39" s="36" t="s">
        <v>124</v>
      </c>
      <c r="C39" s="38">
        <v>421.05263157894734</v>
      </c>
      <c r="D39" s="51">
        <v>-0.26131117266851345</v>
      </c>
      <c r="E39" s="38">
        <v>430.25</v>
      </c>
      <c r="F39" s="54">
        <v>0</v>
      </c>
    </row>
    <row r="40" spans="2:6" x14ac:dyDescent="0.25">
      <c r="B40" s="36" t="s">
        <v>125</v>
      </c>
      <c r="C40" s="38">
        <v>452.63157894736844</v>
      </c>
      <c r="D40" s="51">
        <v>-0.20590951061865187</v>
      </c>
      <c r="E40" s="38">
        <v>430.25</v>
      </c>
      <c r="F40" s="54">
        <v>0</v>
      </c>
    </row>
    <row r="41" spans="2:6" x14ac:dyDescent="0.25">
      <c r="B41" s="36" t="s">
        <v>126</v>
      </c>
      <c r="C41" s="38">
        <v>484.21052631578948</v>
      </c>
      <c r="D41" s="51">
        <v>-0.15050784856879038</v>
      </c>
      <c r="E41" s="38">
        <v>430.25</v>
      </c>
      <c r="F41" s="54">
        <v>0</v>
      </c>
    </row>
    <row r="42" spans="2:6" x14ac:dyDescent="0.25">
      <c r="B42" s="36" t="s">
        <v>127</v>
      </c>
      <c r="C42" s="38">
        <v>515.78947368421052</v>
      </c>
      <c r="D42" s="51">
        <v>-9.5106186518928909E-2</v>
      </c>
      <c r="E42" s="38">
        <v>430.25</v>
      </c>
      <c r="F42" s="54">
        <v>0</v>
      </c>
    </row>
    <row r="43" spans="2:6" x14ac:dyDescent="0.25">
      <c r="B43" s="36" t="s">
        <v>128</v>
      </c>
      <c r="C43" s="38">
        <v>547.36842105263156</v>
      </c>
      <c r="D43" s="51">
        <v>-3.9704524469067436E-2</v>
      </c>
      <c r="E43" s="38">
        <v>430.25</v>
      </c>
      <c r="F43" s="54">
        <v>0</v>
      </c>
    </row>
    <row r="44" spans="2:6" x14ac:dyDescent="0.25">
      <c r="B44" s="36" t="s">
        <v>129</v>
      </c>
      <c r="C44" s="38">
        <v>578.9473684210526</v>
      </c>
      <c r="D44" s="51">
        <v>1.5697137580794038E-2</v>
      </c>
      <c r="E44" s="38">
        <v>430.25</v>
      </c>
      <c r="F44" s="54">
        <v>0</v>
      </c>
    </row>
    <row r="45" spans="2:6" x14ac:dyDescent="0.25">
      <c r="B45" s="36" t="s">
        <v>130</v>
      </c>
      <c r="C45" s="38">
        <v>610.52631578947364</v>
      </c>
      <c r="D45" s="51">
        <v>7.1098799630655518E-2</v>
      </c>
      <c r="E45" s="38">
        <v>430.25</v>
      </c>
      <c r="F45" s="54">
        <v>0</v>
      </c>
    </row>
    <row r="46" spans="2:6" x14ac:dyDescent="0.25">
      <c r="B46" s="36" t="s">
        <v>131</v>
      </c>
      <c r="C46" s="38">
        <v>642.10526315789468</v>
      </c>
      <c r="D46" s="51">
        <v>0.12650046168051698</v>
      </c>
      <c r="E46" s="38">
        <v>430.25</v>
      </c>
      <c r="F46" s="54">
        <v>0</v>
      </c>
    </row>
    <row r="47" spans="2:6" x14ac:dyDescent="0.25">
      <c r="B47" s="36" t="s">
        <v>132</v>
      </c>
      <c r="C47" s="38">
        <v>673.68421052631584</v>
      </c>
      <c r="D47" s="51">
        <v>0.18190212373037867</v>
      </c>
      <c r="E47" s="38">
        <v>430.25</v>
      </c>
      <c r="F47" s="54">
        <v>0</v>
      </c>
    </row>
    <row r="48" spans="2:6" x14ac:dyDescent="0.25">
      <c r="B48" s="36" t="s">
        <v>133</v>
      </c>
      <c r="C48" s="38">
        <v>705.26315789473688</v>
      </c>
      <c r="D48" s="51">
        <v>0.23730378578024014</v>
      </c>
      <c r="E48" s="38">
        <v>430.25</v>
      </c>
      <c r="F48" s="54">
        <v>0</v>
      </c>
    </row>
    <row r="49" spans="2:6" x14ac:dyDescent="0.25">
      <c r="B49" s="36" t="s">
        <v>134</v>
      </c>
      <c r="C49" s="38">
        <v>736.84210526315792</v>
      </c>
      <c r="D49" s="51">
        <v>0.29270544783010161</v>
      </c>
      <c r="E49" s="38">
        <v>430.25</v>
      </c>
      <c r="F49" s="54">
        <v>0</v>
      </c>
    </row>
    <row r="50" spans="2:6" x14ac:dyDescent="0.25">
      <c r="B50" s="36" t="s">
        <v>135</v>
      </c>
      <c r="C50" s="38">
        <v>768.42105263157896</v>
      </c>
      <c r="D50" s="51">
        <v>0.34810710987996307</v>
      </c>
      <c r="E50" s="38">
        <v>430.25</v>
      </c>
      <c r="F50" s="54">
        <v>0</v>
      </c>
    </row>
    <row r="51" spans="2:6" ht="15.75" thickBot="1" x14ac:dyDescent="0.3">
      <c r="B51" s="37" t="s">
        <v>136</v>
      </c>
      <c r="C51" s="40">
        <v>800</v>
      </c>
      <c r="D51" s="52">
        <v>0.40350877192982454</v>
      </c>
      <c r="E51" s="40">
        <v>430.25</v>
      </c>
      <c r="F51" s="55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showGridLines="0" topLeftCell="A5" workbookViewId="0">
      <selection activeCell="M23" sqref="M23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4" max="4" width="8.140625" customWidth="1"/>
    <col min="5" max="5" width="10.42578125" bestFit="1" customWidth="1"/>
    <col min="6" max="6" width="8.140625" customWidth="1"/>
  </cols>
  <sheetData>
    <row r="1" spans="2:2" s="4" customFormat="1" ht="18" x14ac:dyDescent="0.25">
      <c r="B1" s="7" t="s">
        <v>116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180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158</v>
      </c>
    </row>
    <row r="28" spans="2:6" ht="15.75" thickBot="1" x14ac:dyDescent="0.3"/>
    <row r="29" spans="2:6" ht="15.75" thickBot="1" x14ac:dyDescent="0.3">
      <c r="B29" s="28" t="s">
        <v>119</v>
      </c>
      <c r="C29" s="29"/>
      <c r="D29" s="29"/>
      <c r="E29" s="29"/>
      <c r="F29" s="30"/>
    </row>
    <row r="30" spans="2:6" x14ac:dyDescent="0.25">
      <c r="B30" s="34"/>
      <c r="C30" s="45" t="s">
        <v>137</v>
      </c>
      <c r="D30" s="50"/>
      <c r="E30" s="46" t="s">
        <v>139</v>
      </c>
      <c r="F30" s="53"/>
    </row>
    <row r="31" spans="2:6" x14ac:dyDescent="0.25">
      <c r="B31" s="35"/>
      <c r="C31" s="32" t="s">
        <v>113</v>
      </c>
      <c r="D31" s="42" t="s">
        <v>138</v>
      </c>
      <c r="E31" s="32" t="s">
        <v>113</v>
      </c>
      <c r="F31" s="33" t="s">
        <v>138</v>
      </c>
    </row>
    <row r="32" spans="2:6" x14ac:dyDescent="0.25">
      <c r="B32" s="36" t="s">
        <v>110</v>
      </c>
      <c r="C32" s="38">
        <v>0.1</v>
      </c>
      <c r="D32" s="51">
        <v>-0.8571428571428571</v>
      </c>
      <c r="E32" s="38">
        <v>417.50000000000006</v>
      </c>
      <c r="F32" s="54">
        <v>-2.9633933759442052E-2</v>
      </c>
    </row>
    <row r="33" spans="2:6" x14ac:dyDescent="0.25">
      <c r="B33" s="36" t="s">
        <v>111</v>
      </c>
      <c r="C33" s="38">
        <v>0.18888888888888888</v>
      </c>
      <c r="D33" s="51">
        <v>-0.73015873015873012</v>
      </c>
      <c r="E33" s="38">
        <v>417.50000000000006</v>
      </c>
      <c r="F33" s="54">
        <v>-2.9633933759442052E-2</v>
      </c>
    </row>
    <row r="34" spans="2:6" x14ac:dyDescent="0.25">
      <c r="B34" s="36" t="s">
        <v>112</v>
      </c>
      <c r="C34" s="38">
        <v>0.27777777777777779</v>
      </c>
      <c r="D34" s="51">
        <v>-0.60317460317460314</v>
      </c>
      <c r="E34" s="38">
        <v>417.50000000000006</v>
      </c>
      <c r="F34" s="54">
        <v>-2.9633933759442052E-2</v>
      </c>
    </row>
    <row r="35" spans="2:6" x14ac:dyDescent="0.25">
      <c r="B35" s="36" t="s">
        <v>120</v>
      </c>
      <c r="C35" s="38">
        <v>0.3666666666666667</v>
      </c>
      <c r="D35" s="51">
        <v>-0.47619047619047611</v>
      </c>
      <c r="E35" s="38">
        <v>417.50000000000006</v>
      </c>
      <c r="F35" s="54">
        <v>-2.9633933759442052E-2</v>
      </c>
    </row>
    <row r="36" spans="2:6" x14ac:dyDescent="0.25">
      <c r="B36" s="36" t="s">
        <v>121</v>
      </c>
      <c r="C36" s="38">
        <v>0.45555555555555555</v>
      </c>
      <c r="D36" s="51">
        <v>-0.34920634920634919</v>
      </c>
      <c r="E36" s="38">
        <v>417.50000000000006</v>
      </c>
      <c r="F36" s="54">
        <v>-2.9633933759442052E-2</v>
      </c>
    </row>
    <row r="37" spans="2:6" x14ac:dyDescent="0.25">
      <c r="B37" s="36" t="s">
        <v>122</v>
      </c>
      <c r="C37" s="38">
        <v>0.54444444444444451</v>
      </c>
      <c r="D37" s="51">
        <v>-0.22222222222222207</v>
      </c>
      <c r="E37" s="38">
        <v>417.50000000000006</v>
      </c>
      <c r="F37" s="54">
        <v>-2.9633933759442052E-2</v>
      </c>
    </row>
    <row r="38" spans="2:6" x14ac:dyDescent="0.25">
      <c r="B38" s="36" t="s">
        <v>123</v>
      </c>
      <c r="C38" s="38">
        <v>0.6333333333333333</v>
      </c>
      <c r="D38" s="51">
        <v>-9.5238095238095219E-2</v>
      </c>
      <c r="E38" s="38">
        <v>417.50000000000006</v>
      </c>
      <c r="F38" s="54">
        <v>-2.9633933759442052E-2</v>
      </c>
    </row>
    <row r="39" spans="2:6" x14ac:dyDescent="0.25">
      <c r="B39" s="36" t="s">
        <v>124</v>
      </c>
      <c r="C39" s="38">
        <v>0.72222222222222221</v>
      </c>
      <c r="D39" s="51">
        <v>3.1746031746031793E-2</v>
      </c>
      <c r="E39" s="38">
        <v>435.41666666666663</v>
      </c>
      <c r="F39" s="54">
        <v>1.2008522177028771E-2</v>
      </c>
    </row>
    <row r="40" spans="2:6" x14ac:dyDescent="0.25">
      <c r="B40" s="36" t="s">
        <v>125</v>
      </c>
      <c r="C40" s="38">
        <v>0.81111111111111112</v>
      </c>
      <c r="D40" s="51">
        <v>0.1587301587301588</v>
      </c>
      <c r="E40" s="38">
        <v>456.08333333333331</v>
      </c>
      <c r="F40" s="54">
        <v>6.0042610885144253E-2</v>
      </c>
    </row>
    <row r="41" spans="2:6" ht="15.75" thickBot="1" x14ac:dyDescent="0.3">
      <c r="B41" s="37" t="s">
        <v>126</v>
      </c>
      <c r="C41" s="40">
        <v>0.9</v>
      </c>
      <c r="D41" s="52">
        <v>0.28571428571428581</v>
      </c>
      <c r="E41" s="40">
        <v>476.75</v>
      </c>
      <c r="F41" s="55">
        <v>0.10807669959325973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4" max="4" width="8.140625" customWidth="1"/>
    <col min="5" max="5" width="6.140625" customWidth="1"/>
    <col min="6" max="6" width="8.140625" customWidth="1"/>
  </cols>
  <sheetData>
    <row r="1" spans="2:2" s="4" customFormat="1" ht="18" x14ac:dyDescent="0.25">
      <c r="B1" s="7" t="s">
        <v>116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181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141</v>
      </c>
    </row>
    <row r="28" spans="2:6" ht="15.75" thickBot="1" x14ac:dyDescent="0.3"/>
    <row r="29" spans="2:6" ht="15.75" thickBot="1" x14ac:dyDescent="0.3">
      <c r="B29" s="28" t="s">
        <v>119</v>
      </c>
      <c r="C29" s="29"/>
      <c r="D29" s="29"/>
      <c r="E29" s="29"/>
      <c r="F29" s="30"/>
    </row>
    <row r="30" spans="2:6" x14ac:dyDescent="0.25">
      <c r="B30" s="34"/>
      <c r="C30" s="45" t="s">
        <v>137</v>
      </c>
      <c r="D30" s="50"/>
      <c r="E30" s="46" t="s">
        <v>139</v>
      </c>
      <c r="F30" s="53"/>
    </row>
    <row r="31" spans="2:6" x14ac:dyDescent="0.25">
      <c r="B31" s="35"/>
      <c r="C31" s="32" t="s">
        <v>113</v>
      </c>
      <c r="D31" s="42" t="s">
        <v>138</v>
      </c>
      <c r="E31" s="32" t="s">
        <v>113</v>
      </c>
      <c r="F31" s="33" t="s">
        <v>138</v>
      </c>
    </row>
    <row r="32" spans="2:6" x14ac:dyDescent="0.25">
      <c r="B32" s="36" t="s">
        <v>110</v>
      </c>
      <c r="C32" s="38">
        <v>100</v>
      </c>
      <c r="D32" s="51">
        <v>-0.66666666666666663</v>
      </c>
      <c r="E32" s="38">
        <v>430.25</v>
      </c>
      <c r="F32" s="54">
        <v>0</v>
      </c>
    </row>
    <row r="33" spans="2:6" x14ac:dyDescent="0.25">
      <c r="B33" s="36" t="s">
        <v>111</v>
      </c>
      <c r="C33" s="38">
        <v>121.05263157894737</v>
      </c>
      <c r="D33" s="51">
        <v>-0.59649122807017541</v>
      </c>
      <c r="E33" s="38">
        <v>430.25</v>
      </c>
      <c r="F33" s="54">
        <v>0</v>
      </c>
    </row>
    <row r="34" spans="2:6" x14ac:dyDescent="0.25">
      <c r="B34" s="36" t="s">
        <v>112</v>
      </c>
      <c r="C34" s="38">
        <v>142.10526315789474</v>
      </c>
      <c r="D34" s="51">
        <v>-0.52631578947368418</v>
      </c>
      <c r="E34" s="38">
        <v>430.25</v>
      </c>
      <c r="F34" s="54">
        <v>0</v>
      </c>
    </row>
    <row r="35" spans="2:6" x14ac:dyDescent="0.25">
      <c r="B35" s="36" t="s">
        <v>120</v>
      </c>
      <c r="C35" s="38">
        <v>163.15789473684211</v>
      </c>
      <c r="D35" s="51">
        <v>-0.45614035087719296</v>
      </c>
      <c r="E35" s="38">
        <v>430.25</v>
      </c>
      <c r="F35" s="54">
        <v>0</v>
      </c>
    </row>
    <row r="36" spans="2:6" x14ac:dyDescent="0.25">
      <c r="B36" s="36" t="s">
        <v>121</v>
      </c>
      <c r="C36" s="38">
        <v>184.21052631578948</v>
      </c>
      <c r="D36" s="51">
        <v>-0.38596491228070173</v>
      </c>
      <c r="E36" s="38">
        <v>430.25</v>
      </c>
      <c r="F36" s="54">
        <v>0</v>
      </c>
    </row>
    <row r="37" spans="2:6" x14ac:dyDescent="0.25">
      <c r="B37" s="36" t="s">
        <v>122</v>
      </c>
      <c r="C37" s="38">
        <v>205.26315789473685</v>
      </c>
      <c r="D37" s="51">
        <v>-0.31578947368421051</v>
      </c>
      <c r="E37" s="38">
        <v>430.25</v>
      </c>
      <c r="F37" s="54">
        <v>0</v>
      </c>
    </row>
    <row r="38" spans="2:6" x14ac:dyDescent="0.25">
      <c r="B38" s="36" t="s">
        <v>123</v>
      </c>
      <c r="C38" s="38">
        <v>226.31578947368422</v>
      </c>
      <c r="D38" s="51">
        <v>-0.24561403508771926</v>
      </c>
      <c r="E38" s="38">
        <v>430.25</v>
      </c>
      <c r="F38" s="54">
        <v>0</v>
      </c>
    </row>
    <row r="39" spans="2:6" x14ac:dyDescent="0.25">
      <c r="B39" s="36" t="s">
        <v>124</v>
      </c>
      <c r="C39" s="38">
        <v>247.36842105263159</v>
      </c>
      <c r="D39" s="51">
        <v>-0.17543859649122803</v>
      </c>
      <c r="E39" s="38">
        <v>430.25</v>
      </c>
      <c r="F39" s="54">
        <v>0</v>
      </c>
    </row>
    <row r="40" spans="2:6" x14ac:dyDescent="0.25">
      <c r="B40" s="36" t="s">
        <v>125</v>
      </c>
      <c r="C40" s="38">
        <v>268.42105263157896</v>
      </c>
      <c r="D40" s="51">
        <v>-0.10526315789473681</v>
      </c>
      <c r="E40" s="38">
        <v>430.25</v>
      </c>
      <c r="F40" s="54">
        <v>0</v>
      </c>
    </row>
    <row r="41" spans="2:6" x14ac:dyDescent="0.25">
      <c r="B41" s="36" t="s">
        <v>126</v>
      </c>
      <c r="C41" s="38">
        <v>289.4736842105263</v>
      </c>
      <c r="D41" s="51">
        <v>-3.5087719298245661E-2</v>
      </c>
      <c r="E41" s="38">
        <v>430.25</v>
      </c>
      <c r="F41" s="54">
        <v>0</v>
      </c>
    </row>
    <row r="42" spans="2:6" x14ac:dyDescent="0.25">
      <c r="B42" s="36" t="s">
        <v>127</v>
      </c>
      <c r="C42" s="38">
        <v>310.5263157894737</v>
      </c>
      <c r="D42" s="51">
        <v>3.5087719298245661E-2</v>
      </c>
      <c r="E42" s="38">
        <v>430.25</v>
      </c>
      <c r="F42" s="54">
        <v>0</v>
      </c>
    </row>
    <row r="43" spans="2:6" x14ac:dyDescent="0.25">
      <c r="B43" s="36" t="s">
        <v>128</v>
      </c>
      <c r="C43" s="38">
        <v>331.57894736842104</v>
      </c>
      <c r="D43" s="51">
        <v>0.10526315789473681</v>
      </c>
      <c r="E43" s="38">
        <v>430.25</v>
      </c>
      <c r="F43" s="54">
        <v>0</v>
      </c>
    </row>
    <row r="44" spans="2:6" x14ac:dyDescent="0.25">
      <c r="B44" s="36" t="s">
        <v>129</v>
      </c>
      <c r="C44" s="38">
        <v>352.63157894736844</v>
      </c>
      <c r="D44" s="51">
        <v>0.17543859649122814</v>
      </c>
      <c r="E44" s="38">
        <v>430.25</v>
      </c>
      <c r="F44" s="54">
        <v>0</v>
      </c>
    </row>
    <row r="45" spans="2:6" x14ac:dyDescent="0.25">
      <c r="B45" s="36" t="s">
        <v>130</v>
      </c>
      <c r="C45" s="38">
        <v>373.68421052631578</v>
      </c>
      <c r="D45" s="51">
        <v>0.24561403508771926</v>
      </c>
      <c r="E45" s="38">
        <v>430.25</v>
      </c>
      <c r="F45" s="54">
        <v>0</v>
      </c>
    </row>
    <row r="46" spans="2:6" x14ac:dyDescent="0.25">
      <c r="B46" s="36" t="s">
        <v>131</v>
      </c>
      <c r="C46" s="38">
        <v>394.73684210526318</v>
      </c>
      <c r="D46" s="51">
        <v>0.31578947368421062</v>
      </c>
      <c r="E46" s="38">
        <v>430.25</v>
      </c>
      <c r="F46" s="54">
        <v>0</v>
      </c>
    </row>
    <row r="47" spans="2:6" x14ac:dyDescent="0.25">
      <c r="B47" s="36" t="s">
        <v>132</v>
      </c>
      <c r="C47" s="38">
        <v>415.78947368421052</v>
      </c>
      <c r="D47" s="51">
        <v>0.38596491228070173</v>
      </c>
      <c r="E47" s="38">
        <v>430.25</v>
      </c>
      <c r="F47" s="54">
        <v>0</v>
      </c>
    </row>
    <row r="48" spans="2:6" x14ac:dyDescent="0.25">
      <c r="B48" s="36" t="s">
        <v>133</v>
      </c>
      <c r="C48" s="38">
        <v>436.84210526315792</v>
      </c>
      <c r="D48" s="51">
        <v>0.45614035087719307</v>
      </c>
      <c r="E48" s="38">
        <v>430.25</v>
      </c>
      <c r="F48" s="54">
        <v>0</v>
      </c>
    </row>
    <row r="49" spans="2:6" x14ac:dyDescent="0.25">
      <c r="B49" s="36" t="s">
        <v>134</v>
      </c>
      <c r="C49" s="38">
        <v>457.89473684210526</v>
      </c>
      <c r="D49" s="51">
        <v>0.52631578947368418</v>
      </c>
      <c r="E49" s="38">
        <v>430.25</v>
      </c>
      <c r="F49" s="54">
        <v>0</v>
      </c>
    </row>
    <row r="50" spans="2:6" x14ac:dyDescent="0.25">
      <c r="B50" s="36" t="s">
        <v>135</v>
      </c>
      <c r="C50" s="38">
        <v>478.94736842105266</v>
      </c>
      <c r="D50" s="51">
        <v>0.59649122807017552</v>
      </c>
      <c r="E50" s="38">
        <v>430.25</v>
      </c>
      <c r="F50" s="54">
        <v>0</v>
      </c>
    </row>
    <row r="51" spans="2:6" ht="15.75" thickBot="1" x14ac:dyDescent="0.3">
      <c r="B51" s="37" t="s">
        <v>136</v>
      </c>
      <c r="C51" s="40">
        <v>500</v>
      </c>
      <c r="D51" s="52">
        <v>0.66666666666666663</v>
      </c>
      <c r="E51" s="40">
        <v>430.25</v>
      </c>
      <c r="F51" s="55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4" max="4" width="8.140625" customWidth="1"/>
    <col min="5" max="5" width="6.140625" customWidth="1"/>
    <col min="6" max="6" width="8.140625" customWidth="1"/>
  </cols>
  <sheetData>
    <row r="1" spans="2:2" s="4" customFormat="1" ht="18" x14ac:dyDescent="0.25">
      <c r="B1" s="7" t="s">
        <v>116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182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140</v>
      </c>
    </row>
    <row r="28" spans="2:6" ht="15.75" thickBot="1" x14ac:dyDescent="0.3"/>
    <row r="29" spans="2:6" ht="15.75" thickBot="1" x14ac:dyDescent="0.3">
      <c r="B29" s="28" t="s">
        <v>119</v>
      </c>
      <c r="C29" s="29"/>
      <c r="D29" s="29"/>
      <c r="E29" s="29"/>
      <c r="F29" s="30"/>
    </row>
    <row r="30" spans="2:6" x14ac:dyDescent="0.25">
      <c r="B30" s="34"/>
      <c r="C30" s="45" t="s">
        <v>137</v>
      </c>
      <c r="D30" s="50"/>
      <c r="E30" s="46" t="s">
        <v>139</v>
      </c>
      <c r="F30" s="53"/>
    </row>
    <row r="31" spans="2:6" x14ac:dyDescent="0.25">
      <c r="B31" s="35"/>
      <c r="C31" s="32" t="s">
        <v>113</v>
      </c>
      <c r="D31" s="42" t="s">
        <v>138</v>
      </c>
      <c r="E31" s="32" t="s">
        <v>113</v>
      </c>
      <c r="F31" s="33" t="s">
        <v>138</v>
      </c>
    </row>
    <row r="32" spans="2:6" x14ac:dyDescent="0.25">
      <c r="B32" s="36" t="s">
        <v>110</v>
      </c>
      <c r="C32" s="38">
        <v>100</v>
      </c>
      <c r="D32" s="51">
        <v>-0.6</v>
      </c>
      <c r="E32" s="38">
        <v>430.25</v>
      </c>
      <c r="F32" s="54">
        <v>0</v>
      </c>
    </row>
    <row r="33" spans="2:6" x14ac:dyDescent="0.25">
      <c r="B33" s="36" t="s">
        <v>111</v>
      </c>
      <c r="C33" s="38">
        <v>121.05263157894737</v>
      </c>
      <c r="D33" s="51">
        <v>-0.51578947368421058</v>
      </c>
      <c r="E33" s="38">
        <v>430.25</v>
      </c>
      <c r="F33" s="54">
        <v>0</v>
      </c>
    </row>
    <row r="34" spans="2:6" x14ac:dyDescent="0.25">
      <c r="B34" s="36" t="s">
        <v>112</v>
      </c>
      <c r="C34" s="38">
        <v>142.10526315789474</v>
      </c>
      <c r="D34" s="51">
        <v>-0.43157894736842106</v>
      </c>
      <c r="E34" s="38">
        <v>430.25</v>
      </c>
      <c r="F34" s="54">
        <v>0</v>
      </c>
    </row>
    <row r="35" spans="2:6" x14ac:dyDescent="0.25">
      <c r="B35" s="36" t="s">
        <v>120</v>
      </c>
      <c r="C35" s="38">
        <v>163.15789473684211</v>
      </c>
      <c r="D35" s="51">
        <v>-0.34736842105263155</v>
      </c>
      <c r="E35" s="38">
        <v>430.25</v>
      </c>
      <c r="F35" s="54">
        <v>0</v>
      </c>
    </row>
    <row r="36" spans="2:6" x14ac:dyDescent="0.25">
      <c r="B36" s="36" t="s">
        <v>121</v>
      </c>
      <c r="C36" s="38">
        <v>184.21052631578948</v>
      </c>
      <c r="D36" s="51">
        <v>-0.26315789473684209</v>
      </c>
      <c r="E36" s="38">
        <v>430.25</v>
      </c>
      <c r="F36" s="54">
        <v>0</v>
      </c>
    </row>
    <row r="37" spans="2:6" x14ac:dyDescent="0.25">
      <c r="B37" s="36" t="s">
        <v>122</v>
      </c>
      <c r="C37" s="38">
        <v>205.26315789473685</v>
      </c>
      <c r="D37" s="51">
        <v>-0.1789473684210526</v>
      </c>
      <c r="E37" s="38">
        <v>430.25</v>
      </c>
      <c r="F37" s="54">
        <v>0</v>
      </c>
    </row>
    <row r="38" spans="2:6" x14ac:dyDescent="0.25">
      <c r="B38" s="36" t="s">
        <v>123</v>
      </c>
      <c r="C38" s="38">
        <v>226.31578947368422</v>
      </c>
      <c r="D38" s="51">
        <v>-9.4736842105263119E-2</v>
      </c>
      <c r="E38" s="38">
        <v>430.25</v>
      </c>
      <c r="F38" s="54">
        <v>0</v>
      </c>
    </row>
    <row r="39" spans="2:6" x14ac:dyDescent="0.25">
      <c r="B39" s="36" t="s">
        <v>124</v>
      </c>
      <c r="C39" s="38">
        <v>247.36842105263159</v>
      </c>
      <c r="D39" s="51">
        <v>-1.0526315789473642E-2</v>
      </c>
      <c r="E39" s="38">
        <v>430.25</v>
      </c>
      <c r="F39" s="54">
        <v>0</v>
      </c>
    </row>
    <row r="40" spans="2:6" x14ac:dyDescent="0.25">
      <c r="B40" s="36" t="s">
        <v>125</v>
      </c>
      <c r="C40" s="38">
        <v>268.42105263157896</v>
      </c>
      <c r="D40" s="51">
        <v>7.3684210526315838E-2</v>
      </c>
      <c r="E40" s="38">
        <v>430.25</v>
      </c>
      <c r="F40" s="54">
        <v>0</v>
      </c>
    </row>
    <row r="41" spans="2:6" x14ac:dyDescent="0.25">
      <c r="B41" s="36" t="s">
        <v>126</v>
      </c>
      <c r="C41" s="38">
        <v>289.4736842105263</v>
      </c>
      <c r="D41" s="51">
        <v>0.1578947368421052</v>
      </c>
      <c r="E41" s="38">
        <v>430.25</v>
      </c>
      <c r="F41" s="54">
        <v>0</v>
      </c>
    </row>
    <row r="42" spans="2:6" x14ac:dyDescent="0.25">
      <c r="B42" s="36" t="s">
        <v>127</v>
      </c>
      <c r="C42" s="38">
        <v>310.5263157894737</v>
      </c>
      <c r="D42" s="51">
        <v>0.2421052631578948</v>
      </c>
      <c r="E42" s="38">
        <v>430.25</v>
      </c>
      <c r="F42" s="54">
        <v>0</v>
      </c>
    </row>
    <row r="43" spans="2:6" x14ac:dyDescent="0.25">
      <c r="B43" s="36" t="s">
        <v>128</v>
      </c>
      <c r="C43" s="38">
        <v>331.57894736842104</v>
      </c>
      <c r="D43" s="51">
        <v>0.32631578947368417</v>
      </c>
      <c r="E43" s="38">
        <v>430.25</v>
      </c>
      <c r="F43" s="54">
        <v>0</v>
      </c>
    </row>
    <row r="44" spans="2:6" x14ac:dyDescent="0.25">
      <c r="B44" s="36" t="s">
        <v>129</v>
      </c>
      <c r="C44" s="38">
        <v>352.63157894736844</v>
      </c>
      <c r="D44" s="51">
        <v>0.41052631578947374</v>
      </c>
      <c r="E44" s="38">
        <v>430.25</v>
      </c>
      <c r="F44" s="54">
        <v>0</v>
      </c>
    </row>
    <row r="45" spans="2:6" x14ac:dyDescent="0.25">
      <c r="B45" s="36" t="s">
        <v>130</v>
      </c>
      <c r="C45" s="38">
        <v>373.68421052631578</v>
      </c>
      <c r="D45" s="51">
        <v>0.49473684210526314</v>
      </c>
      <c r="E45" s="38">
        <v>430.25</v>
      </c>
      <c r="F45" s="54">
        <v>0</v>
      </c>
    </row>
    <row r="46" spans="2:6" x14ac:dyDescent="0.25">
      <c r="B46" s="36" t="s">
        <v>131</v>
      </c>
      <c r="C46" s="38">
        <v>394.73684210526318</v>
      </c>
      <c r="D46" s="51">
        <v>0.57894736842105277</v>
      </c>
      <c r="E46" s="38">
        <v>430.25</v>
      </c>
      <c r="F46" s="54">
        <v>0</v>
      </c>
    </row>
    <row r="47" spans="2:6" x14ac:dyDescent="0.25">
      <c r="B47" s="36" t="s">
        <v>132</v>
      </c>
      <c r="C47" s="38">
        <v>415.78947368421052</v>
      </c>
      <c r="D47" s="51">
        <v>0.66315789473684206</v>
      </c>
      <c r="E47" s="38">
        <v>430.25</v>
      </c>
      <c r="F47" s="54">
        <v>0</v>
      </c>
    </row>
    <row r="48" spans="2:6" x14ac:dyDescent="0.25">
      <c r="B48" s="36" t="s">
        <v>133</v>
      </c>
      <c r="C48" s="38">
        <v>436.84210526315792</v>
      </c>
      <c r="D48" s="51">
        <v>0.74736842105263168</v>
      </c>
      <c r="E48" s="38">
        <v>430.25</v>
      </c>
      <c r="F48" s="54">
        <v>0</v>
      </c>
    </row>
    <row r="49" spans="2:6" x14ac:dyDescent="0.25">
      <c r="B49" s="36" t="s">
        <v>134</v>
      </c>
      <c r="C49" s="38">
        <v>457.89473684210526</v>
      </c>
      <c r="D49" s="51">
        <v>0.83157894736842108</v>
      </c>
      <c r="E49" s="38">
        <v>430.25</v>
      </c>
      <c r="F49" s="54">
        <v>0</v>
      </c>
    </row>
    <row r="50" spans="2:6" x14ac:dyDescent="0.25">
      <c r="B50" s="36" t="s">
        <v>135</v>
      </c>
      <c r="C50" s="38">
        <v>478.94736842105266</v>
      </c>
      <c r="D50" s="51">
        <v>0.9157894736842106</v>
      </c>
      <c r="E50" s="38">
        <v>430.25</v>
      </c>
      <c r="F50" s="54">
        <v>0</v>
      </c>
    </row>
    <row r="51" spans="2:6" ht="15.75" thickBot="1" x14ac:dyDescent="0.3">
      <c r="B51" s="37" t="s">
        <v>136</v>
      </c>
      <c r="C51" s="40">
        <v>500</v>
      </c>
      <c r="D51" s="52">
        <v>1</v>
      </c>
      <c r="E51" s="40">
        <v>430.25</v>
      </c>
      <c r="F51" s="55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showGridLines="0" topLeftCell="A6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10.42578125" bestFit="1" customWidth="1"/>
    <col min="4" max="4" width="8.140625" customWidth="1"/>
    <col min="5" max="5" width="6.140625" customWidth="1"/>
    <col min="6" max="6" width="8.140625" customWidth="1"/>
  </cols>
  <sheetData>
    <row r="1" spans="2:2" s="4" customFormat="1" ht="18" x14ac:dyDescent="0.25">
      <c r="B1" s="7" t="s">
        <v>116</v>
      </c>
    </row>
    <row r="2" spans="2:2" s="5" customFormat="1" ht="10.5" x14ac:dyDescent="0.15">
      <c r="B2" s="8" t="s">
        <v>107</v>
      </c>
    </row>
    <row r="3" spans="2:2" s="5" customFormat="1" ht="10.5" x14ac:dyDescent="0.15">
      <c r="B3" s="8" t="s">
        <v>183</v>
      </c>
    </row>
    <row r="4" spans="2:2" s="5" customFormat="1" ht="10.5" x14ac:dyDescent="0.15">
      <c r="B4" s="8" t="s">
        <v>117</v>
      </c>
    </row>
    <row r="5" spans="2:2" s="6" customFormat="1" ht="10.5" x14ac:dyDescent="0.15">
      <c r="B5" s="9" t="s">
        <v>159</v>
      </c>
    </row>
    <row r="28" spans="2:6" ht="15.75" thickBot="1" x14ac:dyDescent="0.3"/>
    <row r="29" spans="2:6" ht="15.75" thickBot="1" x14ac:dyDescent="0.3">
      <c r="B29" s="28" t="s">
        <v>119</v>
      </c>
      <c r="C29" s="29"/>
      <c r="D29" s="29"/>
      <c r="E29" s="29"/>
      <c r="F29" s="30"/>
    </row>
    <row r="30" spans="2:6" x14ac:dyDescent="0.25">
      <c r="B30" s="34"/>
      <c r="C30" s="45" t="s">
        <v>137</v>
      </c>
      <c r="D30" s="50"/>
      <c r="E30" s="46" t="s">
        <v>139</v>
      </c>
      <c r="F30" s="53"/>
    </row>
    <row r="31" spans="2:6" x14ac:dyDescent="0.25">
      <c r="B31" s="35"/>
      <c r="C31" s="32" t="s">
        <v>113</v>
      </c>
      <c r="D31" s="42" t="s">
        <v>138</v>
      </c>
      <c r="E31" s="32" t="s">
        <v>113</v>
      </c>
      <c r="F31" s="33" t="s">
        <v>138</v>
      </c>
    </row>
    <row r="32" spans="2:6" x14ac:dyDescent="0.25">
      <c r="B32" s="36" t="s">
        <v>110</v>
      </c>
      <c r="C32" s="38">
        <v>0.1</v>
      </c>
      <c r="D32" s="51">
        <v>-0.6875</v>
      </c>
      <c r="E32" s="38">
        <v>430.25</v>
      </c>
      <c r="F32" s="54">
        <v>0</v>
      </c>
    </row>
    <row r="33" spans="2:6" x14ac:dyDescent="0.25">
      <c r="B33" s="36" t="s">
        <v>111</v>
      </c>
      <c r="C33" s="38">
        <v>0.18888888888888888</v>
      </c>
      <c r="D33" s="51">
        <v>-0.40972222222222227</v>
      </c>
      <c r="E33" s="38">
        <v>430.25</v>
      </c>
      <c r="F33" s="54">
        <v>0</v>
      </c>
    </row>
    <row r="34" spans="2:6" x14ac:dyDescent="0.25">
      <c r="B34" s="36" t="s">
        <v>112</v>
      </c>
      <c r="C34" s="38">
        <v>0.27777777777777779</v>
      </c>
      <c r="D34" s="51">
        <v>-0.13194444444444442</v>
      </c>
      <c r="E34" s="38">
        <v>430.25</v>
      </c>
      <c r="F34" s="54">
        <v>0</v>
      </c>
    </row>
    <row r="35" spans="2:6" x14ac:dyDescent="0.25">
      <c r="B35" s="36" t="s">
        <v>120</v>
      </c>
      <c r="C35" s="38">
        <v>0.3666666666666667</v>
      </c>
      <c r="D35" s="51">
        <v>0.1458333333333334</v>
      </c>
      <c r="E35" s="38">
        <v>430.25</v>
      </c>
      <c r="F35" s="54">
        <v>0</v>
      </c>
    </row>
    <row r="36" spans="2:6" x14ac:dyDescent="0.25">
      <c r="B36" s="36" t="s">
        <v>121</v>
      </c>
      <c r="C36" s="38">
        <v>0.45555555555555555</v>
      </c>
      <c r="D36" s="51">
        <v>0.42361111111111105</v>
      </c>
      <c r="E36" s="38">
        <v>430.25</v>
      </c>
      <c r="F36" s="54">
        <v>0</v>
      </c>
    </row>
    <row r="37" spans="2:6" x14ac:dyDescent="0.25">
      <c r="B37" s="36" t="s">
        <v>122</v>
      </c>
      <c r="C37" s="38">
        <v>0.54444444444444451</v>
      </c>
      <c r="D37" s="51">
        <v>0.70138888888888906</v>
      </c>
      <c r="E37" s="38">
        <v>430.25</v>
      </c>
      <c r="F37" s="54">
        <v>0</v>
      </c>
    </row>
    <row r="38" spans="2:6" x14ac:dyDescent="0.25">
      <c r="B38" s="36" t="s">
        <v>123</v>
      </c>
      <c r="C38" s="38">
        <v>0.6333333333333333</v>
      </c>
      <c r="D38" s="51">
        <v>0.97916666666666652</v>
      </c>
      <c r="E38" s="38">
        <v>430.25</v>
      </c>
      <c r="F38" s="54">
        <v>0</v>
      </c>
    </row>
    <row r="39" spans="2:6" x14ac:dyDescent="0.25">
      <c r="B39" s="36" t="s">
        <v>124</v>
      </c>
      <c r="C39" s="38">
        <v>0.72222222222222221</v>
      </c>
      <c r="D39" s="51">
        <v>1.2569444444444444</v>
      </c>
      <c r="E39" s="38">
        <v>430.25</v>
      </c>
      <c r="F39" s="54">
        <v>0</v>
      </c>
    </row>
    <row r="40" spans="2:6" x14ac:dyDescent="0.25">
      <c r="B40" s="36" t="s">
        <v>125</v>
      </c>
      <c r="C40" s="38">
        <v>0.81111111111111112</v>
      </c>
      <c r="D40" s="51">
        <v>1.5347222222222221</v>
      </c>
      <c r="E40" s="38">
        <v>430.25</v>
      </c>
      <c r="F40" s="54">
        <v>0</v>
      </c>
    </row>
    <row r="41" spans="2:6" ht="15.75" thickBot="1" x14ac:dyDescent="0.3">
      <c r="B41" s="37" t="s">
        <v>126</v>
      </c>
      <c r="C41" s="40">
        <v>0.9</v>
      </c>
      <c r="D41" s="52">
        <v>1.8125</v>
      </c>
      <c r="E41" s="40">
        <v>430.25</v>
      </c>
      <c r="F41" s="55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Decision Tree</vt:lpstr>
      <vt:lpstr>treeCalc_1</vt:lpstr>
      <vt:lpstr>Optimal Tree (2)</vt:lpstr>
      <vt:lpstr>Probability Chart (2)</vt:lpstr>
      <vt:lpstr>Sensitivity C20</vt:lpstr>
      <vt:lpstr>Sensitivity E5</vt:lpstr>
      <vt:lpstr>Sensitivity C3</vt:lpstr>
      <vt:lpstr>Sensitivity C14</vt:lpstr>
      <vt:lpstr>Sensitivity E22</vt:lpstr>
      <vt:lpstr>Strategy C20</vt:lpstr>
      <vt:lpstr>Strategy E5</vt:lpstr>
      <vt:lpstr>Strategy C3</vt:lpstr>
      <vt:lpstr>Strategy C14</vt:lpstr>
      <vt:lpstr>Strategy E22</vt:lpstr>
      <vt:lpstr>Tornado</vt:lpstr>
      <vt:lpstr>Sensitivity G3, G9</vt:lpstr>
      <vt:lpstr>Strategy Region G3, G9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sagarspawar</dc:creator>
  <cp:lastModifiedBy>stsc</cp:lastModifiedBy>
  <dcterms:created xsi:type="dcterms:W3CDTF">2019-10-13T11:46:10Z</dcterms:created>
  <dcterms:modified xsi:type="dcterms:W3CDTF">2019-10-14T06:50:42Z</dcterms:modified>
</cp:coreProperties>
</file>