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iddhesh\Productivity Report_OLD\"/>
    </mc:Choice>
  </mc:AlternateContent>
  <bookViews>
    <workbookView xWindow="0" yWindow="0" windowWidth="11550" windowHeight="7305" tabRatio="938"/>
  </bookViews>
  <sheets>
    <sheet name="Productivity Report" sheetId="1" r:id="rId1"/>
    <sheet name="Nov'20_Timesheet" sheetId="43" r:id="rId2"/>
    <sheet name="Project wise_Effort_Cost" sheetId="11" r:id="rId3"/>
    <sheet name="Oct'20_Timesheet" sheetId="41" r:id="rId4"/>
    <sheet name="Sept'20_Timesheet" sheetId="39" r:id="rId5"/>
    <sheet name="August20_Timesheet" sheetId="38" r:id="rId6"/>
    <sheet name="July20_Timesheet" sheetId="36" r:id="rId7"/>
    <sheet name="June20_Timesheet " sheetId="34" r:id="rId8"/>
    <sheet name="May20_Timesheet" sheetId="32" r:id="rId9"/>
    <sheet name="Apr20_Timesheet" sheetId="31" r:id="rId10"/>
    <sheet name="Mar20_Timesheet" sheetId="30" r:id="rId11"/>
    <sheet name="Productivity_v2" sheetId="21" state="hidden" r:id="rId12"/>
    <sheet name="Feb20_Timesheet" sheetId="29" r:id="rId13"/>
    <sheet name="Jan20_Timesheet" sheetId="28" r:id="rId14"/>
    <sheet name="Dec19_Timesheet" sheetId="27" r:id="rId15"/>
    <sheet name="Nov19_Timesheet" sheetId="26" r:id="rId16"/>
    <sheet name="Oct19_Timesheet" sheetId="25" r:id="rId17"/>
    <sheet name="Sept19_Timesheet" sheetId="24" r:id="rId18"/>
    <sheet name="Aug19_Timesheet" sheetId="23" r:id="rId19"/>
    <sheet name="Jul19_Timesheet" sheetId="22" r:id="rId20"/>
    <sheet name="Jun19_Timesheet" sheetId="18" r:id="rId21"/>
    <sheet name="May19_Timesheet" sheetId="17" r:id="rId22"/>
    <sheet name="Apr19_Timesheet" sheetId="16" r:id="rId23"/>
    <sheet name="Mar19_Timesheet" sheetId="15" r:id="rId24"/>
    <sheet name="Feb19_Timesheet" sheetId="14" r:id="rId25"/>
    <sheet name="Jan19_Timesheet" sheetId="13" r:id="rId26"/>
    <sheet name="Apr_Timesheet" sheetId="3" r:id="rId27"/>
    <sheet name="May_Timesheet" sheetId="2" r:id="rId28"/>
    <sheet name="Jun_Timesheet" sheetId="4" r:id="rId29"/>
    <sheet name="Jul_Timesheet" sheetId="5" r:id="rId30"/>
    <sheet name="Aug_Timesheet" sheetId="6" r:id="rId31"/>
    <sheet name="Sep_Timesheet" sheetId="7" r:id="rId32"/>
    <sheet name="Oct_Timesheet" sheetId="9" r:id="rId33"/>
    <sheet name="Nov_Timesheet" sheetId="10" r:id="rId34"/>
    <sheet name="Dec_Timesheet" sheetId="12" r:id="rId35"/>
  </sheets>
  <definedNames>
    <definedName name="_xlnm._FilterDatabase" localSheetId="12" hidden="1">Feb20_Timesheet!$A$2:$K$16</definedName>
    <definedName name="_xlnm._FilterDatabase" localSheetId="2" hidden="1">'Project wise_Effort_Cost'!$A$2:$CB$206</definedName>
  </definedNames>
  <calcPr calcId="152511"/>
</workbook>
</file>

<file path=xl/calcChain.xml><?xml version="1.0" encoding="utf-8"?>
<calcChain xmlns="http://schemas.openxmlformats.org/spreadsheetml/2006/main">
  <c r="AG23" i="1" l="1"/>
  <c r="AG22" i="1"/>
  <c r="AG21" i="1"/>
  <c r="AG20" i="1"/>
  <c r="CB204" i="11" l="1"/>
  <c r="CB203" i="11"/>
  <c r="CB202" i="11"/>
  <c r="CB201" i="11"/>
  <c r="CB205" i="11"/>
  <c r="CA206" i="11"/>
  <c r="E18" i="43"/>
  <c r="CB194" i="11"/>
  <c r="CB7" i="11"/>
  <c r="CB122" i="11"/>
  <c r="CB200" i="11"/>
  <c r="CB199" i="11"/>
  <c r="CB198" i="11"/>
  <c r="CB197" i="11"/>
  <c r="CB196" i="11"/>
  <c r="CB195" i="11"/>
  <c r="CB193" i="11"/>
  <c r="CB192" i="11"/>
  <c r="CB191" i="11"/>
  <c r="CB190" i="11"/>
  <c r="CB189" i="11"/>
  <c r="CB188" i="11"/>
  <c r="CB187" i="11"/>
  <c r="CB186" i="11"/>
  <c r="CB185" i="11"/>
  <c r="CB184" i="11"/>
  <c r="CB183" i="11"/>
  <c r="CB182" i="11"/>
  <c r="CB181" i="11"/>
  <c r="CB180" i="11"/>
  <c r="CB179" i="11"/>
  <c r="CB178" i="11"/>
  <c r="CB177" i="11"/>
  <c r="CB176" i="11"/>
  <c r="CB175" i="11"/>
  <c r="CB174" i="11"/>
  <c r="CB173" i="11"/>
  <c r="CB172" i="11"/>
  <c r="CB171" i="11"/>
  <c r="CB170" i="11"/>
  <c r="CB169" i="11"/>
  <c r="CB168" i="11"/>
  <c r="CB167" i="11"/>
  <c r="CB166" i="11"/>
  <c r="CB165" i="11"/>
  <c r="CB164" i="11"/>
  <c r="CB163" i="11"/>
  <c r="CB162" i="11"/>
  <c r="CB161" i="11"/>
  <c r="CB160" i="11"/>
  <c r="CB159" i="11"/>
  <c r="CB158" i="11"/>
  <c r="CB157" i="11"/>
  <c r="CB156" i="11"/>
  <c r="CB155" i="11"/>
  <c r="CB154" i="11"/>
  <c r="CB153" i="11"/>
  <c r="CB152" i="11"/>
  <c r="CB151" i="11"/>
  <c r="CB150" i="11"/>
  <c r="CB149" i="11"/>
  <c r="CB148" i="11"/>
  <c r="CB147" i="11"/>
  <c r="CB146" i="11"/>
  <c r="CB145" i="11"/>
  <c r="CB144" i="11"/>
  <c r="CB143" i="11"/>
  <c r="CB141" i="11"/>
  <c r="CB140" i="11"/>
  <c r="CB139" i="11"/>
  <c r="CB137" i="11"/>
  <c r="CB136" i="11"/>
  <c r="CB135" i="11"/>
  <c r="CB134" i="11"/>
  <c r="CB133" i="11"/>
  <c r="CB132" i="11"/>
  <c r="CB131" i="11"/>
  <c r="CB129" i="11"/>
  <c r="CB128" i="11"/>
  <c r="CB127" i="11"/>
  <c r="CB126" i="11"/>
  <c r="CB125" i="11"/>
  <c r="CB124" i="11"/>
  <c r="CB121" i="11"/>
  <c r="CB119" i="11"/>
  <c r="CB118" i="11"/>
  <c r="CB117" i="11"/>
  <c r="CB116" i="11"/>
  <c r="CB112" i="11"/>
  <c r="CB110" i="11"/>
  <c r="CB109" i="11"/>
  <c r="CB108" i="11"/>
  <c r="CB107" i="11"/>
  <c r="CB106" i="11"/>
  <c r="CB105" i="11"/>
  <c r="CB103" i="11"/>
  <c r="CB102" i="11"/>
  <c r="CB99" i="11"/>
  <c r="CB97" i="11"/>
  <c r="CB94" i="11"/>
  <c r="CB85" i="11"/>
  <c r="CB84" i="11"/>
  <c r="CB63" i="11"/>
  <c r="CB32" i="11"/>
  <c r="CB27" i="11"/>
  <c r="CB25" i="11"/>
  <c r="CB24" i="11"/>
  <c r="CB15" i="11"/>
  <c r="CB13" i="11"/>
  <c r="CB12" i="11"/>
  <c r="CB4" i="11"/>
  <c r="AG6" i="1"/>
  <c r="F18" i="43"/>
  <c r="AG14" i="1" s="1"/>
  <c r="G17" i="43"/>
  <c r="I17" i="43" s="1"/>
  <c r="R17" i="43"/>
  <c r="M17" i="43" l="1"/>
  <c r="K17" i="43"/>
  <c r="N17" i="43"/>
  <c r="J17" i="43"/>
  <c r="F22" i="43" l="1"/>
  <c r="AG46" i="1" s="1"/>
  <c r="AG10" i="1"/>
  <c r="AG26" i="1" s="1"/>
  <c r="D18" i="43"/>
  <c r="C18" i="43"/>
  <c r="R16" i="43"/>
  <c r="G16" i="43"/>
  <c r="R15" i="43"/>
  <c r="G15" i="43"/>
  <c r="R14" i="43"/>
  <c r="G14" i="43"/>
  <c r="R13" i="43"/>
  <c r="G13" i="43"/>
  <c r="R12" i="43"/>
  <c r="G12" i="43"/>
  <c r="R11" i="43"/>
  <c r="G11" i="43"/>
  <c r="R10" i="43"/>
  <c r="G10" i="43"/>
  <c r="R9" i="43"/>
  <c r="G9" i="43"/>
  <c r="R8" i="43"/>
  <c r="G8" i="43"/>
  <c r="R7" i="43"/>
  <c r="G7" i="43"/>
  <c r="R6" i="43"/>
  <c r="G6" i="43"/>
  <c r="R5" i="43"/>
  <c r="G5" i="43"/>
  <c r="R4" i="43"/>
  <c r="G4" i="43"/>
  <c r="AG35" i="1"/>
  <c r="AG30" i="1"/>
  <c r="AG25" i="1"/>
  <c r="BZ127" i="11"/>
  <c r="BZ107" i="11"/>
  <c r="BY206" i="11"/>
  <c r="BZ164" i="11"/>
  <c r="BZ163" i="11"/>
  <c r="BZ174" i="11"/>
  <c r="BZ173" i="11"/>
  <c r="BZ118" i="11"/>
  <c r="BZ172" i="11"/>
  <c r="BZ171" i="11"/>
  <c r="BZ168" i="11"/>
  <c r="BZ167" i="11"/>
  <c r="BZ152" i="11"/>
  <c r="BZ151" i="11"/>
  <c r="BZ149" i="11"/>
  <c r="BZ148" i="11"/>
  <c r="BZ143" i="11"/>
  <c r="BZ137" i="11"/>
  <c r="BZ129" i="11"/>
  <c r="L17" i="41"/>
  <c r="L16" i="41"/>
  <c r="G16" i="41"/>
  <c r="BZ105" i="11"/>
  <c r="BZ160" i="11"/>
  <c r="BZ166" i="11"/>
  <c r="BZ165" i="11"/>
  <c r="BZ162" i="11"/>
  <c r="BZ161" i="11"/>
  <c r="BZ155" i="11"/>
  <c r="BZ154" i="11"/>
  <c r="BZ147" i="11"/>
  <c r="BZ144" i="11"/>
  <c r="BZ128" i="11"/>
  <c r="BZ117" i="11"/>
  <c r="BZ116" i="11"/>
  <c r="BZ24" i="11"/>
  <c r="BZ4" i="11"/>
  <c r="AG32" i="1" l="1"/>
  <c r="AG41" i="1" s="1"/>
  <c r="R18" i="43"/>
  <c r="AG5" i="1" s="1"/>
  <c r="C22" i="43"/>
  <c r="AG43" i="1" s="1"/>
  <c r="AG8" i="1"/>
  <c r="AG19" i="1" s="1"/>
  <c r="D22" i="43"/>
  <c r="AG44" i="1" s="1"/>
  <c r="AG9" i="1"/>
  <c r="G18" i="43"/>
  <c r="M4" i="43"/>
  <c r="N4" i="43"/>
  <c r="J4" i="43"/>
  <c r="K4" i="43"/>
  <c r="I4" i="43"/>
  <c r="J6" i="43"/>
  <c r="K6" i="43"/>
  <c r="M6" i="43"/>
  <c r="N6" i="43"/>
  <c r="I6" i="43"/>
  <c r="M8" i="43"/>
  <c r="I8" i="43"/>
  <c r="J8" i="43"/>
  <c r="K8" i="43"/>
  <c r="N8" i="43"/>
  <c r="N10" i="43"/>
  <c r="J10" i="43"/>
  <c r="K10" i="43"/>
  <c r="M10" i="43"/>
  <c r="I10" i="43"/>
  <c r="K12" i="43"/>
  <c r="M12" i="43"/>
  <c r="N12" i="43"/>
  <c r="I12" i="43"/>
  <c r="J12" i="43"/>
  <c r="N14" i="43"/>
  <c r="I14" i="43"/>
  <c r="J14" i="43"/>
  <c r="K14" i="43"/>
  <c r="M14" i="43"/>
  <c r="K15" i="43"/>
  <c r="M15" i="43"/>
  <c r="N15" i="43"/>
  <c r="I15" i="43"/>
  <c r="J15" i="43"/>
  <c r="J5" i="43"/>
  <c r="K5" i="43"/>
  <c r="N5" i="43"/>
  <c r="I5" i="43"/>
  <c r="M5" i="43"/>
  <c r="M7" i="43"/>
  <c r="N7" i="43"/>
  <c r="I7" i="43"/>
  <c r="K7" i="43"/>
  <c r="J7" i="43"/>
  <c r="J9" i="43"/>
  <c r="K9" i="43"/>
  <c r="M9" i="43"/>
  <c r="N9" i="43"/>
  <c r="I9" i="43"/>
  <c r="M11" i="43"/>
  <c r="N11" i="43"/>
  <c r="I11" i="43"/>
  <c r="J11" i="43"/>
  <c r="K11" i="43"/>
  <c r="J13" i="43"/>
  <c r="K13" i="43"/>
  <c r="M13" i="43"/>
  <c r="N13" i="43"/>
  <c r="I13" i="43"/>
  <c r="J16" i="43"/>
  <c r="K16" i="43"/>
  <c r="M16" i="43"/>
  <c r="N16" i="43"/>
  <c r="I16" i="43"/>
  <c r="AG36" i="1"/>
  <c r="AG34" i="1"/>
  <c r="AG53" i="1" s="1"/>
  <c r="AG24" i="1"/>
  <c r="AG31" i="1"/>
  <c r="AG18" i="1"/>
  <c r="BZ146" i="11"/>
  <c r="BZ145" i="11"/>
  <c r="BZ94" i="11"/>
  <c r="BZ170" i="11"/>
  <c r="BZ159" i="11"/>
  <c r="BZ141" i="11"/>
  <c r="BZ139" i="11"/>
  <c r="BZ175" i="11"/>
  <c r="BZ136" i="11"/>
  <c r="BZ135" i="11"/>
  <c r="BZ134" i="11"/>
  <c r="BZ133" i="11"/>
  <c r="BZ132" i="11"/>
  <c r="BZ131" i="11"/>
  <c r="BZ176" i="11"/>
  <c r="BZ156" i="11"/>
  <c r="BZ126" i="11"/>
  <c r="BZ125" i="11"/>
  <c r="BZ124" i="11"/>
  <c r="BZ121" i="11"/>
  <c r="BZ119" i="11"/>
  <c r="BZ158" i="11"/>
  <c r="BZ157" i="11"/>
  <c r="BZ169" i="11"/>
  <c r="BZ112" i="11"/>
  <c r="BZ110" i="11"/>
  <c r="BZ109" i="11"/>
  <c r="BZ108" i="11"/>
  <c r="BZ106" i="11"/>
  <c r="BZ103" i="11"/>
  <c r="BZ102" i="11"/>
  <c r="BZ99" i="11"/>
  <c r="BZ97" i="11"/>
  <c r="BZ150" i="11"/>
  <c r="BZ153" i="11"/>
  <c r="BZ84" i="11"/>
  <c r="BZ63" i="11"/>
  <c r="BZ32" i="11"/>
  <c r="BZ27" i="11"/>
  <c r="BZ25" i="11"/>
  <c r="BZ140" i="11"/>
  <c r="BZ15" i="11"/>
  <c r="BZ13" i="11"/>
  <c r="BZ12" i="11"/>
  <c r="BZ85" i="11"/>
  <c r="L15" i="41"/>
  <c r="AG33" i="1" l="1"/>
  <c r="AG40" i="1"/>
  <c r="AG37" i="1"/>
  <c r="G22" i="43"/>
  <c r="AG52" i="1"/>
  <c r="AG49" i="1"/>
  <c r="AG50" i="1" s="1"/>
  <c r="AG54" i="1" s="1"/>
  <c r="G5" i="41"/>
  <c r="G6" i="41"/>
  <c r="G7" i="41"/>
  <c r="G8" i="41"/>
  <c r="G9" i="41"/>
  <c r="G10" i="41"/>
  <c r="G11" i="41"/>
  <c r="G12" i="41"/>
  <c r="G13" i="41"/>
  <c r="G14" i="41"/>
  <c r="G15" i="41"/>
  <c r="G17" i="41"/>
  <c r="G4" i="41"/>
  <c r="F18" i="41" l="1"/>
  <c r="E18" i="41"/>
  <c r="AF10" i="1" s="1"/>
  <c r="D18" i="41"/>
  <c r="C18" i="41"/>
  <c r="L14" i="41"/>
  <c r="L13" i="41"/>
  <c r="L12" i="41"/>
  <c r="L11" i="41"/>
  <c r="L10" i="41"/>
  <c r="L9" i="41"/>
  <c r="L8" i="41"/>
  <c r="L7" i="41"/>
  <c r="L6" i="41"/>
  <c r="L5" i="41"/>
  <c r="L4" i="41"/>
  <c r="G18" i="41"/>
  <c r="AF6" i="1" s="1"/>
  <c r="AF35" i="1"/>
  <c r="AF30" i="1"/>
  <c r="AF31" i="1" s="1"/>
  <c r="BW206" i="11"/>
  <c r="BX146" i="11"/>
  <c r="L14" i="39"/>
  <c r="G14" i="39"/>
  <c r="BX134" i="11"/>
  <c r="BX121" i="11"/>
  <c r="BX84" i="11"/>
  <c r="BX145" i="11"/>
  <c r="BX94" i="11"/>
  <c r="BX170" i="11"/>
  <c r="BX159" i="11"/>
  <c r="BX141" i="11"/>
  <c r="BX139" i="11"/>
  <c r="BX175" i="11"/>
  <c r="BX136" i="11"/>
  <c r="BX135" i="11"/>
  <c r="BX133" i="11"/>
  <c r="BX132" i="11"/>
  <c r="BX131" i="11"/>
  <c r="BX176" i="11"/>
  <c r="BX156" i="11"/>
  <c r="BX126" i="11"/>
  <c r="BX125" i="11"/>
  <c r="BX124" i="11"/>
  <c r="BX119" i="11"/>
  <c r="BX158" i="11"/>
  <c r="BX157" i="11"/>
  <c r="BX169" i="11"/>
  <c r="BX112" i="11"/>
  <c r="BX110" i="11"/>
  <c r="BX109" i="11"/>
  <c r="BX108" i="11"/>
  <c r="BX106" i="11"/>
  <c r="BX103" i="11"/>
  <c r="BX102" i="11"/>
  <c r="BX99" i="11"/>
  <c r="BX97" i="11"/>
  <c r="BX150" i="11"/>
  <c r="BX153" i="11"/>
  <c r="BX63" i="11"/>
  <c r="BX32" i="11"/>
  <c r="BX27" i="11"/>
  <c r="BX25" i="11"/>
  <c r="BX140" i="11"/>
  <c r="BX15" i="11"/>
  <c r="BX13" i="11"/>
  <c r="BX12" i="11"/>
  <c r="BX85" i="11"/>
  <c r="AE35" i="1"/>
  <c r="AE30" i="1"/>
  <c r="AE31" i="1" s="1"/>
  <c r="F16" i="39"/>
  <c r="F20" i="39" s="1"/>
  <c r="AE46" i="1" s="1"/>
  <c r="E16" i="39"/>
  <c r="AE10" i="1" s="1"/>
  <c r="D16" i="39"/>
  <c r="D20" i="39" s="1"/>
  <c r="AE44" i="1" s="1"/>
  <c r="C16" i="39"/>
  <c r="C20" i="39" s="1"/>
  <c r="AE43" i="1" s="1"/>
  <c r="L13" i="39"/>
  <c r="G13" i="39"/>
  <c r="L12" i="39"/>
  <c r="G12" i="39"/>
  <c r="L11" i="39"/>
  <c r="G11" i="39"/>
  <c r="L10" i="39"/>
  <c r="G10" i="39"/>
  <c r="L9" i="39"/>
  <c r="G9" i="39"/>
  <c r="L8" i="39"/>
  <c r="G8" i="39"/>
  <c r="L7" i="39"/>
  <c r="G7" i="39"/>
  <c r="L6" i="39"/>
  <c r="G6" i="39"/>
  <c r="L5" i="39"/>
  <c r="G5" i="39"/>
  <c r="L4" i="39"/>
  <c r="G4" i="39"/>
  <c r="L16" i="39" l="1"/>
  <c r="L18" i="41"/>
  <c r="C22" i="41"/>
  <c r="AF43" i="1" s="1"/>
  <c r="AF8" i="1"/>
  <c r="D22" i="41"/>
  <c r="AF44" i="1" s="1"/>
  <c r="AF9" i="1"/>
  <c r="F22" i="41"/>
  <c r="AF46" i="1" s="1"/>
  <c r="AF14" i="1"/>
  <c r="AF26" i="1"/>
  <c r="AF5" i="1"/>
  <c r="AF32" i="1" s="1"/>
  <c r="AF40" i="1" s="1"/>
  <c r="AF21" i="1"/>
  <c r="G20" i="39"/>
  <c r="AE8" i="1"/>
  <c r="AE9" i="1"/>
  <c r="AE14" i="1"/>
  <c r="AE49" i="1"/>
  <c r="AE50" i="1" s="1"/>
  <c r="AE54" i="1" s="1"/>
  <c r="AE5" i="1"/>
  <c r="AE32" i="1" s="1"/>
  <c r="AE40" i="1" s="1"/>
  <c r="G16" i="39"/>
  <c r="C18" i="39" s="1"/>
  <c r="AE6" i="1" s="1"/>
  <c r="AF18" i="1" l="1"/>
  <c r="AF33" i="1"/>
  <c r="AF52" i="1" s="1"/>
  <c r="AF37" i="1"/>
  <c r="AF41" i="1"/>
  <c r="AF22" i="1"/>
  <c r="AF24" i="1"/>
  <c r="AF36" i="1"/>
  <c r="AF20" i="1"/>
  <c r="G22" i="41"/>
  <c r="AF49" i="1"/>
  <c r="AF50" i="1" s="1"/>
  <c r="AF54" i="1" s="1"/>
  <c r="AF19" i="1"/>
  <c r="AF25" i="1"/>
  <c r="AF23" i="1"/>
  <c r="AF34" i="1"/>
  <c r="AF53" i="1" s="1"/>
  <c r="AE34" i="1"/>
  <c r="AE53" i="1" s="1"/>
  <c r="AE41" i="1"/>
  <c r="AE19" i="1"/>
  <c r="AE24" i="1"/>
  <c r="AE18" i="1"/>
  <c r="AE25" i="1"/>
  <c r="AE22" i="1"/>
  <c r="AE20" i="1"/>
  <c r="AE23" i="1"/>
  <c r="AE21" i="1"/>
  <c r="AE37" i="1"/>
  <c r="AE26" i="1"/>
  <c r="AE33" i="1"/>
  <c r="AE52" i="1" s="1"/>
  <c r="AE36" i="1"/>
  <c r="M15" i="38"/>
  <c r="M14" i="38"/>
  <c r="M13" i="38"/>
  <c r="M12" i="38"/>
  <c r="M11" i="38"/>
  <c r="M10" i="38"/>
  <c r="M9" i="38"/>
  <c r="M8" i="38"/>
  <c r="M7" i="38"/>
  <c r="M6" i="38"/>
  <c r="M5" i="38"/>
  <c r="I15" i="38"/>
  <c r="I14" i="38"/>
  <c r="I13" i="38"/>
  <c r="I12" i="38"/>
  <c r="I11" i="38"/>
  <c r="I10" i="38"/>
  <c r="I9" i="38"/>
  <c r="I8" i="38"/>
  <c r="BP127" i="11"/>
  <c r="BR127" i="11"/>
  <c r="BT127" i="11"/>
  <c r="M17" i="38" l="1"/>
  <c r="AD5" i="1" s="1"/>
  <c r="BU206" i="11"/>
  <c r="BV145" i="11"/>
  <c r="BV124" i="11"/>
  <c r="BV94" i="11"/>
  <c r="BV170" i="11"/>
  <c r="BV159" i="11" l="1"/>
  <c r="BV141" i="11"/>
  <c r="BV139" i="11"/>
  <c r="BV175" i="11"/>
  <c r="BV136" i="11"/>
  <c r="BV135" i="11"/>
  <c r="BV133" i="11"/>
  <c r="BV132" i="11"/>
  <c r="BV131" i="11"/>
  <c r="BV176" i="11"/>
  <c r="BV156" i="11"/>
  <c r="BV126" i="11"/>
  <c r="BV125" i="11"/>
  <c r="BV119" i="11"/>
  <c r="BV158" i="11"/>
  <c r="BV157" i="11"/>
  <c r="BV169" i="11"/>
  <c r="BV112" i="11"/>
  <c r="BV110" i="11"/>
  <c r="BV109" i="11"/>
  <c r="BV108" i="11"/>
  <c r="BV106" i="11"/>
  <c r="BV103" i="11"/>
  <c r="BV102" i="11"/>
  <c r="BV99" i="11"/>
  <c r="BV97" i="11"/>
  <c r="BV150" i="11"/>
  <c r="BV153" i="11"/>
  <c r="BV63" i="11"/>
  <c r="BV32" i="11"/>
  <c r="BV27" i="11"/>
  <c r="BV25" i="11"/>
  <c r="BV140" i="11"/>
  <c r="BV15" i="11"/>
  <c r="BV13" i="11"/>
  <c r="BV12" i="11"/>
  <c r="BV85" i="11"/>
  <c r="C16" i="36"/>
  <c r="AD35" i="1"/>
  <c r="AD30" i="1"/>
  <c r="H17" i="38"/>
  <c r="AD12" i="1" s="1"/>
  <c r="G17" i="38"/>
  <c r="G21" i="38" s="1"/>
  <c r="AD47" i="1" s="1"/>
  <c r="F17" i="38"/>
  <c r="F21" i="38" s="1"/>
  <c r="AD46" i="1" s="1"/>
  <c r="E17" i="38"/>
  <c r="AD10" i="1" s="1"/>
  <c r="D17" i="38"/>
  <c r="D21" i="38" s="1"/>
  <c r="AD44" i="1" s="1"/>
  <c r="C17" i="38"/>
  <c r="C21" i="38" s="1"/>
  <c r="AD43" i="1" s="1"/>
  <c r="H21" i="38"/>
  <c r="I7" i="38"/>
  <c r="I6" i="38"/>
  <c r="I5" i="38"/>
  <c r="BS206" i="11"/>
  <c r="BT175" i="11"/>
  <c r="BT136" i="11"/>
  <c r="BT135" i="11"/>
  <c r="AD32" i="1" l="1"/>
  <c r="AD31" i="1"/>
  <c r="AD11" i="1"/>
  <c r="AD8" i="1"/>
  <c r="AD9" i="1"/>
  <c r="AD14" i="1"/>
  <c r="AD49" i="1"/>
  <c r="AD50" i="1" s="1"/>
  <c r="I17" i="38"/>
  <c r="C19" i="38" s="1"/>
  <c r="AD6" i="1" s="1"/>
  <c r="AD41" i="1" s="1"/>
  <c r="I21" i="38"/>
  <c r="BT133" i="11"/>
  <c r="BT132" i="11"/>
  <c r="BT131" i="11"/>
  <c r="AD36" i="1" l="1"/>
  <c r="AD40" i="1"/>
  <c r="AD34" i="1"/>
  <c r="AD37" i="1"/>
  <c r="AD54" i="1"/>
  <c r="AD53" i="1"/>
  <c r="AD33" i="1"/>
  <c r="AD52" i="1" s="1"/>
  <c r="AD20" i="1"/>
  <c r="AD19" i="1"/>
  <c r="AD25" i="1"/>
  <c r="AD26" i="1"/>
  <c r="AD23" i="1"/>
  <c r="AD18" i="1"/>
  <c r="AD21" i="1"/>
  <c r="AD22" i="1"/>
  <c r="AD24" i="1"/>
  <c r="BT176" i="11"/>
  <c r="BT156" i="11"/>
  <c r="BT125" i="11"/>
  <c r="BT126" i="11"/>
  <c r="BT119" i="11"/>
  <c r="BT158" i="11"/>
  <c r="BT157" i="11"/>
  <c r="BT169" i="11"/>
  <c r="BT112" i="11"/>
  <c r="BT110" i="11"/>
  <c r="BT109" i="11"/>
  <c r="BT108" i="11"/>
  <c r="BT106" i="11"/>
  <c r="BT103" i="11"/>
  <c r="BT102" i="11"/>
  <c r="BT99" i="11"/>
  <c r="BT97" i="11"/>
  <c r="BT150" i="11"/>
  <c r="BT153" i="11"/>
  <c r="BT63" i="11"/>
  <c r="BT32" i="11"/>
  <c r="BT27" i="11"/>
  <c r="BT25" i="11"/>
  <c r="BT140" i="11"/>
  <c r="BT15" i="11"/>
  <c r="BT13" i="11"/>
  <c r="BT12" i="11"/>
  <c r="BT85" i="11"/>
  <c r="H16" i="36"/>
  <c r="H20" i="36" s="1"/>
  <c r="G16" i="36"/>
  <c r="AC11" i="1" s="1"/>
  <c r="F16" i="36"/>
  <c r="AC14" i="1" s="1"/>
  <c r="E16" i="36"/>
  <c r="AC10" i="1" s="1"/>
  <c r="D16" i="36"/>
  <c r="AC9" i="1" s="1"/>
  <c r="AC8" i="1"/>
  <c r="AC35" i="1"/>
  <c r="AC30" i="1"/>
  <c r="AC32" i="1" s="1"/>
  <c r="AC5" i="1"/>
  <c r="C16" i="34"/>
  <c r="D16" i="34"/>
  <c r="E16" i="34"/>
  <c r="F16" i="34"/>
  <c r="G16" i="34"/>
  <c r="G20" i="36"/>
  <c r="AC47" i="1" s="1"/>
  <c r="C20" i="36"/>
  <c r="AC43" i="1" s="1"/>
  <c r="I15" i="36"/>
  <c r="I14" i="36"/>
  <c r="I13" i="36"/>
  <c r="I12" i="36"/>
  <c r="I11" i="36"/>
  <c r="I10" i="36"/>
  <c r="I9" i="36"/>
  <c r="I8" i="36"/>
  <c r="I7" i="36"/>
  <c r="I6" i="36"/>
  <c r="I5" i="36"/>
  <c r="I12" i="34"/>
  <c r="BR169" i="11"/>
  <c r="BR99" i="11"/>
  <c r="BR97" i="11"/>
  <c r="BR85" i="11"/>
  <c r="BR119" i="11"/>
  <c r="BR112" i="11"/>
  <c r="BR102" i="11"/>
  <c r="BR32" i="11"/>
  <c r="BR27" i="11"/>
  <c r="BR15" i="11"/>
  <c r="BR13" i="11"/>
  <c r="AC12" i="1" l="1"/>
  <c r="AC37" i="1" s="1"/>
  <c r="F20" i="36"/>
  <c r="AC46" i="1" s="1"/>
  <c r="AC40" i="1"/>
  <c r="D20" i="36"/>
  <c r="AC44" i="1" s="1"/>
  <c r="AC36" i="1"/>
  <c r="AC34" i="1"/>
  <c r="AC31" i="1"/>
  <c r="AC33" i="1"/>
  <c r="I16" i="36"/>
  <c r="C18" i="36" s="1"/>
  <c r="AC6" i="1" s="1"/>
  <c r="AC20" i="1" s="1"/>
  <c r="BR156" i="11"/>
  <c r="BQ206" i="11"/>
  <c r="BR125" i="11"/>
  <c r="BR126" i="11"/>
  <c r="BR158" i="11"/>
  <c r="BR157" i="11"/>
  <c r="BR110" i="11"/>
  <c r="BR109" i="11"/>
  <c r="BR108" i="11"/>
  <c r="BR106" i="11"/>
  <c r="BR103" i="11"/>
  <c r="BR150" i="11"/>
  <c r="BR153" i="11"/>
  <c r="BR63" i="11"/>
  <c r="BR25" i="11"/>
  <c r="BR140" i="11"/>
  <c r="BR12" i="11"/>
  <c r="AB35" i="1"/>
  <c r="AB30" i="1"/>
  <c r="AB32" i="1" s="1"/>
  <c r="AB5" i="1"/>
  <c r="AC52" i="1" l="1"/>
  <c r="AC53" i="1"/>
  <c r="AC49" i="1"/>
  <c r="AC50" i="1" s="1"/>
  <c r="AC54" i="1" s="1"/>
  <c r="I20" i="36"/>
  <c r="AC19" i="1"/>
  <c r="AC26" i="1"/>
  <c r="AC23" i="1"/>
  <c r="AC22" i="1"/>
  <c r="AC18" i="1"/>
  <c r="AC25" i="1"/>
  <c r="AC41" i="1"/>
  <c r="AC21" i="1"/>
  <c r="AC24" i="1"/>
  <c r="AB31" i="1"/>
  <c r="I8" i="34" l="1"/>
  <c r="H16" i="34"/>
  <c r="AB10" i="1"/>
  <c r="AB40" i="1" s="1"/>
  <c r="I15" i="34"/>
  <c r="I14" i="34"/>
  <c r="I13" i="34"/>
  <c r="I11" i="34"/>
  <c r="I10" i="34"/>
  <c r="I9" i="34"/>
  <c r="I7" i="34"/>
  <c r="I6" i="34"/>
  <c r="I5" i="34"/>
  <c r="BP109" i="11"/>
  <c r="G20" i="34" l="1"/>
  <c r="AB11" i="1"/>
  <c r="H20" i="34"/>
  <c r="AB12" i="1"/>
  <c r="C20" i="34"/>
  <c r="AB8" i="1"/>
  <c r="F20" i="34"/>
  <c r="AB46" i="1" s="1"/>
  <c r="AB14" i="1"/>
  <c r="D20" i="34"/>
  <c r="AB44" i="1" s="1"/>
  <c r="AB9" i="1"/>
  <c r="I16" i="34"/>
  <c r="C18" i="34" s="1"/>
  <c r="AB6" i="1" s="1"/>
  <c r="BP153" i="11"/>
  <c r="BP32" i="11"/>
  <c r="BP25" i="11"/>
  <c r="BP110" i="11"/>
  <c r="BP108" i="11"/>
  <c r="BP106" i="11"/>
  <c r="BP103" i="11"/>
  <c r="BP102" i="11"/>
  <c r="BP12" i="11"/>
  <c r="BP125" i="11"/>
  <c r="BP126" i="11"/>
  <c r="BP158" i="11"/>
  <c r="BP157" i="11"/>
  <c r="BP150" i="11"/>
  <c r="BP140" i="11"/>
  <c r="BP63" i="11"/>
  <c r="BN115" i="11"/>
  <c r="BN101" i="11"/>
  <c r="BN90" i="11"/>
  <c r="BN153" i="11"/>
  <c r="BN25" i="11"/>
  <c r="BN85" i="11"/>
  <c r="BN119" i="11"/>
  <c r="BN112" i="11"/>
  <c r="BN110" i="11"/>
  <c r="BN108" i="11"/>
  <c r="BN106" i="11"/>
  <c r="BN102" i="11"/>
  <c r="BN100" i="11"/>
  <c r="BN15" i="11"/>
  <c r="BN13" i="11"/>
  <c r="BN12" i="11"/>
  <c r="BN121" i="11"/>
  <c r="BN158" i="11"/>
  <c r="BN150" i="11"/>
  <c r="BN140" i="11"/>
  <c r="BN66" i="11"/>
  <c r="BN64" i="11"/>
  <c r="BM206" i="11"/>
  <c r="AB43" i="1" l="1"/>
  <c r="AB49" i="1" s="1"/>
  <c r="AB50" i="1" s="1"/>
  <c r="AB54" i="1" s="1"/>
  <c r="AB37" i="1"/>
  <c r="AB34" i="1"/>
  <c r="AB53" i="1" s="1"/>
  <c r="I20" i="34"/>
  <c r="AB33" i="1"/>
  <c r="AB52" i="1" s="1"/>
  <c r="AB20" i="1"/>
  <c r="AB24" i="1"/>
  <c r="AB36" i="1"/>
  <c r="AB22" i="1"/>
  <c r="AB41" i="1"/>
  <c r="AB19" i="1"/>
  <c r="AB23" i="1"/>
  <c r="AB25" i="1"/>
  <c r="AB26" i="1"/>
  <c r="AB18" i="1"/>
  <c r="AB21" i="1"/>
  <c r="BO206" i="11" l="1"/>
  <c r="AA35" i="1" l="1"/>
  <c r="AA30" i="1"/>
  <c r="AA32" i="1" s="1"/>
  <c r="AA5" i="1"/>
  <c r="H16" i="32"/>
  <c r="H20" i="32" s="1"/>
  <c r="G16" i="32"/>
  <c r="G20" i="32" s="1"/>
  <c r="F16" i="32"/>
  <c r="E16" i="32"/>
  <c r="D16" i="32"/>
  <c r="D20" i="32" s="1"/>
  <c r="C16" i="32"/>
  <c r="C20" i="32" s="1"/>
  <c r="I15" i="32"/>
  <c r="I14" i="32"/>
  <c r="I13" i="32"/>
  <c r="I11" i="32"/>
  <c r="I10" i="32"/>
  <c r="I9" i="32"/>
  <c r="I7" i="32"/>
  <c r="I6" i="32"/>
  <c r="I5" i="32"/>
  <c r="BJ206" i="11"/>
  <c r="CB115" i="11" l="1"/>
  <c r="CB88" i="11"/>
  <c r="CB82" i="11"/>
  <c r="CB76" i="11"/>
  <c r="CB70" i="11"/>
  <c r="CB64" i="11"/>
  <c r="CB58" i="11"/>
  <c r="CB52" i="11"/>
  <c r="CB46" i="11"/>
  <c r="CB40" i="11"/>
  <c r="CB34" i="11"/>
  <c r="CB28" i="11"/>
  <c r="CB22" i="11"/>
  <c r="CB16" i="11"/>
  <c r="CB10" i="11"/>
  <c r="CB92" i="11"/>
  <c r="CB80" i="11"/>
  <c r="CB68" i="11"/>
  <c r="CB56" i="11"/>
  <c r="CB44" i="11"/>
  <c r="CB38" i="11"/>
  <c r="CB20" i="11"/>
  <c r="CB8" i="11"/>
  <c r="CB41" i="11"/>
  <c r="CB23" i="11"/>
  <c r="CB11" i="11"/>
  <c r="CB120" i="11"/>
  <c r="CB114" i="11"/>
  <c r="CB101" i="11"/>
  <c r="CB93" i="11"/>
  <c r="CB87" i="11"/>
  <c r="CB81" i="11"/>
  <c r="CB75" i="11"/>
  <c r="CB69" i="11"/>
  <c r="CB57" i="11"/>
  <c r="CB51" i="11"/>
  <c r="CB45" i="11"/>
  <c r="CB39" i="11"/>
  <c r="CB33" i="11"/>
  <c r="CB21" i="11"/>
  <c r="CB9" i="11"/>
  <c r="CB113" i="11"/>
  <c r="CB100" i="11"/>
  <c r="CB86" i="11"/>
  <c r="CB74" i="11"/>
  <c r="CB62" i="11"/>
  <c r="CB50" i="11"/>
  <c r="CB26" i="11"/>
  <c r="CB14" i="11"/>
  <c r="CB91" i="11"/>
  <c r="CB79" i="11"/>
  <c r="CB73" i="11"/>
  <c r="CB67" i="11"/>
  <c r="CB61" i="11"/>
  <c r="CB55" i="11"/>
  <c r="CB49" i="11"/>
  <c r="CB43" i="11"/>
  <c r="CB37" i="11"/>
  <c r="CB31" i="11"/>
  <c r="CB19" i="11"/>
  <c r="CB6" i="11"/>
  <c r="CB71" i="11"/>
  <c r="CB29" i="11"/>
  <c r="CB3" i="11"/>
  <c r="CB111" i="11"/>
  <c r="CB90" i="11"/>
  <c r="CB78" i="11"/>
  <c r="CB72" i="11"/>
  <c r="CB66" i="11"/>
  <c r="CB60" i="11"/>
  <c r="CB54" i="11"/>
  <c r="CB48" i="11"/>
  <c r="CB42" i="11"/>
  <c r="CB36" i="11"/>
  <c r="CB30" i="11"/>
  <c r="CB18" i="11"/>
  <c r="CB123" i="11"/>
  <c r="CB95" i="11"/>
  <c r="CB89" i="11"/>
  <c r="CB83" i="11"/>
  <c r="CB77" i="11"/>
  <c r="CB65" i="11"/>
  <c r="CB59" i="11"/>
  <c r="CB53" i="11"/>
  <c r="CB47" i="11"/>
  <c r="CB35" i="11"/>
  <c r="CB17" i="11"/>
  <c r="BZ95" i="11"/>
  <c r="BZ89" i="11"/>
  <c r="BZ83" i="11"/>
  <c r="BZ77" i="11"/>
  <c r="BZ71" i="11"/>
  <c r="BZ65" i="11"/>
  <c r="BZ59" i="11"/>
  <c r="BZ53" i="11"/>
  <c r="BZ47" i="11"/>
  <c r="BZ41" i="11"/>
  <c r="BZ35" i="11"/>
  <c r="BZ29" i="11"/>
  <c r="BZ23" i="11"/>
  <c r="BZ17" i="11"/>
  <c r="BZ11" i="11"/>
  <c r="BZ93" i="11"/>
  <c r="BZ81" i="11"/>
  <c r="BZ51" i="11"/>
  <c r="BZ39" i="11"/>
  <c r="BZ92" i="11"/>
  <c r="BZ62" i="11"/>
  <c r="BZ44" i="11"/>
  <c r="BZ20" i="11"/>
  <c r="BZ111" i="11"/>
  <c r="BZ88" i="11"/>
  <c r="BZ82" i="11"/>
  <c r="BZ76" i="11"/>
  <c r="BZ70" i="11"/>
  <c r="BZ64" i="11"/>
  <c r="BZ58" i="11"/>
  <c r="BZ52" i="11"/>
  <c r="BZ46" i="11"/>
  <c r="BZ40" i="11"/>
  <c r="BZ34" i="11"/>
  <c r="BZ28" i="11"/>
  <c r="BZ22" i="11"/>
  <c r="BZ16" i="11"/>
  <c r="BZ10" i="11"/>
  <c r="BZ3" i="11"/>
  <c r="BZ123" i="11"/>
  <c r="BZ101" i="11"/>
  <c r="BZ87" i="11"/>
  <c r="BZ75" i="11"/>
  <c r="BZ69" i="11"/>
  <c r="BZ57" i="11"/>
  <c r="BZ45" i="11"/>
  <c r="BZ33" i="11"/>
  <c r="BZ21" i="11"/>
  <c r="BZ9" i="11"/>
  <c r="BZ115" i="11"/>
  <c r="BZ100" i="11"/>
  <c r="BZ80" i="11"/>
  <c r="BZ74" i="11"/>
  <c r="BZ56" i="11"/>
  <c r="BZ38" i="11"/>
  <c r="BZ14" i="11"/>
  <c r="BZ120" i="11"/>
  <c r="BZ114" i="11"/>
  <c r="BZ91" i="11"/>
  <c r="BZ79" i="11"/>
  <c r="BZ73" i="11"/>
  <c r="BZ67" i="11"/>
  <c r="BZ61" i="11"/>
  <c r="BZ55" i="11"/>
  <c r="BZ49" i="11"/>
  <c r="BZ43" i="11"/>
  <c r="BZ37" i="11"/>
  <c r="BZ31" i="11"/>
  <c r="BZ19" i="11"/>
  <c r="BZ7" i="11"/>
  <c r="BZ113" i="11"/>
  <c r="BZ90" i="11"/>
  <c r="BZ78" i="11"/>
  <c r="BZ72" i="11"/>
  <c r="BZ66" i="11"/>
  <c r="BZ60" i="11"/>
  <c r="BZ54" i="11"/>
  <c r="BZ48" i="11"/>
  <c r="BZ42" i="11"/>
  <c r="BZ36" i="11"/>
  <c r="BZ30" i="11"/>
  <c r="BZ18" i="11"/>
  <c r="BZ6" i="11"/>
  <c r="BZ86" i="11"/>
  <c r="BZ68" i="11"/>
  <c r="BZ50" i="11"/>
  <c r="BZ26" i="11"/>
  <c r="BZ8" i="11"/>
  <c r="BX123" i="11"/>
  <c r="BX115" i="11"/>
  <c r="BX88" i="11"/>
  <c r="BX81" i="11"/>
  <c r="BX75" i="11"/>
  <c r="BX69" i="11"/>
  <c r="BX57" i="11"/>
  <c r="BX51" i="11"/>
  <c r="BX45" i="11"/>
  <c r="BX39" i="11"/>
  <c r="BX33" i="11"/>
  <c r="BX21" i="11"/>
  <c r="BX9" i="11"/>
  <c r="BX66" i="11"/>
  <c r="BX18" i="11"/>
  <c r="BX111" i="11"/>
  <c r="BX90" i="11"/>
  <c r="BX65" i="11"/>
  <c r="BX47" i="11"/>
  <c r="BX29" i="11"/>
  <c r="BX11" i="11"/>
  <c r="BX120" i="11"/>
  <c r="BX114" i="11"/>
  <c r="BX101" i="11"/>
  <c r="BX93" i="11"/>
  <c r="BX87" i="11"/>
  <c r="BX80" i="11"/>
  <c r="BX74" i="11"/>
  <c r="BX68" i="11"/>
  <c r="BX62" i="11"/>
  <c r="BX56" i="11"/>
  <c r="BX50" i="11"/>
  <c r="BX44" i="11"/>
  <c r="BX38" i="11"/>
  <c r="BX26" i="11"/>
  <c r="BX20" i="11"/>
  <c r="BX14" i="11"/>
  <c r="BX8" i="11"/>
  <c r="BX91" i="11"/>
  <c r="BX72" i="11"/>
  <c r="BX54" i="11"/>
  <c r="BX42" i="11"/>
  <c r="BX6" i="11"/>
  <c r="BX105" i="11"/>
  <c r="BX71" i="11"/>
  <c r="BX53" i="11"/>
  <c r="BX23" i="11"/>
  <c r="BX113" i="11"/>
  <c r="BX107" i="11"/>
  <c r="BX100" i="11"/>
  <c r="BX92" i="11"/>
  <c r="BX86" i="11"/>
  <c r="BX79" i="11"/>
  <c r="BX73" i="11"/>
  <c r="BX67" i="11"/>
  <c r="BX61" i="11"/>
  <c r="BX55" i="11"/>
  <c r="BX49" i="11"/>
  <c r="BX43" i="11"/>
  <c r="BX37" i="11"/>
  <c r="BX31" i="11"/>
  <c r="BX19" i="11"/>
  <c r="BX7" i="11"/>
  <c r="BX78" i="11"/>
  <c r="BX60" i="11"/>
  <c r="BX48" i="11"/>
  <c r="BX30" i="11"/>
  <c r="BX77" i="11"/>
  <c r="BX59" i="11"/>
  <c r="BX35" i="11"/>
  <c r="BX17" i="11"/>
  <c r="BX95" i="11"/>
  <c r="BX89" i="11"/>
  <c r="BX82" i="11"/>
  <c r="BX76" i="11"/>
  <c r="BX70" i="11"/>
  <c r="BX64" i="11"/>
  <c r="BX58" i="11"/>
  <c r="BX52" i="11"/>
  <c r="BX46" i="11"/>
  <c r="BX40" i="11"/>
  <c r="BX34" i="11"/>
  <c r="BX28" i="11"/>
  <c r="BX22" i="11"/>
  <c r="BX16" i="11"/>
  <c r="BX10" i="11"/>
  <c r="BX3" i="11"/>
  <c r="BX36" i="11"/>
  <c r="BX83" i="11"/>
  <c r="BX41" i="11"/>
  <c r="AA31" i="1"/>
  <c r="AA43" i="1"/>
  <c r="F20" i="32"/>
  <c r="AA46" i="1" s="1"/>
  <c r="BV115" i="11"/>
  <c r="BV111" i="11"/>
  <c r="BV107" i="11"/>
  <c r="BV92" i="11"/>
  <c r="BV88" i="11"/>
  <c r="BV84" i="11"/>
  <c r="BV80" i="11"/>
  <c r="BV76" i="11"/>
  <c r="BV72" i="11"/>
  <c r="BV68" i="11"/>
  <c r="BV64" i="11"/>
  <c r="BV60" i="11"/>
  <c r="BV56" i="11"/>
  <c r="BV52" i="11"/>
  <c r="BV48" i="11"/>
  <c r="BV44" i="11"/>
  <c r="BV40" i="11"/>
  <c r="BV36" i="11"/>
  <c r="BV28" i="11"/>
  <c r="BV20" i="11"/>
  <c r="BV16" i="11"/>
  <c r="BV8" i="11"/>
  <c r="BV3" i="11"/>
  <c r="BV123" i="11"/>
  <c r="BV114" i="11"/>
  <c r="BV101" i="11"/>
  <c r="BV95" i="11"/>
  <c r="BV91" i="11"/>
  <c r="BV87" i="11"/>
  <c r="BV83" i="11"/>
  <c r="BV79" i="11"/>
  <c r="BV75" i="11"/>
  <c r="BV71" i="11"/>
  <c r="BV67" i="11"/>
  <c r="BV59" i="11"/>
  <c r="BV55" i="11"/>
  <c r="BV51" i="11"/>
  <c r="BV47" i="11"/>
  <c r="BV43" i="11"/>
  <c r="BV39" i="11"/>
  <c r="BV35" i="11"/>
  <c r="BV31" i="11"/>
  <c r="BV23" i="11"/>
  <c r="BV19" i="11"/>
  <c r="BV11" i="11"/>
  <c r="BV7" i="11"/>
  <c r="BV121" i="11"/>
  <c r="BV113" i="11"/>
  <c r="BV105" i="11"/>
  <c r="BV100" i="11"/>
  <c r="BV90" i="11"/>
  <c r="BV86" i="11"/>
  <c r="BV82" i="11"/>
  <c r="BV78" i="11"/>
  <c r="BV74" i="11"/>
  <c r="BV70" i="11"/>
  <c r="BV66" i="11"/>
  <c r="BV62" i="11"/>
  <c r="BV58" i="11"/>
  <c r="BV54" i="11"/>
  <c r="BV50" i="11"/>
  <c r="BV46" i="11"/>
  <c r="BV42" i="11"/>
  <c r="BV38" i="11"/>
  <c r="BV34" i="11"/>
  <c r="BV30" i="11"/>
  <c r="BV26" i="11"/>
  <c r="BV22" i="11"/>
  <c r="BV18" i="11"/>
  <c r="BV14" i="11"/>
  <c r="BV10" i="11"/>
  <c r="BV6" i="11"/>
  <c r="BV120" i="11"/>
  <c r="BV93" i="11"/>
  <c r="BV89" i="11"/>
  <c r="BV81" i="11"/>
  <c r="BV77" i="11"/>
  <c r="BV73" i="11"/>
  <c r="BV69" i="11"/>
  <c r="BV65" i="11"/>
  <c r="BV61" i="11"/>
  <c r="BV57" i="11"/>
  <c r="BV53" i="11"/>
  <c r="BV49" i="11"/>
  <c r="BV45" i="11"/>
  <c r="BV41" i="11"/>
  <c r="BV37" i="11"/>
  <c r="BV33" i="11"/>
  <c r="BV29" i="11"/>
  <c r="BV21" i="11"/>
  <c r="BV17" i="11"/>
  <c r="BV9" i="11"/>
  <c r="BT120" i="11"/>
  <c r="BT93" i="11"/>
  <c r="BT89" i="11"/>
  <c r="BT81" i="11"/>
  <c r="BT77" i="11"/>
  <c r="BT73" i="11"/>
  <c r="BT69" i="11"/>
  <c r="BT65" i="11"/>
  <c r="BT61" i="11"/>
  <c r="BT57" i="11"/>
  <c r="BT53" i="11"/>
  <c r="BT49" i="11"/>
  <c r="BT45" i="11"/>
  <c r="BT41" i="11"/>
  <c r="BT37" i="11"/>
  <c r="BT33" i="11"/>
  <c r="BT29" i="11"/>
  <c r="BT21" i="11"/>
  <c r="BT17" i="11"/>
  <c r="BT9" i="11"/>
  <c r="BT115" i="11"/>
  <c r="BT111" i="11"/>
  <c r="BT107" i="11"/>
  <c r="BT92" i="11"/>
  <c r="BT88" i="11"/>
  <c r="BT84" i="11"/>
  <c r="BT80" i="11"/>
  <c r="BT76" i="11"/>
  <c r="BT72" i="11"/>
  <c r="BT68" i="11"/>
  <c r="BT64" i="11"/>
  <c r="BT60" i="11"/>
  <c r="BT56" i="11"/>
  <c r="BT52" i="11"/>
  <c r="BT48" i="11"/>
  <c r="BT44" i="11"/>
  <c r="BT40" i="11"/>
  <c r="BT36" i="11"/>
  <c r="BT28" i="11"/>
  <c r="BT20" i="11"/>
  <c r="BT16" i="11"/>
  <c r="BT8" i="11"/>
  <c r="BT3" i="11"/>
  <c r="BT123" i="11"/>
  <c r="BT114" i="11"/>
  <c r="BT101" i="11"/>
  <c r="BT95" i="11"/>
  <c r="BT91" i="11"/>
  <c r="BT87" i="11"/>
  <c r="BT83" i="11"/>
  <c r="BT79" i="11"/>
  <c r="BT75" i="11"/>
  <c r="BT71" i="11"/>
  <c r="BT67" i="11"/>
  <c r="BT59" i="11"/>
  <c r="BT55" i="11"/>
  <c r="BT51" i="11"/>
  <c r="BT47" i="11"/>
  <c r="BT43" i="11"/>
  <c r="BT39" i="11"/>
  <c r="BT35" i="11"/>
  <c r="BT31" i="11"/>
  <c r="BT23" i="11"/>
  <c r="BT19" i="11"/>
  <c r="BT11" i="11"/>
  <c r="BT7" i="11"/>
  <c r="BT121" i="11"/>
  <c r="BT113" i="11"/>
  <c r="BT105" i="11"/>
  <c r="BT100" i="11"/>
  <c r="BT90" i="11"/>
  <c r="BT86" i="11"/>
  <c r="BT82" i="11"/>
  <c r="BT78" i="11"/>
  <c r="BT74" i="11"/>
  <c r="BT70" i="11"/>
  <c r="BT66" i="11"/>
  <c r="BT62" i="11"/>
  <c r="BT58" i="11"/>
  <c r="BT54" i="11"/>
  <c r="BT50" i="11"/>
  <c r="BT46" i="11"/>
  <c r="BT42" i="11"/>
  <c r="BT38" i="11"/>
  <c r="BT34" i="11"/>
  <c r="BT30" i="11"/>
  <c r="BT26" i="11"/>
  <c r="BT22" i="11"/>
  <c r="BT18" i="11"/>
  <c r="BT14" i="11"/>
  <c r="BT10" i="11"/>
  <c r="BT6" i="11"/>
  <c r="BR120" i="11"/>
  <c r="BR114" i="11"/>
  <c r="BR105" i="11"/>
  <c r="BR98" i="11"/>
  <c r="BR92" i="11"/>
  <c r="BR88" i="11"/>
  <c r="BR84" i="11"/>
  <c r="BR80" i="11"/>
  <c r="BR76" i="11"/>
  <c r="BR72" i="11"/>
  <c r="BR68" i="11"/>
  <c r="BR64" i="11"/>
  <c r="BR60" i="11"/>
  <c r="BR56" i="11"/>
  <c r="BR52" i="11"/>
  <c r="BR48" i="11"/>
  <c r="BR44" i="11"/>
  <c r="BR40" i="11"/>
  <c r="BR36" i="11"/>
  <c r="BR31" i="11"/>
  <c r="BR26" i="11"/>
  <c r="BR22" i="11"/>
  <c r="BR18" i="11"/>
  <c r="BR8" i="11"/>
  <c r="BR21" i="11"/>
  <c r="BR7" i="11"/>
  <c r="BR6" i="11"/>
  <c r="BR113" i="11"/>
  <c r="BR95" i="11"/>
  <c r="BR91" i="11"/>
  <c r="BR87" i="11"/>
  <c r="BR83" i="11"/>
  <c r="BR79" i="11"/>
  <c r="BR75" i="11"/>
  <c r="BR71" i="11"/>
  <c r="BR67" i="11"/>
  <c r="BR59" i="11"/>
  <c r="BR55" i="11"/>
  <c r="BR51" i="11"/>
  <c r="BR47" i="11"/>
  <c r="BR43" i="11"/>
  <c r="BR39" i="11"/>
  <c r="BR35" i="11"/>
  <c r="BR30" i="11"/>
  <c r="BR17" i="11"/>
  <c r="BR123" i="11"/>
  <c r="BR111" i="11"/>
  <c r="BR107" i="11"/>
  <c r="BR101" i="11"/>
  <c r="BR90" i="11"/>
  <c r="BR86" i="11"/>
  <c r="BR82" i="11"/>
  <c r="BR78" i="11"/>
  <c r="BR74" i="11"/>
  <c r="BR70" i="11"/>
  <c r="BR66" i="11"/>
  <c r="BR62" i="11"/>
  <c r="BR58" i="11"/>
  <c r="BR54" i="11"/>
  <c r="BR50" i="11"/>
  <c r="BR46" i="11"/>
  <c r="BR42" i="11"/>
  <c r="BR38" i="11"/>
  <c r="BR34" i="11"/>
  <c r="BR29" i="11"/>
  <c r="BR20" i="11"/>
  <c r="BR16" i="11"/>
  <c r="BR10" i="11"/>
  <c r="BR121" i="11"/>
  <c r="BR115" i="11"/>
  <c r="BR100" i="11"/>
  <c r="BR93" i="11"/>
  <c r="BR89" i="11"/>
  <c r="BR81" i="11"/>
  <c r="BR77" i="11"/>
  <c r="BR73" i="11"/>
  <c r="BR69" i="11"/>
  <c r="BR65" i="11"/>
  <c r="BR61" i="11"/>
  <c r="BR57" i="11"/>
  <c r="BR53" i="11"/>
  <c r="BR49" i="11"/>
  <c r="BR45" i="11"/>
  <c r="BR41" i="11"/>
  <c r="BR37" i="11"/>
  <c r="BR33" i="11"/>
  <c r="BR28" i="11"/>
  <c r="BR23" i="11"/>
  <c r="BR19" i="11"/>
  <c r="BR14" i="11"/>
  <c r="BR9" i="11"/>
  <c r="BR3" i="11"/>
  <c r="BR11" i="11"/>
  <c r="AA12" i="1"/>
  <c r="AA10" i="1"/>
  <c r="AA11" i="1"/>
  <c r="AA9" i="1"/>
  <c r="AA44" i="1"/>
  <c r="BP3" i="11"/>
  <c r="BP6" i="11"/>
  <c r="BP8" i="11"/>
  <c r="BP10" i="11"/>
  <c r="BP14" i="11"/>
  <c r="BP16" i="11"/>
  <c r="BP18" i="11"/>
  <c r="BP20" i="11"/>
  <c r="BP22" i="11"/>
  <c r="BP26" i="11"/>
  <c r="BP28" i="11"/>
  <c r="BP30" i="11"/>
  <c r="BP34" i="11"/>
  <c r="BP36" i="11"/>
  <c r="BP38" i="11"/>
  <c r="BP40" i="11"/>
  <c r="BP42" i="11"/>
  <c r="BP44" i="11"/>
  <c r="BP46" i="11"/>
  <c r="BP48" i="11"/>
  <c r="BP50" i="11"/>
  <c r="BP52" i="11"/>
  <c r="BP54" i="11"/>
  <c r="BP56" i="11"/>
  <c r="BP58" i="11"/>
  <c r="BP60" i="11"/>
  <c r="BP62" i="11"/>
  <c r="BP64" i="11"/>
  <c r="BP66" i="11"/>
  <c r="BP68" i="11"/>
  <c r="BP70" i="11"/>
  <c r="BP72" i="11"/>
  <c r="BP74" i="11"/>
  <c r="BP76" i="11"/>
  <c r="BP78" i="11"/>
  <c r="BP80" i="11"/>
  <c r="BP82" i="11"/>
  <c r="BP84" i="11"/>
  <c r="BP86" i="11"/>
  <c r="BP88" i="11"/>
  <c r="BP90" i="11"/>
  <c r="BP92" i="11"/>
  <c r="BP98" i="11"/>
  <c r="BP100" i="11"/>
  <c r="BP104" i="11"/>
  <c r="BP111" i="11"/>
  <c r="BP113" i="11"/>
  <c r="BP115" i="11"/>
  <c r="BP120" i="11"/>
  <c r="BP123" i="11"/>
  <c r="BP85" i="11"/>
  <c r="BP7" i="11"/>
  <c r="BP9" i="11"/>
  <c r="BP11" i="11"/>
  <c r="BP13" i="11"/>
  <c r="BP15" i="11"/>
  <c r="BP17" i="11"/>
  <c r="BP19" i="11"/>
  <c r="BP21" i="11"/>
  <c r="BP23" i="11"/>
  <c r="BP27" i="11"/>
  <c r="BP29" i="11"/>
  <c r="BP31" i="11"/>
  <c r="BP33" i="11"/>
  <c r="BP35" i="11"/>
  <c r="BP37" i="11"/>
  <c r="BP39" i="11"/>
  <c r="BP41" i="11"/>
  <c r="BP43" i="11"/>
  <c r="BP45" i="11"/>
  <c r="BP47" i="11"/>
  <c r="BP49" i="11"/>
  <c r="BP51" i="11"/>
  <c r="BP53" i="11"/>
  <c r="BP55" i="11"/>
  <c r="BP57" i="11"/>
  <c r="BP59" i="11"/>
  <c r="BP61" i="11"/>
  <c r="BP65" i="11"/>
  <c r="BP67" i="11"/>
  <c r="BP69" i="11"/>
  <c r="BP71" i="11"/>
  <c r="BP73" i="11"/>
  <c r="BP75" i="11"/>
  <c r="BP77" i="11"/>
  <c r="BP79" i="11"/>
  <c r="BP81" i="11"/>
  <c r="BP83" i="11"/>
  <c r="BP87" i="11"/>
  <c r="BP89" i="11"/>
  <c r="BP91" i="11"/>
  <c r="BP93" i="11"/>
  <c r="BP95" i="11"/>
  <c r="BP97" i="11"/>
  <c r="BP99" i="11"/>
  <c r="BP101" i="11"/>
  <c r="BP105" i="11"/>
  <c r="BP107" i="11"/>
  <c r="BP112" i="11"/>
  <c r="BP114" i="11"/>
  <c r="BP169" i="11"/>
  <c r="BP119" i="11"/>
  <c r="BP121" i="11"/>
  <c r="AA8" i="1"/>
  <c r="AA36" i="1" s="1"/>
  <c r="AA14" i="1"/>
  <c r="AA37" i="1" s="1"/>
  <c r="AA40" i="1"/>
  <c r="AA34" i="1"/>
  <c r="I16" i="32"/>
  <c r="C18" i="32" s="1"/>
  <c r="AA6" i="1" s="1"/>
  <c r="AA26" i="1" s="1"/>
  <c r="Z35" i="1"/>
  <c r="Z5" i="1"/>
  <c r="H16" i="31"/>
  <c r="G16" i="31"/>
  <c r="G20" i="31" s="1"/>
  <c r="F16" i="31"/>
  <c r="F20" i="31" s="1"/>
  <c r="E16" i="31"/>
  <c r="Z10" i="1" s="1"/>
  <c r="D16" i="31"/>
  <c r="D20" i="31" s="1"/>
  <c r="Z44" i="1" s="1"/>
  <c r="C16" i="31"/>
  <c r="C20" i="31" s="1"/>
  <c r="I15" i="31"/>
  <c r="I14" i="31"/>
  <c r="I13" i="31"/>
  <c r="I11" i="31"/>
  <c r="I10" i="31"/>
  <c r="I9" i="31"/>
  <c r="I7" i="31"/>
  <c r="I6" i="31"/>
  <c r="I5" i="31"/>
  <c r="I4" i="31"/>
  <c r="J15" i="30"/>
  <c r="Y12" i="1" s="1"/>
  <c r="O14" i="30"/>
  <c r="O13" i="30"/>
  <c r="T27" i="11"/>
  <c r="V27" i="11"/>
  <c r="AQ27" i="11"/>
  <c r="X12" i="1"/>
  <c r="Y5" i="1"/>
  <c r="X5" i="1"/>
  <c r="Y29" i="1"/>
  <c r="Y35" i="1" s="1"/>
  <c r="I15" i="30"/>
  <c r="Y11" i="1" s="1"/>
  <c r="H15" i="30"/>
  <c r="Y16" i="1" s="1"/>
  <c r="G15" i="30"/>
  <c r="Y15" i="1" s="1"/>
  <c r="F15" i="30"/>
  <c r="Y14" i="1" s="1"/>
  <c r="E15" i="30"/>
  <c r="Y10" i="1" s="1"/>
  <c r="D15" i="30"/>
  <c r="Y9" i="1" s="1"/>
  <c r="C15" i="30"/>
  <c r="Y8" i="1" s="1"/>
  <c r="K14" i="30"/>
  <c r="K13" i="30"/>
  <c r="K12" i="30"/>
  <c r="K11" i="30"/>
  <c r="K10" i="30"/>
  <c r="K9" i="30"/>
  <c r="K8" i="30"/>
  <c r="K7" i="30"/>
  <c r="K6" i="30"/>
  <c r="K5" i="30"/>
  <c r="K4" i="30"/>
  <c r="K3" i="30"/>
  <c r="N13" i="29"/>
  <c r="CB206" i="11" l="1"/>
  <c r="BZ206" i="11"/>
  <c r="BX206" i="11"/>
  <c r="Z12" i="1"/>
  <c r="H20" i="31"/>
  <c r="Z43" i="1" s="1"/>
  <c r="Y30" i="1"/>
  <c r="Y31" i="1" s="1"/>
  <c r="BR206" i="11"/>
  <c r="BT206" i="11"/>
  <c r="BV206" i="11"/>
  <c r="Z46" i="1"/>
  <c r="I20" i="32"/>
  <c r="BP206" i="11"/>
  <c r="AA33" i="1"/>
  <c r="AA52" i="1" s="1"/>
  <c r="AA18" i="1"/>
  <c r="AA41" i="1"/>
  <c r="AA21" i="1"/>
  <c r="AA23" i="1"/>
  <c r="AA20" i="1"/>
  <c r="AA25" i="1"/>
  <c r="AA22" i="1"/>
  <c r="AA19" i="1"/>
  <c r="AA24" i="1"/>
  <c r="AA49" i="1"/>
  <c r="AA50" i="1" s="1"/>
  <c r="AA54" i="1" s="1"/>
  <c r="AA53" i="1"/>
  <c r="Z11" i="1"/>
  <c r="Z30" i="1"/>
  <c r="Z31" i="1" s="1"/>
  <c r="Z9" i="1"/>
  <c r="Z14" i="1"/>
  <c r="Z8" i="1"/>
  <c r="I16" i="31"/>
  <c r="C18" i="31" s="1"/>
  <c r="Z6" i="1" s="1"/>
  <c r="Z21" i="1" s="1"/>
  <c r="N27" i="11"/>
  <c r="Y32" i="1"/>
  <c r="K15" i="30"/>
  <c r="BH206" i="11"/>
  <c r="K12" i="29"/>
  <c r="I20" i="31" l="1"/>
  <c r="BK158" i="11"/>
  <c r="BK109" i="11"/>
  <c r="BK121" i="11"/>
  <c r="BK169" i="11"/>
  <c r="BK112" i="11"/>
  <c r="BK107" i="11"/>
  <c r="BK103" i="11"/>
  <c r="BK98" i="11"/>
  <c r="BK150" i="11"/>
  <c r="BK90" i="11"/>
  <c r="BK86" i="11"/>
  <c r="BK82" i="11"/>
  <c r="BK78" i="11"/>
  <c r="BK74" i="11"/>
  <c r="BK70" i="11"/>
  <c r="BK66" i="11"/>
  <c r="BK62" i="11"/>
  <c r="BK58" i="11"/>
  <c r="BK54" i="11"/>
  <c r="BK50" i="11"/>
  <c r="BK46" i="11"/>
  <c r="BK42" i="11"/>
  <c r="BK38" i="11"/>
  <c r="BK34" i="11"/>
  <c r="BK30" i="11"/>
  <c r="BK26" i="11"/>
  <c r="BK22" i="11"/>
  <c r="BK18" i="11"/>
  <c r="BK14" i="11"/>
  <c r="BK10" i="11"/>
  <c r="BK6" i="11"/>
  <c r="BK120" i="11"/>
  <c r="BK115" i="11"/>
  <c r="BK111" i="11"/>
  <c r="BK106" i="11"/>
  <c r="BK102" i="11"/>
  <c r="BK97" i="11"/>
  <c r="BK93" i="11"/>
  <c r="BK89" i="11"/>
  <c r="BK153" i="11"/>
  <c r="BK81" i="11"/>
  <c r="BK77" i="11"/>
  <c r="BK73" i="11"/>
  <c r="BK69" i="11"/>
  <c r="BK65" i="11"/>
  <c r="BK61" i="11"/>
  <c r="BK57" i="11"/>
  <c r="BK53" i="11"/>
  <c r="BK49" i="11"/>
  <c r="BK45" i="11"/>
  <c r="BK41" i="11"/>
  <c r="BK37" i="11"/>
  <c r="BK33" i="11"/>
  <c r="BK29" i="11"/>
  <c r="BK25" i="11"/>
  <c r="BK21" i="11"/>
  <c r="BK17" i="11"/>
  <c r="BK13" i="11"/>
  <c r="BK9" i="11"/>
  <c r="BK85" i="11"/>
  <c r="BK101" i="11"/>
  <c r="BK119" i="11"/>
  <c r="BK114" i="11"/>
  <c r="BK110" i="11"/>
  <c r="BK105" i="11"/>
  <c r="BK100" i="11"/>
  <c r="BK96" i="11"/>
  <c r="BK92" i="11"/>
  <c r="BK88" i="11"/>
  <c r="BK84" i="11"/>
  <c r="BK80" i="11"/>
  <c r="BK76" i="11"/>
  <c r="BK72" i="11"/>
  <c r="BK68" i="11"/>
  <c r="BK64" i="11"/>
  <c r="BK60" i="11"/>
  <c r="BK56" i="11"/>
  <c r="BK52" i="11"/>
  <c r="BK48" i="11"/>
  <c r="BK44" i="11"/>
  <c r="BK40" i="11"/>
  <c r="BK36" i="11"/>
  <c r="BK32" i="11"/>
  <c r="BK28" i="11"/>
  <c r="BK140" i="11"/>
  <c r="BK20" i="11"/>
  <c r="BK16" i="11"/>
  <c r="BK12" i="11"/>
  <c r="BK8" i="11"/>
  <c r="BK3" i="11"/>
  <c r="BK123" i="11"/>
  <c r="BK157" i="11"/>
  <c r="BK113" i="11"/>
  <c r="BK108" i="11"/>
  <c r="BK104" i="11"/>
  <c r="BK99" i="11"/>
  <c r="BK95" i="11"/>
  <c r="BK91" i="11"/>
  <c r="BK87" i="11"/>
  <c r="BK83" i="11"/>
  <c r="BK79" i="11"/>
  <c r="BK75" i="11"/>
  <c r="BK71" i="11"/>
  <c r="BK67" i="11"/>
  <c r="BK63" i="11"/>
  <c r="BK59" i="11"/>
  <c r="BK55" i="11"/>
  <c r="BK51" i="11"/>
  <c r="BK47" i="11"/>
  <c r="BK43" i="11"/>
  <c r="BK39" i="11"/>
  <c r="BK35" i="11"/>
  <c r="BK31" i="11"/>
  <c r="BK27" i="11"/>
  <c r="BK23" i="11"/>
  <c r="BK19" i="11"/>
  <c r="BK15" i="11"/>
  <c r="BK11" i="11"/>
  <c r="BK7" i="11"/>
  <c r="Z25" i="1"/>
  <c r="Z20" i="1"/>
  <c r="Z18" i="1"/>
  <c r="Z24" i="1"/>
  <c r="Z22" i="1"/>
  <c r="Z23" i="1"/>
  <c r="Z32" i="1"/>
  <c r="BN109" i="11" s="1"/>
  <c r="Z19" i="1"/>
  <c r="Z26" i="1"/>
  <c r="C17" i="30"/>
  <c r="Y6" i="1" s="1"/>
  <c r="Y48" i="1"/>
  <c r="Y46" i="1"/>
  <c r="Y44" i="1"/>
  <c r="Y47" i="1"/>
  <c r="Y45" i="1"/>
  <c r="Y43" i="1"/>
  <c r="Y37" i="1"/>
  <c r="Y33" i="1"/>
  <c r="Y40" i="1"/>
  <c r="Y36" i="1"/>
  <c r="Y34" i="1"/>
  <c r="X29" i="1"/>
  <c r="X35" i="1" s="1"/>
  <c r="E16" i="29"/>
  <c r="K9" i="29"/>
  <c r="K10" i="29"/>
  <c r="K11" i="29"/>
  <c r="I16" i="29"/>
  <c r="X11" i="1" s="1"/>
  <c r="H16" i="29"/>
  <c r="X16" i="1" s="1"/>
  <c r="G16" i="29"/>
  <c r="X15" i="1" s="1"/>
  <c r="F16" i="29"/>
  <c r="X14" i="1" s="1"/>
  <c r="D16" i="29"/>
  <c r="C16" i="29"/>
  <c r="K15" i="29"/>
  <c r="K14" i="29"/>
  <c r="K13" i="29"/>
  <c r="K7" i="29"/>
  <c r="K6" i="29"/>
  <c r="K5" i="29"/>
  <c r="K4" i="29"/>
  <c r="K3" i="29"/>
  <c r="BF206" i="11"/>
  <c r="BD206" i="11"/>
  <c r="BB206" i="11"/>
  <c r="AZ206" i="11"/>
  <c r="AX206" i="11"/>
  <c r="AV206" i="11"/>
  <c r="AT206" i="11"/>
  <c r="AR206" i="11"/>
  <c r="AN206" i="11"/>
  <c r="AL206" i="11"/>
  <c r="AJ206" i="11"/>
  <c r="AH206" i="11"/>
  <c r="AF206" i="11"/>
  <c r="AD206" i="11"/>
  <c r="AB206" i="11"/>
  <c r="Z206" i="11"/>
  <c r="X206" i="11"/>
  <c r="M206" i="11"/>
  <c r="V49" i="1"/>
  <c r="W29" i="1"/>
  <c r="W35" i="1" s="1"/>
  <c r="V29" i="1"/>
  <c r="V35" i="1" s="1"/>
  <c r="W5" i="1"/>
  <c r="J12" i="28"/>
  <c r="W12" i="1" s="1"/>
  <c r="I12" i="28"/>
  <c r="W11" i="1" s="1"/>
  <c r="H12" i="28"/>
  <c r="W16" i="1" s="1"/>
  <c r="G12" i="28"/>
  <c r="W15" i="1" s="1"/>
  <c r="F12" i="28"/>
  <c r="W14" i="1" s="1"/>
  <c r="E12" i="28"/>
  <c r="W10" i="1" s="1"/>
  <c r="D12" i="28"/>
  <c r="W9" i="1" s="1"/>
  <c r="C12" i="28"/>
  <c r="W8" i="1" s="1"/>
  <c r="K11" i="28"/>
  <c r="K10" i="28"/>
  <c r="K9" i="28"/>
  <c r="K8" i="28"/>
  <c r="K7" i="28"/>
  <c r="K6" i="28"/>
  <c r="K5" i="28"/>
  <c r="K4" i="28"/>
  <c r="K3" i="28"/>
  <c r="Z37" i="1" l="1"/>
  <c r="Z34" i="1"/>
  <c r="Z36" i="1"/>
  <c r="BK206" i="11"/>
  <c r="BN169" i="11"/>
  <c r="BN114" i="11"/>
  <c r="BN107" i="11"/>
  <c r="BN105" i="11"/>
  <c r="BN103" i="11"/>
  <c r="BN92" i="11"/>
  <c r="BN88" i="11"/>
  <c r="BN86" i="11"/>
  <c r="BN84" i="11"/>
  <c r="BN82" i="11"/>
  <c r="BN80" i="11"/>
  <c r="BN78" i="11"/>
  <c r="BN76" i="11"/>
  <c r="BN74" i="11"/>
  <c r="BN72" i="11"/>
  <c r="BN70" i="11"/>
  <c r="BN68" i="11"/>
  <c r="BN62" i="11"/>
  <c r="BN60" i="11"/>
  <c r="BN58" i="11"/>
  <c r="BN56" i="11"/>
  <c r="BN54" i="11"/>
  <c r="BN52" i="11"/>
  <c r="BN50" i="11"/>
  <c r="BN48" i="11"/>
  <c r="BN46" i="11"/>
  <c r="BN44" i="11"/>
  <c r="BN42" i="11"/>
  <c r="BN40" i="11"/>
  <c r="BN38" i="11"/>
  <c r="BN36" i="11"/>
  <c r="BN34" i="11"/>
  <c r="BN32" i="11"/>
  <c r="BN30" i="11"/>
  <c r="BN26" i="11"/>
  <c r="BN22" i="11"/>
  <c r="BN20" i="11"/>
  <c r="BN18" i="11"/>
  <c r="BN16" i="11"/>
  <c r="BN14" i="11"/>
  <c r="BN10" i="11"/>
  <c r="BN8" i="11"/>
  <c r="BN6" i="11"/>
  <c r="BN3" i="11"/>
  <c r="BN120" i="11"/>
  <c r="BN157" i="11"/>
  <c r="BN113" i="11"/>
  <c r="BN111" i="11"/>
  <c r="BN104" i="11"/>
  <c r="BN99" i="11"/>
  <c r="BN97" i="11"/>
  <c r="BN95" i="11"/>
  <c r="BN93" i="11"/>
  <c r="BN91" i="11"/>
  <c r="BN89" i="11"/>
  <c r="BN87" i="11"/>
  <c r="BN83" i="11"/>
  <c r="BN81" i="11"/>
  <c r="BN79" i="11"/>
  <c r="BN77" i="11"/>
  <c r="BN75" i="11"/>
  <c r="BN73" i="11"/>
  <c r="BN71" i="11"/>
  <c r="BN69" i="11"/>
  <c r="BN67" i="11"/>
  <c r="BN65" i="11"/>
  <c r="BN63" i="11"/>
  <c r="BN61" i="11"/>
  <c r="BN59" i="11"/>
  <c r="BN57" i="11"/>
  <c r="BN55" i="11"/>
  <c r="BN53" i="11"/>
  <c r="BN51" i="11"/>
  <c r="BN49" i="11"/>
  <c r="BN47" i="11"/>
  <c r="BN45" i="11"/>
  <c r="BN43" i="11"/>
  <c r="BN41" i="11"/>
  <c r="BN39" i="11"/>
  <c r="BN37" i="11"/>
  <c r="BN35" i="11"/>
  <c r="BN33" i="11"/>
  <c r="BN31" i="11"/>
  <c r="BN29" i="11"/>
  <c r="BN27" i="11"/>
  <c r="BN21" i="11"/>
  <c r="BN19" i="11"/>
  <c r="BN17" i="11"/>
  <c r="BN11" i="11"/>
  <c r="BN7" i="11"/>
  <c r="Z41" i="1"/>
  <c r="Z40" i="1"/>
  <c r="Z33" i="1"/>
  <c r="Y18" i="1"/>
  <c r="Y23" i="1"/>
  <c r="Y24" i="1"/>
  <c r="Y26" i="1"/>
  <c r="Y21" i="1"/>
  <c r="Y41" i="1"/>
  <c r="Y19" i="1"/>
  <c r="Y20" i="1"/>
  <c r="Y25" i="1"/>
  <c r="Y22" i="1"/>
  <c r="Y53" i="1"/>
  <c r="Y52" i="1"/>
  <c r="Y49" i="1"/>
  <c r="Y50" i="1" s="1"/>
  <c r="Y54" i="1" s="1"/>
  <c r="X30" i="1"/>
  <c r="X31" i="1" s="1"/>
  <c r="W30" i="1"/>
  <c r="V30" i="1"/>
  <c r="X9" i="1"/>
  <c r="X8" i="1"/>
  <c r="X10" i="1"/>
  <c r="K8" i="29"/>
  <c r="K16" i="29" s="1"/>
  <c r="C18" i="29" s="1"/>
  <c r="X6" i="1" s="1"/>
  <c r="K12" i="28"/>
  <c r="C14" i="28" s="1"/>
  <c r="W6" i="1" s="1"/>
  <c r="W26" i="1" s="1"/>
  <c r="BN206" i="11" l="1"/>
  <c r="Z52" i="1"/>
  <c r="Z49" i="1"/>
  <c r="Z50" i="1" s="1"/>
  <c r="Z54" i="1" s="1"/>
  <c r="Z53" i="1"/>
  <c r="W18" i="1"/>
  <c r="X32" i="1"/>
  <c r="X25" i="1"/>
  <c r="V32" i="1"/>
  <c r="BE27" i="11" s="1"/>
  <c r="V31" i="1"/>
  <c r="X48" i="1"/>
  <c r="W32" i="1"/>
  <c r="W31" i="1"/>
  <c r="W23" i="1"/>
  <c r="W21" i="1"/>
  <c r="X23" i="1"/>
  <c r="X19" i="1"/>
  <c r="X24" i="1"/>
  <c r="X20" i="1"/>
  <c r="X26" i="1"/>
  <c r="X21" i="1"/>
  <c r="X22" i="1"/>
  <c r="X18" i="1"/>
  <c r="X40" i="1"/>
  <c r="X34" i="1"/>
  <c r="W25" i="1"/>
  <c r="W19" i="1"/>
  <c r="W24" i="1"/>
  <c r="W20" i="1"/>
  <c r="W22" i="1"/>
  <c r="D13" i="27"/>
  <c r="V9" i="1" s="1"/>
  <c r="E13" i="27"/>
  <c r="V10" i="1" s="1"/>
  <c r="F13" i="27"/>
  <c r="V14" i="1" s="1"/>
  <c r="G13" i="27"/>
  <c r="V15" i="1" s="1"/>
  <c r="H13" i="27"/>
  <c r="V16" i="1" s="1"/>
  <c r="I13" i="27"/>
  <c r="V11" i="1" s="1"/>
  <c r="J13" i="27"/>
  <c r="V12" i="1" s="1"/>
  <c r="C13" i="27"/>
  <c r="V8" i="1" s="1"/>
  <c r="K4" i="27"/>
  <c r="K5" i="27"/>
  <c r="K6" i="27"/>
  <c r="K7" i="27"/>
  <c r="K8" i="27"/>
  <c r="K9" i="27"/>
  <c r="K10" i="27"/>
  <c r="K11" i="27"/>
  <c r="K12" i="27"/>
  <c r="BG109" i="11" l="1"/>
  <c r="BG158" i="11"/>
  <c r="BG101" i="11"/>
  <c r="BG121" i="11"/>
  <c r="BG169" i="11"/>
  <c r="BG112" i="11"/>
  <c r="BG107" i="11"/>
  <c r="BG103" i="11"/>
  <c r="BG98" i="11"/>
  <c r="BG150" i="11"/>
  <c r="BG90" i="11"/>
  <c r="BG86" i="11"/>
  <c r="BG82" i="11"/>
  <c r="BG78" i="11"/>
  <c r="BG74" i="11"/>
  <c r="BG70" i="11"/>
  <c r="BG66" i="11"/>
  <c r="BG62" i="11"/>
  <c r="BG58" i="11"/>
  <c r="BG54" i="11"/>
  <c r="BG50" i="11"/>
  <c r="BG46" i="11"/>
  <c r="BG42" i="11"/>
  <c r="BG38" i="11"/>
  <c r="BG34" i="11"/>
  <c r="BG30" i="11"/>
  <c r="BG26" i="11"/>
  <c r="BG22" i="11"/>
  <c r="BG120" i="11"/>
  <c r="BG115" i="11"/>
  <c r="BG111" i="11"/>
  <c r="BG106" i="11"/>
  <c r="BG102" i="11"/>
  <c r="BG97" i="11"/>
  <c r="BG93" i="11"/>
  <c r="BG89" i="11"/>
  <c r="BG153" i="11"/>
  <c r="BG81" i="11"/>
  <c r="BG77" i="11"/>
  <c r="BG73" i="11"/>
  <c r="BG69" i="11"/>
  <c r="BG65" i="11"/>
  <c r="BG61" i="11"/>
  <c r="BG57" i="11"/>
  <c r="BG53" i="11"/>
  <c r="BG49" i="11"/>
  <c r="BG45" i="11"/>
  <c r="BG119" i="11"/>
  <c r="BG114" i="11"/>
  <c r="BG110" i="11"/>
  <c r="BG105" i="11"/>
  <c r="BG100" i="11"/>
  <c r="BG96" i="11"/>
  <c r="BG92" i="11"/>
  <c r="BG88" i="11"/>
  <c r="BG84" i="11"/>
  <c r="BG80" i="11"/>
  <c r="BG76" i="11"/>
  <c r="BG72" i="11"/>
  <c r="BG68" i="11"/>
  <c r="BG64" i="11"/>
  <c r="BG60" i="11"/>
  <c r="BG56" i="11"/>
  <c r="BG52" i="11"/>
  <c r="BG48" i="11"/>
  <c r="BG44" i="11"/>
  <c r="BG123" i="11"/>
  <c r="BG157" i="11"/>
  <c r="BG113" i="11"/>
  <c r="BG108" i="11"/>
  <c r="BG104" i="11"/>
  <c r="BG99" i="11"/>
  <c r="BG95" i="11"/>
  <c r="BG91" i="11"/>
  <c r="BG87" i="11"/>
  <c r="BG83" i="11"/>
  <c r="BG79" i="11"/>
  <c r="BG75" i="11"/>
  <c r="BG71" i="11"/>
  <c r="BG67" i="11"/>
  <c r="BG63" i="11"/>
  <c r="BG59" i="11"/>
  <c r="BG55" i="11"/>
  <c r="BG51" i="11"/>
  <c r="BG47" i="11"/>
  <c r="BG43" i="11"/>
  <c r="BG39" i="11"/>
  <c r="BG35" i="11"/>
  <c r="BG31" i="11"/>
  <c r="BG27" i="11"/>
  <c r="BG23" i="11"/>
  <c r="BG19" i="11"/>
  <c r="BG40" i="11"/>
  <c r="BG32" i="11"/>
  <c r="BG140" i="11"/>
  <c r="BG17" i="11"/>
  <c r="BG13" i="11"/>
  <c r="BG9" i="11"/>
  <c r="BG85" i="11"/>
  <c r="BG20" i="11"/>
  <c r="BG11" i="11"/>
  <c r="BG33" i="11"/>
  <c r="BG10" i="11"/>
  <c r="BG37" i="11"/>
  <c r="BG29" i="11"/>
  <c r="BG21" i="11"/>
  <c r="BG16" i="11"/>
  <c r="BG12" i="11"/>
  <c r="BG8" i="11"/>
  <c r="BG3" i="11"/>
  <c r="BG28" i="11"/>
  <c r="BG15" i="11"/>
  <c r="BG7" i="11"/>
  <c r="BG25" i="11"/>
  <c r="BG14" i="11"/>
  <c r="BG36" i="11"/>
  <c r="BG41" i="11"/>
  <c r="BG18" i="11"/>
  <c r="BG6" i="11"/>
  <c r="X44" i="1"/>
  <c r="BI109" i="11"/>
  <c r="BI158" i="11"/>
  <c r="BI121" i="11"/>
  <c r="BI169" i="11"/>
  <c r="BI112" i="11"/>
  <c r="BI107" i="11"/>
  <c r="BI103" i="11"/>
  <c r="BI98" i="11"/>
  <c r="BI150" i="11"/>
  <c r="BI90" i="11"/>
  <c r="BI86" i="11"/>
  <c r="BI82" i="11"/>
  <c r="BI78" i="11"/>
  <c r="BI74" i="11"/>
  <c r="BI70" i="11"/>
  <c r="BI66" i="11"/>
  <c r="BI62" i="11"/>
  <c r="BI58" i="11"/>
  <c r="BI54" i="11"/>
  <c r="BI50" i="11"/>
  <c r="BI46" i="11"/>
  <c r="BI42" i="11"/>
  <c r="BI38" i="11"/>
  <c r="BI34" i="11"/>
  <c r="BI30" i="11"/>
  <c r="BI26" i="11"/>
  <c r="BI22" i="11"/>
  <c r="BI18" i="11"/>
  <c r="BI14" i="11"/>
  <c r="BI10" i="11"/>
  <c r="BI6" i="11"/>
  <c r="BI101" i="11"/>
  <c r="BI120" i="11"/>
  <c r="BI115" i="11"/>
  <c r="BI111" i="11"/>
  <c r="BI106" i="11"/>
  <c r="BI102" i="11"/>
  <c r="BI97" i="11"/>
  <c r="BI93" i="11"/>
  <c r="BI89" i="11"/>
  <c r="BI153" i="11"/>
  <c r="BI81" i="11"/>
  <c r="BI77" i="11"/>
  <c r="BI73" i="11"/>
  <c r="BI69" i="11"/>
  <c r="BI65" i="11"/>
  <c r="BI61" i="11"/>
  <c r="BI57" i="11"/>
  <c r="BI53" i="11"/>
  <c r="BI49" i="11"/>
  <c r="BI45" i="11"/>
  <c r="BI41" i="11"/>
  <c r="BI37" i="11"/>
  <c r="BI33" i="11"/>
  <c r="BI29" i="11"/>
  <c r="BI25" i="11"/>
  <c r="BI21" i="11"/>
  <c r="BI17" i="11"/>
  <c r="BI13" i="11"/>
  <c r="BI9" i="11"/>
  <c r="BI85" i="11"/>
  <c r="BI119" i="11"/>
  <c r="BI114" i="11"/>
  <c r="BI110" i="11"/>
  <c r="BI105" i="11"/>
  <c r="BI100" i="11"/>
  <c r="BI96" i="11"/>
  <c r="BI92" i="11"/>
  <c r="BI88" i="11"/>
  <c r="BI84" i="11"/>
  <c r="BI80" i="11"/>
  <c r="BI76" i="11"/>
  <c r="BI72" i="11"/>
  <c r="BI68" i="11"/>
  <c r="BI64" i="11"/>
  <c r="BI60" i="11"/>
  <c r="BI56" i="11"/>
  <c r="BI52" i="11"/>
  <c r="BI48" i="11"/>
  <c r="BI44" i="11"/>
  <c r="BI40" i="11"/>
  <c r="BI36" i="11"/>
  <c r="BI32" i="11"/>
  <c r="BI28" i="11"/>
  <c r="BI140" i="11"/>
  <c r="BI20" i="11"/>
  <c r="BI16" i="11"/>
  <c r="BI12" i="11"/>
  <c r="BI8" i="11"/>
  <c r="BI3" i="11"/>
  <c r="BI123" i="11"/>
  <c r="BI157" i="11"/>
  <c r="BI113" i="11"/>
  <c r="BI108" i="11"/>
  <c r="BI104" i="11"/>
  <c r="BI99" i="11"/>
  <c r="BI95" i="11"/>
  <c r="BI91" i="11"/>
  <c r="BI87" i="11"/>
  <c r="BI83" i="11"/>
  <c r="BI79" i="11"/>
  <c r="BI75" i="11"/>
  <c r="BI71" i="11"/>
  <c r="BI67" i="11"/>
  <c r="BI63" i="11"/>
  <c r="BI59" i="11"/>
  <c r="BI55" i="11"/>
  <c r="BI51" i="11"/>
  <c r="BI47" i="11"/>
  <c r="BI43" i="11"/>
  <c r="BI39" i="11"/>
  <c r="BI35" i="11"/>
  <c r="BI31" i="11"/>
  <c r="BI27" i="11"/>
  <c r="BI23" i="11"/>
  <c r="BI19" i="11"/>
  <c r="BI15" i="11"/>
  <c r="BI11" i="11"/>
  <c r="BI7" i="11"/>
  <c r="X37" i="1"/>
  <c r="X46" i="1"/>
  <c r="X33" i="1"/>
  <c r="X41" i="1"/>
  <c r="X45" i="1"/>
  <c r="X36" i="1"/>
  <c r="X47" i="1"/>
  <c r="X43" i="1"/>
  <c r="W47" i="1"/>
  <c r="W45" i="1"/>
  <c r="W43" i="1"/>
  <c r="W40" i="1"/>
  <c r="W36" i="1"/>
  <c r="W33" i="1"/>
  <c r="W48" i="1"/>
  <c r="W46" i="1"/>
  <c r="W44" i="1"/>
  <c r="W37" i="1"/>
  <c r="W34" i="1"/>
  <c r="W41" i="1"/>
  <c r="V36" i="1"/>
  <c r="V33" i="1"/>
  <c r="V34" i="1"/>
  <c r="X53" i="1" l="1"/>
  <c r="X52" i="1"/>
  <c r="X49" i="1"/>
  <c r="X50" i="1" s="1"/>
  <c r="X54" i="1" s="1"/>
  <c r="W53" i="1"/>
  <c r="BI206" i="11"/>
  <c r="BG206" i="11"/>
  <c r="W49" i="1"/>
  <c r="W50" i="1" s="1"/>
  <c r="W54" i="1" s="1"/>
  <c r="W52" i="1"/>
  <c r="J23" i="12"/>
  <c r="I23" i="12"/>
  <c r="J11" i="1" s="1"/>
  <c r="H23" i="12"/>
  <c r="J16" i="1" s="1"/>
  <c r="G23" i="12"/>
  <c r="J15" i="1" s="1"/>
  <c r="F23" i="12"/>
  <c r="E23" i="12"/>
  <c r="J10" i="1" s="1"/>
  <c r="D23" i="12"/>
  <c r="J9" i="1" s="1"/>
  <c r="C23" i="12"/>
  <c r="J8" i="1" s="1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J23" i="10"/>
  <c r="I23" i="10"/>
  <c r="H23" i="10"/>
  <c r="I16" i="1" s="1"/>
  <c r="G23" i="10"/>
  <c r="I15" i="1" s="1"/>
  <c r="F23" i="10"/>
  <c r="I14" i="1" s="1"/>
  <c r="E23" i="10"/>
  <c r="D23" i="10"/>
  <c r="I9" i="1" s="1"/>
  <c r="C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J25" i="9"/>
  <c r="H12" i="1" s="1"/>
  <c r="I25" i="9"/>
  <c r="H11" i="1" s="1"/>
  <c r="H25" i="9"/>
  <c r="G25" i="9"/>
  <c r="F25" i="9"/>
  <c r="E25" i="9"/>
  <c r="D25" i="9"/>
  <c r="H9" i="1" s="1"/>
  <c r="C25" i="9"/>
  <c r="H8" i="1" s="1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J22" i="7"/>
  <c r="G12" i="1" s="1"/>
  <c r="I22" i="7"/>
  <c r="G11" i="1" s="1"/>
  <c r="H22" i="7"/>
  <c r="G22" i="7"/>
  <c r="F22" i="7"/>
  <c r="E22" i="7"/>
  <c r="G10" i="1" s="1"/>
  <c r="D22" i="7"/>
  <c r="G9" i="1" s="1"/>
  <c r="C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J22" i="6"/>
  <c r="F12" i="1" s="1"/>
  <c r="I22" i="6"/>
  <c r="F11" i="1" s="1"/>
  <c r="H22" i="6"/>
  <c r="F16" i="1" s="1"/>
  <c r="G22" i="6"/>
  <c r="F15" i="1" s="1"/>
  <c r="F22" i="6"/>
  <c r="F14" i="1" s="1"/>
  <c r="E22" i="6"/>
  <c r="F10" i="1" s="1"/>
  <c r="D22" i="6"/>
  <c r="C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J24" i="5"/>
  <c r="I24" i="5"/>
  <c r="H24" i="5"/>
  <c r="E16" i="1" s="1"/>
  <c r="G24" i="5"/>
  <c r="E15" i="1" s="1"/>
  <c r="F24" i="5"/>
  <c r="E24" i="5"/>
  <c r="D24" i="5"/>
  <c r="E9" i="1" s="1"/>
  <c r="C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23" i="4"/>
  <c r="D12" i="1" s="1"/>
  <c r="I23" i="4"/>
  <c r="D11" i="1" s="1"/>
  <c r="H23" i="4"/>
  <c r="G23" i="4"/>
  <c r="F23" i="4"/>
  <c r="D14" i="1" s="1"/>
  <c r="E23" i="4"/>
  <c r="D23" i="4"/>
  <c r="D9" i="1" s="1"/>
  <c r="C23" i="4"/>
  <c r="D8" i="1" s="1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I19" i="2"/>
  <c r="H19" i="2"/>
  <c r="C16" i="1" s="1"/>
  <c r="G19" i="2"/>
  <c r="F19" i="2"/>
  <c r="C14" i="1" s="1"/>
  <c r="E19" i="2"/>
  <c r="C10" i="1" s="1"/>
  <c r="D19" i="2"/>
  <c r="C19" i="2"/>
  <c r="C8" i="1" s="1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22" i="3"/>
  <c r="B11" i="1" s="1"/>
  <c r="H22" i="3"/>
  <c r="B16" i="1" s="1"/>
  <c r="G22" i="3"/>
  <c r="F22" i="3"/>
  <c r="B14" i="1" s="1"/>
  <c r="E22" i="3"/>
  <c r="B10" i="1" s="1"/>
  <c r="D22" i="3"/>
  <c r="B9" i="1" s="1"/>
  <c r="C22" i="3"/>
  <c r="B8" i="1" s="1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3" i="13"/>
  <c r="K12" i="1" s="1"/>
  <c r="I23" i="13"/>
  <c r="K11" i="1" s="1"/>
  <c r="H23" i="13"/>
  <c r="G23" i="13"/>
  <c r="F23" i="13"/>
  <c r="E23" i="13"/>
  <c r="K10" i="1" s="1"/>
  <c r="D23" i="13"/>
  <c r="K9" i="1" s="1"/>
  <c r="C23" i="13"/>
  <c r="K8" i="1" s="1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J20" i="14"/>
  <c r="I20" i="14"/>
  <c r="L11" i="1" s="1"/>
  <c r="H20" i="14"/>
  <c r="L16" i="1" s="1"/>
  <c r="G20" i="14"/>
  <c r="F20" i="14"/>
  <c r="E20" i="14"/>
  <c r="D20" i="14"/>
  <c r="C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J18" i="15"/>
  <c r="M12" i="1" s="1"/>
  <c r="I18" i="15"/>
  <c r="M11" i="1" s="1"/>
  <c r="H18" i="15"/>
  <c r="M16" i="1" s="1"/>
  <c r="G18" i="15"/>
  <c r="M15" i="1" s="1"/>
  <c r="F18" i="15"/>
  <c r="M14" i="1" s="1"/>
  <c r="E18" i="15"/>
  <c r="M10" i="1" s="1"/>
  <c r="D18" i="15"/>
  <c r="C18" i="15"/>
  <c r="M8" i="1" s="1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J18" i="16"/>
  <c r="N12" i="1" s="1"/>
  <c r="I18" i="16"/>
  <c r="N11" i="1" s="1"/>
  <c r="H18" i="16"/>
  <c r="N16" i="1" s="1"/>
  <c r="G18" i="16"/>
  <c r="N15" i="1" s="1"/>
  <c r="F18" i="16"/>
  <c r="N14" i="1" s="1"/>
  <c r="E18" i="16"/>
  <c r="N10" i="1" s="1"/>
  <c r="D18" i="16"/>
  <c r="N9" i="1" s="1"/>
  <c r="C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N5" i="16"/>
  <c r="K5" i="16"/>
  <c r="K4" i="16"/>
  <c r="K3" i="16"/>
  <c r="J18" i="17"/>
  <c r="I18" i="17"/>
  <c r="O11" i="1" s="1"/>
  <c r="H18" i="17"/>
  <c r="G18" i="17"/>
  <c r="O15" i="1" s="1"/>
  <c r="F18" i="17"/>
  <c r="E18" i="17"/>
  <c r="O10" i="1" s="1"/>
  <c r="O40" i="1" s="1"/>
  <c r="C18" i="17"/>
  <c r="O8" i="1" s="1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L20" i="18"/>
  <c r="M20" i="18" s="1"/>
  <c r="J19" i="18"/>
  <c r="I19" i="18"/>
  <c r="P11" i="1" s="1"/>
  <c r="H19" i="18"/>
  <c r="G19" i="18"/>
  <c r="P15" i="1" s="1"/>
  <c r="F19" i="18"/>
  <c r="P14" i="1" s="1"/>
  <c r="E19" i="18"/>
  <c r="D19" i="18"/>
  <c r="C19" i="18"/>
  <c r="P8" i="1" s="1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J18" i="22"/>
  <c r="I18" i="22"/>
  <c r="H18" i="22"/>
  <c r="Q16" i="1" s="1"/>
  <c r="G18" i="22"/>
  <c r="Q15" i="1" s="1"/>
  <c r="F18" i="22"/>
  <c r="Q14" i="1" s="1"/>
  <c r="E18" i="22"/>
  <c r="D18" i="22"/>
  <c r="Q9" i="1" s="1"/>
  <c r="C18" i="22"/>
  <c r="Q8" i="1" s="1"/>
  <c r="M17" i="22"/>
  <c r="K17" i="22"/>
  <c r="M16" i="22"/>
  <c r="K16" i="22"/>
  <c r="M15" i="22"/>
  <c r="K15" i="22"/>
  <c r="M14" i="22"/>
  <c r="K14" i="22"/>
  <c r="M13" i="22"/>
  <c r="K13" i="22"/>
  <c r="M11" i="22"/>
  <c r="K11" i="22"/>
  <c r="M10" i="22"/>
  <c r="K10" i="22"/>
  <c r="M9" i="22"/>
  <c r="K9" i="22"/>
  <c r="M8" i="22"/>
  <c r="K8" i="22"/>
  <c r="M7" i="22"/>
  <c r="K7" i="22"/>
  <c r="M6" i="22"/>
  <c r="K6" i="22"/>
  <c r="M5" i="22"/>
  <c r="K5" i="22"/>
  <c r="M4" i="22"/>
  <c r="K4" i="22"/>
  <c r="J17" i="23"/>
  <c r="R12" i="1" s="1"/>
  <c r="I17" i="23"/>
  <c r="R11" i="1" s="1"/>
  <c r="H17" i="23"/>
  <c r="G17" i="23"/>
  <c r="F17" i="23"/>
  <c r="R14" i="1" s="1"/>
  <c r="E17" i="23"/>
  <c r="R10" i="1" s="1"/>
  <c r="R26" i="1" s="1"/>
  <c r="D17" i="23"/>
  <c r="R9" i="1" s="1"/>
  <c r="C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R4" i="23"/>
  <c r="Q4" i="23"/>
  <c r="P4" i="23"/>
  <c r="O4" i="23"/>
  <c r="K4" i="23"/>
  <c r="N2" i="23"/>
  <c r="J16" i="24"/>
  <c r="I16" i="24"/>
  <c r="S11" i="1" s="1"/>
  <c r="H16" i="24"/>
  <c r="S16" i="1" s="1"/>
  <c r="G16" i="24"/>
  <c r="S15" i="1" s="1"/>
  <c r="F16" i="24"/>
  <c r="S14" i="1" s="1"/>
  <c r="E16" i="24"/>
  <c r="S10" i="1" s="1"/>
  <c r="D16" i="24"/>
  <c r="S9" i="1" s="1"/>
  <c r="C16" i="24"/>
  <c r="S8" i="1" s="1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J12" i="25"/>
  <c r="T12" i="1" s="1"/>
  <c r="I12" i="25"/>
  <c r="T11" i="1" s="1"/>
  <c r="H12" i="25"/>
  <c r="T16" i="1" s="1"/>
  <c r="G12" i="25"/>
  <c r="F12" i="25"/>
  <c r="E12" i="25"/>
  <c r="T10" i="1" s="1"/>
  <c r="T26" i="1" s="1"/>
  <c r="D12" i="25"/>
  <c r="T9" i="1" s="1"/>
  <c r="C12" i="25"/>
  <c r="T8" i="1" s="1"/>
  <c r="K11" i="25"/>
  <c r="K10" i="25"/>
  <c r="K9" i="25"/>
  <c r="K8" i="25"/>
  <c r="K7" i="25"/>
  <c r="K6" i="25"/>
  <c r="K5" i="25"/>
  <c r="K4" i="25"/>
  <c r="K3" i="25"/>
  <c r="J12" i="26"/>
  <c r="U12" i="1" s="1"/>
  <c r="I12" i="26"/>
  <c r="U11" i="1" s="1"/>
  <c r="H12" i="26"/>
  <c r="U16" i="1" s="1"/>
  <c r="G12" i="26"/>
  <c r="U15" i="1" s="1"/>
  <c r="F12" i="26"/>
  <c r="U14" i="1" s="1"/>
  <c r="E12" i="26"/>
  <c r="U10" i="1" s="1"/>
  <c r="U26" i="1" s="1"/>
  <c r="D12" i="26"/>
  <c r="C12" i="26"/>
  <c r="U8" i="1" s="1"/>
  <c r="K11" i="26"/>
  <c r="K10" i="26"/>
  <c r="K9" i="26"/>
  <c r="K8" i="26"/>
  <c r="K7" i="26"/>
  <c r="K6" i="26"/>
  <c r="K5" i="26"/>
  <c r="K4" i="26"/>
  <c r="K3" i="26"/>
  <c r="K3" i="27"/>
  <c r="K13" i="27" s="1"/>
  <c r="AR284" i="11"/>
  <c r="AQ93" i="11"/>
  <c r="AQ84" i="11"/>
  <c r="N84" i="11"/>
  <c r="AQ83" i="11"/>
  <c r="N83" i="11"/>
  <c r="AQ82" i="11"/>
  <c r="N82" i="11"/>
  <c r="AQ81" i="11"/>
  <c r="N81" i="11"/>
  <c r="AQ80" i="11"/>
  <c r="N80" i="11"/>
  <c r="AQ79" i="11"/>
  <c r="N79" i="11"/>
  <c r="AQ78" i="11"/>
  <c r="N78" i="11"/>
  <c r="AQ77" i="11"/>
  <c r="N77" i="11"/>
  <c r="AQ76" i="11"/>
  <c r="N76" i="11"/>
  <c r="AP75" i="11"/>
  <c r="AQ75" i="11" s="1"/>
  <c r="N75" i="11"/>
  <c r="AQ74" i="11"/>
  <c r="N74" i="11"/>
  <c r="AQ73" i="11"/>
  <c r="N73" i="11"/>
  <c r="AQ72" i="11"/>
  <c r="N72" i="11"/>
  <c r="AQ71" i="11"/>
  <c r="N71" i="11"/>
  <c r="AQ70" i="11"/>
  <c r="N70" i="11"/>
  <c r="AQ69" i="11"/>
  <c r="T69" i="11"/>
  <c r="AQ68" i="11"/>
  <c r="T68" i="11"/>
  <c r="N68" i="11" s="1"/>
  <c r="AQ67" i="11"/>
  <c r="N67" i="11"/>
  <c r="AQ66" i="11"/>
  <c r="N66" i="11"/>
  <c r="AQ65" i="11"/>
  <c r="N65" i="11"/>
  <c r="AQ64" i="11"/>
  <c r="N64" i="11"/>
  <c r="AQ63" i="11"/>
  <c r="P63" i="11"/>
  <c r="N63" i="11" s="1"/>
  <c r="AQ62" i="11"/>
  <c r="V62" i="11"/>
  <c r="T62" i="11"/>
  <c r="R62" i="11"/>
  <c r="P62" i="11"/>
  <c r="AQ61" i="11"/>
  <c r="V61" i="11"/>
  <c r="AQ60" i="11"/>
  <c r="T60" i="11"/>
  <c r="N60" i="11" s="1"/>
  <c r="AQ59" i="11"/>
  <c r="N59" i="11"/>
  <c r="AQ58" i="11"/>
  <c r="N58" i="11"/>
  <c r="AQ57" i="11"/>
  <c r="N57" i="11"/>
  <c r="AQ56" i="11"/>
  <c r="N56" i="11"/>
  <c r="AQ55" i="11"/>
  <c r="N55" i="11"/>
  <c r="AQ54" i="11"/>
  <c r="N54" i="11"/>
  <c r="AQ53" i="11"/>
  <c r="N53" i="11"/>
  <c r="AQ52" i="11"/>
  <c r="N52" i="11"/>
  <c r="AQ51" i="11"/>
  <c r="N51" i="11"/>
  <c r="AQ50" i="11"/>
  <c r="N50" i="11"/>
  <c r="AQ49" i="11"/>
  <c r="N49" i="11"/>
  <c r="AQ48" i="11"/>
  <c r="N48" i="11"/>
  <c r="AQ47" i="11"/>
  <c r="P47" i="11"/>
  <c r="N47" i="11" s="1"/>
  <c r="AQ46" i="11"/>
  <c r="N46" i="11"/>
  <c r="AQ45" i="11"/>
  <c r="N45" i="11"/>
  <c r="AQ44" i="11"/>
  <c r="T44" i="11"/>
  <c r="N44" i="11" s="1"/>
  <c r="AQ43" i="11"/>
  <c r="V43" i="11"/>
  <c r="T43" i="11"/>
  <c r="AQ42" i="11"/>
  <c r="P42" i="11"/>
  <c r="N42" i="11" s="1"/>
  <c r="AP41" i="11"/>
  <c r="V41" i="11"/>
  <c r="T41" i="11"/>
  <c r="R41" i="11"/>
  <c r="AQ40" i="11"/>
  <c r="R40" i="11"/>
  <c r="P40" i="11"/>
  <c r="AQ39" i="11"/>
  <c r="N39" i="11"/>
  <c r="AQ38" i="11"/>
  <c r="N38" i="11"/>
  <c r="AQ37" i="11"/>
  <c r="N37" i="11"/>
  <c r="AQ36" i="11"/>
  <c r="T36" i="11"/>
  <c r="R36" i="11"/>
  <c r="P36" i="11"/>
  <c r="AQ35" i="11"/>
  <c r="N35" i="11"/>
  <c r="AQ34" i="11"/>
  <c r="V34" i="11"/>
  <c r="T34" i="11"/>
  <c r="R34" i="11"/>
  <c r="AQ33" i="11"/>
  <c r="N33" i="11"/>
  <c r="AQ31" i="11"/>
  <c r="V31" i="11"/>
  <c r="T31" i="11"/>
  <c r="R31" i="11"/>
  <c r="P31" i="11"/>
  <c r="AQ30" i="11"/>
  <c r="R30" i="11"/>
  <c r="P30" i="11"/>
  <c r="AQ29" i="11"/>
  <c r="N29" i="11"/>
  <c r="AQ28" i="11"/>
  <c r="V28" i="11"/>
  <c r="T28" i="11"/>
  <c r="R28" i="11"/>
  <c r="P28" i="11"/>
  <c r="AQ26" i="11"/>
  <c r="V26" i="11"/>
  <c r="T26" i="11"/>
  <c r="AQ25" i="11"/>
  <c r="N25" i="11"/>
  <c r="AQ140" i="11"/>
  <c r="N140" i="11"/>
  <c r="AQ23" i="11"/>
  <c r="V23" i="11"/>
  <c r="N23" i="11" s="1"/>
  <c r="AQ22" i="11"/>
  <c r="N22" i="11"/>
  <c r="AQ21" i="11"/>
  <c r="V21" i="11"/>
  <c r="N21" i="11" s="1"/>
  <c r="AQ20" i="11"/>
  <c r="N20" i="11"/>
  <c r="AQ19" i="11"/>
  <c r="V19" i="11"/>
  <c r="T19" i="11"/>
  <c r="R19" i="11"/>
  <c r="P19" i="11"/>
  <c r="AQ18" i="11"/>
  <c r="N18" i="11"/>
  <c r="AQ17" i="11"/>
  <c r="N17" i="11"/>
  <c r="AQ16" i="11"/>
  <c r="N16" i="11"/>
  <c r="AQ15" i="11"/>
  <c r="N15" i="11"/>
  <c r="AQ14" i="11"/>
  <c r="N14" i="11"/>
  <c r="AQ13" i="11"/>
  <c r="N13" i="11"/>
  <c r="AQ12" i="11"/>
  <c r="N12" i="11"/>
  <c r="AQ11" i="11"/>
  <c r="N11" i="11"/>
  <c r="AQ10" i="11"/>
  <c r="N10" i="11"/>
  <c r="AQ9" i="11"/>
  <c r="N9" i="11"/>
  <c r="AQ8" i="11"/>
  <c r="N8" i="11"/>
  <c r="AQ7" i="11"/>
  <c r="N7" i="11"/>
  <c r="AQ6" i="11"/>
  <c r="N6" i="11"/>
  <c r="AQ85" i="11"/>
  <c r="T85" i="11"/>
  <c r="R85" i="11"/>
  <c r="P85" i="11"/>
  <c r="AQ3" i="11"/>
  <c r="V3" i="11"/>
  <c r="T3" i="11"/>
  <c r="R3" i="11"/>
  <c r="H43" i="21"/>
  <c r="H44" i="21" s="1"/>
  <c r="G43" i="21"/>
  <c r="F43" i="21"/>
  <c r="F44" i="21" s="1"/>
  <c r="E43" i="21"/>
  <c r="D43" i="21"/>
  <c r="D44" i="21" s="1"/>
  <c r="C43" i="21"/>
  <c r="B43" i="21"/>
  <c r="B44" i="21" s="1"/>
  <c r="B34" i="21"/>
  <c r="H25" i="21"/>
  <c r="H46" i="21" s="1"/>
  <c r="G25" i="21"/>
  <c r="G27" i="21" s="1"/>
  <c r="G32" i="21" s="1"/>
  <c r="F25" i="21"/>
  <c r="F26" i="21" s="1"/>
  <c r="E25" i="21"/>
  <c r="E27" i="21" s="1"/>
  <c r="E35" i="21" s="1"/>
  <c r="D25" i="21"/>
  <c r="C25" i="21"/>
  <c r="C27" i="21" s="1"/>
  <c r="C32" i="21" s="1"/>
  <c r="B24" i="21"/>
  <c r="B25" i="21" s="1"/>
  <c r="B26" i="21" s="1"/>
  <c r="H21" i="21"/>
  <c r="G21" i="21"/>
  <c r="F21" i="21"/>
  <c r="E21" i="21"/>
  <c r="D21" i="21"/>
  <c r="C21" i="21"/>
  <c r="B21" i="21"/>
  <c r="H20" i="21"/>
  <c r="G20" i="21"/>
  <c r="F20" i="21"/>
  <c r="E20" i="21"/>
  <c r="D20" i="21"/>
  <c r="C20" i="21"/>
  <c r="B20" i="21"/>
  <c r="H19" i="21"/>
  <c r="G19" i="21"/>
  <c r="F19" i="21"/>
  <c r="E19" i="21"/>
  <c r="D19" i="21"/>
  <c r="C19" i="21"/>
  <c r="B19" i="21"/>
  <c r="H18" i="21"/>
  <c r="G18" i="21"/>
  <c r="F18" i="21"/>
  <c r="E18" i="21"/>
  <c r="D18" i="21"/>
  <c r="C18" i="21"/>
  <c r="B18" i="21"/>
  <c r="H17" i="21"/>
  <c r="G17" i="21"/>
  <c r="F17" i="21"/>
  <c r="E17" i="21"/>
  <c r="D17" i="21"/>
  <c r="C17" i="21"/>
  <c r="B17" i="21"/>
  <c r="H16" i="21"/>
  <c r="G16" i="21"/>
  <c r="F16" i="21"/>
  <c r="E16" i="21"/>
  <c r="D16" i="21"/>
  <c r="C16" i="21"/>
  <c r="B16" i="21"/>
  <c r="H15" i="21"/>
  <c r="G15" i="21"/>
  <c r="F15" i="21"/>
  <c r="E15" i="21"/>
  <c r="D15" i="21"/>
  <c r="C15" i="21"/>
  <c r="B15" i="21"/>
  <c r="V50" i="1"/>
  <c r="U49" i="1"/>
  <c r="U50" i="1" s="1"/>
  <c r="S49" i="1"/>
  <c r="S50" i="1" s="1"/>
  <c r="R49" i="1"/>
  <c r="R50" i="1" s="1"/>
  <c r="Q49" i="1"/>
  <c r="Q50" i="1" s="1"/>
  <c r="P49" i="1"/>
  <c r="P50" i="1" s="1"/>
  <c r="O49" i="1"/>
  <c r="O50" i="1" s="1"/>
  <c r="N49" i="1"/>
  <c r="N50" i="1" s="1"/>
  <c r="M49" i="1"/>
  <c r="M50" i="1" s="1"/>
  <c r="L49" i="1"/>
  <c r="L50" i="1" s="1"/>
  <c r="K49" i="1"/>
  <c r="K50" i="1" s="1"/>
  <c r="J49" i="1"/>
  <c r="J50" i="1" s="1"/>
  <c r="I49" i="1"/>
  <c r="I50" i="1" s="1"/>
  <c r="H49" i="1"/>
  <c r="H50" i="1" s="1"/>
  <c r="G49" i="1"/>
  <c r="G50" i="1" s="1"/>
  <c r="F49" i="1"/>
  <c r="F50" i="1" s="1"/>
  <c r="E49" i="1"/>
  <c r="E50" i="1" s="1"/>
  <c r="D49" i="1"/>
  <c r="D50" i="1" s="1"/>
  <c r="C49" i="1"/>
  <c r="C50" i="1" s="1"/>
  <c r="B49" i="1"/>
  <c r="B50" i="1" s="1"/>
  <c r="T45" i="1"/>
  <c r="T49" i="1" s="1"/>
  <c r="T50" i="1" s="1"/>
  <c r="U35" i="1"/>
  <c r="T35" i="1"/>
  <c r="S35" i="1"/>
  <c r="R35" i="1"/>
  <c r="Q35" i="1"/>
  <c r="U30" i="1"/>
  <c r="U31" i="1" s="1"/>
  <c r="T30" i="1"/>
  <c r="T31" i="1" s="1"/>
  <c r="S30" i="1"/>
  <c r="S31" i="1" s="1"/>
  <c r="R30" i="1"/>
  <c r="Q30" i="1"/>
  <c r="Q32" i="1" s="1"/>
  <c r="AU27" i="11" s="1"/>
  <c r="P29" i="1"/>
  <c r="O29" i="1"/>
  <c r="N29" i="1"/>
  <c r="N35" i="1" s="1"/>
  <c r="M29" i="1"/>
  <c r="M35" i="1" s="1"/>
  <c r="L29" i="1"/>
  <c r="K29" i="1"/>
  <c r="K35" i="1" s="1"/>
  <c r="J29" i="1"/>
  <c r="J35" i="1" s="1"/>
  <c r="I29" i="1"/>
  <c r="I30" i="1" s="1"/>
  <c r="H29" i="1"/>
  <c r="H35" i="1" s="1"/>
  <c r="G29" i="1"/>
  <c r="G35" i="1" s="1"/>
  <c r="F29" i="1"/>
  <c r="F35" i="1" s="1"/>
  <c r="E29" i="1"/>
  <c r="E35" i="1" s="1"/>
  <c r="D29" i="1"/>
  <c r="D30" i="1" s="1"/>
  <c r="C29" i="1"/>
  <c r="C30" i="1" s="1"/>
  <c r="B29" i="1"/>
  <c r="B30" i="1" s="1"/>
  <c r="B31" i="1" s="1"/>
  <c r="M28" i="1"/>
  <c r="M30" i="1" s="1"/>
  <c r="H28" i="1"/>
  <c r="Q26" i="1"/>
  <c r="U18" i="1"/>
  <c r="T18" i="1"/>
  <c r="S18" i="1"/>
  <c r="R18" i="1"/>
  <c r="Q18" i="1"/>
  <c r="P18" i="1"/>
  <c r="R16" i="1"/>
  <c r="P16" i="1"/>
  <c r="O16" i="1"/>
  <c r="K16" i="1"/>
  <c r="H16" i="1"/>
  <c r="G16" i="1"/>
  <c r="D16" i="1"/>
  <c r="T15" i="1"/>
  <c r="R15" i="1"/>
  <c r="L15" i="1"/>
  <c r="K15" i="1"/>
  <c r="H15" i="1"/>
  <c r="G15" i="1"/>
  <c r="D15" i="1"/>
  <c r="C15" i="1"/>
  <c r="B15" i="1"/>
  <c r="T14" i="1"/>
  <c r="O14" i="1"/>
  <c r="L14" i="1"/>
  <c r="K14" i="1"/>
  <c r="J14" i="1"/>
  <c r="H14" i="1"/>
  <c r="G14" i="1"/>
  <c r="E14" i="1"/>
  <c r="S12" i="1"/>
  <c r="Q12" i="1"/>
  <c r="P12" i="1"/>
  <c r="O12" i="1"/>
  <c r="L12" i="1"/>
  <c r="J12" i="1"/>
  <c r="I12" i="1"/>
  <c r="E12" i="1"/>
  <c r="Q11" i="1"/>
  <c r="I11" i="1"/>
  <c r="E11" i="1"/>
  <c r="C11" i="1"/>
  <c r="P10" i="1"/>
  <c r="P26" i="1" s="1"/>
  <c r="L10" i="1"/>
  <c r="I10" i="1"/>
  <c r="H10" i="1"/>
  <c r="E10" i="1"/>
  <c r="D10" i="1"/>
  <c r="U9" i="1"/>
  <c r="P9" i="1"/>
  <c r="O9" i="1"/>
  <c r="M9" i="1"/>
  <c r="L9" i="1"/>
  <c r="F9" i="1"/>
  <c r="C9" i="1"/>
  <c r="R8" i="1"/>
  <c r="N8" i="1"/>
  <c r="L8" i="1"/>
  <c r="I8" i="1"/>
  <c r="G8" i="1"/>
  <c r="F8" i="1"/>
  <c r="E8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H30" i="1" l="1"/>
  <c r="T20" i="1"/>
  <c r="E33" i="21"/>
  <c r="P20" i="1"/>
  <c r="E30" i="21"/>
  <c r="O34" i="1"/>
  <c r="O53" i="1" s="1"/>
  <c r="N40" i="11"/>
  <c r="N62" i="11"/>
  <c r="S20" i="1"/>
  <c r="Q20" i="1"/>
  <c r="S21" i="1"/>
  <c r="T25" i="1"/>
  <c r="P23" i="1"/>
  <c r="T23" i="1"/>
  <c r="C46" i="21"/>
  <c r="G46" i="21"/>
  <c r="K12" i="25"/>
  <c r="C14" i="25" s="1"/>
  <c r="K17" i="23"/>
  <c r="C19" i="23" s="1"/>
  <c r="J19" i="2"/>
  <c r="C21" i="2" s="1"/>
  <c r="C6" i="1" s="1"/>
  <c r="C18" i="1" s="1"/>
  <c r="M18" i="22"/>
  <c r="R22" i="1"/>
  <c r="S23" i="1"/>
  <c r="K25" i="9"/>
  <c r="C27" i="9" s="1"/>
  <c r="H6" i="1" s="1"/>
  <c r="H18" i="1" s="1"/>
  <c r="C26" i="1"/>
  <c r="B48" i="21"/>
  <c r="K16" i="24"/>
  <c r="C18" i="24" s="1"/>
  <c r="K23" i="4"/>
  <c r="C25" i="4" s="1"/>
  <c r="D6" i="1" s="1"/>
  <c r="D23" i="1" s="1"/>
  <c r="K22" i="6"/>
  <c r="C24" i="6" s="1"/>
  <c r="F6" i="1" s="1"/>
  <c r="K23" i="10"/>
  <c r="C25" i="10" s="1"/>
  <c r="I6" i="1" s="1"/>
  <c r="I19" i="1" s="1"/>
  <c r="K23" i="12"/>
  <c r="P206" i="11"/>
  <c r="R20" i="1"/>
  <c r="J30" i="1"/>
  <c r="J31" i="1" s="1"/>
  <c r="Q31" i="1"/>
  <c r="Q54" i="1" s="1"/>
  <c r="C47" i="21"/>
  <c r="G47" i="21"/>
  <c r="E26" i="21"/>
  <c r="B27" i="21"/>
  <c r="B30" i="21" s="1"/>
  <c r="F27" i="21"/>
  <c r="C31" i="21"/>
  <c r="C44" i="21"/>
  <c r="G44" i="21"/>
  <c r="R206" i="11"/>
  <c r="V206" i="11"/>
  <c r="N43" i="11"/>
  <c r="K18" i="22"/>
  <c r="C20" i="22" s="1"/>
  <c r="K18" i="15"/>
  <c r="C20" i="15" s="1"/>
  <c r="M6" i="1" s="1"/>
  <c r="M22" i="1" s="1"/>
  <c r="H26" i="1"/>
  <c r="F48" i="21"/>
  <c r="K18" i="17"/>
  <c r="C20" i="17" s="1"/>
  <c r="O6" i="1" s="1"/>
  <c r="O18" i="1" s="1"/>
  <c r="K18" i="16"/>
  <c r="C20" i="16" s="1"/>
  <c r="N6" i="1" s="1"/>
  <c r="N22" i="1" s="1"/>
  <c r="K24" i="5"/>
  <c r="C26" i="5" s="1"/>
  <c r="E6" i="1" s="1"/>
  <c r="K22" i="7"/>
  <c r="C24" i="7" s="1"/>
  <c r="G6" i="1" s="1"/>
  <c r="G22" i="1" s="1"/>
  <c r="AQ41" i="11"/>
  <c r="AQ206" i="11" s="1"/>
  <c r="AP206" i="11"/>
  <c r="T206" i="11"/>
  <c r="N30" i="11"/>
  <c r="N3" i="11"/>
  <c r="N26" i="11"/>
  <c r="N34" i="11"/>
  <c r="S24" i="1"/>
  <c r="E30" i="1"/>
  <c r="E32" i="1" s="1"/>
  <c r="W27" i="11" s="1"/>
  <c r="S32" i="1"/>
  <c r="AY27" i="11" s="1"/>
  <c r="S54" i="1"/>
  <c r="O36" i="1"/>
  <c r="C22" i="1"/>
  <c r="I35" i="1"/>
  <c r="R25" i="1"/>
  <c r="H25" i="1"/>
  <c r="P25" i="1"/>
  <c r="T21" i="1"/>
  <c r="S26" i="1"/>
  <c r="F30" i="1"/>
  <c r="F31" i="1" s="1"/>
  <c r="F54" i="1" s="1"/>
  <c r="N30" i="1"/>
  <c r="T32" i="1"/>
  <c r="BA27" i="11" s="1"/>
  <c r="N36" i="11"/>
  <c r="C25" i="1"/>
  <c r="Q19" i="1"/>
  <c r="U19" i="1"/>
  <c r="R24" i="1"/>
  <c r="O37" i="1"/>
  <c r="S25" i="1"/>
  <c r="R23" i="1"/>
  <c r="Q24" i="1"/>
  <c r="U24" i="1"/>
  <c r="E21" i="1"/>
  <c r="Q25" i="1"/>
  <c r="U21" i="1"/>
  <c r="R19" i="1"/>
  <c r="S22" i="1"/>
  <c r="B32" i="1"/>
  <c r="Q27" i="11" s="1"/>
  <c r="S33" i="1"/>
  <c r="S52" i="1" s="1"/>
  <c r="N28" i="11"/>
  <c r="I22" i="1"/>
  <c r="I25" i="1"/>
  <c r="T24" i="1"/>
  <c r="T19" i="1"/>
  <c r="T22" i="1"/>
  <c r="F19" i="1"/>
  <c r="H32" i="1"/>
  <c r="AC27" i="11" s="1"/>
  <c r="H31" i="1"/>
  <c r="H54" i="1" s="1"/>
  <c r="D32" i="1"/>
  <c r="D31" i="1"/>
  <c r="L30" i="1"/>
  <c r="L35" i="1"/>
  <c r="P30" i="1"/>
  <c r="P35" i="1"/>
  <c r="I32" i="1"/>
  <c r="AE27" i="11" s="1"/>
  <c r="I31" i="1"/>
  <c r="I54" i="1" s="1"/>
  <c r="AU86" i="11"/>
  <c r="AU87" i="11"/>
  <c r="AU83" i="11"/>
  <c r="AU93" i="11"/>
  <c r="AU88" i="11"/>
  <c r="AU84" i="11"/>
  <c r="AU80" i="11"/>
  <c r="AU76" i="11"/>
  <c r="AU82" i="11"/>
  <c r="AU79" i="11"/>
  <c r="AU77" i="11"/>
  <c r="AU72" i="11"/>
  <c r="AU66" i="11"/>
  <c r="AU81" i="11"/>
  <c r="AU73" i="11"/>
  <c r="AU69" i="11"/>
  <c r="AU68" i="11"/>
  <c r="AU78" i="11"/>
  <c r="AU74" i="11"/>
  <c r="AU70" i="11"/>
  <c r="AU67" i="11"/>
  <c r="AU65" i="11"/>
  <c r="AU58" i="11"/>
  <c r="AU75" i="11"/>
  <c r="AU71" i="11"/>
  <c r="AU61" i="11"/>
  <c r="AU60" i="11"/>
  <c r="AU59" i="11"/>
  <c r="AU55" i="11"/>
  <c r="AU63" i="11"/>
  <c r="AU62" i="11"/>
  <c r="AU54" i="11"/>
  <c r="AU50" i="11"/>
  <c r="AU45" i="11"/>
  <c r="AU42" i="11"/>
  <c r="AU41" i="11"/>
  <c r="AU39" i="11"/>
  <c r="AU33" i="11"/>
  <c r="AU57" i="11"/>
  <c r="AU51" i="11"/>
  <c r="AU47" i="11"/>
  <c r="AU46" i="11"/>
  <c r="AU36" i="11"/>
  <c r="AU56" i="11"/>
  <c r="AU52" i="11"/>
  <c r="AU48" i="11"/>
  <c r="AU64" i="11"/>
  <c r="AU49" i="11"/>
  <c r="AU44" i="11"/>
  <c r="AU38" i="11"/>
  <c r="AU35" i="11"/>
  <c r="AU30" i="11"/>
  <c r="AU28" i="11"/>
  <c r="AU25" i="11"/>
  <c r="AU19" i="11"/>
  <c r="AU40" i="11"/>
  <c r="AU37" i="11"/>
  <c r="AU34" i="11"/>
  <c r="AU31" i="11"/>
  <c r="AU29" i="11"/>
  <c r="AU21" i="11"/>
  <c r="AU20" i="11"/>
  <c r="AU16" i="11"/>
  <c r="AU12" i="11"/>
  <c r="AU53" i="11"/>
  <c r="AU43" i="11"/>
  <c r="AU26" i="11"/>
  <c r="AU23" i="11"/>
  <c r="AU14" i="11"/>
  <c r="AU8" i="11"/>
  <c r="AU22" i="11"/>
  <c r="AU18" i="11"/>
  <c r="AU11" i="11"/>
  <c r="AU9" i="11"/>
  <c r="AU85" i="11"/>
  <c r="Q37" i="1"/>
  <c r="Q33" i="1"/>
  <c r="Q52" i="1" s="1"/>
  <c r="AU140" i="11"/>
  <c r="AU17" i="11"/>
  <c r="AU15" i="11"/>
  <c r="AU10" i="11"/>
  <c r="AU6" i="11"/>
  <c r="Q36" i="1"/>
  <c r="Q40" i="1"/>
  <c r="Q34" i="1"/>
  <c r="Q53" i="1" s="1"/>
  <c r="AU13" i="11"/>
  <c r="Q41" i="1"/>
  <c r="AU7" i="11"/>
  <c r="AU3" i="11"/>
  <c r="D54" i="1"/>
  <c r="T54" i="1"/>
  <c r="C32" i="1"/>
  <c r="S31" i="11" s="1"/>
  <c r="C31" i="1"/>
  <c r="C54" i="1" s="1"/>
  <c r="D24" i="1"/>
  <c r="D41" i="1"/>
  <c r="N21" i="1"/>
  <c r="P24" i="1"/>
  <c r="P19" i="1"/>
  <c r="P22" i="1"/>
  <c r="Q23" i="1"/>
  <c r="U23" i="1"/>
  <c r="U20" i="1"/>
  <c r="P21" i="1"/>
  <c r="R32" i="1"/>
  <c r="AW27" i="11" s="1"/>
  <c r="R31" i="1"/>
  <c r="R54" i="1" s="1"/>
  <c r="V54" i="1"/>
  <c r="F22" i="1"/>
  <c r="F21" i="1"/>
  <c r="N19" i="1"/>
  <c r="E31" i="1"/>
  <c r="E54" i="1" s="1"/>
  <c r="M32" i="1"/>
  <c r="AM27" i="11" s="1"/>
  <c r="M31" i="1"/>
  <c r="Q84" i="11"/>
  <c r="Q61" i="11"/>
  <c r="Q20" i="11"/>
  <c r="Q3" i="11"/>
  <c r="AY87" i="11"/>
  <c r="AY76" i="11"/>
  <c r="AY74" i="11"/>
  <c r="AY91" i="11"/>
  <c r="AY79" i="11"/>
  <c r="AY77" i="11"/>
  <c r="AY68" i="11"/>
  <c r="AY61" i="11"/>
  <c r="AY60" i="11"/>
  <c r="AY53" i="11"/>
  <c r="AY49" i="11"/>
  <c r="AY38" i="11"/>
  <c r="AY35" i="11"/>
  <c r="AY45" i="11"/>
  <c r="AY33" i="11"/>
  <c r="AY51" i="11"/>
  <c r="AY46" i="11"/>
  <c r="AY140" i="11"/>
  <c r="AY18" i="11"/>
  <c r="AY29" i="11"/>
  <c r="AY15" i="11"/>
  <c r="AY25" i="11"/>
  <c r="AY21" i="11"/>
  <c r="AY3" i="11"/>
  <c r="S41" i="1"/>
  <c r="AY12" i="11"/>
  <c r="AY39" i="11"/>
  <c r="AY11" i="11"/>
  <c r="AY17" i="11"/>
  <c r="C19" i="1"/>
  <c r="S19" i="1"/>
  <c r="Q21" i="1"/>
  <c r="C23" i="1"/>
  <c r="E25" i="1"/>
  <c r="U25" i="1"/>
  <c r="BA91" i="11"/>
  <c r="BA88" i="11"/>
  <c r="BA87" i="11"/>
  <c r="BA153" i="11"/>
  <c r="BA75" i="11"/>
  <c r="BA81" i="11"/>
  <c r="BA71" i="11"/>
  <c r="BA72" i="11"/>
  <c r="BA77" i="11"/>
  <c r="BA73" i="11"/>
  <c r="BA67" i="11"/>
  <c r="BA70" i="11"/>
  <c r="BA65" i="11"/>
  <c r="BA58" i="11"/>
  <c r="BA53" i="11"/>
  <c r="BA49" i="11"/>
  <c r="BA40" i="11"/>
  <c r="BA38" i="11"/>
  <c r="BA56" i="11"/>
  <c r="BA55" i="11"/>
  <c r="BA45" i="11"/>
  <c r="BA42" i="11"/>
  <c r="BA63" i="11"/>
  <c r="BA62" i="11"/>
  <c r="BA46" i="11"/>
  <c r="BA59" i="11"/>
  <c r="BA34" i="11"/>
  <c r="BA26" i="11"/>
  <c r="BA30" i="11"/>
  <c r="BA28" i="11"/>
  <c r="BA15" i="11"/>
  <c r="BA11" i="11"/>
  <c r="BA21" i="11"/>
  <c r="BA20" i="11"/>
  <c r="BA3" i="11"/>
  <c r="T41" i="1"/>
  <c r="BA17" i="11"/>
  <c r="BA12" i="11"/>
  <c r="T40" i="1"/>
  <c r="T34" i="1"/>
  <c r="T53" i="1" s="1"/>
  <c r="O33" i="1"/>
  <c r="O52" i="1" s="1"/>
  <c r="T36" i="1"/>
  <c r="T37" i="1"/>
  <c r="J54" i="1"/>
  <c r="U54" i="1"/>
  <c r="D26" i="21"/>
  <c r="D48" i="21" s="1"/>
  <c r="D27" i="21"/>
  <c r="H26" i="21"/>
  <c r="H48" i="21" s="1"/>
  <c r="H27" i="21"/>
  <c r="B35" i="21"/>
  <c r="E44" i="21"/>
  <c r="E48" i="21" s="1"/>
  <c r="E46" i="21"/>
  <c r="D47" i="21"/>
  <c r="N31" i="11"/>
  <c r="G35" i="21"/>
  <c r="G33" i="21"/>
  <c r="G29" i="21"/>
  <c r="H31" i="21"/>
  <c r="G30" i="21"/>
  <c r="N85" i="11"/>
  <c r="O19" i="1"/>
  <c r="E18" i="1"/>
  <c r="H19" i="1"/>
  <c r="C20" i="1"/>
  <c r="R21" i="1"/>
  <c r="E22" i="1"/>
  <c r="Q22" i="1"/>
  <c r="U22" i="1"/>
  <c r="C24" i="1"/>
  <c r="G30" i="1"/>
  <c r="K30" i="1"/>
  <c r="J32" i="1"/>
  <c r="AG27" i="11" s="1"/>
  <c r="U32" i="1"/>
  <c r="BC27" i="11" s="1"/>
  <c r="E31" i="21"/>
  <c r="E32" i="21"/>
  <c r="E28" i="21"/>
  <c r="C35" i="21"/>
  <c r="C33" i="21"/>
  <c r="C29" i="21"/>
  <c r="C30" i="21"/>
  <c r="E29" i="21"/>
  <c r="G31" i="21"/>
  <c r="B46" i="21"/>
  <c r="B47" i="21"/>
  <c r="F46" i="21"/>
  <c r="F47" i="21"/>
  <c r="D46" i="21"/>
  <c r="E47" i="21"/>
  <c r="BA16" i="11"/>
  <c r="BA31" i="11"/>
  <c r="C21" i="1"/>
  <c r="O35" i="1"/>
  <c r="O30" i="1"/>
  <c r="O31" i="1" s="1"/>
  <c r="O54" i="1" s="1"/>
  <c r="B54" i="1"/>
  <c r="M54" i="1"/>
  <c r="F28" i="21"/>
  <c r="F35" i="21"/>
  <c r="F33" i="21"/>
  <c r="G28" i="21"/>
  <c r="H29" i="21"/>
  <c r="H47" i="21"/>
  <c r="U3" i="11"/>
  <c r="BA14" i="11"/>
  <c r="BA23" i="11"/>
  <c r="C26" i="21"/>
  <c r="C48" i="21" s="1"/>
  <c r="G26" i="21"/>
  <c r="G48" i="21" s="1"/>
  <c r="N19" i="11"/>
  <c r="U26" i="11"/>
  <c r="N61" i="11"/>
  <c r="N41" i="11"/>
  <c r="U69" i="11"/>
  <c r="N69" i="11"/>
  <c r="C15" i="27"/>
  <c r="V6" i="1" s="1"/>
  <c r="K19" i="18"/>
  <c r="C21" i="18" s="1"/>
  <c r="K20" i="14"/>
  <c r="K12" i="26"/>
  <c r="C14" i="26" s="1"/>
  <c r="K23" i="13"/>
  <c r="C25" i="13" s="1"/>
  <c r="K6" i="1" s="1"/>
  <c r="J22" i="3"/>
  <c r="C24" i="3" s="1"/>
  <c r="B6" i="1" s="1"/>
  <c r="G23" i="1" l="1"/>
  <c r="I23" i="1"/>
  <c r="H21" i="1"/>
  <c r="H22" i="1"/>
  <c r="G21" i="1"/>
  <c r="G24" i="1"/>
  <c r="G18" i="1"/>
  <c r="G25" i="1"/>
  <c r="G20" i="1"/>
  <c r="G19" i="1"/>
  <c r="I26" i="1"/>
  <c r="H20" i="1"/>
  <c r="H23" i="1"/>
  <c r="S34" i="11"/>
  <c r="H24" i="1"/>
  <c r="M26" i="1"/>
  <c r="C28" i="21"/>
  <c r="B28" i="21"/>
  <c r="Q12" i="11"/>
  <c r="Q44" i="11"/>
  <c r="Q53" i="11"/>
  <c r="Q62" i="11"/>
  <c r="O26" i="1"/>
  <c r="O21" i="1"/>
  <c r="B29" i="21"/>
  <c r="B32" i="21"/>
  <c r="O23" i="1"/>
  <c r="Q25" i="11"/>
  <c r="Q17" i="11"/>
  <c r="Q52" i="11"/>
  <c r="Q80" i="11"/>
  <c r="S30" i="11"/>
  <c r="S27" i="11"/>
  <c r="S36" i="11"/>
  <c r="C41" i="1"/>
  <c r="Q63" i="11"/>
  <c r="S41" i="11"/>
  <c r="B31" i="21"/>
  <c r="F32" i="1"/>
  <c r="Y27" i="11" s="1"/>
  <c r="O24" i="1"/>
  <c r="B33" i="21"/>
  <c r="Q28" i="11"/>
  <c r="Q33" i="11"/>
  <c r="Q51" i="11"/>
  <c r="Q73" i="11"/>
  <c r="O25" i="1"/>
  <c r="U43" i="11"/>
  <c r="U27" i="11"/>
  <c r="I24" i="1"/>
  <c r="M19" i="1"/>
  <c r="I20" i="1"/>
  <c r="I41" i="1"/>
  <c r="I21" i="1"/>
  <c r="I18" i="1"/>
  <c r="S36" i="1"/>
  <c r="AY153" i="11"/>
  <c r="AY82" i="11"/>
  <c r="AY70" i="11"/>
  <c r="AY75" i="11"/>
  <c r="AY72" i="11"/>
  <c r="AY62" i="11"/>
  <c r="AY64" i="11"/>
  <c r="AY65" i="11"/>
  <c r="AY59" i="11"/>
  <c r="AY34" i="11"/>
  <c r="AY43" i="11"/>
  <c r="AY55" i="11"/>
  <c r="AY42" i="11"/>
  <c r="AY58" i="11"/>
  <c r="AY36" i="11"/>
  <c r="AY14" i="11"/>
  <c r="AY19" i="11"/>
  <c r="AY47" i="11"/>
  <c r="AY13" i="11"/>
  <c r="AY30" i="11"/>
  <c r="AY8" i="11"/>
  <c r="AY16" i="11"/>
  <c r="AY83" i="11"/>
  <c r="AY78" i="11"/>
  <c r="AY92" i="11"/>
  <c r="AY71" i="11"/>
  <c r="AY88" i="11"/>
  <c r="AY56" i="11"/>
  <c r="AY57" i="11"/>
  <c r="AY69" i="11"/>
  <c r="AY52" i="11"/>
  <c r="AY31" i="11"/>
  <c r="AY6" i="11"/>
  <c r="AY50" i="11"/>
  <c r="AY73" i="11"/>
  <c r="AY81" i="11"/>
  <c r="Q81" i="11"/>
  <c r="Q67" i="11"/>
  <c r="Q78" i="11"/>
  <c r="Q60" i="11"/>
  <c r="Q46" i="11"/>
  <c r="Q49" i="11"/>
  <c r="Q50" i="11"/>
  <c r="Q13" i="11"/>
  <c r="Q23" i="11"/>
  <c r="B40" i="1"/>
  <c r="Q140" i="11"/>
  <c r="Q85" i="11"/>
  <c r="Q82" i="11"/>
  <c r="Q74" i="11"/>
  <c r="Q66" i="11"/>
  <c r="Q64" i="11"/>
  <c r="Q57" i="11"/>
  <c r="Q35" i="11"/>
  <c r="Q41" i="11"/>
  <c r="Q16" i="11"/>
  <c r="Q6" i="11"/>
  <c r="B34" i="1"/>
  <c r="B53" i="1" s="1"/>
  <c r="Q8" i="11"/>
  <c r="N23" i="1"/>
  <c r="N18" i="1"/>
  <c r="N20" i="1"/>
  <c r="N25" i="1"/>
  <c r="N26" i="1"/>
  <c r="M24" i="1"/>
  <c r="M21" i="1"/>
  <c r="M25" i="1"/>
  <c r="M18" i="1"/>
  <c r="F32" i="21"/>
  <c r="F29" i="21"/>
  <c r="D20" i="1"/>
  <c r="D26" i="1"/>
  <c r="D21" i="1"/>
  <c r="D18" i="1"/>
  <c r="D22" i="1"/>
  <c r="D25" i="1"/>
  <c r="E23" i="1"/>
  <c r="E26" i="1"/>
  <c r="E20" i="1"/>
  <c r="F18" i="1"/>
  <c r="F20" i="1"/>
  <c r="F23" i="1"/>
  <c r="F25" i="1"/>
  <c r="AY85" i="11"/>
  <c r="AY7" i="11"/>
  <c r="AY67" i="11"/>
  <c r="AY26" i="11"/>
  <c r="AY22" i="11"/>
  <c r="AY40" i="11"/>
  <c r="AY37" i="11"/>
  <c r="AY63" i="11"/>
  <c r="AY80" i="11"/>
  <c r="U68" i="11"/>
  <c r="U44" i="11"/>
  <c r="U34" i="11"/>
  <c r="U19" i="11"/>
  <c r="E19" i="1"/>
  <c r="S40" i="1"/>
  <c r="S37" i="1"/>
  <c r="AY28" i="11"/>
  <c r="AY20" i="11"/>
  <c r="AY9" i="11"/>
  <c r="AY10" i="11"/>
  <c r="AY41" i="11"/>
  <c r="AY23" i="11"/>
  <c r="AY54" i="11"/>
  <c r="AY44" i="11"/>
  <c r="AY48" i="11"/>
  <c r="AY93" i="11"/>
  <c r="AY66" i="11"/>
  <c r="AY84" i="11"/>
  <c r="AY86" i="11"/>
  <c r="B33" i="1"/>
  <c r="B52" i="1" s="1"/>
  <c r="Q14" i="11"/>
  <c r="Q30" i="11"/>
  <c r="Q65" i="11"/>
  <c r="Q70" i="11"/>
  <c r="M41" i="1"/>
  <c r="F26" i="1"/>
  <c r="F24" i="1"/>
  <c r="N24" i="1"/>
  <c r="D19" i="1"/>
  <c r="E24" i="1"/>
  <c r="C25" i="12"/>
  <c r="J6" i="1"/>
  <c r="J41" i="1" s="1"/>
  <c r="S62" i="11"/>
  <c r="S40" i="11"/>
  <c r="O41" i="1"/>
  <c r="O20" i="1"/>
  <c r="G26" i="1"/>
  <c r="M23" i="1"/>
  <c r="M20" i="1"/>
  <c r="F30" i="21"/>
  <c r="F31" i="21"/>
  <c r="S34" i="1"/>
  <c r="S53" i="1" s="1"/>
  <c r="O22" i="1"/>
  <c r="V25" i="1"/>
  <c r="V23" i="1"/>
  <c r="V21" i="1"/>
  <c r="V19" i="1"/>
  <c r="V24" i="1"/>
  <c r="V22" i="1"/>
  <c r="V20" i="1"/>
  <c r="V18" i="1"/>
  <c r="V26" i="1"/>
  <c r="N206" i="11"/>
  <c r="AU206" i="11"/>
  <c r="W21" i="11"/>
  <c r="W62" i="11"/>
  <c r="W61" i="11"/>
  <c r="E41" i="1"/>
  <c r="W31" i="11"/>
  <c r="W41" i="11"/>
  <c r="BA6" i="11"/>
  <c r="BA60" i="11"/>
  <c r="BA85" i="11"/>
  <c r="Q47" i="11"/>
  <c r="BA29" i="11"/>
  <c r="T33" i="1"/>
  <c r="T52" i="1" s="1"/>
  <c r="BA8" i="11"/>
  <c r="BA33" i="11"/>
  <c r="BA7" i="11"/>
  <c r="BA22" i="11"/>
  <c r="BA19" i="11"/>
  <c r="BA18" i="11"/>
  <c r="BA36" i="11"/>
  <c r="BA47" i="11"/>
  <c r="BA39" i="11"/>
  <c r="BA50" i="11"/>
  <c r="BA74" i="11"/>
  <c r="BA43" i="11"/>
  <c r="BA66" i="11"/>
  <c r="BA57" i="11"/>
  <c r="BA68" i="11"/>
  <c r="BA86" i="11"/>
  <c r="BA78" i="11"/>
  <c r="BA79" i="11"/>
  <c r="BA82" i="11"/>
  <c r="BA92" i="11"/>
  <c r="Q31" i="11"/>
  <c r="Q36" i="11"/>
  <c r="B35" i="1"/>
  <c r="Q40" i="11"/>
  <c r="Q15" i="11"/>
  <c r="Q9" i="11"/>
  <c r="Q19" i="11"/>
  <c r="Q21" i="11"/>
  <c r="Q42" i="11"/>
  <c r="Q26" i="11"/>
  <c r="Q38" i="11"/>
  <c r="Q37" i="11"/>
  <c r="Q34" i="11"/>
  <c r="Q55" i="11"/>
  <c r="Q72" i="11"/>
  <c r="Q75" i="11"/>
  <c r="Q79" i="11"/>
  <c r="Q68" i="11"/>
  <c r="Q76" i="11"/>
  <c r="Q77" i="11"/>
  <c r="N31" i="1"/>
  <c r="N54" i="1" s="1"/>
  <c r="N32" i="1"/>
  <c r="AO27" i="11" s="1"/>
  <c r="BA76" i="11"/>
  <c r="BA9" i="11"/>
  <c r="BA10" i="11"/>
  <c r="BA52" i="11"/>
  <c r="BA13" i="11"/>
  <c r="BA48" i="11"/>
  <c r="BA25" i="11"/>
  <c r="BA140" i="11"/>
  <c r="BA37" i="11"/>
  <c r="BA51" i="11"/>
  <c r="BA41" i="11"/>
  <c r="BA54" i="11"/>
  <c r="BA35" i="11"/>
  <c r="BA44" i="11"/>
  <c r="BA61" i="11"/>
  <c r="BA64" i="11"/>
  <c r="BA69" i="11"/>
  <c r="BA80" i="11"/>
  <c r="BA83" i="11"/>
  <c r="BA84" i="11"/>
  <c r="BA93" i="11"/>
  <c r="Q10" i="11"/>
  <c r="Q7" i="11"/>
  <c r="B37" i="1"/>
  <c r="B36" i="1"/>
  <c r="Q18" i="11"/>
  <c r="Q11" i="11"/>
  <c r="Q39" i="11"/>
  <c r="Q22" i="11"/>
  <c r="Q45" i="11"/>
  <c r="Q29" i="11"/>
  <c r="Q54" i="11"/>
  <c r="Q48" i="11"/>
  <c r="Q43" i="11"/>
  <c r="Q58" i="11"/>
  <c r="Q56" i="11"/>
  <c r="Q59" i="11"/>
  <c r="Q71" i="11"/>
  <c r="Q69" i="11"/>
  <c r="Q83" i="11"/>
  <c r="L31" i="1"/>
  <c r="L54" i="1" s="1"/>
  <c r="L32" i="1"/>
  <c r="AK27" i="11" s="1"/>
  <c r="AC84" i="11"/>
  <c r="AC82" i="11"/>
  <c r="AC83" i="11"/>
  <c r="AC79" i="11"/>
  <c r="AC76" i="11"/>
  <c r="AC71" i="11"/>
  <c r="AC72" i="11"/>
  <c r="AC80" i="11"/>
  <c r="AC78" i="11"/>
  <c r="AC75" i="11"/>
  <c r="AC73" i="11"/>
  <c r="AC69" i="11"/>
  <c r="AC68" i="11"/>
  <c r="AC67" i="11"/>
  <c r="AC77" i="11"/>
  <c r="AC70" i="11"/>
  <c r="AC64" i="11"/>
  <c r="AC57" i="11"/>
  <c r="AC65" i="11"/>
  <c r="AC58" i="11"/>
  <c r="AC66" i="11"/>
  <c r="AC56" i="11"/>
  <c r="AC53" i="11"/>
  <c r="AC49" i="11"/>
  <c r="AC44" i="11"/>
  <c r="AC43" i="11"/>
  <c r="AC40" i="11"/>
  <c r="AC38" i="11"/>
  <c r="AC35" i="11"/>
  <c r="AC81" i="11"/>
  <c r="AC61" i="11"/>
  <c r="AC60" i="11"/>
  <c r="AC59" i="11"/>
  <c r="AC54" i="11"/>
  <c r="AC50" i="11"/>
  <c r="AC45" i="11"/>
  <c r="AC42" i="11"/>
  <c r="AC39" i="11"/>
  <c r="AC63" i="11"/>
  <c r="AC62" i="11"/>
  <c r="AC55" i="11"/>
  <c r="AC51" i="11"/>
  <c r="AC47" i="11"/>
  <c r="AC46" i="11"/>
  <c r="AC33" i="11"/>
  <c r="AC26" i="11"/>
  <c r="AC140" i="11"/>
  <c r="AC18" i="11"/>
  <c r="AC34" i="11"/>
  <c r="AC30" i="11"/>
  <c r="AC28" i="11"/>
  <c r="AC25" i="11"/>
  <c r="AC19" i="11"/>
  <c r="AC15" i="11"/>
  <c r="AC11" i="11"/>
  <c r="AC52" i="11"/>
  <c r="AC31" i="11"/>
  <c r="AC14" i="11"/>
  <c r="AC7" i="11"/>
  <c r="AC3" i="11"/>
  <c r="AC74" i="11"/>
  <c r="AC29" i="11"/>
  <c r="AC13" i="11"/>
  <c r="AC8" i="11"/>
  <c r="H40" i="1"/>
  <c r="H34" i="1"/>
  <c r="H53" i="1" s="1"/>
  <c r="AC21" i="11"/>
  <c r="AC17" i="11"/>
  <c r="AC12" i="11"/>
  <c r="AC48" i="11"/>
  <c r="AC41" i="11"/>
  <c r="AC10" i="11"/>
  <c r="AC85" i="11"/>
  <c r="AC23" i="11"/>
  <c r="AC22" i="11"/>
  <c r="AC20" i="11"/>
  <c r="AC37" i="11"/>
  <c r="AC36" i="11"/>
  <c r="AC16" i="11"/>
  <c r="AC6" i="11"/>
  <c r="AC9" i="11"/>
  <c r="H36" i="1"/>
  <c r="H33" i="1"/>
  <c r="H52" i="1" s="1"/>
  <c r="H37" i="1"/>
  <c r="H30" i="21"/>
  <c r="H32" i="21"/>
  <c r="H28" i="21"/>
  <c r="H35" i="21"/>
  <c r="H33" i="21"/>
  <c r="BE82" i="11"/>
  <c r="BE93" i="11"/>
  <c r="BE92" i="11"/>
  <c r="BE91" i="11"/>
  <c r="BE88" i="11"/>
  <c r="BE84" i="11"/>
  <c r="BE80" i="11"/>
  <c r="BE86" i="11"/>
  <c r="BE81" i="11"/>
  <c r="BE77" i="11"/>
  <c r="BE87" i="11"/>
  <c r="BE79" i="11"/>
  <c r="BE73" i="11"/>
  <c r="BE69" i="11"/>
  <c r="BE68" i="11"/>
  <c r="BE67" i="11"/>
  <c r="BE74" i="11"/>
  <c r="BE70" i="11"/>
  <c r="BE78" i="11"/>
  <c r="BE76" i="11"/>
  <c r="BE71" i="11"/>
  <c r="BE75" i="11"/>
  <c r="BE72" i="11"/>
  <c r="BE61" i="11"/>
  <c r="BE60" i="11"/>
  <c r="BE59" i="11"/>
  <c r="BE55" i="11"/>
  <c r="BE153" i="11"/>
  <c r="BE83" i="11"/>
  <c r="BE63" i="11"/>
  <c r="BE62" i="11"/>
  <c r="BE56" i="11"/>
  <c r="BE66" i="11"/>
  <c r="BE64" i="11"/>
  <c r="BE51" i="11"/>
  <c r="BE47" i="11"/>
  <c r="BE46" i="11"/>
  <c r="BE36" i="11"/>
  <c r="BE52" i="11"/>
  <c r="BE48" i="11"/>
  <c r="BE37" i="11"/>
  <c r="BE34" i="11"/>
  <c r="BE65" i="11"/>
  <c r="BE58" i="11"/>
  <c r="BE57" i="11"/>
  <c r="BE53" i="11"/>
  <c r="BE49" i="11"/>
  <c r="BE44" i="11"/>
  <c r="BE43" i="11"/>
  <c r="BE41" i="11"/>
  <c r="BE31" i="11"/>
  <c r="BE29" i="11"/>
  <c r="BE21" i="11"/>
  <c r="BE20" i="11"/>
  <c r="BE39" i="11"/>
  <c r="BE38" i="11"/>
  <c r="BE35" i="11"/>
  <c r="BE23" i="11"/>
  <c r="BE22" i="11"/>
  <c r="BE17" i="11"/>
  <c r="BE13" i="11"/>
  <c r="BE9" i="11"/>
  <c r="BE42" i="11"/>
  <c r="BE40" i="11"/>
  <c r="BE33" i="11"/>
  <c r="BE25" i="11"/>
  <c r="BE140" i="11"/>
  <c r="BE14" i="11"/>
  <c r="BE12" i="11"/>
  <c r="BE85" i="11"/>
  <c r="BE54" i="11"/>
  <c r="BE45" i="11"/>
  <c r="BE30" i="11"/>
  <c r="BE26" i="11"/>
  <c r="BE16" i="11"/>
  <c r="BE11" i="11"/>
  <c r="BE6" i="11"/>
  <c r="BE8" i="11"/>
  <c r="BE7" i="11"/>
  <c r="BE3" i="11"/>
  <c r="V41" i="1"/>
  <c r="V40" i="1"/>
  <c r="V37" i="1"/>
  <c r="V53" i="1"/>
  <c r="V52" i="1"/>
  <c r="BE18" i="11"/>
  <c r="BE50" i="11"/>
  <c r="BE19" i="11"/>
  <c r="BE15" i="11"/>
  <c r="BE10" i="11"/>
  <c r="BE28" i="11"/>
  <c r="B22" i="1"/>
  <c r="B18" i="1"/>
  <c r="B25" i="1"/>
  <c r="B21" i="1"/>
  <c r="B20" i="1"/>
  <c r="B24" i="1"/>
  <c r="B19" i="1"/>
  <c r="B23" i="1"/>
  <c r="AG82" i="11"/>
  <c r="AG84" i="11"/>
  <c r="AG80" i="11"/>
  <c r="AG81" i="11"/>
  <c r="AG77" i="11"/>
  <c r="AG78" i="11"/>
  <c r="AG73" i="11"/>
  <c r="AG69" i="11"/>
  <c r="AG68" i="11"/>
  <c r="AG67" i="11"/>
  <c r="AG79" i="11"/>
  <c r="AG75" i="11"/>
  <c r="AG74" i="11"/>
  <c r="AG70" i="11"/>
  <c r="AG71" i="11"/>
  <c r="AG72" i="11"/>
  <c r="AG66" i="11"/>
  <c r="AG61" i="11"/>
  <c r="AG60" i="11"/>
  <c r="AG59" i="11"/>
  <c r="AG76" i="11"/>
  <c r="AG63" i="11"/>
  <c r="AG62" i="11"/>
  <c r="AG56" i="11"/>
  <c r="AG64" i="11"/>
  <c r="AG58" i="11"/>
  <c r="AG51" i="11"/>
  <c r="AG47" i="11"/>
  <c r="AG46" i="11"/>
  <c r="AG41" i="11"/>
  <c r="AG36" i="11"/>
  <c r="AG57" i="11"/>
  <c r="AG55" i="11"/>
  <c r="AG52" i="11"/>
  <c r="AG48" i="11"/>
  <c r="AG37" i="11"/>
  <c r="AG65" i="11"/>
  <c r="AG53" i="11"/>
  <c r="AG49" i="11"/>
  <c r="AG44" i="11"/>
  <c r="AG38" i="11"/>
  <c r="AG35" i="11"/>
  <c r="AG31" i="11"/>
  <c r="AG29" i="11"/>
  <c r="AG21" i="11"/>
  <c r="AG20" i="11"/>
  <c r="AG83" i="11"/>
  <c r="AG42" i="11"/>
  <c r="AG40" i="11"/>
  <c r="AG23" i="11"/>
  <c r="AG22" i="11"/>
  <c r="AG17" i="11"/>
  <c r="AG13" i="11"/>
  <c r="AG54" i="11"/>
  <c r="AG45" i="11"/>
  <c r="AG28" i="11"/>
  <c r="AG26" i="11"/>
  <c r="AG9" i="11"/>
  <c r="AG85" i="11"/>
  <c r="AG50" i="11"/>
  <c r="AG34" i="11"/>
  <c r="AG33" i="11"/>
  <c r="AG19" i="11"/>
  <c r="AG18" i="11"/>
  <c r="AG12" i="11"/>
  <c r="AG10" i="11"/>
  <c r="AG6" i="11"/>
  <c r="J36" i="1"/>
  <c r="AG43" i="11"/>
  <c r="AG30" i="11"/>
  <c r="AG14" i="11"/>
  <c r="AG16" i="11"/>
  <c r="AG11" i="11"/>
  <c r="AG25" i="11"/>
  <c r="AG140" i="11"/>
  <c r="AG15" i="11"/>
  <c r="AG39" i="11"/>
  <c r="AG8" i="11"/>
  <c r="J40" i="1"/>
  <c r="J37" i="1"/>
  <c r="J34" i="1"/>
  <c r="J53" i="1" s="1"/>
  <c r="J33" i="1"/>
  <c r="J52" i="1" s="1"/>
  <c r="AG7" i="11"/>
  <c r="AG3" i="11"/>
  <c r="AM83" i="11"/>
  <c r="AM84" i="11"/>
  <c r="AM80" i="11"/>
  <c r="AM76" i="11"/>
  <c r="AM75" i="11"/>
  <c r="AM81" i="11"/>
  <c r="AM72" i="11"/>
  <c r="AM73" i="11"/>
  <c r="AM69" i="11"/>
  <c r="AM68" i="11"/>
  <c r="AM82" i="11"/>
  <c r="AM78" i="11"/>
  <c r="AM74" i="11"/>
  <c r="AM70" i="11"/>
  <c r="AM65" i="11"/>
  <c r="AM58" i="11"/>
  <c r="AM66" i="11"/>
  <c r="AM61" i="11"/>
  <c r="AM60" i="11"/>
  <c r="AM59" i="11"/>
  <c r="AM55" i="11"/>
  <c r="AM79" i="11"/>
  <c r="AM67" i="11"/>
  <c r="AM63" i="11"/>
  <c r="AM62" i="11"/>
  <c r="AM57" i="11"/>
  <c r="AM54" i="11"/>
  <c r="AM50" i="11"/>
  <c r="AM45" i="11"/>
  <c r="AM42" i="11"/>
  <c r="AM39" i="11"/>
  <c r="AM33" i="11"/>
  <c r="AM77" i="11"/>
  <c r="AM64" i="11"/>
  <c r="AM56" i="11"/>
  <c r="AM51" i="11"/>
  <c r="AM47" i="11"/>
  <c r="AM46" i="11"/>
  <c r="AM41" i="11"/>
  <c r="AM36" i="11"/>
  <c r="AM52" i="11"/>
  <c r="AM48" i="11"/>
  <c r="AM40" i="11"/>
  <c r="AM37" i="11"/>
  <c r="AM30" i="11"/>
  <c r="AM28" i="11"/>
  <c r="AM25" i="11"/>
  <c r="AM19" i="11"/>
  <c r="AM71" i="11"/>
  <c r="AM53" i="11"/>
  <c r="AM34" i="11"/>
  <c r="AM31" i="11"/>
  <c r="AM29" i="11"/>
  <c r="AM21" i="11"/>
  <c r="AM20" i="11"/>
  <c r="AM16" i="11"/>
  <c r="AM12" i="11"/>
  <c r="AM22" i="11"/>
  <c r="AM18" i="11"/>
  <c r="AM14" i="11"/>
  <c r="AM11" i="11"/>
  <c r="AM8" i="11"/>
  <c r="AM49" i="11"/>
  <c r="AM44" i="11"/>
  <c r="AM35" i="11"/>
  <c r="AM15" i="11"/>
  <c r="AM13" i="11"/>
  <c r="AM9" i="11"/>
  <c r="AM85" i="11"/>
  <c r="M37" i="1"/>
  <c r="M33" i="1"/>
  <c r="M52" i="1" s="1"/>
  <c r="AM38" i="11"/>
  <c r="M40" i="1"/>
  <c r="M34" i="1"/>
  <c r="M53" i="1" s="1"/>
  <c r="AM43" i="11"/>
  <c r="AM26" i="11"/>
  <c r="AM140" i="11"/>
  <c r="AM23" i="11"/>
  <c r="AM17" i="11"/>
  <c r="AM7" i="11"/>
  <c r="AM3" i="11"/>
  <c r="AM10" i="11"/>
  <c r="AM6" i="11"/>
  <c r="M36" i="1"/>
  <c r="AE83" i="11"/>
  <c r="AE84" i="11"/>
  <c r="AE80" i="11"/>
  <c r="AE76" i="11"/>
  <c r="AE75" i="11"/>
  <c r="AE72" i="11"/>
  <c r="AE78" i="11"/>
  <c r="AE73" i="11"/>
  <c r="AE69" i="11"/>
  <c r="AE68" i="11"/>
  <c r="AE81" i="11"/>
  <c r="AE79" i="11"/>
  <c r="AE77" i="11"/>
  <c r="AE74" i="11"/>
  <c r="AE70" i="11"/>
  <c r="AE71" i="11"/>
  <c r="AE67" i="11"/>
  <c r="AE65" i="11"/>
  <c r="AE58" i="11"/>
  <c r="AE66" i="11"/>
  <c r="AE61" i="11"/>
  <c r="AE60" i="11"/>
  <c r="AE59" i="11"/>
  <c r="AE55" i="11"/>
  <c r="AE63" i="11"/>
  <c r="AE62" i="11"/>
  <c r="AE54" i="11"/>
  <c r="AE50" i="11"/>
  <c r="AE45" i="11"/>
  <c r="AE42" i="11"/>
  <c r="AE39" i="11"/>
  <c r="AE33" i="11"/>
  <c r="AE51" i="11"/>
  <c r="AE47" i="11"/>
  <c r="AE46" i="11"/>
  <c r="AE41" i="11"/>
  <c r="AE36" i="11"/>
  <c r="AE82" i="11"/>
  <c r="AE64" i="11"/>
  <c r="AE57" i="11"/>
  <c r="AE52" i="11"/>
  <c r="AE48" i="11"/>
  <c r="AE43" i="11"/>
  <c r="AE34" i="11"/>
  <c r="AE30" i="11"/>
  <c r="AE28" i="11"/>
  <c r="AE25" i="11"/>
  <c r="AE19" i="11"/>
  <c r="AE56" i="11"/>
  <c r="AE44" i="11"/>
  <c r="AE38" i="11"/>
  <c r="AE35" i="11"/>
  <c r="AE31" i="11"/>
  <c r="AE29" i="11"/>
  <c r="AE21" i="11"/>
  <c r="AE20" i="11"/>
  <c r="AE16" i="11"/>
  <c r="AE12" i="11"/>
  <c r="AE40" i="11"/>
  <c r="AE140" i="11"/>
  <c r="AE15" i="11"/>
  <c r="AE13" i="11"/>
  <c r="AE8" i="11"/>
  <c r="AE37" i="11"/>
  <c r="AE26" i="11"/>
  <c r="AE23" i="11"/>
  <c r="AE17" i="11"/>
  <c r="AE9" i="11"/>
  <c r="AE85" i="11"/>
  <c r="I37" i="1"/>
  <c r="I33" i="1"/>
  <c r="I52" i="1" s="1"/>
  <c r="AE10" i="11"/>
  <c r="AE7" i="11"/>
  <c r="AE3" i="11"/>
  <c r="AE14" i="11"/>
  <c r="AE6" i="11"/>
  <c r="AE18" i="11"/>
  <c r="I40" i="1"/>
  <c r="AE53" i="11"/>
  <c r="AE22" i="11"/>
  <c r="AE11" i="11"/>
  <c r="I36" i="1"/>
  <c r="AE49" i="11"/>
  <c r="I34" i="1"/>
  <c r="I53" i="1" s="1"/>
  <c r="K25" i="1"/>
  <c r="K21" i="1"/>
  <c r="K24" i="1"/>
  <c r="K20" i="1"/>
  <c r="K23" i="1"/>
  <c r="K19" i="1"/>
  <c r="K18" i="1"/>
  <c r="K22" i="1"/>
  <c r="K26" i="1"/>
  <c r="K32" i="1"/>
  <c r="K31" i="1"/>
  <c r="K54" i="1" s="1"/>
  <c r="G31" i="1"/>
  <c r="G54" i="1" s="1"/>
  <c r="G32" i="1"/>
  <c r="AA27" i="11" s="1"/>
  <c r="W83" i="11"/>
  <c r="W84" i="11"/>
  <c r="W80" i="11"/>
  <c r="W76" i="11"/>
  <c r="W75" i="11"/>
  <c r="W82" i="11"/>
  <c r="W81" i="11"/>
  <c r="W78" i="11"/>
  <c r="W72" i="11"/>
  <c r="W79" i="11"/>
  <c r="W77" i="11"/>
  <c r="W73" i="11"/>
  <c r="W69" i="11"/>
  <c r="W68" i="11"/>
  <c r="W74" i="11"/>
  <c r="W70" i="11"/>
  <c r="W65" i="11"/>
  <c r="W58" i="11"/>
  <c r="W71" i="11"/>
  <c r="W66" i="11"/>
  <c r="W60" i="11"/>
  <c r="W59" i="11"/>
  <c r="W67" i="11"/>
  <c r="W63" i="11"/>
  <c r="W57" i="11"/>
  <c r="W54" i="11"/>
  <c r="W50" i="11"/>
  <c r="W45" i="11"/>
  <c r="W42" i="11"/>
  <c r="W39" i="11"/>
  <c r="W33" i="11"/>
  <c r="W56" i="11"/>
  <c r="W55" i="11"/>
  <c r="W51" i="11"/>
  <c r="W47" i="11"/>
  <c r="W46" i="11"/>
  <c r="W36" i="11"/>
  <c r="W52" i="11"/>
  <c r="W48" i="11"/>
  <c r="W49" i="11"/>
  <c r="W40" i="11"/>
  <c r="W37" i="11"/>
  <c r="W30" i="11"/>
  <c r="W28" i="11"/>
  <c r="W25" i="11"/>
  <c r="W19" i="11"/>
  <c r="W29" i="11"/>
  <c r="W20" i="11"/>
  <c r="W16" i="11"/>
  <c r="W12" i="11"/>
  <c r="W43" i="11"/>
  <c r="W38" i="11"/>
  <c r="W22" i="11"/>
  <c r="W18" i="11"/>
  <c r="W17" i="11"/>
  <c r="W8" i="11"/>
  <c r="W10" i="11"/>
  <c r="W9" i="11"/>
  <c r="W85" i="11"/>
  <c r="E37" i="1"/>
  <c r="E33" i="1"/>
  <c r="E52" i="1" s="1"/>
  <c r="W26" i="11"/>
  <c r="W140" i="11"/>
  <c r="W23" i="11"/>
  <c r="W13" i="11"/>
  <c r="W64" i="11"/>
  <c r="W6" i="11"/>
  <c r="W15" i="11"/>
  <c r="E36" i="1"/>
  <c r="W53" i="11"/>
  <c r="W44" i="11"/>
  <c r="W35" i="11"/>
  <c r="W14" i="11"/>
  <c r="W7" i="11"/>
  <c r="W3" i="11"/>
  <c r="E40" i="1"/>
  <c r="E34" i="1"/>
  <c r="E53" i="1" s="1"/>
  <c r="W34" i="11"/>
  <c r="W11" i="11"/>
  <c r="P31" i="1"/>
  <c r="P54" i="1" s="1"/>
  <c r="P32" i="1"/>
  <c r="AS27" i="11" s="1"/>
  <c r="U84" i="11"/>
  <c r="U82" i="11"/>
  <c r="U83" i="11"/>
  <c r="U79" i="11"/>
  <c r="U80" i="11"/>
  <c r="U71" i="11"/>
  <c r="U81" i="11"/>
  <c r="U78" i="11"/>
  <c r="U75" i="11"/>
  <c r="U72" i="11"/>
  <c r="U77" i="11"/>
  <c r="U73" i="11"/>
  <c r="U67" i="11"/>
  <c r="U74" i="11"/>
  <c r="U64" i="11"/>
  <c r="U62" i="11"/>
  <c r="U57" i="11"/>
  <c r="U70" i="11"/>
  <c r="U65" i="11"/>
  <c r="U58" i="11"/>
  <c r="U76" i="11"/>
  <c r="U66" i="11"/>
  <c r="U61" i="11"/>
  <c r="U53" i="11"/>
  <c r="U49" i="11"/>
  <c r="U40" i="11"/>
  <c r="U38" i="11"/>
  <c r="U35" i="11"/>
  <c r="U54" i="11"/>
  <c r="U50" i="11"/>
  <c r="U45" i="11"/>
  <c r="U42" i="11"/>
  <c r="U39" i="11"/>
  <c r="U56" i="11"/>
  <c r="U55" i="11"/>
  <c r="U51" i="11"/>
  <c r="U47" i="11"/>
  <c r="U46" i="11"/>
  <c r="U48" i="11"/>
  <c r="U36" i="11"/>
  <c r="U140" i="11"/>
  <c r="U23" i="11"/>
  <c r="U18" i="11"/>
  <c r="U60" i="11"/>
  <c r="U37" i="11"/>
  <c r="U30" i="11"/>
  <c r="U25" i="11"/>
  <c r="U15" i="11"/>
  <c r="U11" i="11"/>
  <c r="U28" i="11"/>
  <c r="U20" i="11"/>
  <c r="U13" i="11"/>
  <c r="U7" i="11"/>
  <c r="U63" i="11"/>
  <c r="U59" i="11"/>
  <c r="U52" i="11"/>
  <c r="U41" i="11"/>
  <c r="U22" i="11"/>
  <c r="U21" i="11"/>
  <c r="U17" i="11"/>
  <c r="U12" i="11"/>
  <c r="U8" i="11"/>
  <c r="D40" i="1"/>
  <c r="D34" i="1"/>
  <c r="D53" i="1" s="1"/>
  <c r="U6" i="11"/>
  <c r="U85" i="11"/>
  <c r="U29" i="11"/>
  <c r="U9" i="11"/>
  <c r="U33" i="11"/>
  <c r="U16" i="11"/>
  <c r="U14" i="11"/>
  <c r="U10" i="11"/>
  <c r="D37" i="1"/>
  <c r="D36" i="1"/>
  <c r="D33" i="1"/>
  <c r="D52" i="1" s="1"/>
  <c r="U31" i="11"/>
  <c r="D35" i="1"/>
  <c r="B41" i="1"/>
  <c r="C22" i="14"/>
  <c r="L6" i="1"/>
  <c r="Y80" i="11"/>
  <c r="Y79" i="11"/>
  <c r="Y68" i="11"/>
  <c r="Y76" i="11"/>
  <c r="Y60" i="11"/>
  <c r="Y62" i="11"/>
  <c r="Y55" i="11"/>
  <c r="Y41" i="11"/>
  <c r="Y37" i="11"/>
  <c r="Y50" i="11"/>
  <c r="Y21" i="11"/>
  <c r="Y39" i="11"/>
  <c r="Y13" i="11"/>
  <c r="Y10" i="11"/>
  <c r="Y40" i="11"/>
  <c r="Y14" i="11"/>
  <c r="Y65" i="11"/>
  <c r="Y8" i="11"/>
  <c r="Y7" i="11"/>
  <c r="F34" i="1"/>
  <c r="F53" i="1" s="1"/>
  <c r="Y33" i="11"/>
  <c r="BC86" i="11"/>
  <c r="BC87" i="11"/>
  <c r="BC153" i="11"/>
  <c r="BC83" i="11"/>
  <c r="BC93" i="11"/>
  <c r="BC92" i="11"/>
  <c r="BC91" i="11"/>
  <c r="BC88" i="11"/>
  <c r="BC84" i="11"/>
  <c r="BC80" i="11"/>
  <c r="BC76" i="11"/>
  <c r="BC75" i="11"/>
  <c r="BC72" i="11"/>
  <c r="BC66" i="11"/>
  <c r="BC79" i="11"/>
  <c r="BC77" i="11"/>
  <c r="BC73" i="11"/>
  <c r="BC69" i="11"/>
  <c r="BC68" i="11"/>
  <c r="BC67" i="11"/>
  <c r="BC74" i="11"/>
  <c r="BC70" i="11"/>
  <c r="BC71" i="11"/>
  <c r="BC65" i="11"/>
  <c r="BC58" i="11"/>
  <c r="BC82" i="11"/>
  <c r="BC81" i="11"/>
  <c r="BC61" i="11"/>
  <c r="BC60" i="11"/>
  <c r="BC59" i="11"/>
  <c r="BC55" i="11"/>
  <c r="BC78" i="11"/>
  <c r="BC63" i="11"/>
  <c r="BC62" i="11"/>
  <c r="BC56" i="11"/>
  <c r="BC54" i="11"/>
  <c r="BC50" i="11"/>
  <c r="BC45" i="11"/>
  <c r="BC42" i="11"/>
  <c r="BC41" i="11"/>
  <c r="BC39" i="11"/>
  <c r="BC33" i="11"/>
  <c r="BC51" i="11"/>
  <c r="BC47" i="11"/>
  <c r="BC46" i="11"/>
  <c r="BC36" i="11"/>
  <c r="BC64" i="11"/>
  <c r="BC52" i="11"/>
  <c r="BC48" i="11"/>
  <c r="BC30" i="11"/>
  <c r="BC28" i="11"/>
  <c r="BC25" i="11"/>
  <c r="BC19" i="11"/>
  <c r="BC43" i="11"/>
  <c r="BC31" i="11"/>
  <c r="BC29" i="11"/>
  <c r="BC21" i="11"/>
  <c r="BC20" i="11"/>
  <c r="BC16" i="11"/>
  <c r="BC12" i="11"/>
  <c r="BC17" i="11"/>
  <c r="BC10" i="11"/>
  <c r="BC8" i="11"/>
  <c r="BC40" i="11"/>
  <c r="BC35" i="11"/>
  <c r="BC34" i="11"/>
  <c r="BC140" i="11"/>
  <c r="BC14" i="11"/>
  <c r="BC85" i="11"/>
  <c r="U37" i="1"/>
  <c r="U33" i="1"/>
  <c r="U52" i="1" s="1"/>
  <c r="BC53" i="11"/>
  <c r="BC18" i="11"/>
  <c r="U41" i="1"/>
  <c r="BC49" i="11"/>
  <c r="BC38" i="11"/>
  <c r="BC13" i="11"/>
  <c r="BC11" i="11"/>
  <c r="BC9" i="11"/>
  <c r="BC7" i="11"/>
  <c r="BC3" i="11"/>
  <c r="U36" i="1"/>
  <c r="BC57" i="11"/>
  <c r="BC44" i="11"/>
  <c r="BC37" i="11"/>
  <c r="BC26" i="11"/>
  <c r="BC6" i="11"/>
  <c r="U40" i="1"/>
  <c r="U34" i="1"/>
  <c r="U53" i="1" s="1"/>
  <c r="BC23" i="11"/>
  <c r="BC22" i="11"/>
  <c r="BC15" i="11"/>
  <c r="D30" i="21"/>
  <c r="D31" i="21"/>
  <c r="D35" i="21"/>
  <c r="D33" i="21"/>
  <c r="D28" i="21"/>
  <c r="D32" i="21"/>
  <c r="D29" i="21"/>
  <c r="B26" i="1"/>
  <c r="AW82" i="11"/>
  <c r="AW93" i="11"/>
  <c r="AW88" i="11"/>
  <c r="AW84" i="11"/>
  <c r="AW80" i="11"/>
  <c r="AW86" i="11"/>
  <c r="AW81" i="11"/>
  <c r="AW77" i="11"/>
  <c r="AW153" i="11"/>
  <c r="AW83" i="11"/>
  <c r="AW73" i="11"/>
  <c r="AW69" i="11"/>
  <c r="AW68" i="11"/>
  <c r="AW67" i="11"/>
  <c r="AW87" i="11"/>
  <c r="AW78" i="11"/>
  <c r="AW76" i="11"/>
  <c r="AW74" i="11"/>
  <c r="AW70" i="11"/>
  <c r="AW75" i="11"/>
  <c r="AW71" i="11"/>
  <c r="AW79" i="11"/>
  <c r="AW61" i="11"/>
  <c r="AW60" i="11"/>
  <c r="AW59" i="11"/>
  <c r="AW72" i="11"/>
  <c r="AW66" i="11"/>
  <c r="AW63" i="11"/>
  <c r="AW62" i="11"/>
  <c r="AW56" i="11"/>
  <c r="AW64" i="11"/>
  <c r="AW58" i="11"/>
  <c r="AW57" i="11"/>
  <c r="AW51" i="11"/>
  <c r="AW47" i="11"/>
  <c r="AW46" i="11"/>
  <c r="AW36" i="11"/>
  <c r="AW52" i="11"/>
  <c r="AW48" i="11"/>
  <c r="AW37" i="11"/>
  <c r="AW34" i="11"/>
  <c r="AW53" i="11"/>
  <c r="AW49" i="11"/>
  <c r="AW44" i="11"/>
  <c r="AW65" i="11"/>
  <c r="AW55" i="11"/>
  <c r="AW50" i="11"/>
  <c r="AW45" i="11"/>
  <c r="AW40" i="11"/>
  <c r="AW31" i="11"/>
  <c r="AW29" i="11"/>
  <c r="AW21" i="11"/>
  <c r="AW20" i="11"/>
  <c r="AW42" i="11"/>
  <c r="AW33" i="11"/>
  <c r="AW23" i="11"/>
  <c r="AW22" i="11"/>
  <c r="AW17" i="11"/>
  <c r="AW13" i="11"/>
  <c r="AW9" i="11"/>
  <c r="AW28" i="11"/>
  <c r="AW18" i="11"/>
  <c r="AW16" i="11"/>
  <c r="AW11" i="11"/>
  <c r="AW85" i="11"/>
  <c r="AW19" i="11"/>
  <c r="AW15" i="11"/>
  <c r="AW6" i="11"/>
  <c r="R36" i="1"/>
  <c r="AW39" i="11"/>
  <c r="AW12" i="11"/>
  <c r="R40" i="1"/>
  <c r="R37" i="1"/>
  <c r="R34" i="1"/>
  <c r="R53" i="1" s="1"/>
  <c r="R33" i="1"/>
  <c r="R52" i="1" s="1"/>
  <c r="AW10" i="11"/>
  <c r="AW54" i="11"/>
  <c r="AW43" i="11"/>
  <c r="AW41" i="11"/>
  <c r="AW30" i="11"/>
  <c r="AW25" i="11"/>
  <c r="AW14" i="11"/>
  <c r="R41" i="1"/>
  <c r="AW35" i="11"/>
  <c r="AW38" i="11"/>
  <c r="AW8" i="11"/>
  <c r="AW7" i="11"/>
  <c r="AW3" i="11"/>
  <c r="AW26" i="11"/>
  <c r="AW140" i="11"/>
  <c r="S83" i="11"/>
  <c r="S81" i="11"/>
  <c r="S82" i="11"/>
  <c r="S78" i="11"/>
  <c r="S76" i="11"/>
  <c r="S74" i="11"/>
  <c r="S70" i="11"/>
  <c r="S69" i="11"/>
  <c r="S68" i="11"/>
  <c r="S84" i="11"/>
  <c r="S80" i="11"/>
  <c r="S71" i="11"/>
  <c r="S79" i="11"/>
  <c r="S75" i="11"/>
  <c r="S72" i="11"/>
  <c r="S63" i="11"/>
  <c r="S61" i="11"/>
  <c r="S60" i="11"/>
  <c r="S56" i="11"/>
  <c r="S77" i="11"/>
  <c r="S64" i="11"/>
  <c r="S57" i="11"/>
  <c r="S73" i="11"/>
  <c r="S65" i="11"/>
  <c r="S66" i="11"/>
  <c r="S59" i="11"/>
  <c r="S52" i="11"/>
  <c r="S48" i="11"/>
  <c r="S37" i="11"/>
  <c r="S53" i="11"/>
  <c r="S49" i="11"/>
  <c r="S38" i="11"/>
  <c r="S35" i="11"/>
  <c r="S67" i="11"/>
  <c r="S54" i="11"/>
  <c r="S50" i="11"/>
  <c r="S45" i="11"/>
  <c r="S58" i="11"/>
  <c r="S55" i="11"/>
  <c r="S42" i="11"/>
  <c r="S33" i="11"/>
  <c r="S28" i="11"/>
  <c r="S22" i="11"/>
  <c r="S21" i="11"/>
  <c r="S19" i="11"/>
  <c r="S51" i="11"/>
  <c r="S46" i="11"/>
  <c r="S44" i="11"/>
  <c r="S43" i="11"/>
  <c r="S140" i="11"/>
  <c r="S23" i="11"/>
  <c r="S18" i="11"/>
  <c r="S14" i="11"/>
  <c r="S10" i="11"/>
  <c r="S29" i="11"/>
  <c r="S15" i="11"/>
  <c r="S6" i="11"/>
  <c r="S85" i="11"/>
  <c r="S25" i="11"/>
  <c r="S20" i="11"/>
  <c r="S13" i="11"/>
  <c r="S7" i="11"/>
  <c r="C35" i="1"/>
  <c r="S16" i="11"/>
  <c r="S11" i="11"/>
  <c r="S39" i="11"/>
  <c r="S8" i="11"/>
  <c r="S3" i="11"/>
  <c r="S47" i="11"/>
  <c r="S17" i="11"/>
  <c r="S12" i="11"/>
  <c r="S9" i="11"/>
  <c r="S26" i="11"/>
  <c r="C40" i="1"/>
  <c r="C37" i="1"/>
  <c r="C36" i="1"/>
  <c r="C34" i="1"/>
  <c r="C53" i="1" s="1"/>
  <c r="C33" i="1"/>
  <c r="C52" i="1" s="1"/>
  <c r="H41" i="1"/>
  <c r="Y34" i="11" l="1"/>
  <c r="F37" i="1"/>
  <c r="Y35" i="11"/>
  <c r="Y15" i="11"/>
  <c r="F36" i="1"/>
  <c r="Y16" i="11"/>
  <c r="Y54" i="11"/>
  <c r="Y12" i="11"/>
  <c r="Y17" i="11"/>
  <c r="Y43" i="11"/>
  <c r="Y29" i="11"/>
  <c r="Y49" i="11"/>
  <c r="Y48" i="11"/>
  <c r="Y46" i="11"/>
  <c r="Y64" i="11"/>
  <c r="Y63" i="11"/>
  <c r="Y61" i="11"/>
  <c r="Y70" i="11"/>
  <c r="Y69" i="11"/>
  <c r="Y83" i="11"/>
  <c r="Y84" i="11"/>
  <c r="F40" i="1"/>
  <c r="Y18" i="11"/>
  <c r="Y140" i="11"/>
  <c r="Y25" i="11"/>
  <c r="Y22" i="11"/>
  <c r="Y57" i="11"/>
  <c r="Y31" i="11"/>
  <c r="Y53" i="11"/>
  <c r="Y52" i="11"/>
  <c r="Y47" i="11"/>
  <c r="Y72" i="11"/>
  <c r="Y66" i="11"/>
  <c r="Y74" i="11"/>
  <c r="Y73" i="11"/>
  <c r="Y77" i="11"/>
  <c r="Y82" i="11"/>
  <c r="F41" i="1"/>
  <c r="Y26" i="11"/>
  <c r="Y38" i="11"/>
  <c r="Y6" i="11"/>
  <c r="Y85" i="11"/>
  <c r="Y78" i="11"/>
  <c r="Y19" i="11"/>
  <c r="F33" i="1"/>
  <c r="F52" i="1" s="1"/>
  <c r="Y3" i="11"/>
  <c r="Y44" i="11"/>
  <c r="Y28" i="11"/>
  <c r="Y11" i="11"/>
  <c r="Y30" i="11"/>
  <c r="Y9" i="11"/>
  <c r="Y42" i="11"/>
  <c r="Y23" i="11"/>
  <c r="Y20" i="11"/>
  <c r="Y45" i="11"/>
  <c r="Y58" i="11"/>
  <c r="Y36" i="11"/>
  <c r="Y51" i="11"/>
  <c r="Y56" i="11"/>
  <c r="Y59" i="11"/>
  <c r="Y71" i="11"/>
  <c r="Y67" i="11"/>
  <c r="Y75" i="11"/>
  <c r="Y81" i="11"/>
  <c r="K41" i="1"/>
  <c r="AI27" i="11"/>
  <c r="O27" i="11" s="1"/>
  <c r="AY206" i="11"/>
  <c r="J19" i="1"/>
  <c r="J21" i="1"/>
  <c r="J26" i="1"/>
  <c r="J22" i="1"/>
  <c r="J24" i="1"/>
  <c r="J23" i="1"/>
  <c r="J18" i="1"/>
  <c r="J25" i="1"/>
  <c r="J20" i="1"/>
  <c r="AG206" i="11"/>
  <c r="S206" i="11"/>
  <c r="AW206" i="11"/>
  <c r="U206" i="11"/>
  <c r="Q206" i="11"/>
  <c r="BA206" i="11"/>
  <c r="BC206" i="11"/>
  <c r="W206" i="11"/>
  <c r="AE206" i="11"/>
  <c r="AC206" i="11"/>
  <c r="AM206" i="11"/>
  <c r="BE206" i="11"/>
  <c r="AO40" i="11"/>
  <c r="AO14" i="11"/>
  <c r="N34" i="1"/>
  <c r="N53" i="1" s="1"/>
  <c r="AO28" i="11"/>
  <c r="AO84" i="11"/>
  <c r="AO76" i="11"/>
  <c r="AO67" i="11"/>
  <c r="AO83" i="11"/>
  <c r="AO66" i="11"/>
  <c r="AO63" i="11"/>
  <c r="AO72" i="11"/>
  <c r="AO41" i="11"/>
  <c r="AO48" i="11"/>
  <c r="AO53" i="11"/>
  <c r="AO33" i="11"/>
  <c r="AO20" i="11"/>
  <c r="AO23" i="11"/>
  <c r="AO50" i="11"/>
  <c r="AO15" i="11"/>
  <c r="AO30" i="11"/>
  <c r="AO26" i="11"/>
  <c r="AO42" i="11"/>
  <c r="AO8" i="11"/>
  <c r="AO81" i="11"/>
  <c r="AO74" i="11"/>
  <c r="AO60" i="11"/>
  <c r="AO47" i="11"/>
  <c r="AO58" i="11"/>
  <c r="AO29" i="11"/>
  <c r="AO17" i="11"/>
  <c r="AO85" i="11"/>
  <c r="AO7" i="11"/>
  <c r="AO18" i="11"/>
  <c r="AO82" i="11"/>
  <c r="AO77" i="11"/>
  <c r="AO70" i="11"/>
  <c r="N37" i="1"/>
  <c r="N41" i="1"/>
  <c r="N40" i="1"/>
  <c r="N33" i="1"/>
  <c r="N52" i="1" s="1"/>
  <c r="AO10" i="11"/>
  <c r="AO80" i="11"/>
  <c r="AO73" i="11"/>
  <c r="AO78" i="11"/>
  <c r="AO79" i="11"/>
  <c r="AO61" i="11"/>
  <c r="AO62" i="11"/>
  <c r="AO51" i="11"/>
  <c r="AO36" i="11"/>
  <c r="AO37" i="11"/>
  <c r="AO49" i="11"/>
  <c r="AO31" i="11"/>
  <c r="AO54" i="11"/>
  <c r="AO22" i="11"/>
  <c r="AO44" i="11"/>
  <c r="AO9" i="11"/>
  <c r="AO140" i="11"/>
  <c r="AO3" i="11"/>
  <c r="AO45" i="11"/>
  <c r="AO11" i="11"/>
  <c r="AO19" i="11"/>
  <c r="AO12" i="11"/>
  <c r="AO69" i="11"/>
  <c r="AO75" i="11"/>
  <c r="AO56" i="11"/>
  <c r="AO65" i="11"/>
  <c r="AO57" i="11"/>
  <c r="AO43" i="11"/>
  <c r="AO35" i="11"/>
  <c r="AO6" i="11"/>
  <c r="AO68" i="11"/>
  <c r="AO71" i="11"/>
  <c r="AO52" i="11"/>
  <c r="AO39" i="11"/>
  <c r="N36" i="1"/>
  <c r="AO59" i="11"/>
  <c r="AO55" i="11"/>
  <c r="AO13" i="11"/>
  <c r="AO64" i="11"/>
  <c r="AO34" i="11"/>
  <c r="AO25" i="11"/>
  <c r="AO46" i="11"/>
  <c r="AO21" i="11"/>
  <c r="AO38" i="11"/>
  <c r="AO16" i="11"/>
  <c r="AA83" i="11"/>
  <c r="AA81" i="11"/>
  <c r="AA82" i="11"/>
  <c r="AA78" i="11"/>
  <c r="AA84" i="11"/>
  <c r="AA77" i="11"/>
  <c r="AA74" i="11"/>
  <c r="AA70" i="11"/>
  <c r="AA76" i="11"/>
  <c r="AA71" i="11"/>
  <c r="AA72" i="11"/>
  <c r="AA75" i="11"/>
  <c r="AA68" i="11"/>
  <c r="AA63" i="11"/>
  <c r="AA62" i="11"/>
  <c r="AA56" i="11"/>
  <c r="AA73" i="11"/>
  <c r="AA67" i="11"/>
  <c r="AA64" i="11"/>
  <c r="AA57" i="11"/>
  <c r="AA80" i="11"/>
  <c r="AA69" i="11"/>
  <c r="AA65" i="11"/>
  <c r="AA52" i="11"/>
  <c r="AA48" i="11"/>
  <c r="AA37" i="11"/>
  <c r="AA34" i="11"/>
  <c r="AA58" i="11"/>
  <c r="AA53" i="11"/>
  <c r="AA49" i="11"/>
  <c r="AA44" i="11"/>
  <c r="AA43" i="11"/>
  <c r="AA40" i="11"/>
  <c r="AA38" i="11"/>
  <c r="AA35" i="11"/>
  <c r="AA79" i="11"/>
  <c r="AA61" i="11"/>
  <c r="AA60" i="11"/>
  <c r="AA59" i="11"/>
  <c r="AA54" i="11"/>
  <c r="AA50" i="11"/>
  <c r="AA45" i="11"/>
  <c r="AA51" i="11"/>
  <c r="AA46" i="11"/>
  <c r="AA41" i="11"/>
  <c r="AA39" i="11"/>
  <c r="AA23" i="11"/>
  <c r="AA22" i="11"/>
  <c r="AA47" i="11"/>
  <c r="AA33" i="11"/>
  <c r="AA26" i="11"/>
  <c r="AA140" i="11"/>
  <c r="AA18" i="11"/>
  <c r="AA14" i="11"/>
  <c r="AA10" i="11"/>
  <c r="AA66" i="11"/>
  <c r="AA36" i="11"/>
  <c r="AA30" i="11"/>
  <c r="AA16" i="11"/>
  <c r="AA11" i="11"/>
  <c r="AA6" i="11"/>
  <c r="AA31" i="11"/>
  <c r="AA28" i="11"/>
  <c r="AA15" i="11"/>
  <c r="AA7" i="11"/>
  <c r="AA3" i="11"/>
  <c r="AA29" i="11"/>
  <c r="AA25" i="11"/>
  <c r="AA20" i="11"/>
  <c r="AA9" i="11"/>
  <c r="G40" i="1"/>
  <c r="G37" i="1"/>
  <c r="G36" i="1"/>
  <c r="G34" i="1"/>
  <c r="G53" i="1" s="1"/>
  <c r="G33" i="1"/>
  <c r="G52" i="1" s="1"/>
  <c r="AA8" i="11"/>
  <c r="AA21" i="11"/>
  <c r="AA19" i="11"/>
  <c r="AA17" i="11"/>
  <c r="AA12" i="11"/>
  <c r="AA42" i="11"/>
  <c r="AA85" i="11"/>
  <c r="AA55" i="11"/>
  <c r="AA13" i="11"/>
  <c r="G41" i="1"/>
  <c r="AS93" i="11"/>
  <c r="AS88" i="11"/>
  <c r="AS84" i="11"/>
  <c r="AS82" i="11"/>
  <c r="AS83" i="11"/>
  <c r="AS79" i="11"/>
  <c r="AS75" i="11"/>
  <c r="AS71" i="11"/>
  <c r="AS77" i="11"/>
  <c r="AS72" i="11"/>
  <c r="AS81" i="11"/>
  <c r="AS80" i="11"/>
  <c r="AS76" i="11"/>
  <c r="AS73" i="11"/>
  <c r="AS69" i="11"/>
  <c r="AS68" i="11"/>
  <c r="AS67" i="11"/>
  <c r="AS74" i="11"/>
  <c r="AS64" i="11"/>
  <c r="AS57" i="11"/>
  <c r="AS70" i="11"/>
  <c r="AS65" i="11"/>
  <c r="AS58" i="11"/>
  <c r="AS66" i="11"/>
  <c r="AS78" i="11"/>
  <c r="AS55" i="11"/>
  <c r="AS53" i="11"/>
  <c r="AS49" i="11"/>
  <c r="AS44" i="11"/>
  <c r="AS43" i="11"/>
  <c r="AS40" i="11"/>
  <c r="AS38" i="11"/>
  <c r="AS35" i="11"/>
  <c r="AS61" i="11"/>
  <c r="AS60" i="11"/>
  <c r="AS59" i="11"/>
  <c r="AS54" i="11"/>
  <c r="AS50" i="11"/>
  <c r="AS45" i="11"/>
  <c r="AS42" i="11"/>
  <c r="AS41" i="11"/>
  <c r="AS39" i="11"/>
  <c r="AS51" i="11"/>
  <c r="AS47" i="11"/>
  <c r="AS46" i="11"/>
  <c r="AS63" i="11"/>
  <c r="AS62" i="11"/>
  <c r="AS48" i="11"/>
  <c r="AS26" i="11"/>
  <c r="AS140" i="11"/>
  <c r="AS18" i="11"/>
  <c r="AS30" i="11"/>
  <c r="AS28" i="11"/>
  <c r="AS25" i="11"/>
  <c r="AS19" i="11"/>
  <c r="AS15" i="11"/>
  <c r="AS11" i="11"/>
  <c r="AS31" i="11"/>
  <c r="AS17" i="11"/>
  <c r="AS12" i="11"/>
  <c r="AS10" i="11"/>
  <c r="AS7" i="11"/>
  <c r="AS3" i="11"/>
  <c r="P41" i="1"/>
  <c r="AS56" i="11"/>
  <c r="AS36" i="11"/>
  <c r="AS29" i="11"/>
  <c r="AS23" i="11"/>
  <c r="AS16" i="11"/>
  <c r="AS14" i="11"/>
  <c r="AS8" i="11"/>
  <c r="P40" i="1"/>
  <c r="P34" i="1"/>
  <c r="P53" i="1" s="1"/>
  <c r="AS37" i="11"/>
  <c r="AS34" i="11"/>
  <c r="AS33" i="11"/>
  <c r="AS22" i="11"/>
  <c r="AS9" i="11"/>
  <c r="AS52" i="11"/>
  <c r="AS20" i="11"/>
  <c r="AS6" i="11"/>
  <c r="AS85" i="11"/>
  <c r="P37" i="1"/>
  <c r="P36" i="1"/>
  <c r="P33" i="1"/>
  <c r="P52" i="1" s="1"/>
  <c r="AS13" i="11"/>
  <c r="AS21" i="11"/>
  <c r="AI83" i="11"/>
  <c r="AI81" i="11"/>
  <c r="AI82" i="11"/>
  <c r="AI78" i="11"/>
  <c r="AI79" i="11"/>
  <c r="AI75" i="11"/>
  <c r="AI74" i="11"/>
  <c r="AI70" i="11"/>
  <c r="AI80" i="11"/>
  <c r="AI77" i="11"/>
  <c r="AI71" i="11"/>
  <c r="AI76" i="11"/>
  <c r="AI72" i="11"/>
  <c r="AI73" i="11"/>
  <c r="AI63" i="11"/>
  <c r="AI62" i="11"/>
  <c r="AI56" i="11"/>
  <c r="AI69" i="11"/>
  <c r="AI64" i="11"/>
  <c r="AI57" i="11"/>
  <c r="AI65" i="11"/>
  <c r="AI84" i="11"/>
  <c r="AI68" i="11"/>
  <c r="AI61" i="11"/>
  <c r="AI60" i="11"/>
  <c r="AI59" i="11"/>
  <c r="AI55" i="11"/>
  <c r="AI52" i="11"/>
  <c r="AI48" i="11"/>
  <c r="AI37" i="11"/>
  <c r="AI34" i="11"/>
  <c r="AI67" i="11"/>
  <c r="AI53" i="11"/>
  <c r="AI49" i="11"/>
  <c r="AI44" i="11"/>
  <c r="AI43" i="11"/>
  <c r="AI40" i="11"/>
  <c r="AI38" i="11"/>
  <c r="AI35" i="11"/>
  <c r="AI66" i="11"/>
  <c r="AI54" i="11"/>
  <c r="AI50" i="11"/>
  <c r="AI45" i="11"/>
  <c r="AI47" i="11"/>
  <c r="AI42" i="11"/>
  <c r="AI23" i="11"/>
  <c r="AI22" i="11"/>
  <c r="AI36" i="11"/>
  <c r="AI26" i="11"/>
  <c r="AI140" i="11"/>
  <c r="AI18" i="11"/>
  <c r="AI14" i="11"/>
  <c r="AI10" i="11"/>
  <c r="AI58" i="11"/>
  <c r="AI51" i="11"/>
  <c r="AI33" i="11"/>
  <c r="AI29" i="11"/>
  <c r="AI19" i="11"/>
  <c r="AI17" i="11"/>
  <c r="AI12" i="11"/>
  <c r="AI6" i="11"/>
  <c r="AI39" i="11"/>
  <c r="AI25" i="11"/>
  <c r="AI21" i="11"/>
  <c r="AI20" i="11"/>
  <c r="AI16" i="11"/>
  <c r="AI11" i="11"/>
  <c r="AI7" i="11"/>
  <c r="AI3" i="11"/>
  <c r="AI41" i="11"/>
  <c r="AI85" i="11"/>
  <c r="AI31" i="11"/>
  <c r="AI8" i="11"/>
  <c r="K40" i="1"/>
  <c r="K37" i="1"/>
  <c r="K36" i="1"/>
  <c r="K34" i="1"/>
  <c r="K53" i="1" s="1"/>
  <c r="K33" i="1"/>
  <c r="K52" i="1" s="1"/>
  <c r="AI30" i="11"/>
  <c r="AI28" i="11"/>
  <c r="AI46" i="11"/>
  <c r="AI15" i="11"/>
  <c r="AI13" i="11"/>
  <c r="AI9" i="11"/>
  <c r="AK84" i="11"/>
  <c r="AK82" i="11"/>
  <c r="AK83" i="11"/>
  <c r="AK79" i="11"/>
  <c r="AK80" i="11"/>
  <c r="AK77" i="11"/>
  <c r="AK71" i="11"/>
  <c r="AK81" i="11"/>
  <c r="AK76" i="11"/>
  <c r="AK72" i="11"/>
  <c r="AK73" i="11"/>
  <c r="AK69" i="11"/>
  <c r="AK68" i="11"/>
  <c r="AK67" i="11"/>
  <c r="AK64" i="11"/>
  <c r="AK57" i="11"/>
  <c r="AK78" i="11"/>
  <c r="AK65" i="11"/>
  <c r="AK58" i="11"/>
  <c r="AK74" i="11"/>
  <c r="AK66" i="11"/>
  <c r="AK53" i="11"/>
  <c r="AK49" i="11"/>
  <c r="AK44" i="11"/>
  <c r="AK43" i="11"/>
  <c r="AK40" i="11"/>
  <c r="AK38" i="11"/>
  <c r="AK35" i="11"/>
  <c r="AK63" i="11"/>
  <c r="AK62" i="11"/>
  <c r="AK54" i="11"/>
  <c r="AK50" i="11"/>
  <c r="AK45" i="11"/>
  <c r="AK42" i="11"/>
  <c r="AK39" i="11"/>
  <c r="AK70" i="11"/>
  <c r="AK56" i="11"/>
  <c r="AK51" i="11"/>
  <c r="AK47" i="11"/>
  <c r="AK46" i="11"/>
  <c r="AK61" i="11"/>
  <c r="AK60" i="11"/>
  <c r="AK36" i="11"/>
  <c r="AK26" i="11"/>
  <c r="AK140" i="11"/>
  <c r="AK18" i="11"/>
  <c r="AK52" i="11"/>
  <c r="AK41" i="11"/>
  <c r="AK37" i="11"/>
  <c r="AK33" i="11"/>
  <c r="AK30" i="11"/>
  <c r="AK28" i="11"/>
  <c r="AK25" i="11"/>
  <c r="AK19" i="11"/>
  <c r="AK15" i="11"/>
  <c r="AK11" i="11"/>
  <c r="AK59" i="11"/>
  <c r="AK34" i="11"/>
  <c r="AK23" i="11"/>
  <c r="AK21" i="11"/>
  <c r="AK20" i="11"/>
  <c r="AK16" i="11"/>
  <c r="AK10" i="11"/>
  <c r="AK7" i="11"/>
  <c r="AK3" i="11"/>
  <c r="AK22" i="11"/>
  <c r="AK14" i="11"/>
  <c r="AK8" i="11"/>
  <c r="L40" i="1"/>
  <c r="L34" i="1"/>
  <c r="L53" i="1" s="1"/>
  <c r="AK31" i="11"/>
  <c r="AK6" i="11"/>
  <c r="L37" i="1"/>
  <c r="L36" i="1"/>
  <c r="L33" i="1"/>
  <c r="L52" i="1" s="1"/>
  <c r="AK13" i="11"/>
  <c r="AK9" i="11"/>
  <c r="AK29" i="11"/>
  <c r="AK17" i="11"/>
  <c r="AK12" i="11"/>
  <c r="AK85" i="11"/>
  <c r="AK75" i="11"/>
  <c r="AK55" i="11"/>
  <c r="AK48" i="11"/>
  <c r="L24" i="1"/>
  <c r="L20" i="1"/>
  <c r="L23" i="1"/>
  <c r="L19" i="1"/>
  <c r="L26" i="1"/>
  <c r="L22" i="1"/>
  <c r="L18" i="1"/>
  <c r="L25" i="1"/>
  <c r="L21" i="1"/>
  <c r="L41" i="1"/>
  <c r="Y206" i="11" l="1"/>
  <c r="AK206" i="11"/>
  <c r="AI206" i="11"/>
  <c r="AO206" i="11"/>
  <c r="AS206" i="11"/>
  <c r="AA206" i="11"/>
  <c r="O59" i="11"/>
  <c r="O33" i="11"/>
  <c r="O69" i="11"/>
  <c r="O42" i="11"/>
  <c r="O20" i="11"/>
  <c r="O7" i="11"/>
  <c r="O28" i="11"/>
  <c r="O16" i="11"/>
  <c r="O47" i="11"/>
  <c r="O41" i="11"/>
  <c r="O50" i="11"/>
  <c r="O40" i="11"/>
  <c r="O48" i="11"/>
  <c r="O80" i="11"/>
  <c r="O73" i="11"/>
  <c r="O84" i="11"/>
  <c r="O35" i="11"/>
  <c r="O68" i="11"/>
  <c r="O74" i="11"/>
  <c r="O13" i="11"/>
  <c r="O12" i="11"/>
  <c r="O8" i="11"/>
  <c r="O25" i="11"/>
  <c r="O15" i="11"/>
  <c r="O11" i="11"/>
  <c r="O66" i="11"/>
  <c r="O140" i="11"/>
  <c r="O22" i="11"/>
  <c r="O46" i="11"/>
  <c r="O54" i="11"/>
  <c r="O79" i="11"/>
  <c r="O43" i="11"/>
  <c r="O58" i="11"/>
  <c r="O52" i="11"/>
  <c r="O57" i="11"/>
  <c r="O75" i="11"/>
  <c r="O70" i="11"/>
  <c r="O78" i="11"/>
  <c r="O21" i="11"/>
  <c r="O61" i="11"/>
  <c r="O55" i="11"/>
  <c r="O17" i="11"/>
  <c r="O29" i="11"/>
  <c r="O10" i="11"/>
  <c r="O26" i="11"/>
  <c r="O23" i="11"/>
  <c r="O51" i="11"/>
  <c r="O44" i="11"/>
  <c r="O65" i="11"/>
  <c r="O64" i="11"/>
  <c r="O62" i="11"/>
  <c r="O82" i="11"/>
  <c r="O53" i="11"/>
  <c r="O85" i="11"/>
  <c r="O9" i="11"/>
  <c r="O3" i="11"/>
  <c r="O30" i="11"/>
  <c r="O14" i="11"/>
  <c r="O39" i="11"/>
  <c r="O45" i="11"/>
  <c r="O60" i="11"/>
  <c r="O49" i="11"/>
  <c r="O37" i="11"/>
  <c r="O67" i="11"/>
  <c r="O63" i="11"/>
  <c r="O71" i="11"/>
  <c r="O81" i="11"/>
  <c r="O34" i="11"/>
  <c r="O72" i="11"/>
  <c r="O56" i="11"/>
  <c r="O19" i="11"/>
  <c r="O31" i="11"/>
  <c r="O38" i="11"/>
  <c r="O77" i="11"/>
  <c r="O6" i="11"/>
  <c r="O36" i="11"/>
  <c r="O18" i="11"/>
  <c r="O76" i="11"/>
  <c r="O83" i="11"/>
  <c r="O206" i="11" l="1"/>
</calcChain>
</file>

<file path=xl/sharedStrings.xml><?xml version="1.0" encoding="utf-8"?>
<sst xmlns="http://schemas.openxmlformats.org/spreadsheetml/2006/main" count="2285" uniqueCount="428">
  <si>
    <t>Total Resources</t>
  </si>
  <si>
    <t>Total Working Days in a month</t>
  </si>
  <si>
    <t>Working Hours per Day</t>
  </si>
  <si>
    <t>Total Working Hours</t>
  </si>
  <si>
    <t>Actual Working Hours</t>
  </si>
  <si>
    <t>Software Services</t>
  </si>
  <si>
    <t>Billable Hours (OPEX)</t>
  </si>
  <si>
    <t>AMC Hours (OPEX)</t>
  </si>
  <si>
    <t>Non Billable Hours (Common)</t>
  </si>
  <si>
    <t>Machine Learning (CAPEX)</t>
  </si>
  <si>
    <t>Product Development</t>
  </si>
  <si>
    <t>Overall</t>
  </si>
  <si>
    <t>Total Utilisation %</t>
  </si>
  <si>
    <t>Billable Utilization %</t>
  </si>
  <si>
    <t>AMC Utilization %</t>
  </si>
  <si>
    <t>Non Billable Utilization %</t>
  </si>
  <si>
    <t>Software Services %</t>
  </si>
  <si>
    <t>Product Development %</t>
  </si>
  <si>
    <t>OPEX %</t>
  </si>
  <si>
    <t>CAPEX %</t>
  </si>
  <si>
    <t>Cost (INR)</t>
  </si>
  <si>
    <t>Resource Cost</t>
  </si>
  <si>
    <t>Overhead Cost (5000/Desk)</t>
  </si>
  <si>
    <t>Total Cost</t>
  </si>
  <si>
    <t>Cost Per Seat</t>
  </si>
  <si>
    <t>Average Cost Per Hour Per Resource</t>
  </si>
  <si>
    <t>Software Services Cost</t>
  </si>
  <si>
    <t>Product Development Cost</t>
  </si>
  <si>
    <t>Expenses</t>
  </si>
  <si>
    <t>OPEX Cost</t>
  </si>
  <si>
    <t>CAPEX Cost</t>
  </si>
  <si>
    <t>Common Cost</t>
  </si>
  <si>
    <t>Resource Leaves/Underutilization Cost</t>
  </si>
  <si>
    <t>Revenue (INR)</t>
  </si>
  <si>
    <t>Software Services Billable</t>
  </si>
  <si>
    <t>Software Services AMC</t>
  </si>
  <si>
    <t>Software Services unbilled</t>
  </si>
  <si>
    <t>Product Development Billable</t>
  </si>
  <si>
    <t>Product Development AMC</t>
  </si>
  <si>
    <t>Product Development unbilled</t>
  </si>
  <si>
    <t>Total Revenue</t>
  </si>
  <si>
    <t>Revenue Per Seat</t>
  </si>
  <si>
    <t>Profitability %</t>
  </si>
  <si>
    <t>Per Seat</t>
  </si>
  <si>
    <t>Project Type Hrs</t>
  </si>
  <si>
    <t>DM</t>
  </si>
  <si>
    <t>Opex</t>
  </si>
  <si>
    <t>Unbilled</t>
  </si>
  <si>
    <t>Unbilled Opex</t>
  </si>
  <si>
    <t>Capex Billable</t>
  </si>
  <si>
    <t>Capex NonBillable</t>
  </si>
  <si>
    <t>DM %</t>
  </si>
  <si>
    <t>Opex %</t>
  </si>
  <si>
    <t>Unbilled %</t>
  </si>
  <si>
    <t>Unbilled Opex %</t>
  </si>
  <si>
    <t>Capex Billable %</t>
  </si>
  <si>
    <t>Capex NonBillable %</t>
  </si>
  <si>
    <t>Resource Benefits</t>
  </si>
  <si>
    <t>Profitability</t>
  </si>
  <si>
    <t>Cost per Seat</t>
  </si>
  <si>
    <t>Sep'17 - Mar'18 Total</t>
  </si>
  <si>
    <t>Apr'18 - Mar'19 Total</t>
  </si>
  <si>
    <t>Apr'18</t>
  </si>
  <si>
    <t>May'18</t>
  </si>
  <si>
    <t>Jun'18</t>
  </si>
  <si>
    <t>Jul'18</t>
  </si>
  <si>
    <t>Aug'18</t>
  </si>
  <si>
    <t>Sep'18</t>
  </si>
  <si>
    <t>Oct'18</t>
  </si>
  <si>
    <t>Nov'18</t>
  </si>
  <si>
    <t>Dec'18</t>
  </si>
  <si>
    <t>Jan'19</t>
  </si>
  <si>
    <t>Feb'19</t>
  </si>
  <si>
    <t>Mar'19</t>
  </si>
  <si>
    <t>Apr'19</t>
  </si>
  <si>
    <t>May'19</t>
  </si>
  <si>
    <t>Jun'19</t>
  </si>
  <si>
    <t>Jul'19</t>
  </si>
  <si>
    <t>Aug'19</t>
  </si>
  <si>
    <t>Sept'19</t>
  </si>
  <si>
    <t>Oct'19</t>
  </si>
  <si>
    <t>Nov'19</t>
  </si>
  <si>
    <t>Dec'19</t>
  </si>
  <si>
    <t>Project</t>
  </si>
  <si>
    <t>ProjectType</t>
  </si>
  <si>
    <t>New Development (Y/N)</t>
  </si>
  <si>
    <t>Start Date</t>
  </si>
  <si>
    <t>Go Live Date</t>
  </si>
  <si>
    <t>Stage of completion in %</t>
  </si>
  <si>
    <t xml:space="preserve">Useful life post completion </t>
  </si>
  <si>
    <t>Probable future economic benefit Y/N</t>
  </si>
  <si>
    <t>BillingType</t>
  </si>
  <si>
    <t>Efforts (Hrs)</t>
  </si>
  <si>
    <t>Automate for Fulfillment</t>
  </si>
  <si>
    <t>Y</t>
  </si>
  <si>
    <t>N</t>
  </si>
  <si>
    <t>Calibehr Non Billable</t>
  </si>
  <si>
    <t>Automate for Retail</t>
  </si>
  <si>
    <t>Connect Main Container</t>
  </si>
  <si>
    <t>Connect - Mobile App</t>
  </si>
  <si>
    <t>Help Desk</t>
  </si>
  <si>
    <t>Conference Room Booking</t>
  </si>
  <si>
    <t>Calibehr Billable</t>
  </si>
  <si>
    <t>Recruitment Portal</t>
  </si>
  <si>
    <t>Onboard for In house HR</t>
  </si>
  <si>
    <t>Onboard for Staffing</t>
  </si>
  <si>
    <t>Onboard - Bank Utility Integration</t>
  </si>
  <si>
    <t>Timesheet-Productivity Tracker</t>
  </si>
  <si>
    <t>Compliance Software</t>
  </si>
  <si>
    <t>Mitra Web &amp; Mobile App</t>
  </si>
  <si>
    <t>NSB &amp; Co Attendance App</t>
  </si>
  <si>
    <t>Edelweiss Automate Integration</t>
  </si>
  <si>
    <t>Client Billable</t>
  </si>
  <si>
    <t>Panasonic MRF</t>
  </si>
  <si>
    <t>Kotak Production Support</t>
  </si>
  <si>
    <t>Pan Utility Kotak</t>
  </si>
  <si>
    <t>DRS</t>
  </si>
  <si>
    <t>MyBranch Website Revamp</t>
  </si>
  <si>
    <t>WUMT</t>
  </si>
  <si>
    <t>WUMT Philippines</t>
  </si>
  <si>
    <t>J K Helen</t>
  </si>
  <si>
    <t>ShopX</t>
  </si>
  <si>
    <t>Nexes</t>
  </si>
  <si>
    <t>Leadership</t>
  </si>
  <si>
    <t>Candidate Interviews</t>
  </si>
  <si>
    <t>SBI RFP</t>
  </si>
  <si>
    <t>Samast Production Support</t>
  </si>
  <si>
    <t>HRMS Production Support</t>
  </si>
  <si>
    <t>Bank Utility Production Support</t>
  </si>
  <si>
    <t>MAT Mobile App Prod Support</t>
  </si>
  <si>
    <t>Fullerton Attendance</t>
  </si>
  <si>
    <t>IT Infra</t>
  </si>
  <si>
    <t>Leadscape Business Card Reader</t>
  </si>
  <si>
    <t>Machine Learning</t>
  </si>
  <si>
    <t>Face Detector</t>
  </si>
  <si>
    <t>Mitra Chatbot</t>
  </si>
  <si>
    <t>Monthly Client Newsletter</t>
  </si>
  <si>
    <t>MyBranch Chatbot</t>
  </si>
  <si>
    <t>Text to Speech to Text</t>
  </si>
  <si>
    <t>OCR</t>
  </si>
  <si>
    <t>Resume Parser</t>
  </si>
  <si>
    <t>Calibehr Chatbot</t>
  </si>
  <si>
    <t>NB Group Chatbot</t>
  </si>
  <si>
    <t>NSB &amp; Co Chatbot</t>
  </si>
  <si>
    <t>Mitra &amp; SBI Data Analytics</t>
  </si>
  <si>
    <t>Calibehr Digital Marketing</t>
  </si>
  <si>
    <t>Digital Marketing</t>
  </si>
  <si>
    <t>MyBranch Digital Marketing</t>
  </si>
  <si>
    <t>MyBranch Website</t>
  </si>
  <si>
    <t>NB Group Digital Marketing</t>
  </si>
  <si>
    <t>NB Group Website</t>
  </si>
  <si>
    <t>Creative/Designs</t>
  </si>
  <si>
    <t>CII HR Conclave Nov 2018</t>
  </si>
  <si>
    <t>Channel Partner Portal</t>
  </si>
  <si>
    <t>CSR Activities</t>
  </si>
  <si>
    <t>ETDS</t>
  </si>
  <si>
    <t>WU Amazon</t>
  </si>
  <si>
    <t>Angular Training</t>
  </si>
  <si>
    <t>Appraisals</t>
  </si>
  <si>
    <t>Automate FF Aditya Birla</t>
  </si>
  <si>
    <t>Calibehr Branding &amp; Marketing</t>
  </si>
  <si>
    <t>MyBranch Branding &amp; Marketing</t>
  </si>
  <si>
    <t>NB Group Branding &amp; Marketing</t>
  </si>
  <si>
    <t>NSB &amp; Co Branding &amp; Marketing</t>
  </si>
  <si>
    <t>HDFC NACH</t>
  </si>
  <si>
    <t>Innolux</t>
  </si>
  <si>
    <t>MyBranch Attendance App</t>
  </si>
  <si>
    <t>Kotak CFB MIS</t>
  </si>
  <si>
    <t>CDSL</t>
  </si>
  <si>
    <t>CSQ Form</t>
  </si>
  <si>
    <t>BoB Financial</t>
  </si>
  <si>
    <t>Payroll</t>
  </si>
  <si>
    <t>Attendance</t>
  </si>
  <si>
    <t>Mobile App Freelancing</t>
  </si>
  <si>
    <t>Total</t>
  </si>
  <si>
    <t>Employee Code</t>
  </si>
  <si>
    <t>EmpName</t>
  </si>
  <si>
    <t>Billable</t>
  </si>
  <si>
    <t>AMC</t>
  </si>
  <si>
    <t>Non Billable</t>
  </si>
  <si>
    <t>Dharti Dattatraya Thakare</t>
  </si>
  <si>
    <t>Shadab Abid Ali Shaikh PM</t>
  </si>
  <si>
    <t>Umeshkumar A. Bahelia</t>
  </si>
  <si>
    <t>Shadab M Shaikh UI</t>
  </si>
  <si>
    <t>Shashikant Khodkar</t>
  </si>
  <si>
    <t>Pooja Patil</t>
  </si>
  <si>
    <t>Fazalurrehman Shaikh</t>
  </si>
  <si>
    <t>Neha Jadhav</t>
  </si>
  <si>
    <t>Akshay Dighe</t>
  </si>
  <si>
    <t>Total Project wise</t>
  </si>
  <si>
    <t>Total hours for Dec'2019</t>
  </si>
  <si>
    <t>Total hours for Nov'2019</t>
  </si>
  <si>
    <t>Total hours for Oct'2019</t>
  </si>
  <si>
    <t>Pratik  Arvind Purohit</t>
  </si>
  <si>
    <t>Amul Sakharam Harad</t>
  </si>
  <si>
    <t>Sonali Kavitake</t>
  </si>
  <si>
    <t>Ranjan Panigrahi</t>
  </si>
  <si>
    <t>Total hours for July'2019</t>
  </si>
  <si>
    <t>Azeem  Habbib Shaikh</t>
  </si>
  <si>
    <t>Ashish Shinde</t>
  </si>
  <si>
    <t>Omkar Katti</t>
  </si>
  <si>
    <t>Komal Harshal Vinchurkar</t>
  </si>
  <si>
    <t>Total hours for June'2019</t>
  </si>
  <si>
    <t>Vibhuti  Kumar</t>
  </si>
  <si>
    <t>Total hours for May'2019</t>
  </si>
  <si>
    <t>Total hours for Apr'2019</t>
  </si>
  <si>
    <t>Sumeet Sharma</t>
  </si>
  <si>
    <t>Total hours for Mar'2019</t>
  </si>
  <si>
    <t>Hussain  Chachuliya</t>
  </si>
  <si>
    <t>Total hours for Feb'2019</t>
  </si>
  <si>
    <t>Prashan Bawri</t>
  </si>
  <si>
    <t>Akshay Nevrekar</t>
  </si>
  <si>
    <t>Amit Purohit</t>
  </si>
  <si>
    <t>Total hours for Jan'2019</t>
  </si>
  <si>
    <t>Rajendra  Vilas Nage</t>
  </si>
  <si>
    <t>Pratik  Vasantbhai Dholu</t>
  </si>
  <si>
    <t>Jimcey George</t>
  </si>
  <si>
    <t>Vasundara Reddy</t>
  </si>
  <si>
    <t>Total hours for April'2018</t>
  </si>
  <si>
    <t>Total hours for May'2018</t>
  </si>
  <si>
    <t>Total hours for June'2018</t>
  </si>
  <si>
    <t>Jayant Mhatre</t>
  </si>
  <si>
    <t>Total hours for July'2018</t>
  </si>
  <si>
    <t>Total hours for August'2018</t>
  </si>
  <si>
    <t>Total hours for Sep'2018</t>
  </si>
  <si>
    <t>Total hours for Oct'2018</t>
  </si>
  <si>
    <t>Total hours for Nov'2018</t>
  </si>
  <si>
    <t>Total hours for Dec'2018</t>
  </si>
  <si>
    <t>Lomharshan Sharma</t>
  </si>
  <si>
    <t>Common %</t>
  </si>
  <si>
    <t>Vidya Patil</t>
  </si>
  <si>
    <t>Total hours for Jan'2020</t>
  </si>
  <si>
    <t>Jan'20</t>
  </si>
  <si>
    <t>Innovation</t>
  </si>
  <si>
    <t>Common Tasks</t>
  </si>
  <si>
    <t>MyBranch - Legal Agreement Templates</t>
  </si>
  <si>
    <t>BoB Financial (Automate) - AMC</t>
  </si>
  <si>
    <t>BoB Financial (Automate) - CR Feb 2020</t>
  </si>
  <si>
    <t>Atul Dhongle</t>
  </si>
  <si>
    <t>Rajshree Gaikwad</t>
  </si>
  <si>
    <t>Shoaib Shaikh</t>
  </si>
  <si>
    <t>Feb'20</t>
  </si>
  <si>
    <t>Automate for Fulfillment - CR For RBL</t>
  </si>
  <si>
    <t>BoB Financial (Automate)</t>
  </si>
  <si>
    <t>BoB Financial (Automate) - AMC-40Hrs-Limited</t>
  </si>
  <si>
    <t>Connect - Main Container</t>
  </si>
  <si>
    <t>Connect - ECR - AMC-15Hrs-Limited</t>
  </si>
  <si>
    <t>KAM (CalibOn) - AMC-20Hrs-Limited</t>
  </si>
  <si>
    <t>Connect - Leadscape</t>
  </si>
  <si>
    <t>Connect - Leave Management - AMC-20Hrs-Limited</t>
  </si>
  <si>
    <t>Onboard for In house HR - Billable</t>
  </si>
  <si>
    <t>Onboard for Staffing - AMC-40Hrs-Limited</t>
  </si>
  <si>
    <t>Connect - Recruitment Portal - AMC-40Hrs-Limited</t>
  </si>
  <si>
    <t>Connect - Absconding Module</t>
  </si>
  <si>
    <t>Connect - Asset Management</t>
  </si>
  <si>
    <t>Calibehr Website Changes</t>
  </si>
  <si>
    <t>Connect - ECR - Contractual Employee CR</t>
  </si>
  <si>
    <t>Connect Leave &amp; Attendance</t>
  </si>
  <si>
    <t>Automate for Recruitment Team</t>
  </si>
  <si>
    <t>Automate for Fulfillment - AMC-50HR-Limited</t>
  </si>
  <si>
    <t>CDSL - CR-Feb2020</t>
  </si>
  <si>
    <t>PROJECT - LEAVE PERIOD</t>
  </si>
  <si>
    <t>Calibehr AMC</t>
  </si>
  <si>
    <t>Hitesh Patel</t>
  </si>
  <si>
    <t>BoB ( On Boarding)</t>
  </si>
  <si>
    <t>PreSales Activities</t>
  </si>
  <si>
    <t>Learning Management Tool</t>
  </si>
  <si>
    <t>lom</t>
  </si>
  <si>
    <t>vidya</t>
  </si>
  <si>
    <t>Mar'20</t>
  </si>
  <si>
    <t>Mitra AMC- Web &amp; Mobile App - AMC-10Hrs-Limited</t>
  </si>
  <si>
    <t>NSB &amp; Co Website Changes</t>
  </si>
  <si>
    <t>Connect - Confirmation Module - AMC-5HR-Limited</t>
  </si>
  <si>
    <t>Product Devlopment</t>
  </si>
  <si>
    <t>CDSL - AMC-30Hrs-Limited</t>
  </si>
  <si>
    <t>Bench (NON BILLABLE)</t>
  </si>
  <si>
    <t>Connect - Exit &amp; Clearance Module - AMC-20Hrs-Limited</t>
  </si>
  <si>
    <t>Machine Learning-Innovation</t>
  </si>
  <si>
    <t>Connect - Attendance Module</t>
  </si>
  <si>
    <t>Connect - Conference Room Booking</t>
  </si>
  <si>
    <t>Total hours for Apr2020</t>
  </si>
  <si>
    <t>Total hours for Mar'2020</t>
  </si>
  <si>
    <t>Total hours for Feb'2020</t>
  </si>
  <si>
    <t>Apr'20</t>
  </si>
  <si>
    <t>tkt # 430 to 440 (MRF PORTAL)</t>
  </si>
  <si>
    <t>tkt # 409</t>
  </si>
  <si>
    <t>tkt # 53 and 54</t>
  </si>
  <si>
    <t>activity 526 CR</t>
  </si>
  <si>
    <t>CB1128</t>
  </si>
  <si>
    <t>KAM (CalibOn) -CR-May2020</t>
  </si>
  <si>
    <t>SP2707</t>
  </si>
  <si>
    <t>SP2717</t>
  </si>
  <si>
    <t>CB1146</t>
  </si>
  <si>
    <t>Non Billable Hours</t>
  </si>
  <si>
    <t>Software Services (Opex)</t>
  </si>
  <si>
    <t>Product Development (CAPEX)</t>
  </si>
  <si>
    <t>Digital Marketing (Capex)</t>
  </si>
  <si>
    <t>Machine Learning-Innovation (CAPEX)</t>
  </si>
  <si>
    <t>Digital Marketing (CAPEX)</t>
  </si>
  <si>
    <t>Billable Hours (CAPEX)</t>
  </si>
  <si>
    <t>May'20</t>
  </si>
  <si>
    <t>Total hours for May2020</t>
  </si>
  <si>
    <t>Onboard for Staffing - CR May 2020</t>
  </si>
  <si>
    <t>Learning Management Tool - Phase II (Test/QUIZ Module)</t>
  </si>
  <si>
    <t>Mitra - CR Jun 2020</t>
  </si>
  <si>
    <t>Revenue Cost May2020</t>
  </si>
  <si>
    <t>Revenue Cost Apr2020</t>
  </si>
  <si>
    <t>Total hours for June2020</t>
  </si>
  <si>
    <t>Revenue Cost June2020</t>
  </si>
  <si>
    <t>June'20</t>
  </si>
  <si>
    <t>Kotak CFB MIS - Sprint Jul 2020</t>
  </si>
  <si>
    <t>Total hours for July2020</t>
  </si>
  <si>
    <t>Revenue Cost July2020</t>
  </si>
  <si>
    <t>July'20</t>
  </si>
  <si>
    <t>Reporting Automation (Tech Team)</t>
  </si>
  <si>
    <t>Compliance - Sprint 13 Jul - 17 Jul 2020</t>
  </si>
  <si>
    <t>LMS Phase II - Sprint 13 Jul - 17 Jul 2020</t>
  </si>
  <si>
    <t>OnBoarding Staffing Sprint 13 Jul -17 Jul 2020</t>
  </si>
  <si>
    <t>NSB &amp; Co Attendance App (Automate)</t>
  </si>
  <si>
    <t>Compliance - Sprint  20Jul - 24 Jul 2020</t>
  </si>
  <si>
    <t>Reporting Automation - Sprint 20 Jul - 24 Jul 2020</t>
  </si>
  <si>
    <t>Reporting Automation - Sprint 27 Jul - 31 Jul 2020</t>
  </si>
  <si>
    <t>Aug'20</t>
  </si>
  <si>
    <t>Bank Utility</t>
  </si>
  <si>
    <t>Citi Bank Process (Staffing) - Automation</t>
  </si>
  <si>
    <t>HRMS Suite</t>
  </si>
  <si>
    <t>Onboard - Aug CR 2020</t>
  </si>
  <si>
    <t>Total hours for August2020</t>
  </si>
  <si>
    <t>Revenue Cost August2020</t>
  </si>
  <si>
    <t>QA Automation for Technology Team</t>
  </si>
  <si>
    <t>Automate - Iris</t>
  </si>
  <si>
    <t>No of Days</t>
  </si>
  <si>
    <t>Total Ours in Month</t>
  </si>
  <si>
    <t>Actual Working Hours for August2020</t>
  </si>
  <si>
    <t>Akshay Sanap</t>
  </si>
  <si>
    <t>Mohit Yadav</t>
  </si>
  <si>
    <t>Mr Shadab Mohd Rafiq Shaikh</t>
  </si>
  <si>
    <t>Sudhir Dhavale</t>
  </si>
  <si>
    <t>SP2847</t>
  </si>
  <si>
    <t>SP2849</t>
  </si>
  <si>
    <t>Sep'20</t>
  </si>
  <si>
    <t>Actual Working Hours for Sept. 2020</t>
  </si>
  <si>
    <t>Revenue Cost Sept.2020</t>
  </si>
  <si>
    <t>Total Hours for Sept.2020</t>
  </si>
  <si>
    <t>Total Hours in Month</t>
  </si>
  <si>
    <t>SP5848</t>
  </si>
  <si>
    <t>Aatesh Kshirsagar</t>
  </si>
  <si>
    <t>Onboard - OB01 (Aatesh Assignment)</t>
  </si>
  <si>
    <t>GIG</t>
  </si>
  <si>
    <t>Komal Bagal</t>
  </si>
  <si>
    <t>Total Hours for Oct.2020</t>
  </si>
  <si>
    <t>Actual Working Hours for Oct. 2020</t>
  </si>
  <si>
    <t>Manisha Shendre</t>
  </si>
  <si>
    <t>Revenue Cost Oct.2020</t>
  </si>
  <si>
    <t>Oct'20</t>
  </si>
  <si>
    <t>__Comp-01 (Compliance Software / S&amp;E Register assignment to Manisha S)</t>
  </si>
  <si>
    <t>Automate - Sprint 05 Oct - 09 Oct 2020</t>
  </si>
  <si>
    <t>BoB Financial (Automate) - Sprint 05 Oct - 09 Oct 2020</t>
  </si>
  <si>
    <t>BoB Financial (Automate) - Sprint 12 Oct -16 Oct 2020</t>
  </si>
  <si>
    <t>Compliance - Sprint 12 - 16 Oct 2020</t>
  </si>
  <si>
    <t>HRMS Suite - Sprint 05 - 09 Oct</t>
  </si>
  <si>
    <t>HRMS Suite - Sprint 12 - 16 Oct</t>
  </si>
  <si>
    <t>Kotak CFB MIS - Sprint 05 Oct - 09 Oct 2020</t>
  </si>
  <si>
    <t>Kotak CFB MIS - Sprint 12 Oct - 16 Oct 2020</t>
  </si>
  <si>
    <t>Onboard - Sprint 05 - 09 Oct</t>
  </si>
  <si>
    <t>Onboard - Sprint 12 - 16 Oct</t>
  </si>
  <si>
    <t>Onboard Automation - Sprint 05 - 09 Oct</t>
  </si>
  <si>
    <t>Onboard Automation - Sprint 12 - 16 Oct</t>
  </si>
  <si>
    <t>Asif Nawaz</t>
  </si>
  <si>
    <t>Viju Dongare</t>
  </si>
  <si>
    <t>Compliance - Sprint 19 - 23 Oct 2020</t>
  </si>
  <si>
    <t>Compliance - Sprint 26 - 30 Oct 2020</t>
  </si>
  <si>
    <t>HRMS Suite - Sprint 02 Nov - 06 Nov</t>
  </si>
  <si>
    <t>HRMS Suite - Sprint 19 - 23 Oct</t>
  </si>
  <si>
    <t>HRMS Suite - Sprint 26 - 30 Oct</t>
  </si>
  <si>
    <t>Knowledge Base Portal - Sprint 19 - 23 Oct</t>
  </si>
  <si>
    <t>Knowledge Base Portal - Sprint 26 - 30 Oct</t>
  </si>
  <si>
    <t>Onboard Automation - Sprint 19 - 23 Oct</t>
  </si>
  <si>
    <t>Onboard Automation - Sprint 26 - 30 Oct</t>
  </si>
  <si>
    <t>Recruitment Automation - Sprint 19 Oct - 23 Oct</t>
  </si>
  <si>
    <t>Recruitment Automation - Sprint 26 Oct - 30 Oct</t>
  </si>
  <si>
    <t>BoB Financial (Automate) - Sprint 19 Oct - 23 Oct 2020</t>
  </si>
  <si>
    <t>Connect Recruitment Portl - Sprint 19 Oct - 23 Oct</t>
  </si>
  <si>
    <t>Connect Recruitment Portl - Sprint 26 Oct - 30 Oct</t>
  </si>
  <si>
    <t>Onboard - Sprint 19 - 23 Oct</t>
  </si>
  <si>
    <t>Onboard - Sprint 26 - 30 Oct</t>
  </si>
  <si>
    <t>SP2984</t>
  </si>
  <si>
    <t>CB1232</t>
  </si>
  <si>
    <t>SP3000</t>
  </si>
  <si>
    <t>Prathamesh Jadhav</t>
  </si>
  <si>
    <t>Billable %</t>
  </si>
  <si>
    <t>AMC %</t>
  </si>
  <si>
    <t>Non-Billable %</t>
  </si>
  <si>
    <t>S/W Service %</t>
  </si>
  <si>
    <t>Product Dev %</t>
  </si>
  <si>
    <t>Total Hours for Nov.2020</t>
  </si>
  <si>
    <t>Actual Working Hours for Nov. 2020</t>
  </si>
  <si>
    <t>Revenue Cost Nov.2020</t>
  </si>
  <si>
    <t>Nov'20</t>
  </si>
  <si>
    <t>Connect - Rewards &amp; Recognition - Sprint 18 Nov - 28 Nov</t>
  </si>
  <si>
    <t>HRMS Suite - Sprint 09 Nov - 13 Nov</t>
  </si>
  <si>
    <t>HRMS Suite - Sprint 16 Nov - 20 Nov</t>
  </si>
  <si>
    <t>HRMS Suite - Sprint 23 Nov - 27 Nov</t>
  </si>
  <si>
    <t>HRMS Suite - Sprint 30 Nov - 04 Dec</t>
  </si>
  <si>
    <t>Knowledge Base Portal</t>
  </si>
  <si>
    <t>Kotak CFB MIS - Sprint 09 Nov - 13 Nov 2020</t>
  </si>
  <si>
    <t>Kotak CFB MIS - Sprint 23 Nov - 27 Nov 2020</t>
  </si>
  <si>
    <t>Onboard - Sprint 02 - 06 Nov</t>
  </si>
  <si>
    <t>Onboard - Sprint 09 - 13 Nov</t>
  </si>
  <si>
    <t>Onboard - Sprint 16 - 20 Nov</t>
  </si>
  <si>
    <t>Onboard - Sprint 23 - 27 Nov</t>
  </si>
  <si>
    <t>Onboard - Sprint 30 Nov - 04 Dec</t>
  </si>
  <si>
    <t>Onboard Automation - Sprint 02 Nov - 06 Nov</t>
  </si>
  <si>
    <t>Onboard Automation - Sprint 09 Nov - 13 Nov</t>
  </si>
  <si>
    <t>Onboard Automation - Sprint 17 Nov - 20 Nov</t>
  </si>
  <si>
    <t>Onboard Automation - Sprint 23 Nov - 05 Dec</t>
  </si>
  <si>
    <t>Payroll - Automation - Sprint 09 Nov - 13 Nov 20</t>
  </si>
  <si>
    <t>Payroll - Automation - Sprint 16 Nov - 20 Nov 20</t>
  </si>
  <si>
    <t>Recruitment Automation - Product Backlog</t>
  </si>
  <si>
    <t>Recruitment Automation - Sprint 17 Nov - 21 Nov</t>
  </si>
  <si>
    <t>Recruitment Automation - Sprint 23 Nov - 05 Dec</t>
  </si>
  <si>
    <t>Reporting Automation - Sprint 30 Nov - 05 Dec 2020</t>
  </si>
  <si>
    <t>Connect - Engage - AMC-10Hrs-Limited</t>
  </si>
  <si>
    <t>Connect Recruitment Portl - Sprint 09 Nov - 13 Nov</t>
  </si>
  <si>
    <t>Connect Recruitment Portl - Sprint 16 Nov - 20 Nov</t>
  </si>
  <si>
    <t>Connect Recruitment Portl - Sprint 23 Nov - 27 Nov</t>
  </si>
  <si>
    <t>CB1247</t>
  </si>
  <si>
    <t>Connect Recruitment Portl - Sprint 02 Nov - 06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</si>
</sst>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000000"/>
      <name val="Calibri"/>
      <family val="2"/>
      <scheme val="minor"/>
    </font>
    <font>
      <sz val="9"/>
      <color theme="1"/>
      <name val="Book Antiqua"/>
      <family val="1"/>
    </font>
    <font>
      <sz val="8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theme="0" tint="-0.14990691854609822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4" tint="0.39988402966399123"/>
      </bottom>
      <diagonal/>
    </border>
    <border>
      <left/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0" fillId="0" borderId="0"/>
    <xf numFmtId="9" fontId="43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left"/>
    </xf>
    <xf numFmtId="0" fontId="32" fillId="2" borderId="2" xfId="0" applyFont="1" applyFill="1" applyBorder="1" applyAlignment="1">
      <alignment horizontal="center" vertical="center"/>
    </xf>
    <xf numFmtId="0" fontId="33" fillId="3" borderId="3" xfId="1" applyNumberFormat="1" applyFont="1" applyFill="1" applyBorder="1" applyAlignment="1">
      <alignment horizontal="left" vertical="center"/>
    </xf>
    <xf numFmtId="0" fontId="33" fillId="3" borderId="4" xfId="1" applyNumberFormat="1" applyFont="1" applyFill="1" applyBorder="1" applyAlignment="1">
      <alignment horizontal="center" vertical="center"/>
    </xf>
    <xf numFmtId="0" fontId="33" fillId="3" borderId="3" xfId="1" applyNumberFormat="1" applyFont="1" applyFill="1" applyBorder="1" applyAlignment="1">
      <alignment horizontal="center" vertical="center"/>
    </xf>
    <xf numFmtId="0" fontId="34" fillId="0" borderId="3" xfId="1" applyNumberFormat="1" applyFont="1" applyFill="1" applyBorder="1" applyAlignment="1">
      <alignment horizontal="left" vertical="center"/>
    </xf>
    <xf numFmtId="0" fontId="35" fillId="0" borderId="0" xfId="0" applyFont="1" applyAlignment="1">
      <alignment horizontal="left"/>
    </xf>
    <xf numFmtId="0" fontId="36" fillId="0" borderId="3" xfId="1" applyFont="1" applyFill="1" applyBorder="1" applyAlignment="1">
      <alignment horizontal="left" vertical="center"/>
    </xf>
    <xf numFmtId="0" fontId="36" fillId="0" borderId="3" xfId="1" applyFont="1" applyFill="1" applyBorder="1" applyAlignment="1">
      <alignment horizontal="left"/>
    </xf>
    <xf numFmtId="0" fontId="32" fillId="2" borderId="5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/>
    </xf>
    <xf numFmtId="0" fontId="33" fillId="4" borderId="4" xfId="1" applyNumberFormat="1" applyFont="1" applyFill="1" applyBorder="1" applyAlignment="1">
      <alignment horizontal="center" vertical="center"/>
    </xf>
    <xf numFmtId="0" fontId="36" fillId="0" borderId="0" xfId="1" applyFont="1" applyFill="1" applyBorder="1" applyAlignment="1">
      <alignment horizontal="left"/>
    </xf>
    <xf numFmtId="0" fontId="33" fillId="3" borderId="0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36" fillId="0" borderId="0" xfId="1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7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32" fillId="0" borderId="9" xfId="0" applyFont="1" applyFill="1" applyBorder="1" applyAlignment="1">
      <alignment vertical="center"/>
    </xf>
    <xf numFmtId="0" fontId="34" fillId="0" borderId="10" xfId="1" applyNumberFormat="1" applyFont="1" applyFill="1" applyBorder="1" applyAlignment="1">
      <alignment horizontal="left" vertical="center"/>
    </xf>
    <xf numFmtId="0" fontId="36" fillId="0" borderId="10" xfId="1" applyFont="1" applyFill="1" applyBorder="1" applyAlignment="1">
      <alignment horizontal="left" vertical="center"/>
    </xf>
    <xf numFmtId="0" fontId="36" fillId="0" borderId="10" xfId="1" applyFont="1" applyFill="1" applyBorder="1" applyAlignment="1">
      <alignment horizontal="left"/>
    </xf>
    <xf numFmtId="0" fontId="32" fillId="0" borderId="3" xfId="0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32" fillId="7" borderId="0" xfId="0" applyFont="1" applyFill="1" applyAlignment="1">
      <alignment horizontal="center" vertical="center"/>
    </xf>
    <xf numFmtId="0" fontId="32" fillId="7" borderId="0" xfId="0" applyFont="1" applyFill="1" applyAlignment="1">
      <alignment horizontal="left" vertical="center"/>
    </xf>
    <xf numFmtId="17" fontId="0" fillId="0" borderId="0" xfId="0" applyNumberFormat="1" applyAlignment="1">
      <alignment horizontal="left"/>
    </xf>
    <xf numFmtId="0" fontId="37" fillId="0" borderId="0" xfId="0" applyFont="1" applyAlignment="1">
      <alignment horizontal="left"/>
    </xf>
    <xf numFmtId="0" fontId="37" fillId="8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32" fillId="9" borderId="0" xfId="0" applyFont="1" applyFill="1" applyAlignment="1">
      <alignment horizontal="center" vertical="center"/>
    </xf>
    <xf numFmtId="0" fontId="32" fillId="7" borderId="0" xfId="0" applyFont="1" applyFill="1" applyAlignment="1">
      <alignment horizontal="left" vertical="center" wrapText="1"/>
    </xf>
    <xf numFmtId="0" fontId="3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32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2" xfId="0" applyBorder="1"/>
    <xf numFmtId="17" fontId="32" fillId="0" borderId="12" xfId="0" applyNumberFormat="1" applyFont="1" applyBorder="1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38" fillId="10" borderId="0" xfId="0" applyFont="1" applyFill="1" applyAlignment="1">
      <alignment horizontal="center"/>
    </xf>
    <xf numFmtId="1" fontId="0" fillId="0" borderId="0" xfId="0" applyNumberFormat="1"/>
    <xf numFmtId="0" fontId="0" fillId="2" borderId="0" xfId="0" applyFont="1" applyFill="1" applyAlignment="1">
      <alignment horizontal="left" vertical="center"/>
    </xf>
    <xf numFmtId="0" fontId="39" fillId="0" borderId="0" xfId="0" applyFont="1"/>
    <xf numFmtId="0" fontId="32" fillId="2" borderId="0" xfId="0" applyFont="1" applyFill="1" applyAlignment="1">
      <alignment horizontal="left" vertical="center"/>
    </xf>
    <xf numFmtId="0" fontId="32" fillId="4" borderId="0" xfId="0" applyFont="1" applyFill="1" applyAlignment="1">
      <alignment horizontal="left" vertical="center"/>
    </xf>
    <xf numFmtId="1" fontId="0" fillId="0" borderId="0" xfId="0" applyNumberFormat="1" applyFont="1"/>
    <xf numFmtId="0" fontId="0" fillId="0" borderId="0" xfId="0" applyFont="1" applyAlignment="1">
      <alignment horizontal="right" vertical="center"/>
    </xf>
    <xf numFmtId="1" fontId="0" fillId="0" borderId="0" xfId="0" applyNumberFormat="1" applyFont="1" applyAlignment="1">
      <alignment horizontal="right" vertical="center"/>
    </xf>
    <xf numFmtId="0" fontId="0" fillId="0" borderId="0" xfId="0" applyFont="1"/>
    <xf numFmtId="164" fontId="0" fillId="0" borderId="0" xfId="0" applyNumberFormat="1" applyFont="1"/>
    <xf numFmtId="17" fontId="32" fillId="9" borderId="0" xfId="0" applyNumberFormat="1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1" fontId="0" fillId="4" borderId="0" xfId="0" applyNumberForma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2" fillId="2" borderId="2" xfId="0" applyFont="1" applyFill="1" applyBorder="1" applyAlignment="1">
      <alignment horizontal="center" vertical="center"/>
    </xf>
    <xf numFmtId="0" fontId="36" fillId="0" borderId="4" xfId="1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39" fillId="0" borderId="0" xfId="0" applyFont="1" applyAlignment="1">
      <alignment horizontal="left"/>
    </xf>
    <xf numFmtId="0" fontId="0" fillId="0" borderId="9" xfId="0" applyFill="1" applyBorder="1" applyAlignment="1">
      <alignment horizontal="left" vertical="center"/>
    </xf>
    <xf numFmtId="2" fontId="0" fillId="0" borderId="0" xfId="0" applyNumberFormat="1" applyAlignment="1">
      <alignment horizontal="right"/>
    </xf>
    <xf numFmtId="0" fontId="0" fillId="0" borderId="3" xfId="0" applyBorder="1" applyAlignment="1">
      <alignment horizontal="left"/>
    </xf>
    <xf numFmtId="0" fontId="0" fillId="0" borderId="0" xfId="0" applyAlignment="1">
      <alignment horizontal="right"/>
    </xf>
    <xf numFmtId="0" fontId="31" fillId="0" borderId="3" xfId="0" applyFont="1" applyFill="1" applyBorder="1" applyAlignment="1">
      <alignment vertical="center"/>
    </xf>
    <xf numFmtId="0" fontId="32" fillId="2" borderId="2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29" fillId="0" borderId="0" xfId="0" applyFont="1" applyFill="1" applyAlignment="1">
      <alignment horizontal="left"/>
    </xf>
    <xf numFmtId="0" fontId="28" fillId="0" borderId="0" xfId="0" applyFont="1" applyFill="1" applyAlignment="1">
      <alignment horizontal="left"/>
    </xf>
    <xf numFmtId="2" fontId="0" fillId="0" borderId="0" xfId="0" applyNumberFormat="1" applyFill="1" applyAlignment="1">
      <alignment vertical="center"/>
    </xf>
    <xf numFmtId="2" fontId="0" fillId="0" borderId="0" xfId="0" applyNumberFormat="1" applyAlignmen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vertical="center"/>
    </xf>
    <xf numFmtId="0" fontId="27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24" fillId="0" borderId="0" xfId="0" applyFont="1"/>
    <xf numFmtId="0" fontId="24" fillId="0" borderId="0" xfId="0" applyFont="1" applyFill="1" applyAlignment="1">
      <alignment horizontal="left"/>
    </xf>
    <xf numFmtId="0" fontId="37" fillId="12" borderId="0" xfId="0" applyFont="1" applyFill="1" applyBorder="1" applyAlignment="1">
      <alignment horizontal="left"/>
    </xf>
    <xf numFmtId="0" fontId="32" fillId="2" borderId="2" xfId="0" applyFont="1" applyFill="1" applyBorder="1" applyAlignment="1">
      <alignment horizontal="center" vertical="center"/>
    </xf>
    <xf numFmtId="0" fontId="23" fillId="0" borderId="0" xfId="0" applyFont="1"/>
    <xf numFmtId="0" fontId="30" fillId="4" borderId="0" xfId="0" applyFont="1" applyFill="1" applyAlignment="1">
      <alignment horizontal="left"/>
    </xf>
    <xf numFmtId="0" fontId="0" fillId="4" borderId="0" xfId="0" applyFill="1"/>
    <xf numFmtId="2" fontId="0" fillId="4" borderId="0" xfId="0" applyNumberFormat="1" applyFill="1" applyAlignment="1">
      <alignment vertical="center"/>
    </xf>
    <xf numFmtId="0" fontId="22" fillId="0" borderId="0" xfId="0" applyFont="1" applyFill="1" applyAlignment="1">
      <alignment horizontal="left"/>
    </xf>
    <xf numFmtId="0" fontId="32" fillId="9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0" fillId="0" borderId="3" xfId="0" applyBorder="1" applyAlignment="1">
      <alignment horizontal="right"/>
    </xf>
    <xf numFmtId="0" fontId="35" fillId="0" borderId="3" xfId="0" applyFont="1" applyBorder="1" applyAlignment="1">
      <alignment horizontal="left"/>
    </xf>
    <xf numFmtId="2" fontId="0" fillId="0" borderId="3" xfId="0" applyNumberFormat="1" applyBorder="1" applyAlignment="1">
      <alignment horizontal="right"/>
    </xf>
    <xf numFmtId="0" fontId="32" fillId="2" borderId="3" xfId="0" applyFont="1" applyFill="1" applyBorder="1" applyAlignment="1">
      <alignment horizontal="center" vertical="center"/>
    </xf>
    <xf numFmtId="0" fontId="20" fillId="0" borderId="0" xfId="0" applyFont="1"/>
    <xf numFmtId="0" fontId="32" fillId="2" borderId="3" xfId="0" applyFont="1" applyFill="1" applyBorder="1" applyAlignment="1">
      <alignment horizontal="center" vertical="center" wrapText="1"/>
    </xf>
    <xf numFmtId="0" fontId="41" fillId="0" borderId="3" xfId="0" applyFont="1" applyBorder="1" applyAlignment="1">
      <alignment horizontal="center"/>
    </xf>
    <xf numFmtId="0" fontId="35" fillId="0" borderId="3" xfId="0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32" fillId="2" borderId="1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/>
    </xf>
    <xf numFmtId="0" fontId="33" fillId="3" borderId="3" xfId="1" applyNumberFormat="1" applyFont="1" applyFill="1" applyBorder="1" applyAlignment="1">
      <alignment horizontal="center" vertical="center" wrapText="1"/>
    </xf>
    <xf numFmtId="2" fontId="35" fillId="0" borderId="3" xfId="0" applyNumberFormat="1" applyFont="1" applyBorder="1" applyAlignment="1">
      <alignment horizontal="left"/>
    </xf>
    <xf numFmtId="0" fontId="0" fillId="0" borderId="3" xfId="0" applyBorder="1"/>
    <xf numFmtId="0" fontId="14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36" fillId="12" borderId="3" xfId="1" applyFont="1" applyFill="1" applyBorder="1" applyAlignment="1">
      <alignment horizontal="left"/>
    </xf>
    <xf numFmtId="0" fontId="31" fillId="12" borderId="3" xfId="0" applyFont="1" applyFill="1" applyBorder="1" applyAlignment="1">
      <alignment vertical="center"/>
    </xf>
    <xf numFmtId="2" fontId="0" fillId="12" borderId="3" xfId="0" applyNumberFormat="1" applyFill="1" applyBorder="1" applyAlignment="1">
      <alignment horizontal="right"/>
    </xf>
    <xf numFmtId="0" fontId="0" fillId="12" borderId="3" xfId="0" applyFill="1" applyBorder="1" applyAlignment="1">
      <alignment horizontal="right"/>
    </xf>
    <xf numFmtId="0" fontId="35" fillId="12" borderId="3" xfId="0" applyFont="1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33" fillId="3" borderId="3" xfId="1" applyNumberFormat="1" applyFont="1" applyFill="1" applyBorder="1" applyAlignment="1">
      <alignment vertical="center"/>
    </xf>
    <xf numFmtId="0" fontId="0" fillId="0" borderId="3" xfId="0" applyBorder="1" applyAlignment="1"/>
    <xf numFmtId="0" fontId="42" fillId="12" borderId="3" xfId="0" applyFont="1" applyFill="1" applyBorder="1" applyAlignment="1">
      <alignment horizontal="left"/>
    </xf>
    <xf numFmtId="0" fontId="42" fillId="0" borderId="15" xfId="0" applyFont="1" applyBorder="1" applyAlignment="1">
      <alignment horizontal="left"/>
    </xf>
    <xf numFmtId="0" fontId="37" fillId="12" borderId="3" xfId="0" applyFont="1" applyFill="1" applyBorder="1" applyAlignment="1">
      <alignment horizontal="left"/>
    </xf>
    <xf numFmtId="0" fontId="16" fillId="12" borderId="3" xfId="0" applyFont="1" applyFill="1" applyBorder="1" applyAlignment="1">
      <alignment horizontal="left"/>
    </xf>
    <xf numFmtId="0" fontId="18" fillId="12" borderId="3" xfId="0" applyFont="1" applyFill="1" applyBorder="1" applyAlignment="1">
      <alignment horizontal="left"/>
    </xf>
    <xf numFmtId="0" fontId="13" fillId="12" borderId="3" xfId="0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12" borderId="3" xfId="0" applyFont="1" applyFill="1" applyBorder="1" applyAlignment="1">
      <alignment vertical="center"/>
    </xf>
    <xf numFmtId="0" fontId="3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5" fillId="0" borderId="0" xfId="0" applyFont="1" applyBorder="1" applyAlignment="1">
      <alignment horizontal="left"/>
    </xf>
    <xf numFmtId="0" fontId="35" fillId="12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3" xfId="0" applyBorder="1" applyAlignment="1">
      <alignment horizontal="center"/>
    </xf>
    <xf numFmtId="2" fontId="35" fillId="0" borderId="3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0" fontId="42" fillId="12" borderId="0" xfId="0" applyFont="1" applyFill="1" applyBorder="1" applyAlignment="1">
      <alignment horizontal="left"/>
    </xf>
    <xf numFmtId="0" fontId="41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2" fontId="0" fillId="0" borderId="3" xfId="0" applyNumberFormat="1" applyBorder="1" applyAlignment="1">
      <alignment horizontal="left"/>
    </xf>
    <xf numFmtId="2" fontId="0" fillId="0" borderId="3" xfId="0" applyNumberFormat="1" applyBorder="1"/>
    <xf numFmtId="0" fontId="37" fillId="0" borderId="3" xfId="0" applyFont="1" applyBorder="1" applyAlignment="1">
      <alignment horizontal="left"/>
    </xf>
    <xf numFmtId="0" fontId="0" fillId="12" borderId="0" xfId="0" applyFill="1" applyAlignment="1">
      <alignment horizontal="left"/>
    </xf>
    <xf numFmtId="0" fontId="15" fillId="12" borderId="0" xfId="0" applyFont="1" applyFill="1" applyBorder="1" applyAlignment="1">
      <alignment horizontal="left"/>
    </xf>
    <xf numFmtId="0" fontId="14" fillId="12" borderId="0" xfId="0" applyFont="1" applyFill="1" applyAlignment="1">
      <alignment horizontal="left"/>
    </xf>
    <xf numFmtId="0" fontId="4" fillId="0" borderId="0" xfId="0" applyFont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26" fillId="12" borderId="0" xfId="0" applyFont="1" applyFill="1" applyBorder="1" applyAlignment="1">
      <alignment horizontal="left"/>
    </xf>
    <xf numFmtId="0" fontId="10" fillId="12" borderId="0" xfId="0" applyFont="1" applyFill="1" applyAlignment="1">
      <alignment horizontal="left"/>
    </xf>
    <xf numFmtId="0" fontId="17" fillId="12" borderId="0" xfId="0" applyFont="1" applyFill="1" applyBorder="1" applyAlignment="1">
      <alignment horizontal="left"/>
    </xf>
    <xf numFmtId="0" fontId="27" fillId="12" borderId="0" xfId="0" applyFont="1" applyFill="1" applyBorder="1" applyAlignment="1">
      <alignment horizontal="left"/>
    </xf>
    <xf numFmtId="2" fontId="35" fillId="0" borderId="0" xfId="0" applyNumberFormat="1" applyFont="1" applyBorder="1" applyAlignment="1">
      <alignment horizontal="left"/>
    </xf>
    <xf numFmtId="0" fontId="35" fillId="0" borderId="0" xfId="0" applyFon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Alignment="1">
      <alignment wrapText="1"/>
    </xf>
    <xf numFmtId="9" fontId="44" fillId="0" borderId="3" xfId="2" applyFont="1" applyBorder="1" applyAlignment="1">
      <alignment horizontal="right" vertical="center"/>
    </xf>
    <xf numFmtId="0" fontId="32" fillId="0" borderId="0" xfId="0" applyFont="1"/>
    <xf numFmtId="9" fontId="32" fillId="0" borderId="3" xfId="2" applyNumberFormat="1" applyFont="1" applyBorder="1"/>
    <xf numFmtId="0" fontId="3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0" xfId="0" applyFont="1" applyFill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0" xfId="0" applyFont="1" applyBorder="1"/>
    <xf numFmtId="0" fontId="32" fillId="11" borderId="0" xfId="0" applyFont="1" applyFill="1" applyAlignment="1">
      <alignment horizontal="center" vertical="center"/>
    </xf>
    <xf numFmtId="0" fontId="32" fillId="2" borderId="10" xfId="0" applyFont="1" applyFill="1" applyBorder="1" applyAlignment="1">
      <alignment horizontal="center" vertical="center"/>
    </xf>
    <xf numFmtId="0" fontId="32" fillId="2" borderId="13" xfId="0" applyFont="1" applyFill="1" applyBorder="1" applyAlignment="1">
      <alignment horizontal="center" vertical="center"/>
    </xf>
    <xf numFmtId="0" fontId="32" fillId="2" borderId="14" xfId="0" applyFont="1" applyFill="1" applyBorder="1" applyAlignment="1">
      <alignment horizontal="center" vertical="center"/>
    </xf>
    <xf numFmtId="0" fontId="33" fillId="3" borderId="16" xfId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44" fillId="13" borderId="16" xfId="0" applyFont="1" applyFill="1" applyBorder="1" applyAlignment="1">
      <alignment horizontal="center" vertical="center" wrapText="1"/>
    </xf>
    <xf numFmtId="0" fontId="44" fillId="13" borderId="4" xfId="0" applyFont="1" applyFill="1" applyBorder="1" applyAlignment="1">
      <alignment horizontal="center" vertical="center" wrapText="1"/>
    </xf>
    <xf numFmtId="0" fontId="44" fillId="13" borderId="3" xfId="0" applyFont="1" applyFill="1" applyBorder="1" applyAlignment="1">
      <alignment horizontal="center" vertical="center" wrapText="1"/>
    </xf>
    <xf numFmtId="0" fontId="32" fillId="9" borderId="0" xfId="0" applyFont="1" applyFill="1" applyAlignment="1">
      <alignment horizontal="center"/>
    </xf>
    <xf numFmtId="0" fontId="32" fillId="2" borderId="1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38" fillId="10" borderId="0" xfId="0" applyFont="1" applyFill="1" applyAlignment="1">
      <alignment horizontal="center"/>
    </xf>
    <xf numFmtId="0" fontId="32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17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tabSelected="1" topLeftCell="A3" zoomScale="85" zoomScaleNormal="85" workbookViewId="0">
      <pane xSplit="1" topLeftCell="Y1" activePane="topRight" state="frozen"/>
      <selection pane="topRight" activeCell="AI19" sqref="AI19"/>
    </sheetView>
  </sheetViews>
  <sheetFormatPr defaultColWidth="8.7109375" defaultRowHeight="15"/>
  <cols>
    <col min="1" max="1" width="32.140625" style="44" customWidth="1"/>
    <col min="2" max="18" width="8.7109375" style="44"/>
    <col min="19" max="19" width="9" style="44"/>
    <col min="20" max="22" width="9.5703125" style="44"/>
    <col min="23" max="23" width="10.140625" style="44" bestFit="1" customWidth="1"/>
    <col min="24" max="33" width="10.42578125" style="44" bestFit="1" customWidth="1"/>
    <col min="34" max="16384" width="8.7109375" style="44"/>
  </cols>
  <sheetData>
    <row r="1" spans="1:33">
      <c r="B1" s="64">
        <v>43191</v>
      </c>
      <c r="C1" s="64">
        <v>43221</v>
      </c>
      <c r="D1" s="64">
        <v>43252</v>
      </c>
      <c r="E1" s="64">
        <v>43282</v>
      </c>
      <c r="F1" s="64">
        <v>43313</v>
      </c>
      <c r="G1" s="64">
        <v>43344</v>
      </c>
      <c r="H1" s="64">
        <v>43374</v>
      </c>
      <c r="I1" s="64">
        <v>43405</v>
      </c>
      <c r="J1" s="64">
        <v>43435</v>
      </c>
      <c r="K1" s="64">
        <v>43466</v>
      </c>
      <c r="L1" s="64">
        <v>43497</v>
      </c>
      <c r="M1" s="64">
        <v>43525</v>
      </c>
      <c r="N1" s="64">
        <v>43556</v>
      </c>
      <c r="O1" s="64">
        <v>43586</v>
      </c>
      <c r="P1" s="64">
        <v>43617</v>
      </c>
      <c r="Q1" s="64">
        <v>43647</v>
      </c>
      <c r="R1" s="64">
        <v>43678</v>
      </c>
      <c r="S1" s="64">
        <v>43709</v>
      </c>
      <c r="T1" s="64">
        <v>43739</v>
      </c>
      <c r="U1" s="64">
        <v>43770</v>
      </c>
      <c r="V1" s="64">
        <v>43800</v>
      </c>
      <c r="W1" s="64">
        <v>43831</v>
      </c>
      <c r="X1" s="64">
        <v>43862</v>
      </c>
      <c r="Y1" s="64">
        <v>43891</v>
      </c>
      <c r="Z1" s="64">
        <v>43922</v>
      </c>
      <c r="AA1" s="64">
        <v>43952</v>
      </c>
      <c r="AB1" s="64">
        <v>43983</v>
      </c>
      <c r="AC1" s="64">
        <v>44013</v>
      </c>
      <c r="AD1" s="64">
        <v>44044</v>
      </c>
      <c r="AE1" s="64">
        <v>44075</v>
      </c>
      <c r="AF1" s="64">
        <v>44105</v>
      </c>
      <c r="AG1" s="64">
        <v>44136</v>
      </c>
    </row>
    <row r="2" spans="1:33">
      <c r="A2" s="50" t="s">
        <v>0</v>
      </c>
      <c r="B2" s="45">
        <v>16</v>
      </c>
      <c r="C2" s="45">
        <v>15</v>
      </c>
      <c r="D2" s="45">
        <v>18</v>
      </c>
      <c r="E2" s="44">
        <v>20</v>
      </c>
      <c r="F2" s="44">
        <v>18</v>
      </c>
      <c r="G2" s="44">
        <v>18</v>
      </c>
      <c r="H2" s="44">
        <v>18.3</v>
      </c>
      <c r="I2" s="44">
        <v>19</v>
      </c>
      <c r="J2" s="44">
        <v>19</v>
      </c>
      <c r="K2" s="44">
        <v>19</v>
      </c>
      <c r="L2" s="44">
        <v>16</v>
      </c>
      <c r="M2" s="44">
        <v>15</v>
      </c>
      <c r="N2" s="44">
        <v>15</v>
      </c>
      <c r="O2" s="44">
        <v>15</v>
      </c>
      <c r="P2" s="44">
        <v>16</v>
      </c>
      <c r="Q2" s="44">
        <v>14</v>
      </c>
      <c r="R2" s="44">
        <v>14</v>
      </c>
      <c r="S2" s="44">
        <v>13</v>
      </c>
      <c r="T2" s="44">
        <v>9</v>
      </c>
      <c r="U2" s="44">
        <v>8</v>
      </c>
      <c r="V2" s="44">
        <v>9</v>
      </c>
      <c r="W2" s="44">
        <v>9</v>
      </c>
      <c r="X2" s="44">
        <v>13</v>
      </c>
      <c r="Y2" s="44">
        <v>12</v>
      </c>
      <c r="Z2" s="44">
        <v>12</v>
      </c>
      <c r="AA2" s="44">
        <v>12</v>
      </c>
      <c r="AB2" s="44">
        <v>12</v>
      </c>
      <c r="AC2" s="44">
        <v>11</v>
      </c>
      <c r="AD2" s="44">
        <v>11</v>
      </c>
      <c r="AE2" s="44">
        <v>11</v>
      </c>
      <c r="AF2" s="44">
        <v>14</v>
      </c>
      <c r="AG2" s="44">
        <v>14</v>
      </c>
    </row>
    <row r="3" spans="1:33">
      <c r="A3" s="50" t="s">
        <v>1</v>
      </c>
      <c r="B3" s="45">
        <v>22</v>
      </c>
      <c r="C3" s="45">
        <v>23</v>
      </c>
      <c r="D3" s="45">
        <v>21</v>
      </c>
      <c r="E3" s="44">
        <v>23</v>
      </c>
      <c r="F3" s="44">
        <v>23</v>
      </c>
      <c r="G3" s="44">
        <v>19</v>
      </c>
      <c r="H3" s="44">
        <v>22</v>
      </c>
      <c r="I3" s="44">
        <v>21</v>
      </c>
      <c r="J3" s="44">
        <v>21</v>
      </c>
      <c r="K3" s="44">
        <v>23</v>
      </c>
      <c r="L3" s="44">
        <v>21</v>
      </c>
      <c r="M3" s="44">
        <v>21</v>
      </c>
      <c r="N3" s="44">
        <v>23</v>
      </c>
      <c r="O3" s="44">
        <v>23</v>
      </c>
      <c r="P3" s="44">
        <v>20</v>
      </c>
      <c r="Q3" s="44">
        <v>23</v>
      </c>
      <c r="R3" s="44">
        <v>22</v>
      </c>
      <c r="S3" s="44">
        <v>21</v>
      </c>
      <c r="T3" s="44">
        <v>20</v>
      </c>
      <c r="U3" s="44">
        <v>22</v>
      </c>
      <c r="V3" s="44">
        <v>22</v>
      </c>
      <c r="W3" s="44">
        <v>22</v>
      </c>
      <c r="X3" s="44">
        <v>19</v>
      </c>
      <c r="Y3" s="44">
        <v>20</v>
      </c>
      <c r="Z3" s="44">
        <v>22</v>
      </c>
      <c r="AA3" s="44">
        <v>19</v>
      </c>
      <c r="AB3" s="44">
        <v>22</v>
      </c>
      <c r="AC3" s="44">
        <v>23</v>
      </c>
      <c r="AD3" s="44">
        <v>19</v>
      </c>
      <c r="AE3" s="44">
        <v>22</v>
      </c>
      <c r="AF3" s="44">
        <v>21</v>
      </c>
      <c r="AG3" s="44">
        <v>19</v>
      </c>
    </row>
    <row r="4" spans="1:33">
      <c r="A4" s="50" t="s">
        <v>2</v>
      </c>
      <c r="B4" s="45">
        <v>9</v>
      </c>
      <c r="C4" s="45">
        <v>9</v>
      </c>
      <c r="D4" s="45">
        <v>9</v>
      </c>
      <c r="E4" s="44">
        <v>9</v>
      </c>
      <c r="F4" s="44">
        <v>9</v>
      </c>
      <c r="G4" s="44">
        <v>9</v>
      </c>
      <c r="H4" s="44">
        <v>9</v>
      </c>
      <c r="I4" s="44">
        <v>9</v>
      </c>
      <c r="J4" s="44">
        <v>9</v>
      </c>
      <c r="K4" s="44">
        <v>9</v>
      </c>
      <c r="L4" s="44">
        <v>9</v>
      </c>
      <c r="M4" s="44">
        <v>9</v>
      </c>
      <c r="N4" s="44">
        <v>9</v>
      </c>
      <c r="O4" s="44">
        <v>9</v>
      </c>
      <c r="P4" s="44">
        <v>8</v>
      </c>
      <c r="Q4" s="44">
        <v>8</v>
      </c>
      <c r="R4" s="44">
        <v>8</v>
      </c>
      <c r="S4" s="44">
        <v>8</v>
      </c>
      <c r="T4" s="44">
        <v>8</v>
      </c>
      <c r="U4" s="44">
        <v>8</v>
      </c>
      <c r="V4" s="44">
        <v>8</v>
      </c>
      <c r="W4" s="44">
        <v>8</v>
      </c>
      <c r="X4" s="44">
        <v>8</v>
      </c>
      <c r="Y4" s="44">
        <v>8</v>
      </c>
      <c r="Z4" s="44">
        <v>8</v>
      </c>
      <c r="AA4" s="44">
        <v>8</v>
      </c>
      <c r="AB4" s="44">
        <v>8</v>
      </c>
      <c r="AC4" s="44">
        <v>8</v>
      </c>
      <c r="AD4" s="44">
        <v>8</v>
      </c>
      <c r="AE4" s="44">
        <v>8</v>
      </c>
      <c r="AF4" s="44">
        <v>8</v>
      </c>
      <c r="AG4" s="44">
        <v>8</v>
      </c>
    </row>
    <row r="5" spans="1:33">
      <c r="A5" s="50" t="s">
        <v>3</v>
      </c>
      <c r="B5" s="45">
        <f>B2*B3*B4</f>
        <v>3168</v>
      </c>
      <c r="C5" s="45">
        <f t="shared" ref="C5:O5" si="0">C2*C3*C4</f>
        <v>3105</v>
      </c>
      <c r="D5" s="45">
        <f t="shared" si="0"/>
        <v>3402</v>
      </c>
      <c r="E5" s="45">
        <f t="shared" si="0"/>
        <v>4140</v>
      </c>
      <c r="F5" s="45">
        <f t="shared" si="0"/>
        <v>3726</v>
      </c>
      <c r="G5" s="45">
        <f t="shared" si="0"/>
        <v>3078</v>
      </c>
      <c r="H5" s="45">
        <f t="shared" si="0"/>
        <v>3623.4</v>
      </c>
      <c r="I5" s="45">
        <f t="shared" si="0"/>
        <v>3591</v>
      </c>
      <c r="J5" s="45">
        <f t="shared" si="0"/>
        <v>3591</v>
      </c>
      <c r="K5" s="45">
        <f t="shared" si="0"/>
        <v>3933</v>
      </c>
      <c r="L5" s="45">
        <f t="shared" si="0"/>
        <v>3024</v>
      </c>
      <c r="M5" s="45">
        <f t="shared" si="0"/>
        <v>2835</v>
      </c>
      <c r="N5" s="45">
        <f t="shared" si="0"/>
        <v>3105</v>
      </c>
      <c r="O5" s="45">
        <f t="shared" si="0"/>
        <v>3105</v>
      </c>
      <c r="P5" s="45">
        <v>2136</v>
      </c>
      <c r="Q5" s="45">
        <v>2392</v>
      </c>
      <c r="R5" s="45">
        <v>2464</v>
      </c>
      <c r="S5" s="1">
        <v>2184</v>
      </c>
      <c r="T5" s="44">
        <v>1440</v>
      </c>
      <c r="U5" s="17">
        <v>1408</v>
      </c>
      <c r="V5" s="70">
        <v>1584</v>
      </c>
      <c r="W5" s="44">
        <f t="shared" ref="W5:AB5" si="1">W3*W4*W2</f>
        <v>1584</v>
      </c>
      <c r="X5" s="44">
        <f t="shared" si="1"/>
        <v>1976</v>
      </c>
      <c r="Y5" s="44">
        <f t="shared" si="1"/>
        <v>1920</v>
      </c>
      <c r="Z5" s="44">
        <f t="shared" si="1"/>
        <v>2112</v>
      </c>
      <c r="AA5" s="44">
        <f t="shared" si="1"/>
        <v>1824</v>
      </c>
      <c r="AB5" s="44">
        <f t="shared" si="1"/>
        <v>2112</v>
      </c>
      <c r="AC5" s="44">
        <f t="shared" ref="AC5" si="2">AC3*AC4*AC2</f>
        <v>2024</v>
      </c>
      <c r="AD5" s="44">
        <f>August20_Timesheet!M17</f>
        <v>1096</v>
      </c>
      <c r="AE5" s="44">
        <f>'Sept''20_Timesheet'!L16</f>
        <v>1840</v>
      </c>
      <c r="AF5" s="44">
        <f>'Oct''20_Timesheet'!L18</f>
        <v>2112</v>
      </c>
      <c r="AG5" s="44">
        <f>'Nov''20_Timesheet'!R18</f>
        <v>2056</v>
      </c>
    </row>
    <row r="6" spans="1:33">
      <c r="A6" s="50" t="s">
        <v>4</v>
      </c>
      <c r="B6" s="45">
        <f>Apr_Timesheet!C24</f>
        <v>2678</v>
      </c>
      <c r="C6" s="45">
        <f>May_Timesheet!C21</f>
        <v>2597</v>
      </c>
      <c r="D6" s="45">
        <f>Jun_Timesheet!C25</f>
        <v>2816</v>
      </c>
      <c r="E6" s="44">
        <f>Jul_Timesheet!C26</f>
        <v>3260</v>
      </c>
      <c r="F6" s="44">
        <f>Aug_Timesheet!C24</f>
        <v>3041</v>
      </c>
      <c r="G6" s="44">
        <f>Sep_Timesheet!C24</f>
        <v>2417</v>
      </c>
      <c r="H6" s="44">
        <f>Oct_Timesheet!C27</f>
        <v>2665</v>
      </c>
      <c r="I6" s="44">
        <f>Nov_Timesheet!C25</f>
        <v>2815</v>
      </c>
      <c r="J6" s="44">
        <f>Dec_Timesheet!K23</f>
        <v>2533</v>
      </c>
      <c r="K6" s="44">
        <f>Jan19_Timesheet!C25</f>
        <v>2854.5</v>
      </c>
      <c r="L6" s="44">
        <f>Feb19_Timesheet!K20</f>
        <v>2177</v>
      </c>
      <c r="M6" s="44">
        <f>Mar19_Timesheet!C20</f>
        <v>2018</v>
      </c>
      <c r="N6" s="44">
        <f>Apr19_Timesheet!C20</f>
        <v>2196.5</v>
      </c>
      <c r="O6" s="44">
        <f>May19_Timesheet!C20</f>
        <v>2003.5</v>
      </c>
      <c r="P6" s="44">
        <v>1555</v>
      </c>
      <c r="Q6" s="44">
        <v>1925</v>
      </c>
      <c r="R6" s="44">
        <v>1522</v>
      </c>
      <c r="S6" s="44">
        <v>1263.3330000000001</v>
      </c>
      <c r="T6" s="44">
        <v>882.75</v>
      </c>
      <c r="U6" s="44">
        <v>916</v>
      </c>
      <c r="V6" s="45">
        <f>Dec19_Timesheet!C15</f>
        <v>893.5</v>
      </c>
      <c r="W6" s="45">
        <f>Jan20_Timesheet!C14</f>
        <v>1250.2</v>
      </c>
      <c r="X6" s="45">
        <f>Feb20_Timesheet!C18</f>
        <v>1655</v>
      </c>
      <c r="Y6" s="45">
        <f>Mar20_Timesheet!C17</f>
        <v>1499.5</v>
      </c>
      <c r="Z6" s="45">
        <f>Apr20_Timesheet!C18</f>
        <v>1335.5</v>
      </c>
      <c r="AA6" s="45">
        <f>May20_Timesheet!C18</f>
        <v>1075</v>
      </c>
      <c r="AB6" s="45">
        <f>'June20_Timesheet '!C18</f>
        <v>1127.3499999999999</v>
      </c>
      <c r="AC6" s="45">
        <f>July20_Timesheet!C18</f>
        <v>1678</v>
      </c>
      <c r="AD6" s="45">
        <f>August20_Timesheet!C19</f>
        <v>990.5</v>
      </c>
      <c r="AE6" s="45">
        <f>'Sept''20_Timesheet'!C18</f>
        <v>1691.5</v>
      </c>
      <c r="AF6" s="45">
        <f>'Oct''20_Timesheet'!C20</f>
        <v>2081.5</v>
      </c>
      <c r="AG6" s="45">
        <f>'Nov''20_Timesheet'!C20</f>
        <v>1984</v>
      </c>
    </row>
    <row r="7" spans="1:33">
      <c r="A7" s="174" t="s">
        <v>5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 t="s">
        <v>5</v>
      </c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</row>
    <row r="8" spans="1:33">
      <c r="A8" s="50" t="s">
        <v>6</v>
      </c>
      <c r="B8" s="45">
        <f>Apr_Timesheet!C22</f>
        <v>126</v>
      </c>
      <c r="C8" s="45">
        <f>May_Timesheet!C19</f>
        <v>193</v>
      </c>
      <c r="D8" s="45">
        <f>Jun_Timesheet!C23</f>
        <v>0</v>
      </c>
      <c r="E8" s="44">
        <f>Jul_Timesheet!C24</f>
        <v>0</v>
      </c>
      <c r="F8" s="44">
        <f>Aug_Timesheet!C22</f>
        <v>0</v>
      </c>
      <c r="G8" s="44">
        <f>Sep_Timesheet!C22</f>
        <v>0</v>
      </c>
      <c r="H8" s="44">
        <f>Oct_Timesheet!C25</f>
        <v>0</v>
      </c>
      <c r="I8" s="44">
        <f>Nov_Timesheet!C23</f>
        <v>0</v>
      </c>
      <c r="J8" s="44">
        <f>Dec_Timesheet!C23</f>
        <v>0</v>
      </c>
      <c r="K8" s="44">
        <f>Jan19_Timesheet!C23</f>
        <v>0</v>
      </c>
      <c r="L8" s="44">
        <f>Feb19_Timesheet!C20</f>
        <v>0</v>
      </c>
      <c r="M8" s="44">
        <f>Mar19_Timesheet!C18</f>
        <v>0</v>
      </c>
      <c r="N8" s="44">
        <f>Apr19_Timesheet!C18</f>
        <v>293.5</v>
      </c>
      <c r="O8" s="44">
        <f>May19_Timesheet!C18</f>
        <v>376</v>
      </c>
      <c r="P8" s="44">
        <f>Jun19_Timesheet!C19</f>
        <v>563.5</v>
      </c>
      <c r="Q8" s="44">
        <f>Jul19_Timesheet!C18</f>
        <v>685.8</v>
      </c>
      <c r="R8" s="44">
        <f>Aug19_Timesheet!C17</f>
        <v>595.69000000000005</v>
      </c>
      <c r="S8" s="44">
        <f>Sept19_Timesheet!C16</f>
        <v>369.33299999999997</v>
      </c>
      <c r="T8" s="44">
        <f>Oct19_Timesheet!C12</f>
        <v>196</v>
      </c>
      <c r="U8" s="44">
        <f>Nov19_Timesheet!C12</f>
        <v>103</v>
      </c>
      <c r="V8" s="45">
        <f>Dec19_Timesheet!C13</f>
        <v>98.5</v>
      </c>
      <c r="W8" s="45">
        <f>Jan20_Timesheet!C12</f>
        <v>151.25</v>
      </c>
      <c r="X8" s="45">
        <f>Feb20_Timesheet!C16</f>
        <v>351.75</v>
      </c>
      <c r="Y8" s="45">
        <f>Mar20_Timesheet!C15</f>
        <v>264</v>
      </c>
      <c r="Z8" s="45">
        <f>Apr20_Timesheet!C16</f>
        <v>31.5</v>
      </c>
      <c r="AA8" s="45">
        <f>May20_Timesheet!C16</f>
        <v>140</v>
      </c>
      <c r="AB8" s="45">
        <f>'June20_Timesheet '!C16</f>
        <v>15.75</v>
      </c>
      <c r="AC8" s="45">
        <f>July20_Timesheet!C16</f>
        <v>5.5</v>
      </c>
      <c r="AD8" s="45">
        <f>August20_Timesheet!C17</f>
        <v>9.5</v>
      </c>
      <c r="AE8" s="45">
        <f>'Sept''20_Timesheet'!C16</f>
        <v>8.5</v>
      </c>
      <c r="AF8" s="45">
        <f>'Oct''20_Timesheet'!C18</f>
        <v>83</v>
      </c>
      <c r="AG8" s="45">
        <f>'Nov''20_Timesheet'!C18</f>
        <v>0</v>
      </c>
    </row>
    <row r="9" spans="1:33">
      <c r="A9" s="50" t="s">
        <v>7</v>
      </c>
      <c r="B9" s="45">
        <f>Apr_Timesheet!D22</f>
        <v>0</v>
      </c>
      <c r="C9" s="45">
        <f>May_Timesheet!D19</f>
        <v>135.5</v>
      </c>
      <c r="D9" s="45">
        <f>Jun_Timesheet!D23</f>
        <v>0</v>
      </c>
      <c r="E9" s="44">
        <f>Jul_Timesheet!D24</f>
        <v>0</v>
      </c>
      <c r="F9" s="44">
        <f>Aug_Timesheet!D22</f>
        <v>0</v>
      </c>
      <c r="G9" s="44">
        <f>Sep_Timesheet!D22</f>
        <v>0</v>
      </c>
      <c r="H9" s="44">
        <f>Oct_Timesheet!D25</f>
        <v>0</v>
      </c>
      <c r="I9" s="44">
        <f>Nov_Timesheet!D23</f>
        <v>0</v>
      </c>
      <c r="J9" s="44">
        <f>Dec_Timesheet!D23</f>
        <v>0</v>
      </c>
      <c r="K9" s="44">
        <f>Jan19_Timesheet!D23</f>
        <v>0</v>
      </c>
      <c r="L9" s="44">
        <f>Feb19_Timesheet!D20</f>
        <v>0</v>
      </c>
      <c r="M9" s="44">
        <f>Mar19_Timesheet!D18</f>
        <v>0</v>
      </c>
      <c r="N9" s="44">
        <f>Apr19_Timesheet!D18</f>
        <v>805</v>
      </c>
      <c r="O9" s="44">
        <f>May19_Timesheet!D18</f>
        <v>578.5</v>
      </c>
      <c r="P9" s="44">
        <f>Jun19_Timesheet!D19</f>
        <v>213.5</v>
      </c>
      <c r="Q9" s="44">
        <f>Jul19_Timesheet!D18</f>
        <v>158.80000000000001</v>
      </c>
      <c r="R9" s="44">
        <f>Aug19_Timesheet!D17</f>
        <v>142.08000000000001</v>
      </c>
      <c r="S9" s="44">
        <f>Sept19_Timesheet!D16</f>
        <v>189.083</v>
      </c>
      <c r="T9" s="44">
        <f>Oct19_Timesheet!D12</f>
        <v>105.5</v>
      </c>
      <c r="U9" s="44">
        <f>Nov19_Timesheet!D12</f>
        <v>497</v>
      </c>
      <c r="V9" s="45">
        <f>Dec19_Timesheet!D13</f>
        <v>218.6</v>
      </c>
      <c r="W9" s="45">
        <f>Jan20_Timesheet!D12</f>
        <v>297.25</v>
      </c>
      <c r="X9" s="45">
        <f>Feb20_Timesheet!D16</f>
        <v>124.75</v>
      </c>
      <c r="Y9" s="45">
        <f>Mar20_Timesheet!D15</f>
        <v>199.75</v>
      </c>
      <c r="Z9" s="45">
        <f>Apr20_Timesheet!D16</f>
        <v>118.5</v>
      </c>
      <c r="AA9" s="45">
        <f>May20_Timesheet!D16</f>
        <v>32</v>
      </c>
      <c r="AB9" s="45">
        <f>'June20_Timesheet '!D16</f>
        <v>111</v>
      </c>
      <c r="AC9" s="45">
        <f>July20_Timesheet!D16</f>
        <v>76</v>
      </c>
      <c r="AD9" s="45">
        <f>August20_Timesheet!D17</f>
        <v>70</v>
      </c>
      <c r="AE9" s="45">
        <f>'Sept''20_Timesheet'!D16</f>
        <v>257.5</v>
      </c>
      <c r="AF9" s="45">
        <f>'Oct''20_Timesheet'!D18</f>
        <v>149.5</v>
      </c>
      <c r="AG9" s="45">
        <f>'Nov''20_Timesheet'!D18</f>
        <v>28</v>
      </c>
    </row>
    <row r="10" spans="1:33">
      <c r="A10" s="50" t="s">
        <v>8</v>
      </c>
      <c r="B10" s="45">
        <f>Apr_Timesheet!E22</f>
        <v>1288</v>
      </c>
      <c r="C10" s="45">
        <f>May_Timesheet!E19</f>
        <v>996</v>
      </c>
      <c r="D10" s="45">
        <f>Jun_Timesheet!E23</f>
        <v>1293</v>
      </c>
      <c r="E10" s="44">
        <f>Jul_Timesheet!E24</f>
        <v>1676</v>
      </c>
      <c r="F10" s="44">
        <f>Aug_Timesheet!E22</f>
        <v>1901</v>
      </c>
      <c r="G10" s="44">
        <f>Sep_Timesheet!E22</f>
        <v>1606</v>
      </c>
      <c r="H10" s="44">
        <f>Oct_Timesheet!E25</f>
        <v>1835</v>
      </c>
      <c r="I10" s="44">
        <f>Nov_Timesheet!E23</f>
        <v>1507.5</v>
      </c>
      <c r="J10" s="44">
        <f>Dec_Timesheet!E23</f>
        <v>1603</v>
      </c>
      <c r="K10" s="44">
        <f>Jan19_Timesheet!E23</f>
        <v>2295</v>
      </c>
      <c r="L10" s="44">
        <f>Feb19_Timesheet!E20</f>
        <v>1725</v>
      </c>
      <c r="M10" s="44">
        <f>Mar19_Timesheet!E18</f>
        <v>1580.5</v>
      </c>
      <c r="N10" s="44">
        <f>Apr19_Timesheet!E18</f>
        <v>294</v>
      </c>
      <c r="O10" s="44">
        <f>May19_Timesheet!E18</f>
        <v>414</v>
      </c>
      <c r="P10" s="44">
        <f>Jun19_Timesheet!E19</f>
        <v>52.5</v>
      </c>
      <c r="Q10" s="44">
        <v>278</v>
      </c>
      <c r="R10" s="44">
        <f>Aug19_Timesheet!E17</f>
        <v>83.34</v>
      </c>
      <c r="S10" s="44">
        <f>Sept19_Timesheet!E16</f>
        <v>78.25</v>
      </c>
      <c r="T10" s="44">
        <f>Oct19_Timesheet!E12</f>
        <v>68.25</v>
      </c>
      <c r="U10" s="44">
        <f>Nov19_Timesheet!E12</f>
        <v>44.5</v>
      </c>
      <c r="V10" s="45">
        <f>Dec19_Timesheet!E13</f>
        <v>285.3</v>
      </c>
      <c r="W10" s="45">
        <f>Jan20_Timesheet!E12</f>
        <v>517.25</v>
      </c>
      <c r="X10" s="45">
        <f>Feb20_Timesheet!E16</f>
        <v>1165.75</v>
      </c>
      <c r="Y10" s="45">
        <f>Mar20_Timesheet!E15</f>
        <v>450</v>
      </c>
      <c r="Z10" s="45">
        <f>Apr20_Timesheet!E16</f>
        <v>314.75</v>
      </c>
      <c r="AA10" s="45">
        <f>May20_Timesheet!E16</f>
        <v>172.25</v>
      </c>
      <c r="AB10" s="45">
        <f>'June20_Timesheet '!E16</f>
        <v>132</v>
      </c>
      <c r="AC10" s="45">
        <f>July20_Timesheet!E16</f>
        <v>114.75</v>
      </c>
      <c r="AD10" s="45">
        <f>August20_Timesheet!E17</f>
        <v>89.5</v>
      </c>
      <c r="AE10" s="45">
        <f>'Sept''20_Timesheet'!E16</f>
        <v>216.5</v>
      </c>
      <c r="AF10" s="45">
        <f>'Oct''20_Timesheet'!E18</f>
        <v>115</v>
      </c>
      <c r="AG10" s="45">
        <f>'Nov''20_Timesheet'!E18</f>
        <v>175.5</v>
      </c>
    </row>
    <row r="11" spans="1:33">
      <c r="A11" s="107" t="s">
        <v>298</v>
      </c>
      <c r="B11" s="45">
        <f>Apr_Timesheet!I22</f>
        <v>345</v>
      </c>
      <c r="C11" s="45">
        <f>May_Timesheet!I19</f>
        <v>392</v>
      </c>
      <c r="D11" s="45">
        <f>Jun_Timesheet!I23</f>
        <v>540</v>
      </c>
      <c r="E11" s="44">
        <f>Jul_Timesheet!I24</f>
        <v>512</v>
      </c>
      <c r="F11" s="44">
        <f>Aug_Timesheet!I22</f>
        <v>362</v>
      </c>
      <c r="G11" s="44">
        <f>Sep_Timesheet!I22</f>
        <v>385</v>
      </c>
      <c r="H11" s="44">
        <f>Oct_Timesheet!I25</f>
        <v>177</v>
      </c>
      <c r="I11" s="44">
        <f>Nov_Timesheet!I23</f>
        <v>457</v>
      </c>
      <c r="J11" s="44">
        <f>Dec_Timesheet!I23</f>
        <v>309</v>
      </c>
      <c r="K11" s="44">
        <f>Jan19_Timesheet!I23</f>
        <v>235.5</v>
      </c>
      <c r="L11" s="44">
        <f>Feb19_Timesheet!I20</f>
        <v>293.5</v>
      </c>
      <c r="M11" s="44">
        <f>Mar19_Timesheet!I18</f>
        <v>269</v>
      </c>
      <c r="N11" s="44">
        <f>Apr19_Timesheet!I18</f>
        <v>247.5</v>
      </c>
      <c r="O11" s="44">
        <f>May19_Timesheet!I18</f>
        <v>94.5</v>
      </c>
      <c r="P11" s="44">
        <f>Jun19_Timesheet!I19</f>
        <v>55</v>
      </c>
      <c r="Q11" s="44">
        <f>Jul19_Timesheet!I18</f>
        <v>45.8</v>
      </c>
      <c r="R11" s="44">
        <f>Aug19_Timesheet!I17</f>
        <v>108</v>
      </c>
      <c r="S11" s="44">
        <f>Sept19_Timesheet!I16</f>
        <v>3</v>
      </c>
      <c r="T11" s="44">
        <f>Oct19_Timesheet!I12</f>
        <v>3</v>
      </c>
      <c r="U11" s="44">
        <f>Nov19_Timesheet!I12</f>
        <v>4</v>
      </c>
      <c r="V11" s="45">
        <f>Dec19_Timesheet!I13</f>
        <v>17</v>
      </c>
      <c r="W11" s="45">
        <f>Jan20_Timesheet!I12</f>
        <v>11.25</v>
      </c>
      <c r="X11" s="45">
        <f>Feb20_Timesheet!I16</f>
        <v>12.75</v>
      </c>
      <c r="Y11" s="45">
        <f>Mar20_Timesheet!I15</f>
        <v>11.25</v>
      </c>
      <c r="Z11" s="45">
        <f>Apr20_Timesheet!G16</f>
        <v>2.5</v>
      </c>
      <c r="AA11" s="45">
        <f>May20_Timesheet!G16</f>
        <v>2.25</v>
      </c>
      <c r="AB11" s="45">
        <f>'June20_Timesheet '!G16</f>
        <v>0.5</v>
      </c>
      <c r="AC11" s="45">
        <f>July20_Timesheet!G16</f>
        <v>0</v>
      </c>
      <c r="AD11" s="45">
        <f>August20_Timesheet!G17</f>
        <v>0</v>
      </c>
      <c r="AE11" s="45">
        <v>0</v>
      </c>
      <c r="AF11" s="45">
        <v>0</v>
      </c>
      <c r="AG11" s="45">
        <v>0</v>
      </c>
    </row>
    <row r="12" spans="1:33">
      <c r="A12" s="50" t="s">
        <v>9</v>
      </c>
      <c r="B12" s="45">
        <v>0</v>
      </c>
      <c r="C12" s="45">
        <v>0</v>
      </c>
      <c r="D12" s="45">
        <f>Jun_Timesheet!J23</f>
        <v>235</v>
      </c>
      <c r="E12" s="44">
        <f>Jul_Timesheet!J24</f>
        <v>344</v>
      </c>
      <c r="F12" s="44">
        <f>Aug_Timesheet!J22</f>
        <v>381</v>
      </c>
      <c r="G12" s="44">
        <f>Sep_Timesheet!J22</f>
        <v>348</v>
      </c>
      <c r="H12" s="44">
        <f>Oct_Timesheet!J25</f>
        <v>352</v>
      </c>
      <c r="I12" s="44">
        <f>Nov_Timesheet!J23</f>
        <v>329</v>
      </c>
      <c r="J12" s="44">
        <f>Dec_Timesheet!J23</f>
        <v>340</v>
      </c>
      <c r="K12" s="44">
        <f>Jan19_Timesheet!J23</f>
        <v>247</v>
      </c>
      <c r="L12" s="44">
        <f>Feb19_Timesheet!J20</f>
        <v>0</v>
      </c>
      <c r="M12" s="44">
        <f>Mar19_Timesheet!J18</f>
        <v>0</v>
      </c>
      <c r="N12" s="44">
        <f>Apr19_Timesheet!J18</f>
        <v>1</v>
      </c>
      <c r="O12" s="44">
        <f>May19_Timesheet!J18</f>
        <v>0</v>
      </c>
      <c r="P12" s="44">
        <f>Jun19_Timesheet!J19</f>
        <v>44</v>
      </c>
      <c r="Q12" s="44">
        <f>Jul19_Timesheet!J18</f>
        <v>103.5</v>
      </c>
      <c r="R12" s="44">
        <f>Aug19_Timesheet!J17</f>
        <v>162</v>
      </c>
      <c r="S12" s="44">
        <f>Sept19_Timesheet!J16</f>
        <v>129</v>
      </c>
      <c r="T12" s="44">
        <f>Oct19_Timesheet!J12</f>
        <v>113</v>
      </c>
      <c r="U12" s="44">
        <f>Nov19_Timesheet!J12</f>
        <v>147.5</v>
      </c>
      <c r="V12" s="44">
        <f>Dec19_Timesheet!J13</f>
        <v>72.5</v>
      </c>
      <c r="W12" s="44">
        <f>Jan20_Timesheet!J12</f>
        <v>0</v>
      </c>
      <c r="X12" s="44">
        <f>Feb20_Timesheet!J16</f>
        <v>0</v>
      </c>
      <c r="Y12" s="44">
        <f>Mar20_Timesheet!J15</f>
        <v>92.5</v>
      </c>
      <c r="Z12" s="44">
        <f>Apr20_Timesheet!H16</f>
        <v>0</v>
      </c>
      <c r="AA12" s="44">
        <f>May20_Timesheet!H16</f>
        <v>0</v>
      </c>
      <c r="AB12" s="45">
        <f>'June20_Timesheet '!H16</f>
        <v>0</v>
      </c>
      <c r="AC12" s="45">
        <f>July20_Timesheet!H16</f>
        <v>0</v>
      </c>
      <c r="AD12" s="45">
        <f>August20_Timesheet!H17</f>
        <v>0</v>
      </c>
      <c r="AE12" s="45">
        <v>0</v>
      </c>
      <c r="AF12" s="45">
        <v>0</v>
      </c>
      <c r="AG12" s="45">
        <v>0</v>
      </c>
    </row>
    <row r="13" spans="1:33">
      <c r="A13" s="174" t="s">
        <v>10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 t="s">
        <v>10</v>
      </c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</row>
    <row r="14" spans="1:33">
      <c r="A14" s="107" t="s">
        <v>299</v>
      </c>
      <c r="B14" s="45">
        <f>Apr_Timesheet!F22</f>
        <v>51</v>
      </c>
      <c r="C14" s="45">
        <f>May_Timesheet!F19</f>
        <v>0</v>
      </c>
      <c r="D14" s="45">
        <f>Jun_Timesheet!F23</f>
        <v>32</v>
      </c>
      <c r="E14" s="44">
        <f>Jul_Timesheet!F24</f>
        <v>0</v>
      </c>
      <c r="F14" s="44">
        <f>Aug_Timesheet!F22</f>
        <v>0</v>
      </c>
      <c r="G14" s="44">
        <f>Sep_Timesheet!F22</f>
        <v>0</v>
      </c>
      <c r="H14" s="44">
        <f>Oct_Timesheet!F25</f>
        <v>0</v>
      </c>
      <c r="I14" s="44">
        <f>Nov_Timesheet!F23</f>
        <v>0</v>
      </c>
      <c r="J14" s="44">
        <f>Dec_Timesheet!F23</f>
        <v>0</v>
      </c>
      <c r="K14" s="44">
        <f>Jan19_Timesheet!F23</f>
        <v>0</v>
      </c>
      <c r="L14" s="44">
        <f>Feb19_Timesheet!F20</f>
        <v>0</v>
      </c>
      <c r="M14" s="44">
        <f>Mar19_Timesheet!F18</f>
        <v>0</v>
      </c>
      <c r="N14" s="44">
        <f>Apr19_Timesheet!F18</f>
        <v>0</v>
      </c>
      <c r="O14" s="44">
        <f>May19_Timesheet!F18</f>
        <v>0</v>
      </c>
      <c r="P14" s="44">
        <f>Jun19_Timesheet!F19</f>
        <v>4</v>
      </c>
      <c r="Q14" s="44">
        <f>Jul19_Timesheet!F18</f>
        <v>0</v>
      </c>
      <c r="R14" s="44">
        <f>Aug19_Timesheet!F17</f>
        <v>0</v>
      </c>
      <c r="S14" s="44">
        <f>Sept19_Timesheet!F16</f>
        <v>0</v>
      </c>
      <c r="T14" s="44">
        <f>Oct19_Timesheet!F12</f>
        <v>0</v>
      </c>
      <c r="U14" s="44">
        <f>Nov19_Timesheet!F12</f>
        <v>0</v>
      </c>
      <c r="V14" s="44">
        <f>Dec19_Timesheet!F13</f>
        <v>0</v>
      </c>
      <c r="W14" s="44">
        <f>Jan20_Timesheet!F12</f>
        <v>51</v>
      </c>
      <c r="X14" s="44">
        <f>Feb20_Timesheet!F16</f>
        <v>0</v>
      </c>
      <c r="Y14" s="44">
        <f>Mar20_Timesheet!F15</f>
        <v>482</v>
      </c>
      <c r="Z14" s="44">
        <f>Apr20_Timesheet!F16</f>
        <v>868.25</v>
      </c>
      <c r="AA14" s="44">
        <f>May20_Timesheet!F16</f>
        <v>728.5</v>
      </c>
      <c r="AB14" s="45">
        <f>'June20_Timesheet '!F16</f>
        <v>868.1</v>
      </c>
      <c r="AC14" s="45">
        <f>July20_Timesheet!F16</f>
        <v>1481.75</v>
      </c>
      <c r="AD14" s="45">
        <f>August20_Timesheet!F17</f>
        <v>821.5</v>
      </c>
      <c r="AE14" s="45">
        <f>'Sept''20_Timesheet'!F16</f>
        <v>1209</v>
      </c>
      <c r="AF14" s="45">
        <f>'Oct''20_Timesheet'!F18</f>
        <v>1734</v>
      </c>
      <c r="AG14" s="45">
        <f>'Nov''20_Timesheet'!F18</f>
        <v>1780.5</v>
      </c>
    </row>
    <row r="15" spans="1:33">
      <c r="A15" s="50" t="s">
        <v>7</v>
      </c>
      <c r="B15" s="45">
        <f>Apr_Timesheet!G22</f>
        <v>0</v>
      </c>
      <c r="C15" s="45">
        <f>May_Timesheet!G19</f>
        <v>0</v>
      </c>
      <c r="D15" s="45">
        <f>Jun_Timesheet!G23</f>
        <v>0</v>
      </c>
      <c r="E15" s="44">
        <f>Jul_Timesheet!G24</f>
        <v>0</v>
      </c>
      <c r="F15" s="44">
        <f>Aug_Timesheet!G22</f>
        <v>0</v>
      </c>
      <c r="G15" s="44">
        <f>Sep_Timesheet!G22</f>
        <v>0</v>
      </c>
      <c r="H15" s="44">
        <f>Oct_Timesheet!G25</f>
        <v>0</v>
      </c>
      <c r="I15" s="44">
        <f>Nov_Timesheet!G23</f>
        <v>0</v>
      </c>
      <c r="J15" s="44">
        <f>Dec_Timesheet!G23</f>
        <v>0</v>
      </c>
      <c r="K15" s="44">
        <f>Jan19_Timesheet!G23</f>
        <v>0</v>
      </c>
      <c r="L15" s="44">
        <f>Feb19_Timesheet!D20</f>
        <v>0</v>
      </c>
      <c r="M15" s="44">
        <f>Mar19_Timesheet!G18</f>
        <v>0</v>
      </c>
      <c r="N15" s="44">
        <f>Apr19_Timesheet!G18</f>
        <v>0</v>
      </c>
      <c r="O15" s="44">
        <f>May19_Timesheet!G18</f>
        <v>0</v>
      </c>
      <c r="P15" s="44">
        <f>Jun19_Timesheet!G19</f>
        <v>0</v>
      </c>
      <c r="Q15" s="44">
        <f>Jul19_Timesheet!G18</f>
        <v>0</v>
      </c>
      <c r="R15" s="44">
        <f>Aug19_Timesheet!G18</f>
        <v>0</v>
      </c>
      <c r="S15" s="44">
        <f>Sept19_Timesheet!G16</f>
        <v>0</v>
      </c>
      <c r="T15" s="44">
        <f>Oct19_Timesheet!G12</f>
        <v>0</v>
      </c>
      <c r="U15" s="44">
        <f>Nov19_Timesheet!G12</f>
        <v>0</v>
      </c>
      <c r="V15" s="44">
        <f>Dec19_Timesheet!G13</f>
        <v>0</v>
      </c>
      <c r="W15" s="44">
        <f>Jan20_Timesheet!G12</f>
        <v>0</v>
      </c>
      <c r="X15" s="44">
        <f>Feb20_Timesheet!G16</f>
        <v>0</v>
      </c>
      <c r="Y15" s="44">
        <f>Mar20_Timesheet!G15</f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</row>
    <row r="16" spans="1:33">
      <c r="A16" s="50" t="s">
        <v>293</v>
      </c>
      <c r="B16" s="45">
        <f>Apr_Timesheet!H22</f>
        <v>868</v>
      </c>
      <c r="C16" s="45">
        <f>May_Timesheet!H19</f>
        <v>880.5</v>
      </c>
      <c r="D16" s="45">
        <f>Jun_Timesheet!H23</f>
        <v>716</v>
      </c>
      <c r="E16" s="44">
        <f>Jul_Timesheet!H24</f>
        <v>728</v>
      </c>
      <c r="F16" s="44">
        <f>Aug_Timesheet!H22</f>
        <v>397</v>
      </c>
      <c r="G16" s="44">
        <f>Sep_Timesheet!H22</f>
        <v>78</v>
      </c>
      <c r="H16" s="44">
        <f>Oct_Timesheet!H25</f>
        <v>301</v>
      </c>
      <c r="I16" s="44">
        <f>Nov_Timesheet!H23</f>
        <v>521.5</v>
      </c>
      <c r="J16" s="44">
        <f>Dec_Timesheet!H23</f>
        <v>281</v>
      </c>
      <c r="K16" s="44">
        <f>Jan19_Timesheet!H23</f>
        <v>77</v>
      </c>
      <c r="L16" s="44">
        <f>Feb19_Timesheet!H20</f>
        <v>158.5</v>
      </c>
      <c r="M16" s="44">
        <f>Mar19_Timesheet!H18</f>
        <v>168.5</v>
      </c>
      <c r="N16" s="44">
        <f>Apr19_Timesheet!H18</f>
        <v>555.5</v>
      </c>
      <c r="O16" s="44">
        <f>May19_Timesheet!H18</f>
        <v>540.5</v>
      </c>
      <c r="P16" s="44">
        <f>Jun19_Timesheet!H19</f>
        <v>622.5</v>
      </c>
      <c r="Q16" s="44">
        <f>Jul19_Timesheet!H18</f>
        <v>836.5</v>
      </c>
      <c r="R16" s="44">
        <f>Aug19_Timesheet!H17</f>
        <v>431.74</v>
      </c>
      <c r="S16" s="44">
        <f>Sept19_Timesheet!H16</f>
        <v>494.66700000000003</v>
      </c>
      <c r="T16" s="44">
        <f>Oct19_Timesheet!H12</f>
        <v>397</v>
      </c>
      <c r="U16" s="44">
        <f>Nov19_Timesheet!H12</f>
        <v>120</v>
      </c>
      <c r="V16" s="45">
        <f>Dec19_Timesheet!H13</f>
        <v>201.6</v>
      </c>
      <c r="W16" s="45">
        <f>Jan20_Timesheet!H12</f>
        <v>222.2</v>
      </c>
      <c r="X16" s="45">
        <f>Feb20_Timesheet!H16</f>
        <v>0</v>
      </c>
      <c r="Y16" s="44">
        <f>Mar20_Timesheet!H15</f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</row>
    <row r="17" spans="1:33">
      <c r="A17" s="174" t="s">
        <v>11</v>
      </c>
      <c r="B17" s="174"/>
      <c r="C17" s="174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 t="s">
        <v>11</v>
      </c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</row>
    <row r="18" spans="1:33">
      <c r="A18" s="50" t="s">
        <v>12</v>
      </c>
      <c r="B18" s="45">
        <f>B6/B5%</f>
        <v>84.532828282828277</v>
      </c>
      <c r="C18" s="45">
        <f t="shared" ref="C18:U18" si="3">C6/C5%</f>
        <v>83.63929146537842</v>
      </c>
      <c r="D18" s="45">
        <f t="shared" si="3"/>
        <v>82.774838330393877</v>
      </c>
      <c r="E18" s="45">
        <f t="shared" si="3"/>
        <v>78.74396135265701</v>
      </c>
      <c r="F18" s="45">
        <f t="shared" si="3"/>
        <v>81.615673644659154</v>
      </c>
      <c r="G18" s="45">
        <f t="shared" si="3"/>
        <v>78.525016244314486</v>
      </c>
      <c r="H18" s="45">
        <f t="shared" si="3"/>
        <v>73.549704697245673</v>
      </c>
      <c r="I18" s="45">
        <f t="shared" si="3"/>
        <v>78.390420495683657</v>
      </c>
      <c r="J18" s="45">
        <f t="shared" si="3"/>
        <v>70.537454747981073</v>
      </c>
      <c r="K18" s="45">
        <f t="shared" si="3"/>
        <v>72.578184591914578</v>
      </c>
      <c r="L18" s="45">
        <f t="shared" si="3"/>
        <v>71.990740740740748</v>
      </c>
      <c r="M18" s="45">
        <f t="shared" si="3"/>
        <v>71.181657848324505</v>
      </c>
      <c r="N18" s="45">
        <f t="shared" si="3"/>
        <v>70.740740740740733</v>
      </c>
      <c r="O18" s="45">
        <f t="shared" si="3"/>
        <v>64.524959742351044</v>
      </c>
      <c r="P18" s="45">
        <f t="shared" si="3"/>
        <v>72.799625468164791</v>
      </c>
      <c r="Q18" s="45">
        <f t="shared" si="3"/>
        <v>80.476588628762542</v>
      </c>
      <c r="R18" s="45">
        <f t="shared" si="3"/>
        <v>61.769480519480517</v>
      </c>
      <c r="S18" s="45">
        <f t="shared" si="3"/>
        <v>57.844917582417587</v>
      </c>
      <c r="T18" s="45">
        <f t="shared" si="3"/>
        <v>61.302083333333329</v>
      </c>
      <c r="U18" s="45">
        <f t="shared" si="3"/>
        <v>65.056818181818187</v>
      </c>
      <c r="V18" s="45">
        <f t="shared" ref="V18:AA18" si="4">V6/V5%</f>
        <v>56.407828282828284</v>
      </c>
      <c r="W18" s="45">
        <f t="shared" si="4"/>
        <v>78.926767676767682</v>
      </c>
      <c r="X18" s="45">
        <f t="shared" si="4"/>
        <v>83.755060728744937</v>
      </c>
      <c r="Y18" s="45">
        <f t="shared" si="4"/>
        <v>78.098958333333343</v>
      </c>
      <c r="Z18" s="45">
        <f t="shared" si="4"/>
        <v>63.233901515151516</v>
      </c>
      <c r="AA18" s="45">
        <f t="shared" si="4"/>
        <v>58.936403508771932</v>
      </c>
      <c r="AB18" s="45">
        <f t="shared" ref="AB18:AC18" si="5">AB6/AB5%</f>
        <v>53.378314393939384</v>
      </c>
      <c r="AC18" s="45">
        <f t="shared" si="5"/>
        <v>82.905138339920953</v>
      </c>
      <c r="AD18" s="45">
        <f t="shared" ref="AD18:AE18" si="6">AD6/AD5%</f>
        <v>90.374087591240865</v>
      </c>
      <c r="AE18" s="45">
        <f t="shared" si="6"/>
        <v>91.929347826086968</v>
      </c>
      <c r="AF18" s="45">
        <f t="shared" ref="AF18:AG18" si="7">AF6/AF5%</f>
        <v>98.555871212121204</v>
      </c>
      <c r="AG18" s="45">
        <f t="shared" si="7"/>
        <v>96.498054474708184</v>
      </c>
    </row>
    <row r="19" spans="1:33">
      <c r="A19" s="50" t="s">
        <v>13</v>
      </c>
      <c r="B19" s="45">
        <f>(SUM(B8,B14))/B6%</f>
        <v>6.6094100074682594</v>
      </c>
      <c r="C19" s="45">
        <f t="shared" ref="C19:U19" si="8">(SUM(C8,C14))/C6%</f>
        <v>7.4316519060454374</v>
      </c>
      <c r="D19" s="45">
        <f t="shared" si="8"/>
        <v>1.1363636363636365</v>
      </c>
      <c r="E19" s="45">
        <f t="shared" si="8"/>
        <v>0</v>
      </c>
      <c r="F19" s="45">
        <f t="shared" si="8"/>
        <v>0</v>
      </c>
      <c r="G19" s="45">
        <f t="shared" si="8"/>
        <v>0</v>
      </c>
      <c r="H19" s="45">
        <f t="shared" si="8"/>
        <v>0</v>
      </c>
      <c r="I19" s="45">
        <f t="shared" si="8"/>
        <v>0</v>
      </c>
      <c r="J19" s="45">
        <f t="shared" si="8"/>
        <v>0</v>
      </c>
      <c r="K19" s="45">
        <f t="shared" si="8"/>
        <v>0</v>
      </c>
      <c r="L19" s="45">
        <f t="shared" si="8"/>
        <v>0</v>
      </c>
      <c r="M19" s="45">
        <f t="shared" si="8"/>
        <v>0</v>
      </c>
      <c r="N19" s="45">
        <f t="shared" si="8"/>
        <v>13.362167083997269</v>
      </c>
      <c r="O19" s="45">
        <f t="shared" si="8"/>
        <v>18.767157474419765</v>
      </c>
      <c r="P19" s="45">
        <f t="shared" si="8"/>
        <v>36.4951768488746</v>
      </c>
      <c r="Q19" s="45">
        <f t="shared" si="8"/>
        <v>35.625974025974024</v>
      </c>
      <c r="R19" s="45">
        <f t="shared" si="8"/>
        <v>39.138633377135349</v>
      </c>
      <c r="S19" s="45">
        <f t="shared" si="8"/>
        <v>29.234809824488075</v>
      </c>
      <c r="T19" s="45">
        <f t="shared" si="8"/>
        <v>22.203341829510052</v>
      </c>
      <c r="U19" s="45">
        <f t="shared" si="8"/>
        <v>11.244541484716157</v>
      </c>
      <c r="V19" s="45">
        <f t="shared" ref="V19:AA19" si="9">(SUM(V8,V14))/V6%</f>
        <v>11.02406267487409</v>
      </c>
      <c r="W19" s="45">
        <f t="shared" si="9"/>
        <v>16.177411614141736</v>
      </c>
      <c r="X19" s="45">
        <f t="shared" si="9"/>
        <v>21.253776435045317</v>
      </c>
      <c r="Y19" s="45">
        <f t="shared" si="9"/>
        <v>49.749916638879633</v>
      </c>
      <c r="Z19" s="45">
        <f t="shared" si="9"/>
        <v>67.371770872332462</v>
      </c>
      <c r="AA19" s="45">
        <f t="shared" si="9"/>
        <v>80.79069767441861</v>
      </c>
      <c r="AB19" s="45">
        <f t="shared" ref="AB19:AC19" si="10">(SUM(AB8,AB14))/AB6%</f>
        <v>78.400674147336687</v>
      </c>
      <c r="AC19" s="45">
        <f t="shared" si="10"/>
        <v>88.632300357568525</v>
      </c>
      <c r="AD19" s="45">
        <f t="shared" ref="AD19:AE19" si="11">(SUM(AD8,AD14))/AD6%</f>
        <v>83.897021706208989</v>
      </c>
      <c r="AE19" s="45">
        <f t="shared" si="11"/>
        <v>71.977534732485964</v>
      </c>
      <c r="AF19" s="45">
        <f t="shared" ref="AF19:AG19" si="12">(SUM(AF8,AF14))/AF6%</f>
        <v>87.292817679557999</v>
      </c>
      <c r="AG19" s="45">
        <f t="shared" si="12"/>
        <v>89.742943548387103</v>
      </c>
    </row>
    <row r="20" spans="1:33">
      <c r="A20" s="50" t="s">
        <v>14</v>
      </c>
      <c r="B20" s="45">
        <f>(SUM(B9,B15))/B6%</f>
        <v>0</v>
      </c>
      <c r="C20" s="45">
        <f t="shared" ref="C20:U20" si="13">(SUM(C9,C15))/C6%</f>
        <v>5.2175587216018489</v>
      </c>
      <c r="D20" s="45">
        <f t="shared" si="13"/>
        <v>0</v>
      </c>
      <c r="E20" s="45">
        <f t="shared" si="13"/>
        <v>0</v>
      </c>
      <c r="F20" s="45">
        <f t="shared" si="13"/>
        <v>0</v>
      </c>
      <c r="G20" s="45">
        <f t="shared" si="13"/>
        <v>0</v>
      </c>
      <c r="H20" s="45">
        <f t="shared" si="13"/>
        <v>0</v>
      </c>
      <c r="I20" s="45">
        <f t="shared" si="13"/>
        <v>0</v>
      </c>
      <c r="J20" s="45">
        <f t="shared" si="13"/>
        <v>0</v>
      </c>
      <c r="K20" s="45">
        <f t="shared" si="13"/>
        <v>0</v>
      </c>
      <c r="L20" s="45">
        <f t="shared" si="13"/>
        <v>0</v>
      </c>
      <c r="M20" s="45">
        <f t="shared" si="13"/>
        <v>0</v>
      </c>
      <c r="N20" s="45">
        <f t="shared" si="13"/>
        <v>36.649214659685867</v>
      </c>
      <c r="O20" s="45">
        <f t="shared" si="13"/>
        <v>28.874469678063388</v>
      </c>
      <c r="P20" s="45">
        <f t="shared" si="13"/>
        <v>13.729903536977492</v>
      </c>
      <c r="Q20" s="45">
        <f t="shared" si="13"/>
        <v>8.2493506493506494</v>
      </c>
      <c r="R20" s="45">
        <f t="shared" si="13"/>
        <v>9.3350854139290416</v>
      </c>
      <c r="S20" s="45">
        <f t="shared" si="13"/>
        <v>14.966996033508186</v>
      </c>
      <c r="T20" s="45">
        <f t="shared" si="13"/>
        <v>11.951288586802605</v>
      </c>
      <c r="U20" s="45">
        <f t="shared" si="13"/>
        <v>54.257641921397379</v>
      </c>
      <c r="V20" s="45">
        <f>(SUM(V9,V15))/V6%</f>
        <v>24.465584778959148</v>
      </c>
      <c r="W20" s="45">
        <f>(SUM(W9,W15))/W6%</f>
        <v>23.776195808670611</v>
      </c>
      <c r="X20" s="45">
        <f>(SUM(X9,X15))/X6%</f>
        <v>7.5377643504531715</v>
      </c>
      <c r="Y20" s="45">
        <f>(SUM(Y9,Y15))/Y6%</f>
        <v>13.32110703567856</v>
      </c>
      <c r="Z20" s="45">
        <f t="shared" ref="Z20:AE20" si="14">(SUM(Z9))/Z6%</f>
        <v>8.8730812429801578</v>
      </c>
      <c r="AA20" s="45">
        <f t="shared" si="14"/>
        <v>2.9767441860465116</v>
      </c>
      <c r="AB20" s="45">
        <f t="shared" si="14"/>
        <v>9.8460992593249674</v>
      </c>
      <c r="AC20" s="45">
        <f t="shared" si="14"/>
        <v>4.5292014302741359</v>
      </c>
      <c r="AD20" s="45">
        <f t="shared" si="14"/>
        <v>7.0671378091872796</v>
      </c>
      <c r="AE20" s="45">
        <f t="shared" si="14"/>
        <v>15.223174697014485</v>
      </c>
      <c r="AF20" s="45">
        <f t="shared" ref="AF20:AG20" si="15">(SUM(AF9))/AF6%</f>
        <v>7.1823204419889501</v>
      </c>
      <c r="AG20" s="45">
        <f t="shared" si="15"/>
        <v>1.4112903225806452</v>
      </c>
    </row>
    <row r="21" spans="1:33">
      <c r="A21" s="50" t="s">
        <v>15</v>
      </c>
      <c r="B21" s="45">
        <f>(SUM(B10,B16,B11,B12))/B6%</f>
        <v>93.39058999253173</v>
      </c>
      <c r="C21" s="45">
        <f t="shared" ref="C21:U21" si="16">(SUM(C10,C16,C11,C12))/C6%</f>
        <v>87.350789372352722</v>
      </c>
      <c r="D21" s="45">
        <f t="shared" si="16"/>
        <v>98.86363636363636</v>
      </c>
      <c r="E21" s="45">
        <f t="shared" si="16"/>
        <v>100</v>
      </c>
      <c r="F21" s="45">
        <f t="shared" si="16"/>
        <v>100</v>
      </c>
      <c r="G21" s="45">
        <f t="shared" si="16"/>
        <v>100</v>
      </c>
      <c r="H21" s="45">
        <f t="shared" si="16"/>
        <v>100</v>
      </c>
      <c r="I21" s="45">
        <f t="shared" si="16"/>
        <v>100</v>
      </c>
      <c r="J21" s="45">
        <f t="shared" si="16"/>
        <v>100</v>
      </c>
      <c r="K21" s="45">
        <f t="shared" si="16"/>
        <v>100</v>
      </c>
      <c r="L21" s="45">
        <f t="shared" si="16"/>
        <v>100</v>
      </c>
      <c r="M21" s="45">
        <f t="shared" si="16"/>
        <v>100</v>
      </c>
      <c r="N21" s="45">
        <f t="shared" si="16"/>
        <v>49.988618256316869</v>
      </c>
      <c r="O21" s="45">
        <f t="shared" si="16"/>
        <v>52.358372847516847</v>
      </c>
      <c r="P21" s="45">
        <f t="shared" si="16"/>
        <v>49.774919614147905</v>
      </c>
      <c r="Q21" s="45">
        <f t="shared" si="16"/>
        <v>65.651948051948054</v>
      </c>
      <c r="R21" s="45">
        <f t="shared" si="16"/>
        <v>51.582128777923785</v>
      </c>
      <c r="S21" s="45">
        <f t="shared" si="16"/>
        <v>55.79819414200373</v>
      </c>
      <c r="T21" s="45">
        <f t="shared" si="16"/>
        <v>65.845369583687329</v>
      </c>
      <c r="U21" s="45">
        <f t="shared" si="16"/>
        <v>34.497816593886462</v>
      </c>
      <c r="V21" s="45">
        <f>(SUM(V10,V16,V11,V12))/V6%</f>
        <v>64.510352546166757</v>
      </c>
      <c r="W21" s="45">
        <f>(SUM(W10,W16,W11,W12))/W6%</f>
        <v>60.046392577187653</v>
      </c>
      <c r="X21" s="45">
        <f>(SUM(X10,X16,X11,X12))/X6%</f>
        <v>71.208459214501502</v>
      </c>
      <c r="Y21" s="45">
        <f>(SUM(Y10,Y16,Y11,Y12))/Y6%</f>
        <v>36.928976325441816</v>
      </c>
      <c r="Z21" s="45">
        <f t="shared" ref="Z21:AE21" si="17">(SUM(Z10))/Z6%</f>
        <v>23.567952077873453</v>
      </c>
      <c r="AA21" s="45">
        <f t="shared" si="17"/>
        <v>16.023255813953487</v>
      </c>
      <c r="AB21" s="45">
        <f t="shared" si="17"/>
        <v>11.708874794872933</v>
      </c>
      <c r="AC21" s="45">
        <f t="shared" si="17"/>
        <v>6.8384982121573294</v>
      </c>
      <c r="AD21" s="45">
        <f t="shared" si="17"/>
        <v>9.0358404846037352</v>
      </c>
      <c r="AE21" s="45">
        <f t="shared" si="17"/>
        <v>12.799290570499558</v>
      </c>
      <c r="AF21" s="45">
        <f t="shared" ref="AF21:AG21" si="18">(SUM(AF10))/AF6%</f>
        <v>5.5248618784530388</v>
      </c>
      <c r="AG21" s="45">
        <f t="shared" si="18"/>
        <v>8.845766129032258</v>
      </c>
    </row>
    <row r="22" spans="1:33">
      <c r="A22" s="50" t="s">
        <v>16</v>
      </c>
      <c r="B22" s="45">
        <f>(SUM(B8:B12))/B6%</f>
        <v>65.683345780433157</v>
      </c>
      <c r="C22" s="45">
        <f t="shared" ref="C22:U22" si="19">(SUM(C8:C12))/C6%</f>
        <v>66.095494801694272</v>
      </c>
      <c r="D22" s="45">
        <f t="shared" si="19"/>
        <v>73.4375</v>
      </c>
      <c r="E22" s="45">
        <f t="shared" si="19"/>
        <v>77.668711656441715</v>
      </c>
      <c r="F22" s="45">
        <f t="shared" si="19"/>
        <v>86.945083853995399</v>
      </c>
      <c r="G22" s="45">
        <f t="shared" si="19"/>
        <v>96.772858916011572</v>
      </c>
      <c r="H22" s="45">
        <f t="shared" si="19"/>
        <v>88.705440900562863</v>
      </c>
      <c r="I22" s="45">
        <f t="shared" si="19"/>
        <v>81.474245115452931</v>
      </c>
      <c r="J22" s="45">
        <f t="shared" si="19"/>
        <v>88.90643505724438</v>
      </c>
      <c r="K22" s="45">
        <f t="shared" si="19"/>
        <v>97.302504816955675</v>
      </c>
      <c r="L22" s="45">
        <f t="shared" si="19"/>
        <v>92.719338539274233</v>
      </c>
      <c r="M22" s="45">
        <f t="shared" si="19"/>
        <v>91.65014866204163</v>
      </c>
      <c r="N22" s="45">
        <f t="shared" si="19"/>
        <v>74.709765536080127</v>
      </c>
      <c r="O22" s="45">
        <f t="shared" si="19"/>
        <v>73.022211130521583</v>
      </c>
      <c r="P22" s="45">
        <f t="shared" si="19"/>
        <v>59.71061093247588</v>
      </c>
      <c r="Q22" s="45">
        <f t="shared" si="19"/>
        <v>66.072727272727263</v>
      </c>
      <c r="R22" s="45">
        <f t="shared" si="19"/>
        <v>71.689224704336411</v>
      </c>
      <c r="S22" s="45">
        <f t="shared" si="19"/>
        <v>60.844290460234944</v>
      </c>
      <c r="T22" s="45">
        <f t="shared" si="19"/>
        <v>55.026904559614835</v>
      </c>
      <c r="U22" s="45">
        <f t="shared" si="19"/>
        <v>86.899563318777297</v>
      </c>
      <c r="V22" s="45">
        <f t="shared" ref="V22:AA22" si="20">(SUM(V8:V12))/V6%</f>
        <v>77.437045327364302</v>
      </c>
      <c r="W22" s="45">
        <f t="shared" si="20"/>
        <v>78.147496400575903</v>
      </c>
      <c r="X22" s="45">
        <f t="shared" si="20"/>
        <v>100</v>
      </c>
      <c r="Y22" s="45">
        <f t="shared" si="20"/>
        <v>67.855951983994672</v>
      </c>
      <c r="Z22" s="45">
        <f t="shared" si="20"/>
        <v>34.986896293523024</v>
      </c>
      <c r="AA22" s="45">
        <f t="shared" si="20"/>
        <v>32.232558139534881</v>
      </c>
      <c r="AB22" s="45">
        <f t="shared" ref="AB22:AC22" si="21">(SUM(AB8:AB12))/AB6%</f>
        <v>22.996407504324303</v>
      </c>
      <c r="AC22" s="45">
        <f t="shared" si="21"/>
        <v>11.695470798569724</v>
      </c>
      <c r="AD22" s="45">
        <f t="shared" ref="AD22:AE22" si="22">(SUM(AD8:AD12))/AD6%</f>
        <v>17.06208985360929</v>
      </c>
      <c r="AE22" s="45">
        <f t="shared" si="22"/>
        <v>28.524977830328112</v>
      </c>
      <c r="AF22" s="45">
        <f t="shared" ref="AF22:AG22" si="23">(SUM(AF8:AF12))/AF6%</f>
        <v>16.694691328368965</v>
      </c>
      <c r="AG22" s="45">
        <f t="shared" si="23"/>
        <v>10.257056451612904</v>
      </c>
    </row>
    <row r="23" spans="1:33">
      <c r="A23" s="50" t="s">
        <v>17</v>
      </c>
      <c r="B23" s="45">
        <f>(SUM(B14:B16))/B6%</f>
        <v>34.316654219566843</v>
      </c>
      <c r="C23" s="45">
        <f t="shared" ref="C23:U23" si="24">(SUM(C14:C16))/C6%</f>
        <v>33.904505198305742</v>
      </c>
      <c r="D23" s="45">
        <f t="shared" si="24"/>
        <v>26.5625</v>
      </c>
      <c r="E23" s="45">
        <f t="shared" si="24"/>
        <v>22.331288343558281</v>
      </c>
      <c r="F23" s="45">
        <f t="shared" si="24"/>
        <v>13.054916146004604</v>
      </c>
      <c r="G23" s="45">
        <f t="shared" si="24"/>
        <v>3.2271410839884154</v>
      </c>
      <c r="H23" s="45">
        <f t="shared" si="24"/>
        <v>11.29455909943715</v>
      </c>
      <c r="I23" s="45">
        <f t="shared" si="24"/>
        <v>18.525754884547069</v>
      </c>
      <c r="J23" s="45">
        <f t="shared" si="24"/>
        <v>11.093564942755627</v>
      </c>
      <c r="K23" s="45">
        <f t="shared" si="24"/>
        <v>2.6974951830443157</v>
      </c>
      <c r="L23" s="45">
        <f t="shared" si="24"/>
        <v>7.2806614607257698</v>
      </c>
      <c r="M23" s="45">
        <f t="shared" si="24"/>
        <v>8.3498513379583752</v>
      </c>
      <c r="N23" s="45">
        <f t="shared" si="24"/>
        <v>25.290234463919873</v>
      </c>
      <c r="O23" s="45">
        <f t="shared" si="24"/>
        <v>26.977788869478413</v>
      </c>
      <c r="P23" s="45">
        <f t="shared" si="24"/>
        <v>40.289389067524112</v>
      </c>
      <c r="Q23" s="45">
        <f t="shared" si="24"/>
        <v>43.454545454545453</v>
      </c>
      <c r="R23" s="45">
        <f t="shared" si="24"/>
        <v>28.366622864651774</v>
      </c>
      <c r="S23" s="45">
        <f t="shared" si="24"/>
        <v>39.155709539765049</v>
      </c>
      <c r="T23" s="45">
        <f t="shared" si="24"/>
        <v>44.973095440385158</v>
      </c>
      <c r="U23" s="45">
        <f t="shared" si="24"/>
        <v>13.100436681222707</v>
      </c>
      <c r="V23" s="45">
        <f>(SUM(V14:V16))/V6%</f>
        <v>22.562954672635701</v>
      </c>
      <c r="W23" s="45">
        <f>(SUM(W14:W16))/W6%</f>
        <v>21.852503599424089</v>
      </c>
      <c r="X23" s="45">
        <f>(SUM(X14:X16))/X6%</f>
        <v>0</v>
      </c>
      <c r="Y23" s="45">
        <f>(SUM(Y14:Y16))/Y6%</f>
        <v>32.144048016005335</v>
      </c>
      <c r="Z23" s="45">
        <f t="shared" ref="Z23:AE23" si="25">(SUM(Z14))/Z6%</f>
        <v>65.013103706476969</v>
      </c>
      <c r="AA23" s="45">
        <f t="shared" si="25"/>
        <v>67.767441860465112</v>
      </c>
      <c r="AB23" s="45">
        <f t="shared" si="25"/>
        <v>77.003592495675719</v>
      </c>
      <c r="AC23" s="45">
        <f t="shared" si="25"/>
        <v>88.30452920143027</v>
      </c>
      <c r="AD23" s="45">
        <f t="shared" si="25"/>
        <v>82.93791014639072</v>
      </c>
      <c r="AE23" s="45">
        <f t="shared" si="25"/>
        <v>71.475022169671888</v>
      </c>
      <c r="AF23" s="45">
        <f t="shared" ref="AF23:AG23" si="26">(SUM(AF14))/AF6%</f>
        <v>83.305308671631025</v>
      </c>
      <c r="AG23" s="45">
        <f t="shared" si="26"/>
        <v>89.742943548387103</v>
      </c>
    </row>
    <row r="24" spans="1:33">
      <c r="A24" s="65" t="s">
        <v>18</v>
      </c>
      <c r="B24" s="45">
        <f>(SUM(B8,B9,B11,B14,B15))/B6%</f>
        <v>19.492158327109781</v>
      </c>
      <c r="C24" s="45">
        <f t="shared" ref="C24:U24" si="27">(SUM(C8,C9,C11,C14,C15))/C6%</f>
        <v>27.743550250288795</v>
      </c>
      <c r="D24" s="45">
        <f t="shared" si="27"/>
        <v>20.3125</v>
      </c>
      <c r="E24" s="45">
        <f t="shared" si="27"/>
        <v>15.705521472392638</v>
      </c>
      <c r="F24" s="45">
        <f t="shared" si="27"/>
        <v>11.903978954291352</v>
      </c>
      <c r="G24" s="45">
        <f t="shared" si="27"/>
        <v>15.92883740173769</v>
      </c>
      <c r="H24" s="45">
        <f t="shared" si="27"/>
        <v>6.6416510318949351</v>
      </c>
      <c r="I24" s="45">
        <f t="shared" si="27"/>
        <v>16.234458259325045</v>
      </c>
      <c r="J24" s="45">
        <f t="shared" si="27"/>
        <v>12.198973549151205</v>
      </c>
      <c r="K24" s="45">
        <f t="shared" si="27"/>
        <v>8.2501313715186537</v>
      </c>
      <c r="L24" s="45">
        <f t="shared" si="27"/>
        <v>13.481855764813965</v>
      </c>
      <c r="M24" s="45">
        <f t="shared" si="27"/>
        <v>13.330029732408326</v>
      </c>
      <c r="N24" s="45">
        <f t="shared" si="27"/>
        <v>61.279307989984069</v>
      </c>
      <c r="O24" s="45">
        <f t="shared" si="27"/>
        <v>52.358372847516847</v>
      </c>
      <c r="P24" s="45">
        <f t="shared" si="27"/>
        <v>53.762057877813504</v>
      </c>
      <c r="Q24" s="45">
        <f t="shared" si="27"/>
        <v>46.25454545454545</v>
      </c>
      <c r="R24" s="45">
        <f t="shared" si="27"/>
        <v>55.569645203679372</v>
      </c>
      <c r="S24" s="45">
        <f t="shared" si="27"/>
        <v>44.439272939122141</v>
      </c>
      <c r="T24" s="45">
        <f t="shared" si="27"/>
        <v>34.494477485131689</v>
      </c>
      <c r="U24" s="45">
        <f t="shared" si="27"/>
        <v>65.938864628820966</v>
      </c>
      <c r="V24" s="45">
        <f>(SUM(V8,V9,V11,V14,V15))/V6%</f>
        <v>37.392277560156685</v>
      </c>
      <c r="W24" s="45">
        <f>(SUM(W8,W9,W11,W14,W15))/W6%</f>
        <v>40.853463445848661</v>
      </c>
      <c r="X24" s="45">
        <f>(SUM(X8,X9,X11,X14,X15))/X6%</f>
        <v>29.561933534743201</v>
      </c>
      <c r="Y24" s="45">
        <f>(SUM(Y8,Y9,Y11,Y14,Y15))/Y6%</f>
        <v>63.821273757919307</v>
      </c>
      <c r="Z24" s="45">
        <f t="shared" ref="Z24:AE24" si="28">(SUM(Z8,Z9))/Z6%</f>
        <v>11.231748408835642</v>
      </c>
      <c r="AA24" s="45">
        <f t="shared" si="28"/>
        <v>16</v>
      </c>
      <c r="AB24" s="45">
        <f t="shared" si="28"/>
        <v>11.243180910985942</v>
      </c>
      <c r="AC24" s="45">
        <f t="shared" si="28"/>
        <v>4.8569725864123958</v>
      </c>
      <c r="AD24" s="45">
        <f t="shared" si="28"/>
        <v>8.0262493690055532</v>
      </c>
      <c r="AE24" s="45">
        <f t="shared" si="28"/>
        <v>15.725687259828556</v>
      </c>
      <c r="AF24" s="45">
        <f t="shared" ref="AF24:AG24" si="29">(SUM(AF8,AF9))/AF6%</f>
        <v>11.169829449915925</v>
      </c>
      <c r="AG24" s="45">
        <f t="shared" si="29"/>
        <v>1.4112903225806452</v>
      </c>
    </row>
    <row r="25" spans="1:33">
      <c r="A25" s="65" t="s">
        <v>19</v>
      </c>
      <c r="B25" s="45">
        <f>(SUM(B12,B16))/B6%</f>
        <v>32.412247946228526</v>
      </c>
      <c r="C25" s="45">
        <f t="shared" ref="C25:U25" si="30">(SUM(C12,C16))/C6%</f>
        <v>33.904505198305742</v>
      </c>
      <c r="D25" s="45">
        <f t="shared" si="30"/>
        <v>33.77130681818182</v>
      </c>
      <c r="E25" s="45">
        <f t="shared" si="30"/>
        <v>32.883435582822088</v>
      </c>
      <c r="F25" s="45">
        <f t="shared" si="30"/>
        <v>25.583689575797436</v>
      </c>
      <c r="G25" s="45">
        <f t="shared" si="30"/>
        <v>17.625155151013651</v>
      </c>
      <c r="H25" s="45">
        <f t="shared" si="30"/>
        <v>24.502814258911823</v>
      </c>
      <c r="I25" s="45">
        <f t="shared" si="30"/>
        <v>30.21314387211368</v>
      </c>
      <c r="J25" s="45">
        <f t="shared" si="30"/>
        <v>24.516383734701936</v>
      </c>
      <c r="K25" s="45">
        <f t="shared" si="30"/>
        <v>11.350499211770888</v>
      </c>
      <c r="L25" s="45">
        <f t="shared" si="30"/>
        <v>7.2806614607257698</v>
      </c>
      <c r="M25" s="45">
        <f t="shared" si="30"/>
        <v>8.3498513379583752</v>
      </c>
      <c r="N25" s="45">
        <f t="shared" si="30"/>
        <v>25.335761438652401</v>
      </c>
      <c r="O25" s="45">
        <f t="shared" si="30"/>
        <v>26.977788869478413</v>
      </c>
      <c r="P25" s="45">
        <f t="shared" si="30"/>
        <v>42.861736334405144</v>
      </c>
      <c r="Q25" s="45">
        <f t="shared" si="30"/>
        <v>48.831168831168831</v>
      </c>
      <c r="R25" s="45">
        <f t="shared" si="30"/>
        <v>39.010512483574246</v>
      </c>
      <c r="S25" s="45">
        <f t="shared" si="30"/>
        <v>49.366794028177843</v>
      </c>
      <c r="T25" s="45">
        <f t="shared" si="30"/>
        <v>57.774001699235342</v>
      </c>
      <c r="U25" s="45">
        <f t="shared" si="30"/>
        <v>29.203056768558952</v>
      </c>
      <c r="V25" s="45">
        <f>(SUM(V12,V16))/V6%</f>
        <v>30.677112479015111</v>
      </c>
      <c r="W25" s="45">
        <f>(SUM(W12,W16))/W6%</f>
        <v>17.773156294992798</v>
      </c>
      <c r="X25" s="45">
        <f>(SUM(X12,X16))/X6%</f>
        <v>0</v>
      </c>
      <c r="Y25" s="45">
        <f>(SUM(Y12,Y16))/Y6%</f>
        <v>6.1687229076358792</v>
      </c>
      <c r="Z25" s="45">
        <f t="shared" ref="Z25:AE25" si="31">(SUM(Z12,Z11,Z14))/Z6%</f>
        <v>65.200299513290901</v>
      </c>
      <c r="AA25" s="45">
        <f t="shared" si="31"/>
        <v>67.976744186046517</v>
      </c>
      <c r="AB25" s="45">
        <f t="shared" si="31"/>
        <v>77.047944294141146</v>
      </c>
      <c r="AC25" s="45">
        <f t="shared" si="31"/>
        <v>88.30452920143027</v>
      </c>
      <c r="AD25" s="45">
        <f t="shared" si="31"/>
        <v>82.93791014639072</v>
      </c>
      <c r="AE25" s="45">
        <f t="shared" si="31"/>
        <v>71.475022169671888</v>
      </c>
      <c r="AF25" s="45">
        <f t="shared" ref="AF25:AG25" si="32">(SUM(AF12,AF11,AF14))/AF6%</f>
        <v>83.305308671631025</v>
      </c>
      <c r="AG25" s="45">
        <f t="shared" si="32"/>
        <v>89.742943548387103</v>
      </c>
    </row>
    <row r="26" spans="1:33">
      <c r="A26" s="65" t="s">
        <v>229</v>
      </c>
      <c r="B26" s="45">
        <f>B10/B6%</f>
        <v>48.095593726661683</v>
      </c>
      <c r="C26" s="45">
        <f t="shared" ref="C26:U26" si="33">C10/C6%</f>
        <v>38.351944551405467</v>
      </c>
      <c r="D26" s="45">
        <f t="shared" si="33"/>
        <v>45.91619318181818</v>
      </c>
      <c r="E26" s="45">
        <f t="shared" si="33"/>
        <v>51.411042944785272</v>
      </c>
      <c r="F26" s="45">
        <f t="shared" si="33"/>
        <v>62.51233146991121</v>
      </c>
      <c r="G26" s="45">
        <f t="shared" si="33"/>
        <v>66.446007447248647</v>
      </c>
      <c r="H26" s="45">
        <f t="shared" si="33"/>
        <v>68.85553470919325</v>
      </c>
      <c r="I26" s="45">
        <f t="shared" si="33"/>
        <v>53.552397868561279</v>
      </c>
      <c r="J26" s="45">
        <f t="shared" si="33"/>
        <v>63.284642716146863</v>
      </c>
      <c r="K26" s="45">
        <f t="shared" si="33"/>
        <v>80.399369416710456</v>
      </c>
      <c r="L26" s="45">
        <f t="shared" si="33"/>
        <v>79.237482774460261</v>
      </c>
      <c r="M26" s="45">
        <f t="shared" si="33"/>
        <v>78.320118929633296</v>
      </c>
      <c r="N26" s="45">
        <f t="shared" si="33"/>
        <v>13.384930571363533</v>
      </c>
      <c r="O26" s="45">
        <f t="shared" si="33"/>
        <v>20.66383828300474</v>
      </c>
      <c r="P26" s="45">
        <f t="shared" si="33"/>
        <v>3.3762057877813505</v>
      </c>
      <c r="Q26" s="45">
        <f t="shared" si="33"/>
        <v>14.441558441558442</v>
      </c>
      <c r="R26" s="45">
        <f t="shared" si="33"/>
        <v>5.4756898817345601</v>
      </c>
      <c r="S26" s="45">
        <f t="shared" si="33"/>
        <v>6.1939330327000084</v>
      </c>
      <c r="T26" s="45">
        <f t="shared" si="33"/>
        <v>7.7315208156329644</v>
      </c>
      <c r="U26" s="45">
        <f t="shared" si="33"/>
        <v>4.8580786026200871</v>
      </c>
      <c r="V26" s="45">
        <f t="shared" ref="V26:AA26" si="34">V10/V6%</f>
        <v>31.930609960828203</v>
      </c>
      <c r="W26" s="45">
        <f t="shared" si="34"/>
        <v>41.37338025915853</v>
      </c>
      <c r="X26" s="45">
        <f t="shared" si="34"/>
        <v>70.438066465256796</v>
      </c>
      <c r="Y26" s="45">
        <f t="shared" si="34"/>
        <v>30.010003334444818</v>
      </c>
      <c r="Z26" s="45">
        <f t="shared" si="34"/>
        <v>23.567952077873453</v>
      </c>
      <c r="AA26" s="45">
        <f t="shared" si="34"/>
        <v>16.023255813953487</v>
      </c>
      <c r="AB26" s="45">
        <f t="shared" ref="AB26:AC26" si="35">AB10/AB6%</f>
        <v>11.708874794872933</v>
      </c>
      <c r="AC26" s="45">
        <f t="shared" si="35"/>
        <v>6.8384982121573294</v>
      </c>
      <c r="AD26" s="45">
        <f t="shared" ref="AD26:AE26" si="36">AD10/AD6%</f>
        <v>9.0358404846037352</v>
      </c>
      <c r="AE26" s="45">
        <f t="shared" si="36"/>
        <v>12.799290570499558</v>
      </c>
      <c r="AF26" s="45">
        <f t="shared" ref="AF26:AG26" si="37">AF10/AF6%</f>
        <v>5.5248618784530388</v>
      </c>
      <c r="AG26" s="45">
        <f t="shared" si="37"/>
        <v>8.845766129032258</v>
      </c>
    </row>
    <row r="27" spans="1:33">
      <c r="A27" s="174" t="s">
        <v>20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 t="s">
        <v>20</v>
      </c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</row>
    <row r="28" spans="1:33">
      <c r="A28" s="50" t="s">
        <v>21</v>
      </c>
      <c r="B28" s="45">
        <v>1070042</v>
      </c>
      <c r="C28" s="45">
        <v>1040164</v>
      </c>
      <c r="D28" s="45">
        <v>1187039</v>
      </c>
      <c r="E28" s="44">
        <v>1384115</v>
      </c>
      <c r="F28" s="44">
        <v>1300802</v>
      </c>
      <c r="G28" s="44">
        <v>1300802</v>
      </c>
      <c r="H28" s="44">
        <f>G28+109579</f>
        <v>1410381</v>
      </c>
      <c r="I28" s="44">
        <v>1353019</v>
      </c>
      <c r="J28" s="44">
        <v>1353019</v>
      </c>
      <c r="K28" s="44">
        <v>1353019</v>
      </c>
      <c r="L28" s="44">
        <v>1107024</v>
      </c>
      <c r="M28" s="44">
        <f>L28-110000+50000</f>
        <v>1047024</v>
      </c>
      <c r="N28" s="44">
        <v>1056681</v>
      </c>
      <c r="O28" s="44">
        <v>1056681</v>
      </c>
      <c r="P28" s="56">
        <v>819694</v>
      </c>
      <c r="Q28" s="56">
        <v>910361</v>
      </c>
      <c r="R28" s="56">
        <v>817064</v>
      </c>
      <c r="S28" s="56">
        <v>725141</v>
      </c>
      <c r="T28" s="56">
        <v>733651</v>
      </c>
      <c r="U28" s="56">
        <v>717114</v>
      </c>
      <c r="V28" s="71">
        <v>727517</v>
      </c>
      <c r="W28" s="71">
        <v>800000</v>
      </c>
      <c r="X28" s="71">
        <v>1000000</v>
      </c>
      <c r="Y28" s="71">
        <v>709290</v>
      </c>
      <c r="Z28" s="71">
        <v>953048</v>
      </c>
      <c r="AA28" s="71">
        <v>599493</v>
      </c>
      <c r="AB28" s="71">
        <v>508980</v>
      </c>
      <c r="AC28" s="71">
        <v>533819</v>
      </c>
      <c r="AD28" s="71">
        <v>490521</v>
      </c>
      <c r="AE28" s="71">
        <v>746975</v>
      </c>
      <c r="AF28" s="71">
        <v>902570</v>
      </c>
      <c r="AG28" s="71">
        <v>851731</v>
      </c>
    </row>
    <row r="29" spans="1:33">
      <c r="A29" s="50" t="s">
        <v>22</v>
      </c>
      <c r="B29" s="45">
        <f>B2*5000</f>
        <v>80000</v>
      </c>
      <c r="C29" s="45">
        <f t="shared" ref="C29:P29" si="38">C2*5000</f>
        <v>75000</v>
      </c>
      <c r="D29" s="45">
        <f t="shared" si="38"/>
        <v>90000</v>
      </c>
      <c r="E29" s="45">
        <f t="shared" si="38"/>
        <v>100000</v>
      </c>
      <c r="F29" s="45">
        <f t="shared" si="38"/>
        <v>90000</v>
      </c>
      <c r="G29" s="45">
        <f t="shared" si="38"/>
        <v>90000</v>
      </c>
      <c r="H29" s="45">
        <f t="shared" si="38"/>
        <v>91500</v>
      </c>
      <c r="I29" s="45">
        <f t="shared" si="38"/>
        <v>95000</v>
      </c>
      <c r="J29" s="45">
        <f t="shared" si="38"/>
        <v>95000</v>
      </c>
      <c r="K29" s="45">
        <f t="shared" si="38"/>
        <v>95000</v>
      </c>
      <c r="L29" s="45">
        <f t="shared" si="38"/>
        <v>80000</v>
      </c>
      <c r="M29" s="45">
        <f t="shared" si="38"/>
        <v>75000</v>
      </c>
      <c r="N29" s="45">
        <f t="shared" si="38"/>
        <v>75000</v>
      </c>
      <c r="O29" s="45">
        <f t="shared" si="38"/>
        <v>75000</v>
      </c>
      <c r="P29" s="45">
        <f t="shared" si="38"/>
        <v>80000</v>
      </c>
      <c r="Q29" s="45">
        <v>65000</v>
      </c>
      <c r="R29" s="45">
        <v>65000</v>
      </c>
      <c r="S29" s="45">
        <v>55000</v>
      </c>
      <c r="T29" s="45">
        <v>40000</v>
      </c>
      <c r="U29" s="45">
        <v>35000</v>
      </c>
      <c r="V29" s="45">
        <f>V2*5000</f>
        <v>45000</v>
      </c>
      <c r="W29" s="45">
        <f>W2*5000</f>
        <v>45000</v>
      </c>
      <c r="X29" s="45">
        <f>X2*5000</f>
        <v>65000</v>
      </c>
      <c r="Y29" s="45">
        <f>Y2*5000</f>
        <v>60000</v>
      </c>
      <c r="Z29" s="45"/>
      <c r="AA29" s="45"/>
      <c r="AB29" s="45"/>
      <c r="AC29" s="45"/>
      <c r="AD29" s="45"/>
      <c r="AE29" s="45"/>
      <c r="AF29" s="45"/>
      <c r="AG29" s="45"/>
    </row>
    <row r="30" spans="1:33">
      <c r="A30" s="57" t="s">
        <v>23</v>
      </c>
      <c r="B30" s="45">
        <f>SUM(B28:B29)</f>
        <v>1150042</v>
      </c>
      <c r="C30" s="45">
        <f t="shared" ref="C30:U30" si="39">SUM(C28:C29)</f>
        <v>1115164</v>
      </c>
      <c r="D30" s="45">
        <f t="shared" si="39"/>
        <v>1277039</v>
      </c>
      <c r="E30" s="45">
        <f t="shared" si="39"/>
        <v>1484115</v>
      </c>
      <c r="F30" s="45">
        <f t="shared" si="39"/>
        <v>1390802</v>
      </c>
      <c r="G30" s="45">
        <f t="shared" si="39"/>
        <v>1390802</v>
      </c>
      <c r="H30" s="45">
        <f t="shared" si="39"/>
        <v>1501881</v>
      </c>
      <c r="I30" s="45">
        <f t="shared" si="39"/>
        <v>1448019</v>
      </c>
      <c r="J30" s="45">
        <f t="shared" si="39"/>
        <v>1448019</v>
      </c>
      <c r="K30" s="45">
        <f t="shared" si="39"/>
        <v>1448019</v>
      </c>
      <c r="L30" s="45">
        <f t="shared" si="39"/>
        <v>1187024</v>
      </c>
      <c r="M30" s="45">
        <f t="shared" si="39"/>
        <v>1122024</v>
      </c>
      <c r="N30" s="45">
        <f t="shared" si="39"/>
        <v>1131681</v>
      </c>
      <c r="O30" s="45">
        <f t="shared" si="39"/>
        <v>1131681</v>
      </c>
      <c r="P30" s="45">
        <f t="shared" si="39"/>
        <v>899694</v>
      </c>
      <c r="Q30" s="45">
        <f t="shared" si="39"/>
        <v>975361</v>
      </c>
      <c r="R30" s="45">
        <f t="shared" si="39"/>
        <v>882064</v>
      </c>
      <c r="S30" s="45">
        <f t="shared" si="39"/>
        <v>780141</v>
      </c>
      <c r="T30" s="45">
        <f t="shared" si="39"/>
        <v>773651</v>
      </c>
      <c r="U30" s="45">
        <f t="shared" si="39"/>
        <v>752114</v>
      </c>
      <c r="V30" s="45">
        <f t="shared" ref="V30:AA30" si="40">SUM(V28:V29)</f>
        <v>772517</v>
      </c>
      <c r="W30" s="45">
        <f t="shared" si="40"/>
        <v>845000</v>
      </c>
      <c r="X30" s="45">
        <f t="shared" si="40"/>
        <v>1065000</v>
      </c>
      <c r="Y30" s="45">
        <f t="shared" si="40"/>
        <v>769290</v>
      </c>
      <c r="Z30" s="45">
        <f t="shared" si="40"/>
        <v>953048</v>
      </c>
      <c r="AA30" s="45">
        <f t="shared" si="40"/>
        <v>599493</v>
      </c>
      <c r="AB30" s="45">
        <f t="shared" ref="AB30:AC30" si="41">SUM(AB28:AB29)</f>
        <v>508980</v>
      </c>
      <c r="AC30" s="45">
        <f t="shared" si="41"/>
        <v>533819</v>
      </c>
      <c r="AD30" s="45">
        <f t="shared" ref="AD30:AE30" si="42">SUM(AD28:AD29)</f>
        <v>490521</v>
      </c>
      <c r="AE30" s="45">
        <f t="shared" si="42"/>
        <v>746975</v>
      </c>
      <c r="AF30" s="45">
        <f t="shared" ref="AF30:AG30" si="43">SUM(AF28:AF29)</f>
        <v>902570</v>
      </c>
      <c r="AG30" s="45">
        <f t="shared" si="43"/>
        <v>851731</v>
      </c>
    </row>
    <row r="31" spans="1:33">
      <c r="A31" s="57" t="s">
        <v>24</v>
      </c>
      <c r="B31" s="45">
        <f>B30/B2</f>
        <v>71877.625</v>
      </c>
      <c r="C31" s="45">
        <f t="shared" ref="C31:U31" si="44">C30/C2</f>
        <v>74344.266666666663</v>
      </c>
      <c r="D31" s="45">
        <f t="shared" si="44"/>
        <v>70946.611111111109</v>
      </c>
      <c r="E31" s="45">
        <f t="shared" si="44"/>
        <v>74205.75</v>
      </c>
      <c r="F31" s="45">
        <f t="shared" si="44"/>
        <v>77266.777777777781</v>
      </c>
      <c r="G31" s="45">
        <f t="shared" si="44"/>
        <v>77266.777777777781</v>
      </c>
      <c r="H31" s="45">
        <f t="shared" si="44"/>
        <v>82070</v>
      </c>
      <c r="I31" s="45">
        <f t="shared" si="44"/>
        <v>76211.526315789481</v>
      </c>
      <c r="J31" s="45">
        <f t="shared" si="44"/>
        <v>76211.526315789481</v>
      </c>
      <c r="K31" s="45">
        <f t="shared" si="44"/>
        <v>76211.526315789481</v>
      </c>
      <c r="L31" s="45">
        <f t="shared" si="44"/>
        <v>74189</v>
      </c>
      <c r="M31" s="45">
        <f t="shared" si="44"/>
        <v>74801.600000000006</v>
      </c>
      <c r="N31" s="45">
        <f t="shared" si="44"/>
        <v>75445.399999999994</v>
      </c>
      <c r="O31" s="45">
        <f t="shared" si="44"/>
        <v>75445.399999999994</v>
      </c>
      <c r="P31" s="45">
        <f t="shared" si="44"/>
        <v>56230.875</v>
      </c>
      <c r="Q31" s="45">
        <f t="shared" si="44"/>
        <v>69668.642857142855</v>
      </c>
      <c r="R31" s="45">
        <f t="shared" si="44"/>
        <v>63004.571428571428</v>
      </c>
      <c r="S31" s="45">
        <f t="shared" si="44"/>
        <v>60010.846153846156</v>
      </c>
      <c r="T31" s="45">
        <f t="shared" si="44"/>
        <v>85961.222222222219</v>
      </c>
      <c r="U31" s="45">
        <f t="shared" si="44"/>
        <v>94014.25</v>
      </c>
      <c r="V31" s="45">
        <f t="shared" ref="V31:AA31" si="45">V30/V2</f>
        <v>85835.222222222219</v>
      </c>
      <c r="W31" s="45">
        <f t="shared" si="45"/>
        <v>93888.888888888891</v>
      </c>
      <c r="X31" s="45">
        <f t="shared" si="45"/>
        <v>81923.076923076922</v>
      </c>
      <c r="Y31" s="45">
        <f t="shared" si="45"/>
        <v>64107.5</v>
      </c>
      <c r="Z31" s="45">
        <f t="shared" si="45"/>
        <v>79420.666666666672</v>
      </c>
      <c r="AA31" s="45">
        <f t="shared" si="45"/>
        <v>49957.75</v>
      </c>
      <c r="AB31" s="45">
        <f t="shared" ref="AB31:AC31" si="46">AB30/AB2</f>
        <v>42415</v>
      </c>
      <c r="AC31" s="45">
        <f t="shared" si="46"/>
        <v>48529</v>
      </c>
      <c r="AD31" s="45">
        <f>AD30/AD2</f>
        <v>44592.818181818184</v>
      </c>
      <c r="AE31" s="45">
        <f>AE30/AE2</f>
        <v>67906.818181818177</v>
      </c>
      <c r="AF31" s="45">
        <f>AF30/AF2</f>
        <v>64469.285714285717</v>
      </c>
      <c r="AG31" s="45">
        <f>AG30/AG2</f>
        <v>60837.928571428572</v>
      </c>
    </row>
    <row r="32" spans="1:33">
      <c r="A32" s="57" t="s">
        <v>25</v>
      </c>
      <c r="B32" s="45">
        <f>((B30/B2)/B3)/B4</f>
        <v>363.01830808080808</v>
      </c>
      <c r="C32" s="45">
        <f t="shared" ref="C32:U32" si="47">((C30/C2)/C3)/C4</f>
        <v>359.15104669887273</v>
      </c>
      <c r="D32" s="45">
        <f t="shared" si="47"/>
        <v>375.37889476778366</v>
      </c>
      <c r="E32" s="45">
        <f t="shared" si="47"/>
        <v>358.481884057971</v>
      </c>
      <c r="F32" s="45">
        <f t="shared" si="47"/>
        <v>373.26945786366082</v>
      </c>
      <c r="G32" s="45">
        <f t="shared" si="47"/>
        <v>451.85250162443145</v>
      </c>
      <c r="H32" s="45">
        <f t="shared" si="47"/>
        <v>414.49494949494948</v>
      </c>
      <c r="I32" s="45">
        <f t="shared" si="47"/>
        <v>403.23558897243112</v>
      </c>
      <c r="J32" s="45">
        <f t="shared" si="47"/>
        <v>403.23558897243112</v>
      </c>
      <c r="K32" s="45">
        <f t="shared" si="47"/>
        <v>368.17162471395886</v>
      </c>
      <c r="L32" s="45">
        <f t="shared" si="47"/>
        <v>392.53439153439155</v>
      </c>
      <c r="M32" s="45">
        <f t="shared" si="47"/>
        <v>395.7756613756614</v>
      </c>
      <c r="N32" s="45">
        <f t="shared" si="47"/>
        <v>364.47053140096614</v>
      </c>
      <c r="O32" s="45">
        <v>364.47053140096602</v>
      </c>
      <c r="P32" s="45">
        <f t="shared" si="47"/>
        <v>351.44296874999998</v>
      </c>
      <c r="Q32" s="45">
        <f t="shared" si="47"/>
        <v>378.63392857142856</v>
      </c>
      <c r="R32" s="45">
        <f t="shared" si="47"/>
        <v>357.98051948051949</v>
      </c>
      <c r="S32" s="45">
        <f t="shared" si="47"/>
        <v>357.20741758241758</v>
      </c>
      <c r="T32" s="45">
        <f t="shared" si="47"/>
        <v>537.25763888888889</v>
      </c>
      <c r="U32" s="45">
        <f t="shared" si="47"/>
        <v>534.171875</v>
      </c>
      <c r="V32" s="45">
        <f t="shared" ref="V32:AA32" si="48">((V30/V2)/V3)/V4</f>
        <v>487.70012626262627</v>
      </c>
      <c r="W32" s="45">
        <f t="shared" si="48"/>
        <v>533.45959595959596</v>
      </c>
      <c r="X32" s="45">
        <f t="shared" si="48"/>
        <v>538.96761133603241</v>
      </c>
      <c r="Y32" s="45">
        <f t="shared" si="48"/>
        <v>400.671875</v>
      </c>
      <c r="Z32" s="45">
        <f t="shared" si="48"/>
        <v>451.25378787878793</v>
      </c>
      <c r="AA32" s="84">
        <f t="shared" si="48"/>
        <v>328.66940789473682</v>
      </c>
      <c r="AB32" s="84">
        <f t="shared" ref="AB32:AC32" si="49">((AB30/AB2)/AB3)/AB4</f>
        <v>240.99431818181819</v>
      </c>
      <c r="AC32" s="84">
        <f t="shared" si="49"/>
        <v>263.74456521739131</v>
      </c>
      <c r="AD32" s="84">
        <f>((AD30/AD5))</f>
        <v>447.55565693430657</v>
      </c>
      <c r="AE32" s="84">
        <f>((AE30/AE5))</f>
        <v>405.9646739130435</v>
      </c>
      <c r="AF32" s="84">
        <f>((AF30/AF5))</f>
        <v>427.35321969696969</v>
      </c>
      <c r="AG32" s="84">
        <f>((AG30/AG5))</f>
        <v>414.2660505836576</v>
      </c>
    </row>
    <row r="33" spans="1:33">
      <c r="A33" s="57" t="s">
        <v>26</v>
      </c>
      <c r="B33" s="45">
        <f>SUM(B8:B12)*B32</f>
        <v>638549.2039141414</v>
      </c>
      <c r="C33" s="45">
        <f t="shared" ref="C33:U33" si="50">SUM(C8:C12)*C32</f>
        <v>616482.77165861509</v>
      </c>
      <c r="D33" s="45">
        <f t="shared" si="50"/>
        <v>776283.55437977659</v>
      </c>
      <c r="E33" s="45">
        <f t="shared" si="50"/>
        <v>907676.13043478259</v>
      </c>
      <c r="F33" s="45">
        <f t="shared" si="50"/>
        <v>986924.44659151917</v>
      </c>
      <c r="G33" s="45">
        <f t="shared" si="50"/>
        <v>1056883.0012995452</v>
      </c>
      <c r="H33" s="45">
        <f t="shared" si="50"/>
        <v>979866.06060606055</v>
      </c>
      <c r="I33" s="45">
        <f t="shared" si="50"/>
        <v>924820.82330827077</v>
      </c>
      <c r="J33" s="45">
        <f t="shared" si="50"/>
        <v>908086.54636591487</v>
      </c>
      <c r="K33" s="45">
        <f t="shared" si="50"/>
        <v>1022596.6876430208</v>
      </c>
      <c r="L33" s="45">
        <f t="shared" si="50"/>
        <v>792330.66931216931</v>
      </c>
      <c r="M33" s="45">
        <f t="shared" si="50"/>
        <v>731987.08571428573</v>
      </c>
      <c r="N33" s="45">
        <f t="shared" si="50"/>
        <v>598096.14202898543</v>
      </c>
      <c r="O33" s="45">
        <f t="shared" si="50"/>
        <v>533220.38743961335</v>
      </c>
      <c r="P33" s="45">
        <f t="shared" si="50"/>
        <v>326314.79648437497</v>
      </c>
      <c r="Q33" s="45">
        <f t="shared" si="50"/>
        <v>481584.49374999991</v>
      </c>
      <c r="R33" s="45">
        <f t="shared" si="50"/>
        <v>390596.12461038964</v>
      </c>
      <c r="S33" s="45">
        <f t="shared" si="50"/>
        <v>274573.19684340659</v>
      </c>
      <c r="T33" s="45">
        <f t="shared" si="50"/>
        <v>260972.89809027777</v>
      </c>
      <c r="U33" s="45">
        <f t="shared" si="50"/>
        <v>425200.8125</v>
      </c>
      <c r="V33" s="45">
        <f t="shared" ref="V33:AA33" si="51">SUM(V8:V12)*V32</f>
        <v>337439.71736111114</v>
      </c>
      <c r="W33" s="45">
        <f t="shared" si="51"/>
        <v>521190.02525252523</v>
      </c>
      <c r="X33" s="45">
        <f t="shared" si="51"/>
        <v>891991.39676113368</v>
      </c>
      <c r="Y33" s="45">
        <f t="shared" si="51"/>
        <v>407683.6328125</v>
      </c>
      <c r="Z33" s="45">
        <f t="shared" si="51"/>
        <v>210848.33238636365</v>
      </c>
      <c r="AA33" s="45">
        <f t="shared" si="51"/>
        <v>113883.94983552631</v>
      </c>
      <c r="AB33" s="45">
        <f t="shared" ref="AB33:AC33" si="52">SUM(AB8:AB12)*AB32</f>
        <v>62477.776988636368</v>
      </c>
      <c r="AC33" s="45">
        <f t="shared" si="52"/>
        <v>51759.870923913048</v>
      </c>
      <c r="AD33" s="45">
        <f t="shared" ref="AD33:AE33" si="53">SUM(AD8:AD12)*AD32</f>
        <v>75636.906021897812</v>
      </c>
      <c r="AE33" s="45">
        <f t="shared" si="53"/>
        <v>195877.95516304349</v>
      </c>
      <c r="AF33" s="45">
        <f t="shared" ref="AF33:AG33" si="54">SUM(AF8:AF12)*AF32</f>
        <v>148505.24384469696</v>
      </c>
      <c r="AG33" s="45">
        <f t="shared" si="54"/>
        <v>84303.141293774315</v>
      </c>
    </row>
    <row r="34" spans="1:33">
      <c r="A34" s="57" t="s">
        <v>27</v>
      </c>
      <c r="B34" s="45">
        <f>SUM(B14:B16)*B32</f>
        <v>333613.82512626261</v>
      </c>
      <c r="C34" s="45">
        <f t="shared" ref="C34:U34" si="55">SUM(C14:C16)*C32</f>
        <v>316232.49661835743</v>
      </c>
      <c r="D34" s="45">
        <f t="shared" si="55"/>
        <v>280783.41328630218</v>
      </c>
      <c r="E34" s="45">
        <f t="shared" si="55"/>
        <v>260974.81159420288</v>
      </c>
      <c r="F34" s="45">
        <f t="shared" si="55"/>
        <v>148187.97477187336</v>
      </c>
      <c r="G34" s="45">
        <f t="shared" si="55"/>
        <v>35244.495126705653</v>
      </c>
      <c r="H34" s="45">
        <f t="shared" si="55"/>
        <v>124762.97979797979</v>
      </c>
      <c r="I34" s="45">
        <f t="shared" si="55"/>
        <v>210287.35964912284</v>
      </c>
      <c r="J34" s="45">
        <f t="shared" si="55"/>
        <v>113309.20050125314</v>
      </c>
      <c r="K34" s="45">
        <f t="shared" si="55"/>
        <v>28349.215102974831</v>
      </c>
      <c r="L34" s="45">
        <f t="shared" si="55"/>
        <v>62216.701058201063</v>
      </c>
      <c r="M34" s="45">
        <f t="shared" si="55"/>
        <v>66688.198941798939</v>
      </c>
      <c r="N34" s="45">
        <f t="shared" si="55"/>
        <v>202463.38019323669</v>
      </c>
      <c r="O34" s="45">
        <f t="shared" si="55"/>
        <v>196996.32222222214</v>
      </c>
      <c r="P34" s="45">
        <f t="shared" si="55"/>
        <v>220179.01992187498</v>
      </c>
      <c r="Q34" s="45">
        <f t="shared" si="55"/>
        <v>316727.28125</v>
      </c>
      <c r="R34" s="45">
        <f t="shared" si="55"/>
        <v>154554.50948051948</v>
      </c>
      <c r="S34" s="45">
        <f t="shared" si="55"/>
        <v>176698.72163324177</v>
      </c>
      <c r="T34" s="45">
        <f t="shared" si="55"/>
        <v>213291.28263888889</v>
      </c>
      <c r="U34" s="45">
        <f t="shared" si="55"/>
        <v>64100.625</v>
      </c>
      <c r="V34" s="45">
        <f>SUM(V14:V16)*V32</f>
        <v>98320.345454545459</v>
      </c>
      <c r="W34" s="45">
        <f>SUM(W14:W16)*W32</f>
        <v>145741.16161616161</v>
      </c>
      <c r="X34" s="45">
        <f>SUM(X14:X16)*X32</f>
        <v>0</v>
      </c>
      <c r="Y34" s="45">
        <f>SUM(Y14:Y16)*Y32</f>
        <v>193123.84375</v>
      </c>
      <c r="Z34" s="45">
        <f t="shared" ref="Z34:AE34" si="56">SUM(Z14)*Z32</f>
        <v>391801.10132575763</v>
      </c>
      <c r="AA34" s="45">
        <f t="shared" si="56"/>
        <v>239435.66365131579</v>
      </c>
      <c r="AB34" s="45">
        <f t="shared" si="56"/>
        <v>209207.16761363638</v>
      </c>
      <c r="AC34" s="45">
        <f t="shared" si="56"/>
        <v>390803.50951086957</v>
      </c>
      <c r="AD34" s="45">
        <f t="shared" si="56"/>
        <v>367666.97217153286</v>
      </c>
      <c r="AE34" s="45">
        <f t="shared" si="56"/>
        <v>490811.29076086957</v>
      </c>
      <c r="AF34" s="45">
        <f t="shared" ref="AF34:AG34" si="57">SUM(AF14)*AF32</f>
        <v>741030.48295454541</v>
      </c>
      <c r="AG34" s="45">
        <f t="shared" si="57"/>
        <v>737600.70306420233</v>
      </c>
    </row>
    <row r="35" spans="1:33">
      <c r="A35" s="57" t="s">
        <v>28</v>
      </c>
      <c r="B35" s="45">
        <f>SUM(B8,B14)*B32</f>
        <v>64254.240530303032</v>
      </c>
      <c r="C35" s="45">
        <f t="shared" ref="C35:D35" si="58">SUM(C8,C14)*C32</f>
        <v>69316.152012882434</v>
      </c>
      <c r="D35" s="45">
        <f t="shared" si="58"/>
        <v>12012.124632569077</v>
      </c>
      <c r="E35" s="45">
        <f t="shared" ref="E35:U35" si="59">E29</f>
        <v>100000</v>
      </c>
      <c r="F35" s="45">
        <f t="shared" si="59"/>
        <v>90000</v>
      </c>
      <c r="G35" s="45">
        <f t="shared" si="59"/>
        <v>90000</v>
      </c>
      <c r="H35" s="45">
        <f t="shared" si="59"/>
        <v>91500</v>
      </c>
      <c r="I35" s="45">
        <f t="shared" si="59"/>
        <v>95000</v>
      </c>
      <c r="J35" s="45">
        <f t="shared" si="59"/>
        <v>95000</v>
      </c>
      <c r="K35" s="45">
        <f t="shared" si="59"/>
        <v>95000</v>
      </c>
      <c r="L35" s="45">
        <f t="shared" si="59"/>
        <v>80000</v>
      </c>
      <c r="M35" s="45">
        <f t="shared" si="59"/>
        <v>75000</v>
      </c>
      <c r="N35" s="45">
        <f t="shared" si="59"/>
        <v>75000</v>
      </c>
      <c r="O35" s="45">
        <f t="shared" si="59"/>
        <v>75000</v>
      </c>
      <c r="P35" s="45">
        <f t="shared" si="59"/>
        <v>80000</v>
      </c>
      <c r="Q35" s="45">
        <f t="shared" si="59"/>
        <v>65000</v>
      </c>
      <c r="R35" s="45">
        <f t="shared" si="59"/>
        <v>65000</v>
      </c>
      <c r="S35" s="45">
        <f t="shared" si="59"/>
        <v>55000</v>
      </c>
      <c r="T35" s="45">
        <f t="shared" si="59"/>
        <v>40000</v>
      </c>
      <c r="U35" s="45">
        <f t="shared" si="59"/>
        <v>35000</v>
      </c>
      <c r="V35" s="45">
        <f t="shared" ref="V35:AA35" si="60">V29</f>
        <v>45000</v>
      </c>
      <c r="W35" s="45">
        <f t="shared" si="60"/>
        <v>45000</v>
      </c>
      <c r="X35" s="45">
        <f t="shared" si="60"/>
        <v>65000</v>
      </c>
      <c r="Y35" s="45">
        <f t="shared" si="60"/>
        <v>60000</v>
      </c>
      <c r="Z35" s="45">
        <f t="shared" si="60"/>
        <v>0</v>
      </c>
      <c r="AA35" s="45">
        <f t="shared" si="60"/>
        <v>0</v>
      </c>
      <c r="AB35" s="45">
        <f t="shared" ref="AB35:AC35" si="61">AB29</f>
        <v>0</v>
      </c>
      <c r="AC35" s="45">
        <f t="shared" si="61"/>
        <v>0</v>
      </c>
      <c r="AD35" s="45">
        <f t="shared" ref="AD35:AE35" si="62">AD29</f>
        <v>0</v>
      </c>
      <c r="AE35" s="45">
        <f t="shared" si="62"/>
        <v>0</v>
      </c>
      <c r="AF35" s="45">
        <f t="shared" ref="AF35:AG35" si="63">AF29</f>
        <v>0</v>
      </c>
      <c r="AG35" s="45">
        <f t="shared" si="63"/>
        <v>0</v>
      </c>
    </row>
    <row r="36" spans="1:33">
      <c r="A36" s="58" t="s">
        <v>29</v>
      </c>
      <c r="B36" s="45">
        <f>SUM(B8,B9,B11,B14,B15)*B32</f>
        <v>189495.55681818182</v>
      </c>
      <c r="C36" s="45">
        <f t="shared" ref="C36:U36" si="64">SUM(C8,C9,C11,C14,C15)*C32</f>
        <v>258768.32914653781</v>
      </c>
      <c r="D36" s="45">
        <f t="shared" si="64"/>
        <v>214716.72780717225</v>
      </c>
      <c r="E36" s="45">
        <f t="shared" si="64"/>
        <v>183542.72463768115</v>
      </c>
      <c r="F36" s="45">
        <f t="shared" si="64"/>
        <v>135123.54374664521</v>
      </c>
      <c r="G36" s="45">
        <f t="shared" si="64"/>
        <v>173963.21312540612</v>
      </c>
      <c r="H36" s="45">
        <f t="shared" si="64"/>
        <v>73365.606060606064</v>
      </c>
      <c r="I36" s="45">
        <f t="shared" si="64"/>
        <v>184278.66416040101</v>
      </c>
      <c r="J36" s="45">
        <f t="shared" si="64"/>
        <v>124599.79699248122</v>
      </c>
      <c r="K36" s="45">
        <f t="shared" si="64"/>
        <v>86704.417620137319</v>
      </c>
      <c r="L36" s="45">
        <f t="shared" si="64"/>
        <v>115208.84391534392</v>
      </c>
      <c r="M36" s="45">
        <f t="shared" si="64"/>
        <v>106463.65291005292</v>
      </c>
      <c r="N36" s="66">
        <f t="shared" si="64"/>
        <v>490577.33526570041</v>
      </c>
      <c r="O36" s="66">
        <f t="shared" si="64"/>
        <v>382329.58743961336</v>
      </c>
      <c r="P36" s="66">
        <f t="shared" si="64"/>
        <v>293806.32187499997</v>
      </c>
      <c r="Q36" s="66">
        <f t="shared" si="64"/>
        <v>337135.64999999991</v>
      </c>
      <c r="R36" s="66">
        <f t="shared" si="64"/>
        <v>302769.183961039</v>
      </c>
      <c r="S36" s="66">
        <f t="shared" si="64"/>
        <v>200541.95954945052</v>
      </c>
      <c r="T36" s="66">
        <f t="shared" si="64"/>
        <v>163594.95104166667</v>
      </c>
      <c r="U36" s="66">
        <f t="shared" si="64"/>
        <v>322639.8125</v>
      </c>
      <c r="V36" s="66">
        <f>SUM(V8,V9,V11,V14,V15)*V32</f>
        <v>162940.61218434345</v>
      </c>
      <c r="W36" s="45">
        <f>SUM(W8,W9,W11,W14,W15)*W32</f>
        <v>272464.48863636365</v>
      </c>
      <c r="X36" s="45">
        <f>SUM(X8,X9,X11,X14,X15)*X32</f>
        <v>263689.90384615387</v>
      </c>
      <c r="Y36" s="45">
        <f>SUM(Y8,Y9,Y11,Y14,Y15)*Y32</f>
        <v>383442.984375</v>
      </c>
      <c r="Z36" s="45">
        <f>SUM(Z8,Z9)*Z32</f>
        <v>67688.068181818191</v>
      </c>
      <c r="AA36" s="45">
        <f>SUM(AA8,AA9)*AA32</f>
        <v>56531.138157894733</v>
      </c>
      <c r="AB36" s="45">
        <f>SUM(AB8,AB9)*AB32</f>
        <v>30546.029829545456</v>
      </c>
      <c r="AC36" s="45">
        <f>SUM(AC8,AC9)*AC32</f>
        <v>21495.182065217392</v>
      </c>
      <c r="AD36" s="45">
        <f>SUM(AD8:AD9)*AD32</f>
        <v>35580.674726277372</v>
      </c>
      <c r="AE36" s="45">
        <f>SUM(AE8:AE9)*AE32</f>
        <v>107986.60326086957</v>
      </c>
      <c r="AF36" s="45">
        <f>SUM(AF8:AF9)*AF32</f>
        <v>99359.623579545456</v>
      </c>
      <c r="AG36" s="45">
        <f>SUM(AG8:AG9)*AG32</f>
        <v>11599.449416342413</v>
      </c>
    </row>
    <row r="37" spans="1:33">
      <c r="A37" s="58" t="s">
        <v>30</v>
      </c>
      <c r="B37" s="45">
        <f>SUM(B12,B16)*B32</f>
        <v>315099.8914141414</v>
      </c>
      <c r="C37" s="45">
        <f t="shared" ref="C37:W37" si="65">SUM(C12,C16)*C32</f>
        <v>316232.49661835743</v>
      </c>
      <c r="D37" s="45">
        <f t="shared" si="65"/>
        <v>356985.32892416226</v>
      </c>
      <c r="E37" s="45">
        <f t="shared" si="65"/>
        <v>384292.5797101449</v>
      </c>
      <c r="F37" s="45">
        <f t="shared" si="65"/>
        <v>290403.63821792812</v>
      </c>
      <c r="G37" s="45">
        <f t="shared" si="65"/>
        <v>192489.16569200781</v>
      </c>
      <c r="H37" s="45">
        <f t="shared" si="65"/>
        <v>270665.20202020201</v>
      </c>
      <c r="I37" s="45">
        <f t="shared" si="65"/>
        <v>342951.86842105264</v>
      </c>
      <c r="J37" s="45">
        <f t="shared" si="65"/>
        <v>250409.30075187972</v>
      </c>
      <c r="K37" s="45">
        <f t="shared" si="65"/>
        <v>119287.60640732267</v>
      </c>
      <c r="L37" s="45">
        <f t="shared" si="65"/>
        <v>62216.701058201063</v>
      </c>
      <c r="M37" s="45">
        <f t="shared" si="65"/>
        <v>66688.198941798939</v>
      </c>
      <c r="N37" s="66">
        <f t="shared" si="65"/>
        <v>202827.85072463765</v>
      </c>
      <c r="O37" s="66">
        <f t="shared" si="65"/>
        <v>196996.32222222214</v>
      </c>
      <c r="P37" s="66">
        <f t="shared" si="65"/>
        <v>234236.73867187498</v>
      </c>
      <c r="Q37" s="66">
        <f t="shared" si="65"/>
        <v>355915.89285714284</v>
      </c>
      <c r="R37" s="66">
        <f t="shared" si="65"/>
        <v>212547.35363636364</v>
      </c>
      <c r="S37" s="66">
        <f t="shared" si="65"/>
        <v>222778.47850137364</v>
      </c>
      <c r="T37" s="66">
        <f t="shared" si="65"/>
        <v>274001.39583333331</v>
      </c>
      <c r="U37" s="66">
        <f t="shared" si="65"/>
        <v>142890.9765625</v>
      </c>
      <c r="V37" s="66">
        <f t="shared" si="65"/>
        <v>133678.60460858588</v>
      </c>
      <c r="W37" s="66">
        <f t="shared" si="65"/>
        <v>118534.72222222222</v>
      </c>
      <c r="X37" s="66">
        <f t="shared" ref="X37:Y37" si="66">SUM(X12,X16)*X32</f>
        <v>0</v>
      </c>
      <c r="Y37" s="66">
        <f t="shared" si="66"/>
        <v>37062.1484375</v>
      </c>
      <c r="Z37" s="66">
        <f t="shared" ref="Z37:AE37" si="67">SUM(Z12,Z11,Z14)*Z32</f>
        <v>392929.23579545459</v>
      </c>
      <c r="AA37" s="66">
        <f t="shared" si="67"/>
        <v>240175.16981907893</v>
      </c>
      <c r="AB37" s="66">
        <f t="shared" si="67"/>
        <v>209327.66477272729</v>
      </c>
      <c r="AC37" s="66">
        <f t="shared" si="67"/>
        <v>390803.50951086957</v>
      </c>
      <c r="AD37" s="66">
        <f t="shared" si="67"/>
        <v>367666.97217153286</v>
      </c>
      <c r="AE37" s="66">
        <f t="shared" si="67"/>
        <v>490811.29076086957</v>
      </c>
      <c r="AF37" s="66">
        <f t="shared" ref="AF37:AG37" si="68">SUM(AF12,AF11,AF14)*AF32</f>
        <v>741030.48295454541</v>
      </c>
      <c r="AG37" s="66">
        <f t="shared" si="68"/>
        <v>737600.70306420233</v>
      </c>
    </row>
    <row r="38" spans="1:33">
      <c r="A38" s="58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66"/>
      <c r="O38" s="66"/>
      <c r="P38" s="66"/>
      <c r="Q38" s="66"/>
      <c r="R38" s="66"/>
      <c r="S38" s="66"/>
      <c r="T38" s="66"/>
      <c r="U38" s="66"/>
      <c r="V38" s="66"/>
    </row>
    <row r="39" spans="1:33">
      <c r="A39" s="58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66"/>
      <c r="O39" s="66"/>
      <c r="P39" s="66"/>
      <c r="Q39" s="66"/>
      <c r="R39" s="66"/>
      <c r="S39" s="66"/>
      <c r="T39" s="66"/>
      <c r="U39" s="66"/>
      <c r="V39" s="66"/>
    </row>
    <row r="40" spans="1:33">
      <c r="A40" s="58" t="s">
        <v>31</v>
      </c>
      <c r="B40" s="45">
        <f>SUM(B10)*B32</f>
        <v>467567.58080808079</v>
      </c>
      <c r="C40" s="45">
        <f t="shared" ref="C40:V40" si="69">SUM(C10)*C32</f>
        <v>357714.44251207722</v>
      </c>
      <c r="D40" s="45">
        <f t="shared" si="69"/>
        <v>485364.91093474429</v>
      </c>
      <c r="E40" s="45">
        <f t="shared" si="69"/>
        <v>600815.63768115942</v>
      </c>
      <c r="F40" s="45">
        <f t="shared" si="69"/>
        <v>709585.23939881916</v>
      </c>
      <c r="G40" s="45">
        <f t="shared" si="69"/>
        <v>725675.11760883697</v>
      </c>
      <c r="H40" s="45">
        <f t="shared" si="69"/>
        <v>760598.23232323234</v>
      </c>
      <c r="I40" s="45">
        <f t="shared" si="69"/>
        <v>607877.65037593991</v>
      </c>
      <c r="J40" s="45">
        <f t="shared" si="69"/>
        <v>646386.64912280708</v>
      </c>
      <c r="K40" s="45">
        <f t="shared" si="69"/>
        <v>844953.87871853565</v>
      </c>
      <c r="L40" s="45">
        <f t="shared" si="69"/>
        <v>677121.82539682544</v>
      </c>
      <c r="M40" s="45">
        <f t="shared" si="69"/>
        <v>625523.43280423281</v>
      </c>
      <c r="N40" s="66">
        <f t="shared" si="69"/>
        <v>107154.33623188405</v>
      </c>
      <c r="O40" s="66">
        <f t="shared" si="69"/>
        <v>150890.79999999993</v>
      </c>
      <c r="P40" s="66">
        <f t="shared" si="69"/>
        <v>18450.755859375</v>
      </c>
      <c r="Q40" s="66">
        <f t="shared" si="69"/>
        <v>105260.23214285714</v>
      </c>
      <c r="R40" s="66">
        <f t="shared" si="69"/>
        <v>29834.096493506495</v>
      </c>
      <c r="S40" s="66">
        <f t="shared" si="69"/>
        <v>27951.480425824175</v>
      </c>
      <c r="T40" s="66">
        <f t="shared" si="69"/>
        <v>36667.833854166667</v>
      </c>
      <c r="U40" s="66">
        <f t="shared" si="69"/>
        <v>23770.6484375</v>
      </c>
      <c r="V40" s="66">
        <f t="shared" si="69"/>
        <v>139140.84602272729</v>
      </c>
      <c r="W40" s="66">
        <f t="shared" ref="W40:X40" si="70">SUM(W10)*W32</f>
        <v>275931.97601010103</v>
      </c>
      <c r="X40" s="66">
        <f t="shared" si="70"/>
        <v>628301.49291497981</v>
      </c>
      <c r="Y40" s="66">
        <f t="shared" ref="Y40:Z40" si="71">SUM(Y10)*Y32</f>
        <v>180302.34375</v>
      </c>
      <c r="Z40" s="66">
        <f t="shared" si="71"/>
        <v>142032.12973484851</v>
      </c>
      <c r="AA40" s="66">
        <f t="shared" ref="AA40:AB40" si="72">SUM(AA10)*AA32</f>
        <v>56613.30550986842</v>
      </c>
      <c r="AB40" s="66">
        <f t="shared" si="72"/>
        <v>31811.25</v>
      </c>
      <c r="AC40" s="66">
        <f t="shared" ref="AC40" si="73">SUM(AC10)*AC32</f>
        <v>30264.688858695652</v>
      </c>
      <c r="AD40" s="66">
        <f>SUM(AD10)*AD32</f>
        <v>40056.231295620441</v>
      </c>
      <c r="AE40" s="66">
        <f>SUM(AE10)*AE32</f>
        <v>87891.351902173919</v>
      </c>
      <c r="AF40" s="66">
        <f>SUM(AF10)*AF32</f>
        <v>49145.620265151512</v>
      </c>
      <c r="AG40" s="66">
        <f>SUM(AG10)*AG32</f>
        <v>72703.691877431906</v>
      </c>
    </row>
    <row r="41" spans="1:33">
      <c r="A41" s="58" t="s">
        <v>32</v>
      </c>
      <c r="B41" s="45">
        <f>(B5-B6)*B32</f>
        <v>177878.97095959596</v>
      </c>
      <c r="C41" s="45">
        <f t="shared" ref="C41:V41" si="74">(C5-C6)*C32</f>
        <v>182448.73172302736</v>
      </c>
      <c r="D41" s="45">
        <f t="shared" si="74"/>
        <v>219972.03233392123</v>
      </c>
      <c r="E41" s="45">
        <f t="shared" si="74"/>
        <v>315464.05797101447</v>
      </c>
      <c r="F41" s="45">
        <f t="shared" si="74"/>
        <v>255689.57863660765</v>
      </c>
      <c r="G41" s="45">
        <f t="shared" si="74"/>
        <v>298674.50357374921</v>
      </c>
      <c r="H41" s="45">
        <f t="shared" si="74"/>
        <v>397251.95959595963</v>
      </c>
      <c r="I41" s="45">
        <f t="shared" si="74"/>
        <v>312910.81704260653</v>
      </c>
      <c r="J41" s="45">
        <f t="shared" si="74"/>
        <v>426623.25313283212</v>
      </c>
      <c r="K41" s="45">
        <f t="shared" si="74"/>
        <v>397073.09725400462</v>
      </c>
      <c r="L41" s="45">
        <f t="shared" si="74"/>
        <v>332476.62962962966</v>
      </c>
      <c r="M41" s="45">
        <f t="shared" si="74"/>
        <v>323348.71534391539</v>
      </c>
      <c r="N41" s="66">
        <f t="shared" si="74"/>
        <v>331121.47777777776</v>
      </c>
      <c r="O41" s="66">
        <f t="shared" si="74"/>
        <v>401464.29033816408</v>
      </c>
      <c r="P41" s="66">
        <f t="shared" si="74"/>
        <v>204188.36484374999</v>
      </c>
      <c r="Q41" s="66">
        <f t="shared" si="74"/>
        <v>176822.04464285713</v>
      </c>
      <c r="R41" s="66">
        <f t="shared" si="74"/>
        <v>337217.64935064939</v>
      </c>
      <c r="S41" s="66">
        <f t="shared" si="74"/>
        <v>328869.0815233516</v>
      </c>
      <c r="T41" s="66">
        <f t="shared" si="74"/>
        <v>299386.81927083334</v>
      </c>
      <c r="U41" s="66">
        <f t="shared" si="74"/>
        <v>262812.5625</v>
      </c>
      <c r="V41" s="66">
        <f t="shared" si="74"/>
        <v>336756.93718434346</v>
      </c>
      <c r="W41" s="66">
        <f t="shared" ref="W41:X41" si="75">(W5-W6)*W32</f>
        <v>178068.8131313131</v>
      </c>
      <c r="X41" s="66">
        <f t="shared" si="75"/>
        <v>173008.6032388664</v>
      </c>
      <c r="Y41" s="66">
        <f t="shared" ref="Y41:Z41" si="76">(Y5-Y6)*Y32</f>
        <v>168482.5234375</v>
      </c>
      <c r="Z41" s="66">
        <f t="shared" si="76"/>
        <v>350398.56628787884</v>
      </c>
      <c r="AA41" s="66">
        <f t="shared" ref="AA41:AB41" si="77">(AA5-AA6)*AA32</f>
        <v>246173.38651315789</v>
      </c>
      <c r="AB41" s="66">
        <f t="shared" si="77"/>
        <v>237295.05539772729</v>
      </c>
      <c r="AC41" s="66">
        <f t="shared" ref="AC41" si="78">(AC5-AC6)*AC32</f>
        <v>91255.619565217392</v>
      </c>
      <c r="AD41" s="66">
        <f>(AD5-AD6)*AD32</f>
        <v>47217.121806569347</v>
      </c>
      <c r="AE41" s="66">
        <f>(AE5-AE6)*AE32</f>
        <v>60285.75407608696</v>
      </c>
      <c r="AF41" s="66">
        <f>(AF5-AF6)*AF32</f>
        <v>13034.273200757576</v>
      </c>
      <c r="AG41" s="66">
        <f>(AG5-AG6)*AG32</f>
        <v>29827.155642023346</v>
      </c>
    </row>
    <row r="42" spans="1:33">
      <c r="A42" s="174" t="s">
        <v>33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 t="s">
        <v>33</v>
      </c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</row>
    <row r="43" spans="1:33">
      <c r="A43" s="50" t="s">
        <v>34</v>
      </c>
      <c r="B43" s="45">
        <v>11008</v>
      </c>
      <c r="C43" s="45">
        <v>166400</v>
      </c>
      <c r="D43" s="45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117500</v>
      </c>
      <c r="O43" s="44">
        <v>426800</v>
      </c>
      <c r="P43" s="44">
        <v>99700</v>
      </c>
      <c r="Q43" s="44">
        <v>99701</v>
      </c>
      <c r="R43" s="44">
        <v>92000</v>
      </c>
      <c r="S43">
        <v>28700</v>
      </c>
      <c r="T43">
        <v>14300</v>
      </c>
      <c r="U43" s="17">
        <v>55002</v>
      </c>
      <c r="V43" s="70">
        <v>55002</v>
      </c>
      <c r="W43" s="45">
        <f>W32*Jan20_Timesheet!C12</f>
        <v>80685.763888888891</v>
      </c>
      <c r="X43" s="45">
        <f>X32*Feb20_Timesheet!C16</f>
        <v>189581.85728744941</v>
      </c>
      <c r="Y43" s="45">
        <f>Y32*Mar20_Timesheet!C15</f>
        <v>105777.375</v>
      </c>
      <c r="Z43" s="45">
        <f>Apr20_Timesheet!C20+Apr20_Timesheet!G20+Apr20_Timesheet!H20</f>
        <v>20400</v>
      </c>
      <c r="AA43" s="45">
        <f>May20_Timesheet!C20+May20_Timesheet!G20+May20_Timesheet!H20</f>
        <v>85350</v>
      </c>
      <c r="AB43" s="45">
        <f>'June20_Timesheet '!C20+'June20_Timesheet '!G20+'June20_Timesheet '!H20</f>
        <v>9750</v>
      </c>
      <c r="AC43" s="45">
        <f>July20_Timesheet!C20</f>
        <v>3300</v>
      </c>
      <c r="AD43" s="45">
        <f>August20_Timesheet!C21</f>
        <v>5700</v>
      </c>
      <c r="AE43" s="45">
        <f>'Sept''20_Timesheet'!C20</f>
        <v>5100</v>
      </c>
      <c r="AF43" s="45">
        <f>'Oct''20_Timesheet'!C22</f>
        <v>49800</v>
      </c>
      <c r="AG43" s="45">
        <f>'Nov''20_Timesheet'!C22</f>
        <v>0</v>
      </c>
    </row>
    <row r="44" spans="1:33">
      <c r="A44" s="50" t="s">
        <v>35</v>
      </c>
      <c r="B44" s="45">
        <v>25370</v>
      </c>
      <c r="C44" s="45">
        <v>25370</v>
      </c>
      <c r="D44" s="45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128956</v>
      </c>
      <c r="O44" s="44">
        <v>88956</v>
      </c>
      <c r="P44" s="44">
        <v>88956</v>
      </c>
      <c r="Q44" s="44">
        <v>88957</v>
      </c>
      <c r="R44" s="44">
        <v>83956</v>
      </c>
      <c r="S44">
        <v>218556</v>
      </c>
      <c r="T44">
        <v>172156</v>
      </c>
      <c r="U44" s="17">
        <v>265398</v>
      </c>
      <c r="V44" s="70">
        <v>265398</v>
      </c>
      <c r="W44" s="45">
        <f>W32*Jan20_Timesheet!D12</f>
        <v>158570.86489898991</v>
      </c>
      <c r="X44" s="45">
        <f>X32*Feb20_Timesheet!D16</f>
        <v>67236.209514170041</v>
      </c>
      <c r="Y44" s="45">
        <f>Y32*Mar20_Timesheet!D15</f>
        <v>80034.20703125</v>
      </c>
      <c r="Z44" s="45">
        <f>Apr20_Timesheet!D20</f>
        <v>59250</v>
      </c>
      <c r="AA44" s="45">
        <f>May20_Timesheet!D20</f>
        <v>16000</v>
      </c>
      <c r="AB44" s="45">
        <f>'June20_Timesheet '!D20</f>
        <v>55500</v>
      </c>
      <c r="AC44" s="45">
        <f>July20_Timesheet!D20</f>
        <v>38000</v>
      </c>
      <c r="AD44" s="45">
        <f>August20_Timesheet!D21</f>
        <v>35000</v>
      </c>
      <c r="AE44" s="45">
        <f>'Sept''20_Timesheet'!D20</f>
        <v>128750</v>
      </c>
      <c r="AF44" s="45">
        <f>'Oct''20_Timesheet'!D22</f>
        <v>74750</v>
      </c>
      <c r="AG44" s="45">
        <f>'Nov''20_Timesheet'!D22</f>
        <v>14000</v>
      </c>
    </row>
    <row r="45" spans="1:33">
      <c r="A45" s="55" t="s">
        <v>36</v>
      </c>
      <c r="B45" s="45">
        <v>0</v>
      </c>
      <c r="C45" s="45">
        <v>0</v>
      </c>
      <c r="D45" s="45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67">
        <v>268800</v>
      </c>
      <c r="Q45" s="67">
        <v>268801</v>
      </c>
      <c r="R45" s="67">
        <v>191400</v>
      </c>
      <c r="S45" s="22">
        <v>88638</v>
      </c>
      <c r="T45" s="17">
        <f>SUM(T43:T44)</f>
        <v>186456</v>
      </c>
      <c r="U45" s="22">
        <v>23763</v>
      </c>
      <c r="V45" s="72">
        <v>23763</v>
      </c>
      <c r="W45" s="45">
        <f>W32*Jan20_Timesheet!E12</f>
        <v>275931.97601010103</v>
      </c>
      <c r="X45" s="45">
        <f>X32*Feb20_Timesheet!E16</f>
        <v>628301.49291497981</v>
      </c>
      <c r="Y45" s="45">
        <f>Y32*Mar20_Timesheet!E15</f>
        <v>180302.34375</v>
      </c>
      <c r="Z45" s="45"/>
      <c r="AA45" s="45"/>
      <c r="AB45" s="45"/>
      <c r="AC45" s="45"/>
      <c r="AD45" s="45"/>
      <c r="AE45" s="45"/>
      <c r="AF45" s="45"/>
      <c r="AG45" s="45"/>
    </row>
    <row r="46" spans="1:33">
      <c r="A46" s="50" t="s">
        <v>37</v>
      </c>
      <c r="B46" s="45">
        <v>50000</v>
      </c>
      <c r="C46" s="45">
        <v>0</v>
      </c>
      <c r="D46" s="45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5">
        <f>W32*Jan20_Timesheet!F12</f>
        <v>27206.439393939392</v>
      </c>
      <c r="X46" s="45">
        <f>X32*Feb20_Timesheet!F16</f>
        <v>0</v>
      </c>
      <c r="Y46" s="45">
        <f>Y32*Mar20_Timesheet!F15</f>
        <v>193123.84375</v>
      </c>
      <c r="Z46" s="45">
        <f>Apr20_Timesheet!F20</f>
        <v>520950</v>
      </c>
      <c r="AA46" s="45">
        <f>May20_Timesheet!F20</f>
        <v>437100</v>
      </c>
      <c r="AB46" s="45">
        <f>'June20_Timesheet '!F20</f>
        <v>520860</v>
      </c>
      <c r="AC46" s="45">
        <f>July20_Timesheet!F20</f>
        <v>889050</v>
      </c>
      <c r="AD46" s="45">
        <f>August20_Timesheet!F21</f>
        <v>492900</v>
      </c>
      <c r="AE46" s="45">
        <f>'Sept''20_Timesheet'!F20</f>
        <v>725400</v>
      </c>
      <c r="AF46" s="45">
        <f>'Oct''20_Timesheet'!F22</f>
        <v>1040400</v>
      </c>
      <c r="AG46" s="45">
        <f>'Nov''20_Timesheet'!F22</f>
        <v>1068300</v>
      </c>
    </row>
    <row r="47" spans="1:33">
      <c r="A47" s="50" t="s">
        <v>296</v>
      </c>
      <c r="B47" s="45">
        <v>0</v>
      </c>
      <c r="C47" s="45">
        <v>0</v>
      </c>
      <c r="D47" s="45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5">
        <f>W32*Jan20_Timesheet!G12</f>
        <v>0</v>
      </c>
      <c r="X47" s="45">
        <f>X32*Feb20_Timesheet!G16</f>
        <v>0</v>
      </c>
      <c r="Y47" s="45">
        <f>Y32*Mar20_Timesheet!G15</f>
        <v>0</v>
      </c>
      <c r="Z47" s="45">
        <v>0</v>
      </c>
      <c r="AA47" s="45">
        <v>0</v>
      </c>
      <c r="AB47" s="45">
        <v>0</v>
      </c>
      <c r="AC47" s="45">
        <f>July20_Timesheet!G20</f>
        <v>0</v>
      </c>
      <c r="AD47" s="45">
        <f>August20_Timesheet!G21</f>
        <v>0</v>
      </c>
      <c r="AE47" s="45">
        <v>0</v>
      </c>
      <c r="AF47" s="45">
        <v>0</v>
      </c>
      <c r="AG47" s="45">
        <v>0</v>
      </c>
    </row>
    <row r="48" spans="1:33" ht="15" customHeight="1">
      <c r="A48" s="55" t="s">
        <v>39</v>
      </c>
      <c r="B48" s="45">
        <v>0</v>
      </c>
      <c r="C48" s="45">
        <v>0</v>
      </c>
      <c r="D48" s="45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67">
        <v>394200</v>
      </c>
      <c r="Q48" s="67">
        <v>394201</v>
      </c>
      <c r="R48" s="67">
        <v>250800</v>
      </c>
      <c r="S48" s="17">
        <v>92587</v>
      </c>
      <c r="T48" s="17">
        <v>213189</v>
      </c>
      <c r="U48" s="17">
        <v>64080</v>
      </c>
      <c r="V48" s="70">
        <v>64080</v>
      </c>
      <c r="W48" s="45">
        <f>W32*Jan20_Timesheet!H12</f>
        <v>118534.72222222222</v>
      </c>
      <c r="X48" s="45">
        <f>X32*Feb20_Timesheet!H16</f>
        <v>0</v>
      </c>
      <c r="Y48" s="45">
        <f>Y32*Mar20_Timesheet!H15</f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45">
        <v>0</v>
      </c>
    </row>
    <row r="49" spans="1:33">
      <c r="A49" s="57" t="s">
        <v>40</v>
      </c>
      <c r="B49" s="45">
        <f t="shared" ref="B49:O49" si="79">SUM(B43:B47)</f>
        <v>86378</v>
      </c>
      <c r="C49" s="45">
        <f t="shared" si="79"/>
        <v>191770</v>
      </c>
      <c r="D49" s="45">
        <f t="shared" si="79"/>
        <v>0</v>
      </c>
      <c r="E49" s="45">
        <f t="shared" si="79"/>
        <v>0</v>
      </c>
      <c r="F49" s="45">
        <f t="shared" si="79"/>
        <v>0</v>
      </c>
      <c r="G49" s="45">
        <f t="shared" si="79"/>
        <v>0</v>
      </c>
      <c r="H49" s="45">
        <f t="shared" si="79"/>
        <v>0</v>
      </c>
      <c r="I49" s="45">
        <f t="shared" si="79"/>
        <v>0</v>
      </c>
      <c r="J49" s="45">
        <f t="shared" si="79"/>
        <v>0</v>
      </c>
      <c r="K49" s="45">
        <f t="shared" si="79"/>
        <v>0</v>
      </c>
      <c r="L49" s="45">
        <f t="shared" si="79"/>
        <v>0</v>
      </c>
      <c r="M49" s="45">
        <f t="shared" si="79"/>
        <v>0</v>
      </c>
      <c r="N49" s="45">
        <f t="shared" si="79"/>
        <v>246456</v>
      </c>
      <c r="O49" s="45">
        <f t="shared" si="79"/>
        <v>515756</v>
      </c>
      <c r="P49" s="45">
        <f t="shared" ref="P49:U49" si="80">SUM(P43:P48)</f>
        <v>851656</v>
      </c>
      <c r="Q49" s="45">
        <f t="shared" si="80"/>
        <v>851660</v>
      </c>
      <c r="R49" s="45">
        <f t="shared" si="80"/>
        <v>618156</v>
      </c>
      <c r="S49" s="45">
        <f t="shared" si="80"/>
        <v>428481</v>
      </c>
      <c r="T49" s="45">
        <f t="shared" si="80"/>
        <v>586101</v>
      </c>
      <c r="U49" s="45">
        <f t="shared" si="80"/>
        <v>408243</v>
      </c>
      <c r="V49" s="45">
        <f t="shared" ref="V49:AA49" si="81">SUM(V43:V48)</f>
        <v>408243</v>
      </c>
      <c r="W49" s="45">
        <f t="shared" si="81"/>
        <v>660929.76641414152</v>
      </c>
      <c r="X49" s="45">
        <f t="shared" si="81"/>
        <v>885119.55971659929</v>
      </c>
      <c r="Y49" s="45">
        <f t="shared" si="81"/>
        <v>559237.76953125</v>
      </c>
      <c r="Z49" s="45">
        <f t="shared" si="81"/>
        <v>600600</v>
      </c>
      <c r="AA49" s="45">
        <f t="shared" si="81"/>
        <v>538450</v>
      </c>
      <c r="AB49" s="45">
        <f t="shared" ref="AB49:AC49" si="82">SUM(AB43:AB48)</f>
        <v>586110</v>
      </c>
      <c r="AC49" s="45">
        <f t="shared" si="82"/>
        <v>930350</v>
      </c>
      <c r="AD49" s="45">
        <f t="shared" ref="AD49:AE49" si="83">SUM(AD43:AD48)</f>
        <v>533600</v>
      </c>
      <c r="AE49" s="45">
        <f t="shared" si="83"/>
        <v>859250</v>
      </c>
      <c r="AF49" s="45">
        <f t="shared" ref="AF49:AG49" si="84">SUM(AF43:AF48)</f>
        <v>1164950</v>
      </c>
      <c r="AG49" s="45">
        <f t="shared" si="84"/>
        <v>1082300</v>
      </c>
    </row>
    <row r="50" spans="1:33">
      <c r="A50" s="57" t="s">
        <v>41</v>
      </c>
      <c r="B50" s="45">
        <f t="shared" ref="B50:W50" si="85">B49/B2</f>
        <v>5398.625</v>
      </c>
      <c r="C50" s="45">
        <f t="shared" si="85"/>
        <v>12784.666666666666</v>
      </c>
      <c r="D50" s="45">
        <f t="shared" si="85"/>
        <v>0</v>
      </c>
      <c r="E50" s="45">
        <f t="shared" si="85"/>
        <v>0</v>
      </c>
      <c r="F50" s="45">
        <f t="shared" si="85"/>
        <v>0</v>
      </c>
      <c r="G50" s="45">
        <f t="shared" si="85"/>
        <v>0</v>
      </c>
      <c r="H50" s="45">
        <f t="shared" si="85"/>
        <v>0</v>
      </c>
      <c r="I50" s="45">
        <f t="shared" si="85"/>
        <v>0</v>
      </c>
      <c r="J50" s="45">
        <f t="shared" si="85"/>
        <v>0</v>
      </c>
      <c r="K50" s="45">
        <f t="shared" si="85"/>
        <v>0</v>
      </c>
      <c r="L50" s="45">
        <f t="shared" si="85"/>
        <v>0</v>
      </c>
      <c r="M50" s="45">
        <f t="shared" si="85"/>
        <v>0</v>
      </c>
      <c r="N50" s="45">
        <f t="shared" si="85"/>
        <v>16430.400000000001</v>
      </c>
      <c r="O50" s="45">
        <f t="shared" si="85"/>
        <v>34383.73333333333</v>
      </c>
      <c r="P50" s="45">
        <f t="shared" si="85"/>
        <v>53228.5</v>
      </c>
      <c r="Q50" s="45">
        <f t="shared" si="85"/>
        <v>60832.857142857145</v>
      </c>
      <c r="R50" s="45">
        <f t="shared" si="85"/>
        <v>44154</v>
      </c>
      <c r="S50" s="45">
        <f t="shared" si="85"/>
        <v>32960.076923076922</v>
      </c>
      <c r="T50" s="45">
        <f t="shared" si="85"/>
        <v>65122.333333333336</v>
      </c>
      <c r="U50" s="45">
        <f t="shared" si="85"/>
        <v>51030.375</v>
      </c>
      <c r="V50" s="45">
        <f t="shared" si="85"/>
        <v>45360.333333333336</v>
      </c>
      <c r="W50" s="45">
        <f t="shared" si="85"/>
        <v>73436.640712682391</v>
      </c>
      <c r="X50" s="45">
        <f t="shared" ref="X50:Y50" si="86">X49/X2</f>
        <v>68086.119978199946</v>
      </c>
      <c r="Y50" s="45">
        <f t="shared" si="86"/>
        <v>46603.1474609375</v>
      </c>
      <c r="Z50" s="45">
        <f t="shared" ref="Z50:AA50" si="87">Z49/Z2</f>
        <v>50050</v>
      </c>
      <c r="AA50" s="45">
        <f t="shared" si="87"/>
        <v>44870.833333333336</v>
      </c>
      <c r="AB50" s="45">
        <f t="shared" ref="AB50:AC50" si="88">AB49/AB2</f>
        <v>48842.5</v>
      </c>
      <c r="AC50" s="45">
        <f t="shared" si="88"/>
        <v>84577.272727272721</v>
      </c>
      <c r="AD50" s="45">
        <f t="shared" ref="AD50:AE50" si="89">AD49/AD2</f>
        <v>48509.090909090912</v>
      </c>
      <c r="AE50" s="45">
        <f t="shared" si="89"/>
        <v>78113.636363636368</v>
      </c>
      <c r="AF50" s="45">
        <f t="shared" ref="AF50:AG50" si="90">AF49/AF2</f>
        <v>83210.71428571429</v>
      </c>
      <c r="AG50" s="45">
        <f t="shared" si="90"/>
        <v>77307.142857142855</v>
      </c>
    </row>
    <row r="51" spans="1:33">
      <c r="A51" s="174" t="s">
        <v>42</v>
      </c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</row>
    <row r="52" spans="1:33">
      <c r="A52" s="57" t="s">
        <v>5</v>
      </c>
      <c r="B52" s="45">
        <f t="shared" ref="B52:O52" si="91">(SUM(B43:B44)-B33)/B33%</f>
        <v>-94.303023200559593</v>
      </c>
      <c r="C52" s="45">
        <f t="shared" si="91"/>
        <v>-68.892885768072205</v>
      </c>
      <c r="D52" s="45">
        <f t="shared" si="91"/>
        <v>-100</v>
      </c>
      <c r="E52" s="45">
        <f t="shared" si="91"/>
        <v>-99.999999999999986</v>
      </c>
      <c r="F52" s="45">
        <f t="shared" si="91"/>
        <v>-100</v>
      </c>
      <c r="G52" s="45">
        <f t="shared" si="91"/>
        <v>-100</v>
      </c>
      <c r="H52" s="45">
        <f t="shared" si="91"/>
        <v>-99.999999999999986</v>
      </c>
      <c r="I52" s="45">
        <f t="shared" si="91"/>
        <v>-100.00000000000001</v>
      </c>
      <c r="J52" s="45">
        <f t="shared" si="91"/>
        <v>-100</v>
      </c>
      <c r="K52" s="45">
        <f t="shared" si="91"/>
        <v>-100</v>
      </c>
      <c r="L52" s="45">
        <f t="shared" si="91"/>
        <v>-100</v>
      </c>
      <c r="M52" s="45">
        <f t="shared" si="91"/>
        <v>-100</v>
      </c>
      <c r="N52" s="45">
        <f t="shared" si="91"/>
        <v>-58.793246991374829</v>
      </c>
      <c r="O52" s="45">
        <f t="shared" si="91"/>
        <v>-3.275266259692887</v>
      </c>
      <c r="P52" s="45">
        <f t="shared" ref="P52:W52" si="92">(SUM(P43:P45)-P33)/P33%</f>
        <v>40.188555630484416</v>
      </c>
      <c r="Q52" s="45">
        <f t="shared" si="92"/>
        <v>-5.0096076728176238</v>
      </c>
      <c r="R52" s="45">
        <f t="shared" si="92"/>
        <v>-5.9499117236688184</v>
      </c>
      <c r="S52" s="84">
        <f t="shared" si="92"/>
        <v>22.333135157240285</v>
      </c>
      <c r="T52" s="45">
        <f t="shared" si="92"/>
        <v>42.892998747708809</v>
      </c>
      <c r="U52" s="45">
        <f t="shared" si="92"/>
        <v>-19.05871534523467</v>
      </c>
      <c r="V52" s="45">
        <f t="shared" si="92"/>
        <v>1.992439624910527</v>
      </c>
      <c r="W52" s="45">
        <f t="shared" si="92"/>
        <v>-1.1514841351074636</v>
      </c>
      <c r="X52" s="45">
        <f t="shared" ref="X52:Y52" si="93">(SUM(X43:X45)-X33)/X33%</f>
        <v>-0.77039274924471024</v>
      </c>
      <c r="Y52" s="45">
        <f t="shared" si="93"/>
        <v>-10.196560196560197</v>
      </c>
      <c r="Z52" s="45">
        <f t="shared" ref="Z52:AA52" si="94">(SUM(Z43:Z45)-Z33)/Z33%</f>
        <v>-62.224031322169814</v>
      </c>
      <c r="AA52" s="45">
        <f t="shared" si="94"/>
        <v>-11.005896663777566</v>
      </c>
      <c r="AB52" s="45">
        <f t="shared" ref="AB52" si="95">(SUM(AB43:AB45)-AB33)/AB33%</f>
        <v>4.4371345220362945</v>
      </c>
      <c r="AC52" s="45">
        <f>(SUM(AC43:AC45)-AC33)/AC33%</f>
        <v>-20.208456352777706</v>
      </c>
      <c r="AD52" s="45">
        <f>(SUM(AD43:AD45)-AD33)/AD33%</f>
        <v>-46.190289713573357</v>
      </c>
      <c r="AE52" s="45">
        <f>(SUM(AE43:AE45)-AE33)/AE33%</f>
        <v>-31.66663400759575</v>
      </c>
      <c r="AF52" s="45">
        <f>(SUM(AF43:AF45)-AF33)/AF33%</f>
        <v>-16.130907720503629</v>
      </c>
      <c r="AG52" s="45">
        <f>(SUM(AG43:AG45)-AG33)/AG33%</f>
        <v>-83.393264135658143</v>
      </c>
    </row>
    <row r="53" spans="1:33">
      <c r="A53" s="57" t="s">
        <v>10</v>
      </c>
      <c r="B53" s="45">
        <f t="shared" ref="B53:O53" si="96">(SUM(B46:B47)-B34)/B34%</f>
        <v>-85.012611518399595</v>
      </c>
      <c r="C53" s="45">
        <f t="shared" si="96"/>
        <v>-100</v>
      </c>
      <c r="D53" s="45">
        <f t="shared" si="96"/>
        <v>-100</v>
      </c>
      <c r="E53" s="45">
        <f t="shared" si="96"/>
        <v>-99.999999999999986</v>
      </c>
      <c r="F53" s="45">
        <f t="shared" si="96"/>
        <v>-100</v>
      </c>
      <c r="G53" s="45">
        <f t="shared" si="96"/>
        <v>-100</v>
      </c>
      <c r="H53" s="45">
        <f t="shared" si="96"/>
        <v>-100.00000000000001</v>
      </c>
      <c r="I53" s="45">
        <f t="shared" si="96"/>
        <v>-100</v>
      </c>
      <c r="J53" s="45">
        <f t="shared" si="96"/>
        <v>-100</v>
      </c>
      <c r="K53" s="45">
        <f t="shared" si="96"/>
        <v>-100</v>
      </c>
      <c r="L53" s="45">
        <f t="shared" si="96"/>
        <v>-99.999999999999986</v>
      </c>
      <c r="M53" s="45">
        <f t="shared" si="96"/>
        <v>-100</v>
      </c>
      <c r="N53" s="45">
        <f t="shared" si="96"/>
        <v>-100</v>
      </c>
      <c r="O53" s="45">
        <f t="shared" si="96"/>
        <v>-100</v>
      </c>
      <c r="P53" s="45">
        <f t="shared" ref="P53:W53" si="97">(SUM(P46:P48)-P34)/P34%</f>
        <v>79.036131662259194</v>
      </c>
      <c r="Q53" s="45">
        <f t="shared" si="97"/>
        <v>24.460702735880918</v>
      </c>
      <c r="R53" s="45">
        <f t="shared" si="97"/>
        <v>62.272845252445769</v>
      </c>
      <c r="S53" s="45">
        <f t="shared" si="97"/>
        <v>-47.601771453573491</v>
      </c>
      <c r="T53" s="45">
        <f t="shared" si="97"/>
        <v>-4.7954439404850044E-2</v>
      </c>
      <c r="U53" s="45">
        <f t="shared" si="97"/>
        <v>-3.2175973323193025E-2</v>
      </c>
      <c r="V53" s="45">
        <f t="shared" si="97"/>
        <v>-34.825290021356906</v>
      </c>
      <c r="W53" s="45">
        <f t="shared" si="97"/>
        <v>0</v>
      </c>
      <c r="X53" s="45" t="e">
        <f t="shared" ref="X53:Y53" si="98">(SUM(X46:X48)-X34)/X34%</f>
        <v>#DIV/0!</v>
      </c>
      <c r="Y53" s="45">
        <f t="shared" si="98"/>
        <v>0</v>
      </c>
      <c r="Z53" s="45">
        <f t="shared" ref="Z53:AA53" si="99">(SUM(Z46:Z48)-Z34)/Z34%</f>
        <v>32.962872803888139</v>
      </c>
      <c r="AA53" s="45">
        <f t="shared" si="99"/>
        <v>82.554258348304316</v>
      </c>
      <c r="AB53" s="45">
        <f t="shared" ref="AB53:AC53" si="100">(SUM(AB46:AB48)-AB34)/AB34%</f>
        <v>148.96852528586584</v>
      </c>
      <c r="AC53" s="45">
        <f t="shared" si="100"/>
        <v>127.49283933318222</v>
      </c>
      <c r="AD53" s="45">
        <f t="shared" ref="AD53:AE53" si="101">(SUM(AD46:AD48)-AD34)/AD34%</f>
        <v>34.061538649721413</v>
      </c>
      <c r="AE53" s="45">
        <f t="shared" si="101"/>
        <v>47.796110980956527</v>
      </c>
      <c r="AF53" s="45">
        <f t="shared" ref="AF53:AG53" si="102">(SUM(AF46:AF48)-AF34)/AF34%</f>
        <v>40.399082619630619</v>
      </c>
      <c r="AG53" s="45">
        <f t="shared" si="102"/>
        <v>44.834460645438526</v>
      </c>
    </row>
    <row r="54" spans="1:33">
      <c r="A54" s="57" t="s">
        <v>43</v>
      </c>
      <c r="B54" s="45">
        <f t="shared" ref="B54:W54" si="103">(B50-B31)/B31%</f>
        <v>-92.489143874745437</v>
      </c>
      <c r="C54" s="45">
        <f t="shared" si="103"/>
        <v>-82.80342622251078</v>
      </c>
      <c r="D54" s="45">
        <f t="shared" si="103"/>
        <v>-100</v>
      </c>
      <c r="E54" s="45">
        <f t="shared" si="103"/>
        <v>-100</v>
      </c>
      <c r="F54" s="45">
        <f t="shared" si="103"/>
        <v>-100</v>
      </c>
      <c r="G54" s="45">
        <f t="shared" si="103"/>
        <v>-100</v>
      </c>
      <c r="H54" s="45">
        <f t="shared" si="103"/>
        <v>-100</v>
      </c>
      <c r="I54" s="45">
        <f t="shared" si="103"/>
        <v>-100</v>
      </c>
      <c r="J54" s="45">
        <f t="shared" si="103"/>
        <v>-100</v>
      </c>
      <c r="K54" s="45">
        <f t="shared" si="103"/>
        <v>-100</v>
      </c>
      <c r="L54" s="45">
        <f t="shared" si="103"/>
        <v>-100</v>
      </c>
      <c r="M54" s="45">
        <f t="shared" si="103"/>
        <v>-100</v>
      </c>
      <c r="N54" s="45">
        <f t="shared" si="103"/>
        <v>-78.222131501721776</v>
      </c>
      <c r="O54" s="45">
        <f t="shared" si="103"/>
        <v>-54.425672959075925</v>
      </c>
      <c r="P54" s="45">
        <f t="shared" si="103"/>
        <v>-5.3393709416757247</v>
      </c>
      <c r="Q54" s="45">
        <f t="shared" si="103"/>
        <v>-12.682586242427156</v>
      </c>
      <c r="R54" s="45">
        <f t="shared" si="103"/>
        <v>-29.919370930000539</v>
      </c>
      <c r="S54" s="45">
        <f t="shared" si="103"/>
        <v>-45.076466946359695</v>
      </c>
      <c r="T54" s="45">
        <f t="shared" si="103"/>
        <v>-24.242197063016782</v>
      </c>
      <c r="U54" s="45">
        <f t="shared" si="103"/>
        <v>-45.720595548015325</v>
      </c>
      <c r="V54" s="45">
        <f t="shared" si="103"/>
        <v>-47.154172658983555</v>
      </c>
      <c r="W54" s="45">
        <f t="shared" si="103"/>
        <v>-21.783459595959584</v>
      </c>
      <c r="X54" s="45">
        <f t="shared" ref="X54:Y54" si="104">(X50-X31)/X31%</f>
        <v>-16.890182186234806</v>
      </c>
      <c r="Y54" s="45">
        <f t="shared" si="104"/>
        <v>-27.304687499999996</v>
      </c>
      <c r="Z54" s="45">
        <f t="shared" ref="Z54:AA54" si="105">(Z50-Z31)/Z31%</f>
        <v>-36.981138410657181</v>
      </c>
      <c r="AA54" s="45">
        <f t="shared" si="105"/>
        <v>-10.182437493014927</v>
      </c>
      <c r="AB54" s="45">
        <f t="shared" ref="AB54:AC54" si="106">(AB50-AB31)/AB31%</f>
        <v>15.15383708593658</v>
      </c>
      <c r="AC54" s="45">
        <f t="shared" si="106"/>
        <v>74.281919527030681</v>
      </c>
      <c r="AD54" s="45">
        <f t="shared" ref="AD54:AE54" si="107">(AD50-AD31)/AD31%</f>
        <v>8.7822947437520522</v>
      </c>
      <c r="AE54" s="45">
        <f t="shared" si="107"/>
        <v>15.030623514843215</v>
      </c>
      <c r="AF54" s="45">
        <f t="shared" ref="AF54:AG54" si="108">(AF50-AF31)/AF31%</f>
        <v>29.070321415513479</v>
      </c>
      <c r="AG54" s="45">
        <f t="shared" si="108"/>
        <v>27.070636151554886</v>
      </c>
    </row>
    <row r="55" spans="1:33">
      <c r="B55" s="45"/>
      <c r="C55" s="45"/>
      <c r="D55" s="45"/>
    </row>
    <row r="56" spans="1:33">
      <c r="B56" s="45"/>
      <c r="C56" s="45"/>
      <c r="D56" s="45"/>
      <c r="E56" s="45"/>
      <c r="F56" s="45"/>
      <c r="G56" s="45"/>
      <c r="H56" s="45"/>
      <c r="I56" s="45"/>
    </row>
    <row r="57" spans="1:33">
      <c r="B57" s="45"/>
      <c r="C57" s="45"/>
      <c r="D57" s="45"/>
    </row>
  </sheetData>
  <mergeCells count="11">
    <mergeCell ref="A27:O27"/>
    <mergeCell ref="P27:AD27"/>
    <mergeCell ref="A42:O42"/>
    <mergeCell ref="P42:AD42"/>
    <mergeCell ref="A51:O51"/>
    <mergeCell ref="A7:O7"/>
    <mergeCell ref="P7:AD7"/>
    <mergeCell ref="A13:O13"/>
    <mergeCell ref="P13:AD13"/>
    <mergeCell ref="A17:O17"/>
    <mergeCell ref="P17:AD17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workbookViewId="0">
      <selection activeCell="B4" sqref="B4"/>
    </sheetView>
  </sheetViews>
  <sheetFormatPr defaultRowHeight="15"/>
  <cols>
    <col min="1" max="1" width="14.28515625" customWidth="1"/>
    <col min="2" max="2" width="20.7109375" bestFit="1" customWidth="1"/>
    <col min="3" max="4" width="7" bestFit="1" customWidth="1"/>
    <col min="5" max="5" width="10.28515625" bestFit="1" customWidth="1"/>
    <col min="6" max="6" width="11.28515625" bestFit="1" customWidth="1"/>
    <col min="7" max="7" width="16.42578125" bestFit="1" customWidth="1"/>
    <col min="8" max="8" width="16.7109375" customWidth="1"/>
    <col min="9" max="9" width="7" bestFit="1" customWidth="1"/>
    <col min="10" max="10" width="2.7109375" customWidth="1"/>
  </cols>
  <sheetData>
    <row r="2" spans="1:9" ht="48.75" customHeight="1">
      <c r="A2" s="106"/>
      <c r="B2" s="106"/>
      <c r="C2" s="175" t="s">
        <v>294</v>
      </c>
      <c r="D2" s="176"/>
      <c r="E2" s="177"/>
      <c r="F2" s="108" t="s">
        <v>295</v>
      </c>
      <c r="G2" s="103" t="s">
        <v>296</v>
      </c>
      <c r="H2" s="103" t="s">
        <v>297</v>
      </c>
      <c r="I2" s="101" t="s">
        <v>174</v>
      </c>
    </row>
    <row r="3" spans="1:9" ht="24.95" customHeight="1">
      <c r="A3" s="3" t="s">
        <v>175</v>
      </c>
      <c r="B3" s="3" t="s">
        <v>176</v>
      </c>
      <c r="C3" s="5" t="s">
        <v>177</v>
      </c>
      <c r="D3" s="5" t="s">
        <v>178</v>
      </c>
      <c r="E3" s="5" t="s">
        <v>179</v>
      </c>
      <c r="F3" s="5" t="s">
        <v>177</v>
      </c>
      <c r="G3" s="5" t="s">
        <v>177</v>
      </c>
      <c r="H3" s="5" t="s">
        <v>177</v>
      </c>
      <c r="I3" s="74"/>
    </row>
    <row r="4" spans="1:9">
      <c r="A4" s="8">
        <v>90387</v>
      </c>
      <c r="B4" s="8" t="s">
        <v>182</v>
      </c>
      <c r="C4" s="98">
        <v>2.5</v>
      </c>
      <c r="D4" s="98">
        <v>46.5</v>
      </c>
      <c r="E4" s="98">
        <v>23.5</v>
      </c>
      <c r="F4" s="98">
        <v>2</v>
      </c>
      <c r="G4" s="98"/>
      <c r="H4" s="98"/>
      <c r="I4" s="99">
        <f t="shared" ref="I4:I15" si="0">SUM(C4:H4)</f>
        <v>74.5</v>
      </c>
    </row>
    <row r="5" spans="1:9">
      <c r="A5" s="9">
        <v>90415</v>
      </c>
      <c r="B5" s="9" t="s">
        <v>183</v>
      </c>
      <c r="C5" s="98">
        <v>6.5</v>
      </c>
      <c r="D5" s="98">
        <v>3</v>
      </c>
      <c r="E5" s="100">
        <v>21</v>
      </c>
      <c r="F5" s="98">
        <v>133.5</v>
      </c>
      <c r="G5" s="98">
        <v>2.5</v>
      </c>
      <c r="H5" s="98"/>
      <c r="I5" s="99">
        <f t="shared" si="0"/>
        <v>166.5</v>
      </c>
    </row>
    <row r="6" spans="1:9">
      <c r="A6" s="9">
        <v>90593</v>
      </c>
      <c r="B6" s="9" t="s">
        <v>184</v>
      </c>
      <c r="C6" s="98"/>
      <c r="D6" s="98"/>
      <c r="E6" s="98">
        <v>5</v>
      </c>
      <c r="F6" s="98">
        <v>109.5</v>
      </c>
      <c r="G6" s="98"/>
      <c r="H6" s="98"/>
      <c r="I6" s="99">
        <f t="shared" si="0"/>
        <v>114.5</v>
      </c>
    </row>
    <row r="7" spans="1:9">
      <c r="A7" s="9">
        <v>107055</v>
      </c>
      <c r="B7" s="9" t="s">
        <v>185</v>
      </c>
      <c r="C7" s="98"/>
      <c r="D7" s="98">
        <v>0.5</v>
      </c>
      <c r="E7" s="98">
        <v>12</v>
      </c>
      <c r="F7" s="98">
        <v>117.5</v>
      </c>
      <c r="G7" s="98"/>
      <c r="H7" s="98"/>
      <c r="I7" s="99">
        <f t="shared" si="0"/>
        <v>130</v>
      </c>
    </row>
    <row r="8" spans="1:9">
      <c r="A8" s="9">
        <v>107061</v>
      </c>
      <c r="B8" s="76" t="s">
        <v>186</v>
      </c>
      <c r="C8" s="100">
        <v>0</v>
      </c>
      <c r="D8" s="98">
        <v>0</v>
      </c>
      <c r="E8" s="98"/>
      <c r="F8" s="98">
        <v>0</v>
      </c>
      <c r="G8" s="98"/>
      <c r="H8" s="98"/>
      <c r="I8" s="99"/>
    </row>
    <row r="9" spans="1:9">
      <c r="A9" s="74">
        <v>128194</v>
      </c>
      <c r="B9" s="9" t="s">
        <v>187</v>
      </c>
      <c r="C9" s="98">
        <v>0.5</v>
      </c>
      <c r="D9" s="98">
        <v>18.25</v>
      </c>
      <c r="E9" s="98">
        <v>23.75</v>
      </c>
      <c r="F9" s="98">
        <v>58</v>
      </c>
      <c r="G9" s="98"/>
      <c r="H9" s="98"/>
      <c r="I9" s="99">
        <f t="shared" si="0"/>
        <v>100.5</v>
      </c>
    </row>
    <row r="10" spans="1:9">
      <c r="A10" s="74" t="s">
        <v>288</v>
      </c>
      <c r="B10" s="9" t="s">
        <v>238</v>
      </c>
      <c r="C10" s="98"/>
      <c r="D10" s="98">
        <v>5</v>
      </c>
      <c r="E10" s="98">
        <v>16</v>
      </c>
      <c r="F10" s="98">
        <v>124</v>
      </c>
      <c r="G10" s="98"/>
      <c r="H10" s="98"/>
      <c r="I10" s="99">
        <f t="shared" si="0"/>
        <v>145</v>
      </c>
    </row>
    <row r="11" spans="1:9">
      <c r="A11" s="104" t="s">
        <v>290</v>
      </c>
      <c r="B11" s="9" t="s">
        <v>239</v>
      </c>
      <c r="C11" s="98"/>
      <c r="D11" s="98"/>
      <c r="E11" s="98">
        <v>96</v>
      </c>
      <c r="F11" s="98">
        <v>64</v>
      </c>
      <c r="G11" s="98"/>
      <c r="H11" s="98"/>
      <c r="I11" s="99">
        <f t="shared" si="0"/>
        <v>160</v>
      </c>
    </row>
    <row r="12" spans="1:9">
      <c r="A12" s="104" t="s">
        <v>291</v>
      </c>
      <c r="B12" s="9" t="s">
        <v>240</v>
      </c>
      <c r="C12" s="98"/>
      <c r="D12" s="98"/>
      <c r="E12" s="98"/>
      <c r="F12" s="98"/>
      <c r="G12" s="98"/>
      <c r="H12" s="98"/>
      <c r="I12" s="99"/>
    </row>
    <row r="13" spans="1:9">
      <c r="A13" s="105" t="s">
        <v>292</v>
      </c>
      <c r="B13" s="9" t="s">
        <v>263</v>
      </c>
      <c r="C13" s="98">
        <v>1</v>
      </c>
      <c r="D13" s="98">
        <v>16.25</v>
      </c>
      <c r="E13" s="98">
        <v>29.5</v>
      </c>
      <c r="F13" s="98">
        <v>104.75</v>
      </c>
      <c r="G13" s="98"/>
      <c r="H13" s="98"/>
      <c r="I13" s="99">
        <f t="shared" si="0"/>
        <v>151.5</v>
      </c>
    </row>
    <row r="14" spans="1:9">
      <c r="A14" s="74">
        <v>138496</v>
      </c>
      <c r="B14" s="9" t="s">
        <v>228</v>
      </c>
      <c r="C14" s="98">
        <v>6.5</v>
      </c>
      <c r="D14" s="98">
        <v>12.5</v>
      </c>
      <c r="E14" s="98">
        <v>36</v>
      </c>
      <c r="F14" s="98">
        <v>86</v>
      </c>
      <c r="G14" s="98"/>
      <c r="H14" s="98"/>
      <c r="I14" s="99">
        <f t="shared" si="0"/>
        <v>141</v>
      </c>
    </row>
    <row r="15" spans="1:9">
      <c r="A15" s="74">
        <v>100488</v>
      </c>
      <c r="B15" s="74" t="s">
        <v>230</v>
      </c>
      <c r="C15" s="98">
        <v>14.5</v>
      </c>
      <c r="D15" s="98">
        <v>16.5</v>
      </c>
      <c r="E15" s="98">
        <v>52</v>
      </c>
      <c r="F15" s="98">
        <v>69</v>
      </c>
      <c r="G15" s="98"/>
      <c r="H15" s="98"/>
      <c r="I15" s="99">
        <f t="shared" si="0"/>
        <v>152</v>
      </c>
    </row>
    <row r="16" spans="1:9">
      <c r="A16" s="74"/>
      <c r="B16" s="5" t="s">
        <v>189</v>
      </c>
      <c r="C16" s="99">
        <f t="shared" ref="C16:H16" si="1">SUM(C3:C15)</f>
        <v>31.5</v>
      </c>
      <c r="D16" s="99">
        <f t="shared" si="1"/>
        <v>118.5</v>
      </c>
      <c r="E16" s="99">
        <f t="shared" si="1"/>
        <v>314.75</v>
      </c>
      <c r="F16" s="99">
        <f t="shared" si="1"/>
        <v>868.25</v>
      </c>
      <c r="G16" s="99">
        <f t="shared" si="1"/>
        <v>2.5</v>
      </c>
      <c r="H16" s="99">
        <f t="shared" si="1"/>
        <v>0</v>
      </c>
      <c r="I16" s="99">
        <f>SUM(I3:I15)</f>
        <v>1335.5</v>
      </c>
    </row>
    <row r="17" spans="1:9">
      <c r="A17" s="74"/>
      <c r="B17" s="74"/>
      <c r="C17" s="74"/>
      <c r="D17" s="74"/>
      <c r="E17" s="74"/>
      <c r="F17" s="74"/>
      <c r="G17" s="74"/>
      <c r="H17" s="74"/>
      <c r="I17" s="74"/>
    </row>
    <row r="18" spans="1:9">
      <c r="A18" s="74"/>
      <c r="B18" s="5" t="s">
        <v>280</v>
      </c>
      <c r="C18" s="74">
        <f>I16</f>
        <v>1335.5</v>
      </c>
      <c r="D18" s="74"/>
      <c r="E18" s="74"/>
      <c r="F18" s="74"/>
      <c r="G18" s="74"/>
      <c r="H18" s="74"/>
      <c r="I18" s="74"/>
    </row>
    <row r="20" spans="1:9">
      <c r="B20" s="5" t="s">
        <v>306</v>
      </c>
      <c r="C20" s="112">
        <f>C16*600</f>
        <v>18900</v>
      </c>
      <c r="D20" s="112">
        <f>D16*500</f>
        <v>59250</v>
      </c>
      <c r="E20" s="112"/>
      <c r="F20" s="112">
        <f>F16*600</f>
        <v>520950</v>
      </c>
      <c r="G20" s="112">
        <f>G16*600</f>
        <v>1500</v>
      </c>
      <c r="H20" s="112">
        <f>H16*600</f>
        <v>0</v>
      </c>
      <c r="I20" s="112">
        <f>H20+G20+F20+E20+D20+C20</f>
        <v>600600</v>
      </c>
    </row>
    <row r="22" spans="1:9">
      <c r="B22" s="102"/>
      <c r="G22" s="102"/>
    </row>
  </sheetData>
  <mergeCells count="1">
    <mergeCell ref="C2:E2"/>
  </mergeCells>
  <conditionalFormatting sqref="A4">
    <cfRule type="duplicateValues" dxfId="110" priority="24"/>
  </conditionalFormatting>
  <conditionalFormatting sqref="A5">
    <cfRule type="duplicateValues" dxfId="109" priority="23"/>
  </conditionalFormatting>
  <conditionalFormatting sqref="A6">
    <cfRule type="duplicateValues" dxfId="108" priority="22"/>
  </conditionalFormatting>
  <conditionalFormatting sqref="A7">
    <cfRule type="duplicateValues" dxfId="107" priority="21"/>
  </conditionalFormatting>
  <conditionalFormatting sqref="A8">
    <cfRule type="duplicateValues" dxfId="106" priority="20"/>
  </conditionalFormatting>
  <conditionalFormatting sqref="A13">
    <cfRule type="duplicateValues" dxfId="105" priority="10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B1" sqref="B1"/>
    </sheetView>
  </sheetViews>
  <sheetFormatPr defaultRowHeight="15"/>
  <cols>
    <col min="1" max="1" width="13.28515625" bestFit="1" customWidth="1"/>
    <col min="2" max="2" width="20.7109375" customWidth="1"/>
    <col min="3" max="3" width="6.5703125" customWidth="1"/>
    <col min="4" max="4" width="7" bestFit="1" customWidth="1"/>
    <col min="5" max="5" width="10.28515625" bestFit="1" customWidth="1"/>
    <col min="6" max="6" width="6.5703125" bestFit="1" customWidth="1"/>
    <col min="7" max="7" width="4.7109375" bestFit="1" customWidth="1"/>
    <col min="8" max="8" width="10.28515625" bestFit="1" customWidth="1"/>
    <col min="9" max="9" width="16.42578125" bestFit="1" customWidth="1"/>
    <col min="10" max="10" width="27.5703125" bestFit="1" customWidth="1"/>
    <col min="11" max="11" width="7" bestFit="1" customWidth="1"/>
  </cols>
  <sheetData>
    <row r="1" spans="1:15" ht="15.75" thickBot="1">
      <c r="A1" s="1"/>
      <c r="B1" s="1"/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90" t="s">
        <v>277</v>
      </c>
      <c r="K1" s="11" t="s">
        <v>174</v>
      </c>
    </row>
    <row r="2" spans="1:15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177</v>
      </c>
      <c r="K2" s="1"/>
    </row>
    <row r="3" spans="1:15">
      <c r="A3" s="8">
        <v>90387</v>
      </c>
      <c r="B3" s="8" t="s">
        <v>182</v>
      </c>
      <c r="C3" s="75">
        <v>57.5</v>
      </c>
      <c r="D3" s="75">
        <v>40.25</v>
      </c>
      <c r="E3" s="75">
        <v>8</v>
      </c>
      <c r="F3" s="75"/>
      <c r="G3" s="75"/>
      <c r="H3" s="75"/>
      <c r="I3" s="75"/>
      <c r="J3" s="75"/>
      <c r="K3" s="7">
        <f t="shared" ref="K3:K14" si="0">SUM(C3:J3)</f>
        <v>105.75</v>
      </c>
    </row>
    <row r="4" spans="1:15">
      <c r="A4" s="9">
        <v>90415</v>
      </c>
      <c r="B4" s="9" t="s">
        <v>183</v>
      </c>
      <c r="C4" s="75">
        <v>30.5</v>
      </c>
      <c r="D4" s="75">
        <v>8</v>
      </c>
      <c r="E4" s="73">
        <v>26.5</v>
      </c>
      <c r="F4" s="75">
        <v>91.5</v>
      </c>
      <c r="G4" s="75"/>
      <c r="H4" s="75"/>
      <c r="I4" s="75">
        <v>8</v>
      </c>
      <c r="J4" s="75"/>
      <c r="K4" s="7">
        <f t="shared" si="0"/>
        <v>164.5</v>
      </c>
    </row>
    <row r="5" spans="1:15">
      <c r="A5" s="9">
        <v>90593</v>
      </c>
      <c r="B5" s="9" t="s">
        <v>184</v>
      </c>
      <c r="C5" s="75">
        <v>8</v>
      </c>
      <c r="D5" s="75">
        <v>1</v>
      </c>
      <c r="E5" s="75">
        <v>3.5</v>
      </c>
      <c r="F5" s="75">
        <v>75</v>
      </c>
      <c r="G5" s="75"/>
      <c r="H5" s="73"/>
      <c r="I5" s="75"/>
      <c r="J5" s="75"/>
      <c r="K5" s="7">
        <f t="shared" si="0"/>
        <v>87.5</v>
      </c>
    </row>
    <row r="6" spans="1:15">
      <c r="A6" s="9">
        <v>107055</v>
      </c>
      <c r="B6" s="9" t="s">
        <v>185</v>
      </c>
      <c r="C6" s="75">
        <v>10</v>
      </c>
      <c r="D6" s="75"/>
      <c r="E6" s="75">
        <v>5.75</v>
      </c>
      <c r="F6" s="75">
        <v>73.5</v>
      </c>
      <c r="G6" s="75"/>
      <c r="H6" s="75"/>
      <c r="I6" s="75"/>
      <c r="J6" s="75"/>
      <c r="K6" s="7">
        <f t="shared" si="0"/>
        <v>89.25</v>
      </c>
    </row>
    <row r="7" spans="1:15">
      <c r="A7" s="9">
        <v>107061</v>
      </c>
      <c r="B7" s="76" t="s">
        <v>186</v>
      </c>
      <c r="C7" s="73">
        <v>40</v>
      </c>
      <c r="D7" s="75">
        <v>22.5</v>
      </c>
      <c r="E7" s="75">
        <v>9</v>
      </c>
      <c r="F7" s="75"/>
      <c r="G7" s="75"/>
      <c r="H7" s="73"/>
      <c r="I7" s="75"/>
      <c r="J7" s="75"/>
      <c r="K7" s="7">
        <f t="shared" si="0"/>
        <v>71.5</v>
      </c>
    </row>
    <row r="8" spans="1:15">
      <c r="A8" s="74"/>
      <c r="B8" s="9" t="s">
        <v>187</v>
      </c>
      <c r="C8" s="75">
        <v>53.5</v>
      </c>
      <c r="D8" s="75">
        <v>52.5</v>
      </c>
      <c r="E8" s="75">
        <v>12.25</v>
      </c>
      <c r="F8" s="75">
        <v>1</v>
      </c>
      <c r="G8" s="75"/>
      <c r="H8" s="75"/>
      <c r="I8" s="75">
        <v>3.25</v>
      </c>
      <c r="J8" s="75"/>
      <c r="K8" s="7">
        <f t="shared" si="0"/>
        <v>122.5</v>
      </c>
    </row>
    <row r="9" spans="1:15">
      <c r="A9" s="74"/>
      <c r="B9" s="9" t="s">
        <v>238</v>
      </c>
      <c r="C9" s="75">
        <v>34</v>
      </c>
      <c r="D9" s="75">
        <v>51.5</v>
      </c>
      <c r="E9" s="75">
        <v>31.5</v>
      </c>
      <c r="F9" s="75">
        <v>21</v>
      </c>
      <c r="G9" s="75"/>
      <c r="H9" s="75"/>
      <c r="I9" s="75"/>
      <c r="J9" s="75"/>
      <c r="K9" s="7">
        <f t="shared" si="0"/>
        <v>138</v>
      </c>
    </row>
    <row r="10" spans="1:15">
      <c r="A10" s="74"/>
      <c r="B10" s="9" t="s">
        <v>239</v>
      </c>
      <c r="C10" s="75">
        <v>26</v>
      </c>
      <c r="D10" s="75"/>
      <c r="E10" s="75"/>
      <c r="F10" s="75">
        <v>134</v>
      </c>
      <c r="G10" s="75"/>
      <c r="H10" s="75"/>
      <c r="I10" s="75"/>
      <c r="J10" s="75"/>
      <c r="K10" s="7">
        <f t="shared" si="0"/>
        <v>160</v>
      </c>
    </row>
    <row r="11" spans="1:15">
      <c r="A11" s="74"/>
      <c r="B11" s="9" t="s">
        <v>240</v>
      </c>
      <c r="C11" s="75"/>
      <c r="D11" s="75"/>
      <c r="E11" s="75"/>
      <c r="F11" s="75">
        <v>86</v>
      </c>
      <c r="G11" s="75"/>
      <c r="H11" s="75"/>
      <c r="I11" s="75"/>
      <c r="J11" s="75"/>
      <c r="K11" s="7">
        <f t="shared" si="0"/>
        <v>86</v>
      </c>
    </row>
    <row r="12" spans="1:15">
      <c r="A12" s="74"/>
      <c r="B12" s="9" t="s">
        <v>263</v>
      </c>
      <c r="C12" s="75">
        <v>4.5</v>
      </c>
      <c r="D12" s="75">
        <v>24</v>
      </c>
      <c r="E12" s="75">
        <v>41.5</v>
      </c>
      <c r="F12" s="75"/>
      <c r="G12" s="75"/>
      <c r="H12" s="75"/>
      <c r="I12" s="75"/>
      <c r="J12" s="75">
        <v>92.5</v>
      </c>
      <c r="K12" s="7">
        <f t="shared" si="0"/>
        <v>162.5</v>
      </c>
    </row>
    <row r="13" spans="1:15">
      <c r="A13" s="74"/>
      <c r="B13" s="9" t="s">
        <v>228</v>
      </c>
      <c r="C13" s="75"/>
      <c r="D13" s="75"/>
      <c r="E13" s="75">
        <v>160</v>
      </c>
      <c r="F13" s="75"/>
      <c r="G13" s="75"/>
      <c r="H13" s="75"/>
      <c r="I13" s="75"/>
      <c r="J13" s="75"/>
      <c r="K13" s="7">
        <f t="shared" si="0"/>
        <v>160</v>
      </c>
      <c r="N13" t="s">
        <v>267</v>
      </c>
      <c r="O13">
        <f>20*8</f>
        <v>160</v>
      </c>
    </row>
    <row r="14" spans="1:15">
      <c r="A14" s="74">
        <v>100488</v>
      </c>
      <c r="B14" s="74" t="s">
        <v>230</v>
      </c>
      <c r="C14" s="75"/>
      <c r="D14" s="75"/>
      <c r="E14" s="75">
        <v>152</v>
      </c>
      <c r="F14" s="75"/>
      <c r="G14" s="75"/>
      <c r="H14" s="75"/>
      <c r="I14" s="75"/>
      <c r="J14" s="75"/>
      <c r="K14" s="7">
        <f t="shared" si="0"/>
        <v>152</v>
      </c>
      <c r="N14" t="s">
        <v>268</v>
      </c>
      <c r="O14">
        <f>19*8</f>
        <v>152</v>
      </c>
    </row>
    <row r="15" spans="1:15">
      <c r="A15" s="1"/>
      <c r="B15" s="4" t="s">
        <v>189</v>
      </c>
      <c r="C15" s="7">
        <f t="shared" ref="C15:J15" si="1">SUM(C2:C14)</f>
        <v>264</v>
      </c>
      <c r="D15" s="7">
        <f t="shared" si="1"/>
        <v>199.75</v>
      </c>
      <c r="E15" s="7">
        <f t="shared" si="1"/>
        <v>450</v>
      </c>
      <c r="F15" s="7">
        <f t="shared" si="1"/>
        <v>482</v>
      </c>
      <c r="G15" s="7">
        <f t="shared" si="1"/>
        <v>0</v>
      </c>
      <c r="H15" s="7">
        <f t="shared" si="1"/>
        <v>0</v>
      </c>
      <c r="I15" s="7">
        <f t="shared" si="1"/>
        <v>11.25</v>
      </c>
      <c r="J15" s="7">
        <f t="shared" si="1"/>
        <v>92.5</v>
      </c>
      <c r="K15" s="7">
        <f>SUM(K2:K14)</f>
        <v>1499.5</v>
      </c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4" t="s">
        <v>281</v>
      </c>
      <c r="C17" s="1">
        <f>K15</f>
        <v>1499.5</v>
      </c>
      <c r="D17" s="1"/>
      <c r="E17" s="1"/>
      <c r="F17" s="1"/>
      <c r="G17" s="1"/>
      <c r="H17" s="1"/>
      <c r="I17" s="1"/>
      <c r="J17" s="1"/>
      <c r="K17" s="1"/>
    </row>
  </sheetData>
  <mergeCells count="2">
    <mergeCell ref="C1:E1"/>
    <mergeCell ref="F1:H1"/>
  </mergeCells>
  <conditionalFormatting sqref="A3">
    <cfRule type="duplicateValues" dxfId="104" priority="6"/>
  </conditionalFormatting>
  <conditionalFormatting sqref="A4">
    <cfRule type="duplicateValues" dxfId="103" priority="5"/>
  </conditionalFormatting>
  <conditionalFormatting sqref="A5">
    <cfRule type="duplicateValues" dxfId="102" priority="4"/>
  </conditionalFormatting>
  <conditionalFormatting sqref="A6">
    <cfRule type="duplicateValues" dxfId="101" priority="3"/>
  </conditionalFormatting>
  <conditionalFormatting sqref="A7">
    <cfRule type="duplicateValues" dxfId="100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pane ySplit="1" topLeftCell="A2" activePane="bottomLeft" state="frozen"/>
      <selection pane="bottomLeft" activeCell="L17" sqref="L17"/>
    </sheetView>
  </sheetViews>
  <sheetFormatPr defaultColWidth="9" defaultRowHeight="15"/>
  <cols>
    <col min="1" max="1" width="33.42578125" customWidth="1"/>
    <col min="2" max="2" width="10.7109375" customWidth="1"/>
    <col min="6" max="8" width="9.5703125"/>
  </cols>
  <sheetData>
    <row r="1" spans="1:8" s="48" customFormat="1">
      <c r="B1" s="49">
        <v>43617</v>
      </c>
      <c r="C1" s="49">
        <v>43647</v>
      </c>
      <c r="D1" s="49">
        <v>43678</v>
      </c>
      <c r="E1" s="49">
        <v>43709</v>
      </c>
      <c r="F1" s="49">
        <v>43739</v>
      </c>
      <c r="G1" s="49">
        <v>43770</v>
      </c>
      <c r="H1" s="49">
        <v>43800</v>
      </c>
    </row>
    <row r="2" spans="1:8">
      <c r="A2" s="50" t="s">
        <v>0</v>
      </c>
      <c r="B2" s="51">
        <v>16</v>
      </c>
      <c r="C2">
        <v>14</v>
      </c>
      <c r="D2">
        <v>14</v>
      </c>
      <c r="E2" s="44">
        <v>13</v>
      </c>
      <c r="F2" s="44">
        <v>9</v>
      </c>
      <c r="G2" s="44">
        <v>8</v>
      </c>
      <c r="H2" s="44">
        <v>9</v>
      </c>
    </row>
    <row r="3" spans="1:8">
      <c r="A3" s="50" t="s">
        <v>1</v>
      </c>
      <c r="B3" s="51">
        <v>20</v>
      </c>
      <c r="C3">
        <v>23</v>
      </c>
      <c r="D3">
        <v>22</v>
      </c>
      <c r="E3" s="44">
        <v>21</v>
      </c>
      <c r="F3" s="44">
        <v>20</v>
      </c>
      <c r="G3" s="44">
        <v>22</v>
      </c>
      <c r="H3" s="44">
        <v>22</v>
      </c>
    </row>
    <row r="4" spans="1:8">
      <c r="A4" s="50" t="s">
        <v>2</v>
      </c>
      <c r="B4" s="51">
        <v>8</v>
      </c>
      <c r="C4">
        <v>8</v>
      </c>
      <c r="D4">
        <v>8</v>
      </c>
      <c r="E4" s="44">
        <v>8</v>
      </c>
      <c r="F4" s="44">
        <v>8</v>
      </c>
      <c r="G4" s="44">
        <v>8</v>
      </c>
      <c r="H4" s="44">
        <v>8</v>
      </c>
    </row>
    <row r="5" spans="1:8">
      <c r="A5" s="50" t="s">
        <v>3</v>
      </c>
      <c r="B5" s="52">
        <v>2136</v>
      </c>
      <c r="C5" s="45">
        <v>2576</v>
      </c>
      <c r="D5" s="45">
        <v>2464</v>
      </c>
      <c r="E5" s="1">
        <v>2184</v>
      </c>
      <c r="F5" s="44">
        <v>1440</v>
      </c>
      <c r="G5" s="17">
        <v>1408</v>
      </c>
      <c r="H5" s="17">
        <v>1584</v>
      </c>
    </row>
    <row r="6" spans="1:8">
      <c r="A6" s="50" t="s">
        <v>4</v>
      </c>
      <c r="B6" s="51">
        <v>1555</v>
      </c>
      <c r="C6" s="44">
        <v>1925</v>
      </c>
      <c r="D6" s="44">
        <v>1522</v>
      </c>
      <c r="E6" s="44">
        <v>1263</v>
      </c>
      <c r="F6" s="44">
        <v>882.75</v>
      </c>
      <c r="G6" s="44">
        <v>916</v>
      </c>
      <c r="H6" s="44">
        <v>693.5</v>
      </c>
    </row>
    <row r="7" spans="1:8" ht="15.75">
      <c r="A7" s="186" t="s">
        <v>44</v>
      </c>
      <c r="B7" s="186"/>
      <c r="C7" s="186"/>
      <c r="D7" s="186"/>
      <c r="E7" s="186"/>
      <c r="F7" s="186"/>
      <c r="G7" s="53"/>
      <c r="H7" s="53"/>
    </row>
    <row r="8" spans="1:8">
      <c r="A8" s="50" t="s">
        <v>45</v>
      </c>
      <c r="B8">
        <v>57</v>
      </c>
      <c r="C8" s="17">
        <v>45.8</v>
      </c>
      <c r="D8" s="17">
        <v>107</v>
      </c>
      <c r="E8" s="17">
        <v>3</v>
      </c>
      <c r="F8" s="17">
        <v>3</v>
      </c>
      <c r="G8" s="17">
        <v>4</v>
      </c>
      <c r="H8" s="17">
        <v>17</v>
      </c>
    </row>
    <row r="9" spans="1:8">
      <c r="A9" s="50" t="s">
        <v>46</v>
      </c>
      <c r="B9">
        <v>282</v>
      </c>
      <c r="C9">
        <v>521</v>
      </c>
      <c r="D9" s="17">
        <v>421</v>
      </c>
      <c r="E9" s="17">
        <v>295.416</v>
      </c>
      <c r="F9" s="17">
        <v>258.5</v>
      </c>
      <c r="G9" s="22">
        <v>610</v>
      </c>
      <c r="H9" s="22">
        <v>0</v>
      </c>
    </row>
    <row r="10" spans="1:8">
      <c r="A10" s="50" t="s">
        <v>47</v>
      </c>
      <c r="B10">
        <v>51</v>
      </c>
      <c r="C10">
        <v>104</v>
      </c>
      <c r="D10" s="17">
        <v>67</v>
      </c>
      <c r="E10" s="17">
        <v>34.332999999999998</v>
      </c>
      <c r="F10" s="17">
        <v>51</v>
      </c>
      <c r="G10" s="17">
        <v>44.5</v>
      </c>
      <c r="H10" s="17">
        <v>0</v>
      </c>
    </row>
    <row r="11" spans="1:8">
      <c r="A11" s="50" t="s">
        <v>48</v>
      </c>
      <c r="B11">
        <v>448</v>
      </c>
      <c r="C11" s="54">
        <v>325</v>
      </c>
      <c r="D11" s="17">
        <v>319</v>
      </c>
      <c r="E11" s="22">
        <v>245</v>
      </c>
      <c r="F11" s="22">
        <v>36</v>
      </c>
      <c r="G11" s="22">
        <v>0</v>
      </c>
      <c r="H11" s="22">
        <v>0</v>
      </c>
    </row>
    <row r="12" spans="1:8">
      <c r="A12" s="50" t="s">
        <v>49</v>
      </c>
      <c r="B12">
        <v>657</v>
      </c>
      <c r="C12">
        <v>835</v>
      </c>
      <c r="D12" s="17">
        <v>418</v>
      </c>
      <c r="E12" s="17">
        <v>478.66699999999997</v>
      </c>
      <c r="F12" s="17">
        <v>395</v>
      </c>
      <c r="G12" s="17">
        <v>110</v>
      </c>
      <c r="H12" s="17">
        <v>0</v>
      </c>
    </row>
    <row r="13" spans="1:8">
      <c r="A13" s="50" t="s">
        <v>50</v>
      </c>
      <c r="B13">
        <v>60</v>
      </c>
      <c r="C13">
        <v>94</v>
      </c>
      <c r="D13" s="17">
        <v>190</v>
      </c>
      <c r="E13" s="17">
        <v>206.917</v>
      </c>
      <c r="F13" s="17">
        <v>139.25</v>
      </c>
      <c r="G13" s="17">
        <v>147.5</v>
      </c>
      <c r="H13" s="17">
        <v>0</v>
      </c>
    </row>
    <row r="14" spans="1:8" ht="15.75">
      <c r="A14" s="186" t="s">
        <v>11</v>
      </c>
      <c r="B14" s="186"/>
      <c r="C14" s="186"/>
      <c r="D14" s="186"/>
      <c r="E14" s="186"/>
      <c r="F14" s="186"/>
      <c r="G14" s="53"/>
      <c r="H14" s="53"/>
    </row>
    <row r="15" spans="1:8">
      <c r="A15" s="50" t="s">
        <v>12</v>
      </c>
      <c r="B15" s="52">
        <f t="shared" ref="B15:H15" si="0">B6/B5%</f>
        <v>72.799625468164791</v>
      </c>
      <c r="C15" s="52">
        <f t="shared" si="0"/>
        <v>74.728260869565219</v>
      </c>
      <c r="D15" s="52">
        <f t="shared" si="0"/>
        <v>61.769480519480517</v>
      </c>
      <c r="E15" s="52">
        <f t="shared" si="0"/>
        <v>57.829670329670328</v>
      </c>
      <c r="F15" s="52">
        <f t="shared" si="0"/>
        <v>61.302083333333329</v>
      </c>
      <c r="G15" s="52">
        <f t="shared" si="0"/>
        <v>65.056818181818187</v>
      </c>
      <c r="H15" s="52">
        <f t="shared" si="0"/>
        <v>43.781565656565654</v>
      </c>
    </row>
    <row r="16" spans="1:8">
      <c r="A16" s="55" t="s">
        <v>51</v>
      </c>
      <c r="B16">
        <f>ROUND(B8/$B$6%,0)</f>
        <v>4</v>
      </c>
      <c r="C16">
        <f t="shared" ref="C16:C21" si="1">ROUND(C8/$C$6%,0)</f>
        <v>2</v>
      </c>
      <c r="D16">
        <f t="shared" ref="D16:D21" si="2">ROUND(D8/$D$6%,0)</f>
        <v>7</v>
      </c>
      <c r="E16">
        <f t="shared" ref="E16:E21" si="3">ROUND(E8/$E$6%,0)</f>
        <v>0</v>
      </c>
      <c r="F16">
        <f t="shared" ref="F16:F21" si="4">ROUND(F8/$F$6%,0)</f>
        <v>0</v>
      </c>
      <c r="G16">
        <f t="shared" ref="G16:G21" si="5">ROUND(G8/$G$6%,0)</f>
        <v>0</v>
      </c>
      <c r="H16">
        <f t="shared" ref="H16:H21" si="6">ROUND(H8/$H$6%,0)</f>
        <v>2</v>
      </c>
    </row>
    <row r="17" spans="1:8">
      <c r="A17" s="55" t="s">
        <v>52</v>
      </c>
      <c r="B17">
        <f t="shared" ref="B17:B21" si="7">ROUND(B9/$B$6%,0)</f>
        <v>18</v>
      </c>
      <c r="C17">
        <f t="shared" si="1"/>
        <v>27</v>
      </c>
      <c r="D17">
        <f t="shared" si="2"/>
        <v>28</v>
      </c>
      <c r="E17">
        <f t="shared" si="3"/>
        <v>23</v>
      </c>
      <c r="F17">
        <f t="shared" si="4"/>
        <v>29</v>
      </c>
      <c r="G17">
        <f t="shared" si="5"/>
        <v>67</v>
      </c>
      <c r="H17">
        <f t="shared" si="6"/>
        <v>0</v>
      </c>
    </row>
    <row r="18" spans="1:8">
      <c r="A18" s="55" t="s">
        <v>53</v>
      </c>
      <c r="B18">
        <f t="shared" si="7"/>
        <v>3</v>
      </c>
      <c r="C18">
        <f t="shared" si="1"/>
        <v>5</v>
      </c>
      <c r="D18">
        <f t="shared" si="2"/>
        <v>4</v>
      </c>
      <c r="E18">
        <f t="shared" si="3"/>
        <v>3</v>
      </c>
      <c r="F18">
        <f t="shared" si="4"/>
        <v>6</v>
      </c>
      <c r="G18">
        <f t="shared" si="5"/>
        <v>5</v>
      </c>
      <c r="H18">
        <f t="shared" si="6"/>
        <v>0</v>
      </c>
    </row>
    <row r="19" spans="1:8">
      <c r="A19" s="55" t="s">
        <v>54</v>
      </c>
      <c r="B19">
        <f t="shared" si="7"/>
        <v>29</v>
      </c>
      <c r="C19">
        <f t="shared" si="1"/>
        <v>17</v>
      </c>
      <c r="D19">
        <f t="shared" si="2"/>
        <v>21</v>
      </c>
      <c r="E19">
        <f t="shared" si="3"/>
        <v>19</v>
      </c>
      <c r="F19">
        <f t="shared" si="4"/>
        <v>4</v>
      </c>
      <c r="G19">
        <f t="shared" si="5"/>
        <v>0</v>
      </c>
      <c r="H19">
        <f t="shared" si="6"/>
        <v>0</v>
      </c>
    </row>
    <row r="20" spans="1:8">
      <c r="A20" s="55" t="s">
        <v>55</v>
      </c>
      <c r="B20">
        <f t="shared" si="7"/>
        <v>42</v>
      </c>
      <c r="C20">
        <f t="shared" si="1"/>
        <v>43</v>
      </c>
      <c r="D20">
        <f t="shared" si="2"/>
        <v>27</v>
      </c>
      <c r="E20">
        <f t="shared" si="3"/>
        <v>38</v>
      </c>
      <c r="F20">
        <f t="shared" si="4"/>
        <v>45</v>
      </c>
      <c r="G20">
        <f t="shared" si="5"/>
        <v>12</v>
      </c>
      <c r="H20">
        <f t="shared" si="6"/>
        <v>0</v>
      </c>
    </row>
    <row r="21" spans="1:8">
      <c r="A21" s="55" t="s">
        <v>56</v>
      </c>
      <c r="B21">
        <f t="shared" si="7"/>
        <v>4</v>
      </c>
      <c r="C21">
        <f t="shared" si="1"/>
        <v>5</v>
      </c>
      <c r="D21">
        <f t="shared" si="2"/>
        <v>12</v>
      </c>
      <c r="E21">
        <f t="shared" si="3"/>
        <v>16</v>
      </c>
      <c r="F21">
        <f t="shared" si="4"/>
        <v>16</v>
      </c>
      <c r="G21">
        <f t="shared" si="5"/>
        <v>16</v>
      </c>
      <c r="H21">
        <f t="shared" si="6"/>
        <v>0</v>
      </c>
    </row>
    <row r="22" spans="1:8" ht="15.75">
      <c r="A22" s="186" t="s">
        <v>20</v>
      </c>
      <c r="B22" s="186"/>
      <c r="C22" s="186"/>
      <c r="D22" s="186"/>
      <c r="E22" s="186"/>
      <c r="F22" s="186"/>
      <c r="G22" s="53"/>
      <c r="H22" s="53"/>
    </row>
    <row r="23" spans="1:8">
      <c r="A23" s="50" t="s">
        <v>21</v>
      </c>
      <c r="B23" s="56">
        <v>819694</v>
      </c>
      <c r="C23" s="56">
        <v>910361</v>
      </c>
      <c r="D23" s="56">
        <v>817064</v>
      </c>
      <c r="E23" s="56">
        <v>725141</v>
      </c>
      <c r="F23" s="56">
        <v>733651</v>
      </c>
      <c r="G23" s="56">
        <v>717114</v>
      </c>
      <c r="H23" s="56">
        <v>717114</v>
      </c>
    </row>
    <row r="24" spans="1:8">
      <c r="A24" s="50" t="s">
        <v>22</v>
      </c>
      <c r="B24">
        <f>B2*5000</f>
        <v>80000</v>
      </c>
      <c r="C24">
        <v>65000</v>
      </c>
      <c r="D24">
        <v>65000</v>
      </c>
      <c r="E24">
        <v>55000</v>
      </c>
      <c r="F24">
        <v>40000</v>
      </c>
      <c r="G24" s="45">
        <v>35000</v>
      </c>
      <c r="H24" s="45">
        <v>35000</v>
      </c>
    </row>
    <row r="25" spans="1:8">
      <c r="A25" s="57" t="s">
        <v>23</v>
      </c>
      <c r="B25">
        <f t="shared" ref="B25:H25" si="8">SUM(B23:B24)</f>
        <v>899694</v>
      </c>
      <c r="C25">
        <f t="shared" si="8"/>
        <v>975361</v>
      </c>
      <c r="D25">
        <f t="shared" si="8"/>
        <v>882064</v>
      </c>
      <c r="E25">
        <f t="shared" si="8"/>
        <v>780141</v>
      </c>
      <c r="F25">
        <f t="shared" si="8"/>
        <v>773651</v>
      </c>
      <c r="G25">
        <f t="shared" si="8"/>
        <v>752114</v>
      </c>
      <c r="H25">
        <f t="shared" si="8"/>
        <v>752114</v>
      </c>
    </row>
    <row r="26" spans="1:8">
      <c r="A26" s="57" t="s">
        <v>24</v>
      </c>
      <c r="B26" s="54">
        <f t="shared" ref="B26:H26" si="9">B25/B2</f>
        <v>56230.875</v>
      </c>
      <c r="C26" s="54">
        <f t="shared" si="9"/>
        <v>69668.642857142855</v>
      </c>
      <c r="D26" s="54">
        <f t="shared" si="9"/>
        <v>63004.571428571428</v>
      </c>
      <c r="E26" s="54">
        <f t="shared" si="9"/>
        <v>60010.846153846156</v>
      </c>
      <c r="F26" s="54">
        <f t="shared" si="9"/>
        <v>85961.222222222219</v>
      </c>
      <c r="G26" s="54">
        <f t="shared" si="9"/>
        <v>94014.25</v>
      </c>
      <c r="H26" s="54">
        <f t="shared" si="9"/>
        <v>83568.222222222219</v>
      </c>
    </row>
    <row r="27" spans="1:8">
      <c r="A27" s="57" t="s">
        <v>25</v>
      </c>
      <c r="B27" s="54">
        <f t="shared" ref="B27:H27" si="10">((B25/B2)/B3)/B4</f>
        <v>351.44296874999998</v>
      </c>
      <c r="C27" s="54">
        <f t="shared" si="10"/>
        <v>378.63392857142856</v>
      </c>
      <c r="D27" s="54">
        <f t="shared" si="10"/>
        <v>357.98051948051949</v>
      </c>
      <c r="E27" s="54">
        <f t="shared" si="10"/>
        <v>357.20741758241758</v>
      </c>
      <c r="F27" s="54">
        <f t="shared" si="10"/>
        <v>537.25763888888889</v>
      </c>
      <c r="G27" s="54">
        <f t="shared" si="10"/>
        <v>534.171875</v>
      </c>
      <c r="H27" s="54">
        <f t="shared" si="10"/>
        <v>474.8194444444444</v>
      </c>
    </row>
    <row r="28" spans="1:8">
      <c r="A28" s="50" t="s">
        <v>45</v>
      </c>
      <c r="B28" s="54">
        <f>B8*$B$27</f>
        <v>20032.249218749999</v>
      </c>
      <c r="C28" s="54">
        <f t="shared" ref="C28" si="11">C8*$B$27</f>
        <v>16096.087968749998</v>
      </c>
      <c r="D28" s="54">
        <f t="shared" ref="D28:D33" si="12">D8*$D$27</f>
        <v>38303.915584415583</v>
      </c>
      <c r="E28" s="54">
        <f t="shared" ref="E28:E33" si="13">E8*$E$27</f>
        <v>1071.6222527472528</v>
      </c>
      <c r="F28" s="54">
        <f t="shared" ref="F28:F33" si="14">F8*$F$27</f>
        <v>1611.7729166666668</v>
      </c>
      <c r="G28" s="54">
        <f t="shared" ref="G28:G33" si="15">G8*$G$27</f>
        <v>2136.6875</v>
      </c>
      <c r="H28" s="54">
        <f>H8*$H$27</f>
        <v>8071.9305555555547</v>
      </c>
    </row>
    <row r="29" spans="1:8">
      <c r="A29" s="50" t="s">
        <v>46</v>
      </c>
      <c r="B29" s="54">
        <f t="shared" ref="B29:B33" si="16">B9*$B$27</f>
        <v>99106.917187499988</v>
      </c>
      <c r="C29" s="54">
        <f>C9*$C$27</f>
        <v>197268.27678571429</v>
      </c>
      <c r="D29" s="54">
        <f t="shared" si="12"/>
        <v>150709.79870129871</v>
      </c>
      <c r="E29" s="54">
        <f t="shared" si="13"/>
        <v>105524.78647252747</v>
      </c>
      <c r="F29" s="54">
        <f t="shared" si="14"/>
        <v>138881.09965277778</v>
      </c>
      <c r="G29" s="54">
        <f t="shared" si="15"/>
        <v>325844.84375</v>
      </c>
      <c r="H29" s="54">
        <f>H9*$G$27</f>
        <v>0</v>
      </c>
    </row>
    <row r="30" spans="1:8">
      <c r="A30" s="50" t="s">
        <v>47</v>
      </c>
      <c r="B30" s="54">
        <f t="shared" si="16"/>
        <v>17923.591406249998</v>
      </c>
      <c r="C30" s="54">
        <f>C10*$C$27</f>
        <v>39377.928571428572</v>
      </c>
      <c r="D30" s="54">
        <f t="shared" si="12"/>
        <v>23984.694805194806</v>
      </c>
      <c r="E30" s="54">
        <f t="shared" si="13"/>
        <v>12264.002267857142</v>
      </c>
      <c r="F30" s="54">
        <f t="shared" si="14"/>
        <v>27400.139583333334</v>
      </c>
      <c r="G30" s="54">
        <f t="shared" si="15"/>
        <v>23770.6484375</v>
      </c>
      <c r="H30" s="54">
        <f>H10*$H$27</f>
        <v>0</v>
      </c>
    </row>
    <row r="31" spans="1:8">
      <c r="A31" s="50" t="s">
        <v>48</v>
      </c>
      <c r="B31" s="54">
        <f t="shared" si="16"/>
        <v>157446.44999999998</v>
      </c>
      <c r="C31" s="54">
        <f>C11*$C$27</f>
        <v>123056.02678571428</v>
      </c>
      <c r="D31" s="54">
        <f t="shared" si="12"/>
        <v>114195.78571428571</v>
      </c>
      <c r="E31" s="54">
        <f t="shared" si="13"/>
        <v>87515.817307692312</v>
      </c>
      <c r="F31" s="54">
        <f t="shared" si="14"/>
        <v>19341.275000000001</v>
      </c>
      <c r="G31" s="54">
        <f t="shared" si="15"/>
        <v>0</v>
      </c>
      <c r="H31" s="54">
        <f>H11*$G$27</f>
        <v>0</v>
      </c>
    </row>
    <row r="32" spans="1:8">
      <c r="A32" s="50" t="s">
        <v>49</v>
      </c>
      <c r="B32" s="54">
        <f t="shared" si="16"/>
        <v>230898.03046874999</v>
      </c>
      <c r="C32" s="54">
        <f>C12*$C$27</f>
        <v>316159.33035714284</v>
      </c>
      <c r="D32" s="54">
        <f t="shared" si="12"/>
        <v>149635.85714285716</v>
      </c>
      <c r="E32" s="54">
        <f t="shared" si="13"/>
        <v>170983.40295192305</v>
      </c>
      <c r="F32" s="54">
        <f t="shared" si="14"/>
        <v>212216.76736111112</v>
      </c>
      <c r="G32" s="54">
        <f t="shared" si="15"/>
        <v>58758.90625</v>
      </c>
      <c r="H32" s="54">
        <f>H12*$H$27</f>
        <v>0</v>
      </c>
    </row>
    <row r="33" spans="1:9">
      <c r="A33" s="50" t="s">
        <v>50</v>
      </c>
      <c r="B33" s="54">
        <f t="shared" si="16"/>
        <v>21086.578125</v>
      </c>
      <c r="C33" s="54">
        <f>C13*$C$27</f>
        <v>35591.589285714283</v>
      </c>
      <c r="D33" s="54">
        <f t="shared" si="12"/>
        <v>68016.2987012987</v>
      </c>
      <c r="E33" s="54">
        <f t="shared" si="13"/>
        <v>73912.287223901105</v>
      </c>
      <c r="F33" s="54">
        <f t="shared" si="14"/>
        <v>74813.126215277778</v>
      </c>
      <c r="G33" s="54">
        <f t="shared" si="15"/>
        <v>78790.3515625</v>
      </c>
      <c r="H33" s="54">
        <f>H13*$H$27</f>
        <v>0</v>
      </c>
    </row>
    <row r="34" spans="1:9">
      <c r="A34" s="50" t="s">
        <v>57</v>
      </c>
      <c r="B34" s="54">
        <f>C34</f>
        <v>0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</row>
    <row r="35" spans="1:9">
      <c r="A35" s="58" t="s">
        <v>32</v>
      </c>
      <c r="B35" s="59">
        <f t="shared" ref="B35:H35" si="17">(B5-B6)*B27</f>
        <v>204188.36484374999</v>
      </c>
      <c r="C35" s="59">
        <f t="shared" si="17"/>
        <v>246490.6875</v>
      </c>
      <c r="D35" s="59">
        <f t="shared" si="17"/>
        <v>337217.64935064939</v>
      </c>
      <c r="E35" s="59">
        <f t="shared" si="17"/>
        <v>328988.03159340657</v>
      </c>
      <c r="F35" s="59">
        <f t="shared" si="17"/>
        <v>299386.81927083334</v>
      </c>
      <c r="G35" s="59">
        <f t="shared" si="17"/>
        <v>262812.5625</v>
      </c>
      <c r="H35" s="59">
        <f t="shared" si="17"/>
        <v>422826.71527777775</v>
      </c>
    </row>
    <row r="36" spans="1:9" ht="15.75">
      <c r="A36" s="186" t="s">
        <v>33</v>
      </c>
      <c r="B36" s="186"/>
      <c r="C36" s="186"/>
      <c r="D36" s="186"/>
      <c r="E36" s="186"/>
      <c r="F36" s="186"/>
      <c r="G36" s="53"/>
      <c r="H36" s="53"/>
    </row>
    <row r="37" spans="1:9">
      <c r="A37" s="50" t="s">
        <v>34</v>
      </c>
      <c r="B37" s="51">
        <v>99700</v>
      </c>
      <c r="C37">
        <v>358100</v>
      </c>
      <c r="D37">
        <v>92000</v>
      </c>
      <c r="E37">
        <v>28700</v>
      </c>
      <c r="F37">
        <v>14300</v>
      </c>
      <c r="G37" s="17">
        <v>55002</v>
      </c>
      <c r="H37" s="17">
        <v>55002</v>
      </c>
    </row>
    <row r="38" spans="1:9">
      <c r="A38" s="50" t="s">
        <v>35</v>
      </c>
      <c r="B38" s="51">
        <v>88956</v>
      </c>
      <c r="C38">
        <v>83956</v>
      </c>
      <c r="D38">
        <v>83956</v>
      </c>
      <c r="E38">
        <v>218556</v>
      </c>
      <c r="F38">
        <v>172156</v>
      </c>
      <c r="G38" s="17">
        <v>265398</v>
      </c>
      <c r="H38" s="17">
        <v>265398</v>
      </c>
    </row>
    <row r="39" spans="1:9">
      <c r="A39" s="50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9">
      <c r="A40" s="5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62"/>
    </row>
    <row r="41" spans="1:9">
      <c r="A41" s="55" t="s">
        <v>36</v>
      </c>
      <c r="B41" s="60">
        <v>268800</v>
      </c>
      <c r="C41">
        <v>97800</v>
      </c>
      <c r="D41">
        <v>191400</v>
      </c>
      <c r="E41" s="22">
        <v>88638</v>
      </c>
      <c r="F41" s="22">
        <v>186456</v>
      </c>
      <c r="G41" s="22">
        <v>23763</v>
      </c>
      <c r="H41" s="22">
        <v>23763</v>
      </c>
    </row>
    <row r="42" spans="1:9">
      <c r="A42" s="55" t="s">
        <v>39</v>
      </c>
      <c r="B42" s="60">
        <v>394200</v>
      </c>
      <c r="C42">
        <v>500898</v>
      </c>
      <c r="D42">
        <v>250800</v>
      </c>
      <c r="E42" s="17">
        <v>92587</v>
      </c>
      <c r="F42" s="17">
        <v>213189</v>
      </c>
      <c r="G42" s="17">
        <v>64080</v>
      </c>
      <c r="H42" s="17">
        <v>64080</v>
      </c>
    </row>
    <row r="43" spans="1:9">
      <c r="A43" s="57" t="s">
        <v>40</v>
      </c>
      <c r="B43" s="60">
        <f t="shared" ref="B43:H43" si="18">SUM(B37:B42)</f>
        <v>851656</v>
      </c>
      <c r="C43" s="60">
        <f t="shared" si="18"/>
        <v>1040754</v>
      </c>
      <c r="D43" s="60">
        <f t="shared" si="18"/>
        <v>618156</v>
      </c>
      <c r="E43" s="60">
        <f t="shared" si="18"/>
        <v>428481</v>
      </c>
      <c r="F43" s="60">
        <f t="shared" si="18"/>
        <v>586101</v>
      </c>
      <c r="G43" s="60">
        <f t="shared" si="18"/>
        <v>408243</v>
      </c>
      <c r="H43" s="60">
        <f t="shared" si="18"/>
        <v>408243</v>
      </c>
    </row>
    <row r="44" spans="1:9">
      <c r="A44" s="57" t="s">
        <v>41</v>
      </c>
      <c r="B44" s="61">
        <f t="shared" ref="B44:H44" si="19">B43/B2</f>
        <v>53228.5</v>
      </c>
      <c r="C44" s="61">
        <f t="shared" si="19"/>
        <v>74339.571428571435</v>
      </c>
      <c r="D44" s="61">
        <f t="shared" si="19"/>
        <v>44154</v>
      </c>
      <c r="E44" s="61">
        <f t="shared" si="19"/>
        <v>32960.076923076922</v>
      </c>
      <c r="F44" s="61">
        <f t="shared" si="19"/>
        <v>65122.333333333336</v>
      </c>
      <c r="G44" s="61">
        <f t="shared" si="19"/>
        <v>51030.375</v>
      </c>
      <c r="H44" s="61">
        <f t="shared" si="19"/>
        <v>45360.333333333336</v>
      </c>
    </row>
    <row r="45" spans="1:9" ht="15.75">
      <c r="A45" s="186" t="s">
        <v>58</v>
      </c>
      <c r="B45" s="186"/>
      <c r="C45" s="186"/>
      <c r="D45" s="186"/>
      <c r="E45" s="186"/>
      <c r="F45" s="186"/>
      <c r="G45" s="53"/>
      <c r="H45" s="53"/>
    </row>
    <row r="46" spans="1:9">
      <c r="A46" s="62" t="s">
        <v>58</v>
      </c>
      <c r="B46">
        <f t="shared" ref="B46:H46" si="20">B43-B25</f>
        <v>-48038</v>
      </c>
      <c r="C46">
        <f t="shared" si="20"/>
        <v>65393</v>
      </c>
      <c r="D46">
        <f t="shared" si="20"/>
        <v>-263908</v>
      </c>
      <c r="E46">
        <f t="shared" si="20"/>
        <v>-351660</v>
      </c>
      <c r="F46">
        <f t="shared" si="20"/>
        <v>-187550</v>
      </c>
      <c r="G46">
        <f t="shared" si="20"/>
        <v>-343871</v>
      </c>
      <c r="H46">
        <f t="shared" si="20"/>
        <v>-343871</v>
      </c>
    </row>
    <row r="47" spans="1:9">
      <c r="A47" s="62" t="s">
        <v>42</v>
      </c>
      <c r="B47" s="63">
        <f t="shared" ref="B47:D48" si="21">(B43-B25)/B25%</f>
        <v>-5.3393709416757247</v>
      </c>
      <c r="C47" s="63">
        <f t="shared" si="21"/>
        <v>6.70449197784205</v>
      </c>
      <c r="D47" s="63">
        <f t="shared" si="21"/>
        <v>-29.919370930000547</v>
      </c>
      <c r="E47" s="63">
        <f t="shared" ref="E47:H47" si="22">(E43-E25)/E25%</f>
        <v>-45.076466946359695</v>
      </c>
      <c r="F47" s="63">
        <f t="shared" si="22"/>
        <v>-24.242197063016786</v>
      </c>
      <c r="G47" s="63">
        <f t="shared" si="22"/>
        <v>-45.720595548015325</v>
      </c>
      <c r="H47" s="63">
        <f t="shared" si="22"/>
        <v>-45.720595548015325</v>
      </c>
    </row>
    <row r="48" spans="1:9">
      <c r="A48" s="62" t="s">
        <v>59</v>
      </c>
      <c r="B48" s="54">
        <f t="shared" si="21"/>
        <v>-5.3393709416757247</v>
      </c>
      <c r="C48" s="54">
        <f t="shared" si="21"/>
        <v>6.7044919778420624</v>
      </c>
      <c r="D48" s="54">
        <f t="shared" si="21"/>
        <v>-29.919370930000539</v>
      </c>
      <c r="E48" s="54">
        <f t="shared" ref="E48:H48" si="23">(E44-E26)/E26%</f>
        <v>-45.076466946359695</v>
      </c>
      <c r="F48" s="54">
        <f t="shared" si="23"/>
        <v>-24.242197063016782</v>
      </c>
      <c r="G48" s="54">
        <f t="shared" si="23"/>
        <v>-45.720595548015325</v>
      </c>
      <c r="H48" s="54">
        <f t="shared" si="23"/>
        <v>-45.720595548015325</v>
      </c>
    </row>
  </sheetData>
  <mergeCells count="5">
    <mergeCell ref="A7:F7"/>
    <mergeCell ref="A14:F14"/>
    <mergeCell ref="A22:F22"/>
    <mergeCell ref="A36:F36"/>
    <mergeCell ref="A45:F45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B18" sqref="B18"/>
    </sheetView>
  </sheetViews>
  <sheetFormatPr defaultRowHeight="15"/>
  <cols>
    <col min="1" max="1" width="13.28515625" bestFit="1" customWidth="1"/>
    <col min="2" max="2" width="22" bestFit="1" customWidth="1"/>
    <col min="3" max="4" width="7" bestFit="1" customWidth="1"/>
    <col min="5" max="5" width="10.28515625" bestFit="1" customWidth="1"/>
    <col min="6" max="6" width="6.5703125" bestFit="1" customWidth="1"/>
    <col min="7" max="7" width="4.7109375" bestFit="1" customWidth="1"/>
    <col min="8" max="8" width="10.28515625" bestFit="1" customWidth="1"/>
    <col min="9" max="9" width="16.42578125" bestFit="1" customWidth="1"/>
    <col min="10" max="10" width="16.85546875" bestFit="1" customWidth="1"/>
    <col min="11" max="11" width="7" bestFit="1" customWidth="1"/>
  </cols>
  <sheetData>
    <row r="1" spans="1:14" ht="15.75" thickBot="1">
      <c r="A1" s="1"/>
      <c r="B1" s="1"/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77" t="s">
        <v>133</v>
      </c>
      <c r="K1" s="11" t="s">
        <v>174</v>
      </c>
    </row>
    <row r="2" spans="1:14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  <c r="K2" s="1"/>
    </row>
    <row r="3" spans="1:14">
      <c r="A3" s="8">
        <v>90387</v>
      </c>
      <c r="B3" s="8" t="s">
        <v>182</v>
      </c>
      <c r="C3" s="75">
        <v>52.5</v>
      </c>
      <c r="D3" s="75">
        <v>28.5</v>
      </c>
      <c r="E3" s="75">
        <v>56</v>
      </c>
      <c r="F3" s="75"/>
      <c r="G3" s="75"/>
      <c r="H3" s="75"/>
      <c r="I3" s="75"/>
      <c r="J3" s="75"/>
      <c r="K3" s="7">
        <f t="shared" ref="K3:K15" si="0">SUM(C3:J3)</f>
        <v>137</v>
      </c>
    </row>
    <row r="4" spans="1:14">
      <c r="A4" s="9">
        <v>90415</v>
      </c>
      <c r="B4" s="9" t="s">
        <v>183</v>
      </c>
      <c r="C4" s="75">
        <v>69</v>
      </c>
      <c r="D4" s="75">
        <v>3.5</v>
      </c>
      <c r="E4" s="73">
        <v>73.5</v>
      </c>
      <c r="F4" s="75"/>
      <c r="G4" s="75"/>
      <c r="H4" s="75"/>
      <c r="I4" s="75">
        <v>10</v>
      </c>
      <c r="J4" s="75"/>
      <c r="K4" s="7">
        <f t="shared" si="0"/>
        <v>156</v>
      </c>
    </row>
    <row r="5" spans="1:14">
      <c r="A5" s="9">
        <v>90593</v>
      </c>
      <c r="B5" s="9" t="s">
        <v>184</v>
      </c>
      <c r="C5" s="75">
        <v>23</v>
      </c>
      <c r="D5" s="75">
        <v>32</v>
      </c>
      <c r="E5" s="75">
        <v>32.75</v>
      </c>
      <c r="F5" s="75"/>
      <c r="G5" s="75"/>
      <c r="H5" s="73"/>
      <c r="I5" s="75"/>
      <c r="J5" s="75"/>
      <c r="K5" s="7">
        <f t="shared" si="0"/>
        <v>87.75</v>
      </c>
    </row>
    <row r="6" spans="1:14">
      <c r="A6" s="9">
        <v>107055</v>
      </c>
      <c r="B6" s="9" t="s">
        <v>185</v>
      </c>
      <c r="C6" s="75">
        <v>30.5</v>
      </c>
      <c r="D6" s="75">
        <v>9</v>
      </c>
      <c r="E6" s="75">
        <v>33.5</v>
      </c>
      <c r="F6" s="75"/>
      <c r="G6" s="75"/>
      <c r="H6" s="75"/>
      <c r="I6" s="75"/>
      <c r="J6" s="75"/>
      <c r="K6" s="7">
        <f t="shared" si="0"/>
        <v>73</v>
      </c>
    </row>
    <row r="7" spans="1:14">
      <c r="A7" s="9">
        <v>107061</v>
      </c>
      <c r="B7" s="76" t="s">
        <v>186</v>
      </c>
      <c r="C7" s="73">
        <v>132.5</v>
      </c>
      <c r="D7" s="75">
        <v>20.5</v>
      </c>
      <c r="E7" s="75">
        <v>14</v>
      </c>
      <c r="F7" s="75"/>
      <c r="G7" s="75"/>
      <c r="H7" s="73"/>
      <c r="I7" s="75"/>
      <c r="J7" s="75"/>
      <c r="K7" s="7">
        <f t="shared" si="0"/>
        <v>167</v>
      </c>
    </row>
    <row r="8" spans="1:14">
      <c r="A8" s="74"/>
      <c r="B8" s="9" t="s">
        <v>187</v>
      </c>
      <c r="C8" s="75">
        <v>37.25</v>
      </c>
      <c r="D8" s="75">
        <v>12.25</v>
      </c>
      <c r="E8" s="75">
        <v>40.5</v>
      </c>
      <c r="F8" s="75"/>
      <c r="G8" s="75"/>
      <c r="H8" s="75"/>
      <c r="I8" s="75">
        <v>2.75</v>
      </c>
      <c r="J8" s="75"/>
      <c r="K8" s="7">
        <f t="shared" si="0"/>
        <v>92.75</v>
      </c>
    </row>
    <row r="9" spans="1:14">
      <c r="A9" s="74"/>
      <c r="B9" s="9" t="s">
        <v>238</v>
      </c>
      <c r="C9" s="75">
        <v>0</v>
      </c>
      <c r="D9" s="75">
        <v>12</v>
      </c>
      <c r="E9" s="75">
        <v>125.5</v>
      </c>
      <c r="F9" s="75"/>
      <c r="G9" s="75"/>
      <c r="H9" s="75"/>
      <c r="I9" s="75"/>
      <c r="J9" s="75"/>
      <c r="K9" s="7">
        <f t="shared" si="0"/>
        <v>137.5</v>
      </c>
    </row>
    <row r="10" spans="1:14">
      <c r="A10" s="74"/>
      <c r="B10" s="9" t="s">
        <v>239</v>
      </c>
      <c r="C10" s="75"/>
      <c r="D10" s="75"/>
      <c r="E10" s="75">
        <v>150</v>
      </c>
      <c r="F10" s="75"/>
      <c r="G10" s="75"/>
      <c r="H10" s="75"/>
      <c r="I10" s="75"/>
      <c r="J10" s="75"/>
      <c r="K10" s="7">
        <f t="shared" si="0"/>
        <v>150</v>
      </c>
    </row>
    <row r="11" spans="1:14">
      <c r="A11" s="74"/>
      <c r="B11" s="9" t="s">
        <v>240</v>
      </c>
      <c r="C11" s="75"/>
      <c r="D11" s="75"/>
      <c r="E11" s="75">
        <v>152</v>
      </c>
      <c r="F11" s="75"/>
      <c r="G11" s="75"/>
      <c r="H11" s="75"/>
      <c r="I11" s="75"/>
      <c r="J11" s="75"/>
      <c r="K11" s="7">
        <f t="shared" si="0"/>
        <v>152</v>
      </c>
    </row>
    <row r="12" spans="1:14">
      <c r="A12" s="74"/>
      <c r="B12" s="9" t="s">
        <v>263</v>
      </c>
      <c r="C12" s="75">
        <v>7</v>
      </c>
      <c r="D12" s="75">
        <v>7</v>
      </c>
      <c r="E12" s="75">
        <v>88</v>
      </c>
      <c r="F12" s="75"/>
      <c r="G12" s="75"/>
      <c r="H12" s="75"/>
      <c r="I12" s="75"/>
      <c r="J12" s="75"/>
      <c r="K12" s="7">
        <f t="shared" si="0"/>
        <v>102</v>
      </c>
    </row>
    <row r="13" spans="1:14">
      <c r="A13" s="74"/>
      <c r="B13" s="9" t="s">
        <v>228</v>
      </c>
      <c r="C13" s="75"/>
      <c r="D13" s="75"/>
      <c r="E13" s="75">
        <v>152</v>
      </c>
      <c r="F13" s="75"/>
      <c r="G13" s="75"/>
      <c r="H13" s="75"/>
      <c r="I13" s="75"/>
      <c r="J13" s="75"/>
      <c r="K13" s="7">
        <f t="shared" si="0"/>
        <v>152</v>
      </c>
      <c r="N13">
        <f>18*8</f>
        <v>144</v>
      </c>
    </row>
    <row r="14" spans="1:14">
      <c r="A14" s="24">
        <v>77272</v>
      </c>
      <c r="B14" s="6" t="s">
        <v>180</v>
      </c>
      <c r="C14" s="75"/>
      <c r="D14" s="75"/>
      <c r="E14" s="75">
        <v>104</v>
      </c>
      <c r="F14" s="75"/>
      <c r="G14" s="75"/>
      <c r="H14" s="75"/>
      <c r="I14" s="75"/>
      <c r="J14" s="75"/>
      <c r="K14" s="7">
        <f t="shared" si="0"/>
        <v>104</v>
      </c>
    </row>
    <row r="15" spans="1:14">
      <c r="A15" s="74">
        <v>100488</v>
      </c>
      <c r="B15" s="74" t="s">
        <v>230</v>
      </c>
      <c r="C15" s="75"/>
      <c r="D15" s="75"/>
      <c r="E15" s="75">
        <v>144</v>
      </c>
      <c r="F15" s="75"/>
      <c r="G15" s="75"/>
      <c r="H15" s="75"/>
      <c r="I15" s="75"/>
      <c r="J15" s="75"/>
      <c r="K15" s="7">
        <f t="shared" si="0"/>
        <v>144</v>
      </c>
    </row>
    <row r="16" spans="1:14">
      <c r="A16" s="1"/>
      <c r="B16" s="4" t="s">
        <v>189</v>
      </c>
      <c r="C16" s="7">
        <f>SUM(C2:C15)</f>
        <v>351.75</v>
      </c>
      <c r="D16" s="7">
        <f t="shared" ref="D16:K16" si="1">SUM(D2:D15)</f>
        <v>124.75</v>
      </c>
      <c r="E16" s="7">
        <f t="shared" si="1"/>
        <v>1165.75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12.75</v>
      </c>
      <c r="J16" s="7"/>
      <c r="K16" s="7">
        <f t="shared" si="1"/>
        <v>1655</v>
      </c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4" t="s">
        <v>282</v>
      </c>
      <c r="C18" s="1">
        <f>K16</f>
        <v>1655</v>
      </c>
      <c r="D18" s="1"/>
      <c r="E18" s="1"/>
      <c r="F18" s="1"/>
      <c r="G18" s="1"/>
      <c r="H18" s="1"/>
      <c r="I18" s="1"/>
      <c r="J18" s="1"/>
      <c r="K18" s="1"/>
    </row>
    <row r="20" spans="1:11">
      <c r="I20" s="75"/>
    </row>
  </sheetData>
  <mergeCells count="2">
    <mergeCell ref="C1:E1"/>
    <mergeCell ref="F1:H1"/>
  </mergeCells>
  <conditionalFormatting sqref="A3">
    <cfRule type="duplicateValues" dxfId="99" priority="6"/>
  </conditionalFormatting>
  <conditionalFormatting sqref="A4">
    <cfRule type="duplicateValues" dxfId="98" priority="5"/>
  </conditionalFormatting>
  <conditionalFormatting sqref="A5">
    <cfRule type="duplicateValues" dxfId="97" priority="4"/>
  </conditionalFormatting>
  <conditionalFormatting sqref="A6">
    <cfRule type="duplicateValues" dxfId="96" priority="3"/>
  </conditionalFormatting>
  <conditionalFormatting sqref="A7">
    <cfRule type="duplicateValues" dxfId="95" priority="2"/>
  </conditionalFormatting>
  <conditionalFormatting sqref="A14">
    <cfRule type="duplicateValues" dxfId="9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12" sqref="C12"/>
    </sheetView>
  </sheetViews>
  <sheetFormatPr defaultRowHeight="15"/>
  <cols>
    <col min="1" max="1" width="13.28515625" bestFit="1" customWidth="1"/>
    <col min="2" max="2" width="22" bestFit="1" customWidth="1"/>
    <col min="3" max="4" width="7" bestFit="1" customWidth="1"/>
    <col min="5" max="5" width="10.28515625" bestFit="1" customWidth="1"/>
    <col min="6" max="6" width="6.5703125" bestFit="1" customWidth="1"/>
    <col min="7" max="7" width="4.7109375" bestFit="1" customWidth="1"/>
    <col min="8" max="8" width="10.28515625" bestFit="1" customWidth="1"/>
    <col min="9" max="9" width="16.42578125" bestFit="1" customWidth="1"/>
    <col min="10" max="10" width="16.85546875" bestFit="1" customWidth="1"/>
    <col min="11" max="11" width="7" bestFit="1" customWidth="1"/>
  </cols>
  <sheetData>
    <row r="1" spans="1:11" ht="15.75" thickBot="1">
      <c r="A1" s="1"/>
      <c r="B1" s="1"/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68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  <c r="K2" s="1"/>
    </row>
    <row r="3" spans="1:11">
      <c r="A3" s="8">
        <v>90387</v>
      </c>
      <c r="B3" s="8" t="s">
        <v>182</v>
      </c>
      <c r="C3" s="75">
        <v>60.25</v>
      </c>
      <c r="D3" s="75">
        <v>92</v>
      </c>
      <c r="E3" s="75">
        <v>4.5</v>
      </c>
      <c r="F3" s="75"/>
      <c r="G3" s="75"/>
      <c r="H3" s="75">
        <v>12.5</v>
      </c>
      <c r="I3" s="75"/>
      <c r="J3" s="75"/>
      <c r="K3" s="7">
        <f t="shared" ref="K3:K11" si="0">SUM(C3:J3)</f>
        <v>169.25</v>
      </c>
    </row>
    <row r="4" spans="1:11">
      <c r="A4" s="9">
        <v>90415</v>
      </c>
      <c r="B4" s="9" t="s">
        <v>183</v>
      </c>
      <c r="C4" s="75">
        <v>15.5</v>
      </c>
      <c r="D4" s="75">
        <v>23.75</v>
      </c>
      <c r="E4" s="73">
        <v>62.5</v>
      </c>
      <c r="F4" s="75"/>
      <c r="G4" s="75"/>
      <c r="H4" s="75">
        <v>40</v>
      </c>
      <c r="I4" s="75">
        <v>10.25</v>
      </c>
      <c r="J4" s="75"/>
      <c r="K4" s="7">
        <f t="shared" si="0"/>
        <v>152</v>
      </c>
    </row>
    <row r="5" spans="1:11">
      <c r="A5" s="9">
        <v>90593</v>
      </c>
      <c r="B5" s="9" t="s">
        <v>184</v>
      </c>
      <c r="C5" s="75">
        <v>29</v>
      </c>
      <c r="D5" s="75">
        <v>62.25</v>
      </c>
      <c r="E5" s="75">
        <v>1.25</v>
      </c>
      <c r="F5" s="75"/>
      <c r="G5" s="75"/>
      <c r="H5" s="73">
        <v>43</v>
      </c>
      <c r="I5" s="75"/>
      <c r="J5" s="75"/>
      <c r="K5" s="7">
        <f t="shared" si="0"/>
        <v>135.5</v>
      </c>
    </row>
    <row r="6" spans="1:11">
      <c r="A6" s="9">
        <v>107055</v>
      </c>
      <c r="B6" s="9" t="s">
        <v>185</v>
      </c>
      <c r="C6" s="75">
        <v>38</v>
      </c>
      <c r="D6" s="75">
        <v>26</v>
      </c>
      <c r="E6" s="75">
        <v>0.5</v>
      </c>
      <c r="F6" s="75"/>
      <c r="G6" s="75"/>
      <c r="H6" s="75">
        <v>50</v>
      </c>
      <c r="I6" s="75"/>
      <c r="J6" s="75"/>
      <c r="K6" s="7">
        <f t="shared" si="0"/>
        <v>114.5</v>
      </c>
    </row>
    <row r="7" spans="1:11">
      <c r="A7" s="9">
        <v>107061</v>
      </c>
      <c r="B7" s="76" t="s">
        <v>186</v>
      </c>
      <c r="C7" s="73">
        <v>8.5</v>
      </c>
      <c r="D7" s="75">
        <v>70.5</v>
      </c>
      <c r="E7" s="75">
        <v>1</v>
      </c>
      <c r="F7" s="75">
        <v>51</v>
      </c>
      <c r="G7" s="75"/>
      <c r="H7" s="73">
        <v>0</v>
      </c>
      <c r="I7" s="75"/>
      <c r="J7" s="75"/>
      <c r="K7" s="7">
        <f t="shared" si="0"/>
        <v>131</v>
      </c>
    </row>
    <row r="8" spans="1:11">
      <c r="A8" s="74"/>
      <c r="B8" s="9" t="s">
        <v>187</v>
      </c>
      <c r="C8" s="75"/>
      <c r="D8" s="75">
        <v>22.75</v>
      </c>
      <c r="E8" s="75">
        <v>15.5</v>
      </c>
      <c r="F8" s="75"/>
      <c r="G8" s="75"/>
      <c r="H8" s="75">
        <v>76.7</v>
      </c>
      <c r="I8" s="75">
        <v>1</v>
      </c>
      <c r="J8" s="75"/>
      <c r="K8" s="7">
        <f t="shared" si="0"/>
        <v>115.95</v>
      </c>
    </row>
    <row r="9" spans="1:11">
      <c r="A9" s="74"/>
      <c r="B9" s="9" t="s">
        <v>228</v>
      </c>
      <c r="C9" s="75"/>
      <c r="D9" s="75"/>
      <c r="E9" s="75">
        <v>160</v>
      </c>
      <c r="F9" s="75"/>
      <c r="G9" s="75"/>
      <c r="H9" s="75"/>
      <c r="I9" s="75"/>
      <c r="J9" s="75"/>
      <c r="K9" s="7">
        <f t="shared" si="0"/>
        <v>160</v>
      </c>
    </row>
    <row r="10" spans="1:11">
      <c r="A10" s="24">
        <v>77272</v>
      </c>
      <c r="B10" s="6" t="s">
        <v>180</v>
      </c>
      <c r="C10" s="75"/>
      <c r="D10" s="75"/>
      <c r="E10" s="75">
        <v>160</v>
      </c>
      <c r="F10" s="75"/>
      <c r="G10" s="75"/>
      <c r="H10" s="75"/>
      <c r="I10" s="75"/>
      <c r="J10" s="75"/>
      <c r="K10" s="7">
        <f t="shared" si="0"/>
        <v>160</v>
      </c>
    </row>
    <row r="11" spans="1:11">
      <c r="A11" s="74">
        <v>100488</v>
      </c>
      <c r="B11" s="74" t="s">
        <v>230</v>
      </c>
      <c r="C11" s="75"/>
      <c r="D11" s="75"/>
      <c r="E11" s="75">
        <v>112</v>
      </c>
      <c r="F11" s="75"/>
      <c r="G11" s="75"/>
      <c r="H11" s="75"/>
      <c r="I11" s="75"/>
      <c r="J11" s="75"/>
      <c r="K11" s="7">
        <f t="shared" si="0"/>
        <v>112</v>
      </c>
    </row>
    <row r="12" spans="1:11">
      <c r="A12" s="1"/>
      <c r="B12" s="4" t="s">
        <v>189</v>
      </c>
      <c r="C12" s="7">
        <f>SUM(C2:C11)</f>
        <v>151.25</v>
      </c>
      <c r="D12" s="7">
        <f t="shared" ref="D12:K12" si="1">SUM(D2:D11)</f>
        <v>297.25</v>
      </c>
      <c r="E12" s="7">
        <f t="shared" si="1"/>
        <v>517.25</v>
      </c>
      <c r="F12" s="7">
        <f t="shared" si="1"/>
        <v>51</v>
      </c>
      <c r="G12" s="7">
        <f t="shared" si="1"/>
        <v>0</v>
      </c>
      <c r="H12" s="7">
        <f t="shared" si="1"/>
        <v>222.2</v>
      </c>
      <c r="I12" s="7">
        <f t="shared" si="1"/>
        <v>11.25</v>
      </c>
      <c r="J12" s="7">
        <f t="shared" si="1"/>
        <v>0</v>
      </c>
      <c r="K12" s="7">
        <f t="shared" si="1"/>
        <v>1250.2</v>
      </c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4" t="s">
        <v>231</v>
      </c>
      <c r="C14" s="1">
        <f>K12</f>
        <v>1250.2</v>
      </c>
      <c r="D14" s="1"/>
      <c r="E14" s="1"/>
      <c r="F14" s="1"/>
      <c r="G14" s="1"/>
      <c r="H14" s="1"/>
      <c r="I14" s="1"/>
      <c r="J14" s="1"/>
      <c r="K14" s="1"/>
    </row>
  </sheetData>
  <mergeCells count="2">
    <mergeCell ref="C1:E1"/>
    <mergeCell ref="F1:H1"/>
  </mergeCells>
  <conditionalFormatting sqref="A3">
    <cfRule type="duplicateValues" dxfId="93" priority="6"/>
  </conditionalFormatting>
  <conditionalFormatting sqref="A4">
    <cfRule type="duplicateValues" dxfId="92" priority="5"/>
  </conditionalFormatting>
  <conditionalFormatting sqref="A5">
    <cfRule type="duplicateValues" dxfId="91" priority="4"/>
  </conditionalFormatting>
  <conditionalFormatting sqref="A6">
    <cfRule type="duplicateValues" dxfId="90" priority="3"/>
  </conditionalFormatting>
  <conditionalFormatting sqref="A7">
    <cfRule type="duplicateValues" dxfId="89" priority="2"/>
  </conditionalFormatting>
  <conditionalFormatting sqref="A10">
    <cfRule type="duplicateValues" dxfId="8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ySplit="1" topLeftCell="A11" activePane="bottomLeft" state="frozen"/>
      <selection pane="bottomLeft" activeCell="C15" sqref="C1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1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24">
        <v>77272</v>
      </c>
      <c r="B3" s="6" t="s">
        <v>180</v>
      </c>
      <c r="C3" s="7"/>
      <c r="D3" s="7"/>
      <c r="E3" s="1">
        <v>56</v>
      </c>
      <c r="F3" s="7"/>
      <c r="G3" s="7"/>
      <c r="H3" s="7"/>
      <c r="I3" s="7"/>
      <c r="J3" s="7"/>
      <c r="K3" s="7">
        <f>SUM(C3:J3)</f>
        <v>56</v>
      </c>
    </row>
    <row r="4" spans="1:11">
      <c r="A4" s="24">
        <v>86442</v>
      </c>
      <c r="B4" s="6" t="s">
        <v>181</v>
      </c>
      <c r="C4" s="30">
        <v>10</v>
      </c>
      <c r="D4" s="30">
        <v>16</v>
      </c>
      <c r="E4" s="30">
        <v>3</v>
      </c>
      <c r="F4" s="7"/>
      <c r="G4" s="7"/>
      <c r="H4" s="30">
        <v>14.5</v>
      </c>
      <c r="I4" s="7"/>
      <c r="J4" s="28"/>
      <c r="K4" s="7">
        <f t="shared" ref="K4:K12" si="0">SUM(C4:J4)</f>
        <v>43.5</v>
      </c>
    </row>
    <row r="5" spans="1:11">
      <c r="A5" s="25">
        <v>90387</v>
      </c>
      <c r="B5" s="8" t="s">
        <v>182</v>
      </c>
      <c r="C5" s="30">
        <v>55</v>
      </c>
      <c r="D5" s="30">
        <v>25.1</v>
      </c>
      <c r="E5" s="30">
        <v>1.3</v>
      </c>
      <c r="G5" s="7"/>
      <c r="H5" s="30">
        <v>16.600000000000001</v>
      </c>
      <c r="I5" s="7"/>
      <c r="J5" s="7"/>
      <c r="K5" s="7">
        <f t="shared" si="0"/>
        <v>98</v>
      </c>
    </row>
    <row r="6" spans="1:11">
      <c r="A6" s="26">
        <v>90415</v>
      </c>
      <c r="B6" s="9" t="s">
        <v>183</v>
      </c>
      <c r="C6" s="31">
        <v>5.5</v>
      </c>
      <c r="D6" s="31">
        <v>30.5</v>
      </c>
      <c r="E6" s="31">
        <v>81</v>
      </c>
      <c r="G6" s="7"/>
      <c r="H6" s="31">
        <v>4.5</v>
      </c>
      <c r="I6" s="30">
        <v>17</v>
      </c>
      <c r="J6" s="7"/>
      <c r="K6" s="7">
        <f t="shared" si="0"/>
        <v>138.5</v>
      </c>
    </row>
    <row r="7" spans="1:11">
      <c r="A7" s="26">
        <v>90593</v>
      </c>
      <c r="B7" s="9" t="s">
        <v>184</v>
      </c>
      <c r="C7" s="31">
        <v>9</v>
      </c>
      <c r="D7" s="31">
        <v>32</v>
      </c>
      <c r="E7" s="17"/>
      <c r="G7" s="7"/>
      <c r="H7" s="31">
        <v>22</v>
      </c>
      <c r="I7" s="7"/>
      <c r="J7" s="7"/>
      <c r="K7" s="7">
        <f t="shared" si="0"/>
        <v>63</v>
      </c>
    </row>
    <row r="8" spans="1:11">
      <c r="A8" s="26">
        <v>107055</v>
      </c>
      <c r="B8" s="9" t="s">
        <v>185</v>
      </c>
      <c r="C8" s="17"/>
      <c r="D8" s="31">
        <v>32</v>
      </c>
      <c r="E8" s="17"/>
      <c r="G8" s="7"/>
      <c r="H8" s="31">
        <v>32</v>
      </c>
      <c r="I8" s="7"/>
      <c r="J8" s="7"/>
      <c r="K8" s="7">
        <f t="shared" si="0"/>
        <v>64</v>
      </c>
    </row>
    <row r="9" spans="1:11">
      <c r="A9" s="26">
        <v>107061</v>
      </c>
      <c r="B9" s="27" t="s">
        <v>186</v>
      </c>
      <c r="C9" s="31">
        <v>19</v>
      </c>
      <c r="D9" s="31">
        <v>83</v>
      </c>
      <c r="E9" s="7"/>
      <c r="G9" s="7"/>
      <c r="H9" s="31">
        <v>39</v>
      </c>
      <c r="I9" s="7"/>
      <c r="J9" s="7"/>
      <c r="K9" s="7">
        <f t="shared" si="0"/>
        <v>141</v>
      </c>
    </row>
    <row r="10" spans="1:11">
      <c r="A10" s="16"/>
      <c r="B10" s="9" t="s">
        <v>187</v>
      </c>
      <c r="C10" s="17"/>
      <c r="D10" s="22"/>
      <c r="E10" s="7"/>
      <c r="G10" s="7"/>
      <c r="H10" s="31">
        <v>73</v>
      </c>
      <c r="I10" s="7"/>
      <c r="J10" s="30">
        <v>8</v>
      </c>
      <c r="K10" s="7">
        <f t="shared" si="0"/>
        <v>81</v>
      </c>
    </row>
    <row r="11" spans="1:11">
      <c r="A11" s="16"/>
      <c r="B11" s="9" t="s">
        <v>188</v>
      </c>
      <c r="C11" s="7"/>
      <c r="D11" s="7"/>
      <c r="E11" s="7"/>
      <c r="F11" s="7"/>
      <c r="G11" s="7"/>
      <c r="H11" s="17"/>
      <c r="I11" s="7"/>
      <c r="J11" s="31">
        <v>64.5</v>
      </c>
      <c r="K11" s="7">
        <f t="shared" si="0"/>
        <v>64.5</v>
      </c>
    </row>
    <row r="12" spans="1:11">
      <c r="A12" s="16"/>
      <c r="B12" s="69" t="s">
        <v>228</v>
      </c>
      <c r="C12" s="7"/>
      <c r="D12" s="7"/>
      <c r="E12" s="7">
        <v>144</v>
      </c>
      <c r="F12" s="7"/>
      <c r="G12" s="7"/>
      <c r="H12" s="31"/>
      <c r="I12" s="7"/>
      <c r="J12" s="31"/>
      <c r="K12" s="7">
        <f t="shared" si="0"/>
        <v>144</v>
      </c>
    </row>
    <row r="13" spans="1:11">
      <c r="B13" s="4" t="s">
        <v>189</v>
      </c>
      <c r="C13" s="7">
        <f>SUM(C3:C12)</f>
        <v>98.5</v>
      </c>
      <c r="D13" s="7">
        <f t="shared" ref="D13:K13" si="1">SUM(D3:D12)</f>
        <v>218.6</v>
      </c>
      <c r="E13" s="7">
        <f t="shared" si="1"/>
        <v>285.3</v>
      </c>
      <c r="F13" s="7">
        <f t="shared" si="1"/>
        <v>0</v>
      </c>
      <c r="G13" s="7">
        <f t="shared" si="1"/>
        <v>0</v>
      </c>
      <c r="H13" s="7">
        <f t="shared" si="1"/>
        <v>201.6</v>
      </c>
      <c r="I13" s="7">
        <f t="shared" si="1"/>
        <v>17</v>
      </c>
      <c r="J13" s="7">
        <f t="shared" si="1"/>
        <v>72.5</v>
      </c>
      <c r="K13" s="7">
        <f t="shared" si="1"/>
        <v>893.5</v>
      </c>
    </row>
    <row r="14" spans="1:11"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B15" s="4" t="s">
        <v>190</v>
      </c>
      <c r="C15" s="7">
        <f>K13</f>
        <v>893.5</v>
      </c>
      <c r="D15" s="7"/>
      <c r="E15" s="7"/>
      <c r="F15" s="7"/>
      <c r="G15" s="7"/>
      <c r="H15" s="7"/>
      <c r="I15" s="7"/>
      <c r="J15" s="7"/>
      <c r="K15" s="7"/>
    </row>
  </sheetData>
  <mergeCells count="2">
    <mergeCell ref="C1:E1"/>
    <mergeCell ref="F1:H1"/>
  </mergeCells>
  <conditionalFormatting sqref="A3:A5">
    <cfRule type="duplicateValues" dxfId="87" priority="10"/>
  </conditionalFormatting>
  <conditionalFormatting sqref="A6:A7">
    <cfRule type="duplicateValues" dxfId="86" priority="8"/>
  </conditionalFormatting>
  <conditionalFormatting sqref="A8:A9">
    <cfRule type="duplicateValues" dxfId="85" priority="7"/>
  </conditionalFormatting>
  <conditionalFormatting sqref="A10:A12">
    <cfRule type="duplicateValues" dxfId="84" priority="9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B1" workbookViewId="0">
      <pane ySplit="1" topLeftCell="A2" activePane="bottomLeft" state="frozen"/>
      <selection pane="bottomLeft" activeCell="L25" sqref="L2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1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24">
        <v>77272</v>
      </c>
      <c r="B3" s="6" t="s">
        <v>180</v>
      </c>
      <c r="C3" s="7"/>
      <c r="D3" s="7"/>
      <c r="F3" s="7"/>
      <c r="G3" s="7"/>
      <c r="H3" s="7"/>
      <c r="I3" s="7"/>
      <c r="J3" s="7"/>
      <c r="K3" s="7">
        <f t="shared" ref="K3:K11" si="0">SUM(C3:J3)</f>
        <v>0</v>
      </c>
    </row>
    <row r="4" spans="1:11">
      <c r="A4" s="24">
        <v>86442</v>
      </c>
      <c r="B4" s="6" t="s">
        <v>181</v>
      </c>
      <c r="C4" s="17"/>
      <c r="D4" s="17"/>
      <c r="E4" s="17"/>
      <c r="F4" s="7"/>
      <c r="G4" s="7"/>
      <c r="H4" s="17"/>
      <c r="I4" s="7"/>
      <c r="J4" s="28"/>
      <c r="K4" s="7">
        <f t="shared" si="0"/>
        <v>0</v>
      </c>
    </row>
    <row r="5" spans="1:11">
      <c r="A5" s="25">
        <v>90387</v>
      </c>
      <c r="B5" s="8" t="s">
        <v>182</v>
      </c>
      <c r="C5" s="22">
        <v>26.5</v>
      </c>
      <c r="D5" s="22">
        <v>38.5</v>
      </c>
      <c r="E5" s="22">
        <v>9.5</v>
      </c>
      <c r="G5" s="7"/>
      <c r="H5" s="22">
        <v>73</v>
      </c>
      <c r="I5" s="7"/>
      <c r="J5" s="7"/>
      <c r="K5" s="7">
        <f t="shared" si="0"/>
        <v>147.5</v>
      </c>
    </row>
    <row r="6" spans="1:11">
      <c r="A6" s="26">
        <v>90415</v>
      </c>
      <c r="B6" s="9" t="s">
        <v>183</v>
      </c>
      <c r="C6" s="17">
        <v>7</v>
      </c>
      <c r="D6" s="17">
        <v>99.5</v>
      </c>
      <c r="E6" s="17">
        <v>35</v>
      </c>
      <c r="G6" s="7"/>
      <c r="H6" s="17">
        <v>4</v>
      </c>
      <c r="I6" s="28">
        <v>4</v>
      </c>
      <c r="J6" s="7"/>
      <c r="K6" s="7">
        <f t="shared" si="0"/>
        <v>149.5</v>
      </c>
    </row>
    <row r="7" spans="1:11">
      <c r="A7" s="26">
        <v>90593</v>
      </c>
      <c r="B7" s="9" t="s">
        <v>184</v>
      </c>
      <c r="C7" s="17"/>
      <c r="D7" s="17">
        <v>119</v>
      </c>
      <c r="E7" s="17"/>
      <c r="G7" s="7"/>
      <c r="H7" s="17">
        <v>6</v>
      </c>
      <c r="I7" s="7"/>
      <c r="J7" s="7"/>
      <c r="K7" s="7">
        <f t="shared" si="0"/>
        <v>125</v>
      </c>
    </row>
    <row r="8" spans="1:11">
      <c r="A8" s="26">
        <v>107055</v>
      </c>
      <c r="B8" s="9" t="s">
        <v>185</v>
      </c>
      <c r="C8" s="17"/>
      <c r="D8" s="17">
        <v>120</v>
      </c>
      <c r="E8" s="17"/>
      <c r="G8" s="7"/>
      <c r="H8" s="17">
        <v>8</v>
      </c>
      <c r="I8" s="7"/>
      <c r="J8" s="7"/>
      <c r="K8" s="7">
        <f t="shared" si="0"/>
        <v>128</v>
      </c>
    </row>
    <row r="9" spans="1:11">
      <c r="A9" s="26">
        <v>107061</v>
      </c>
      <c r="B9" s="27" t="s">
        <v>186</v>
      </c>
      <c r="C9" s="17">
        <v>69.5</v>
      </c>
      <c r="D9" s="17">
        <v>34</v>
      </c>
      <c r="E9" s="7"/>
      <c r="G9" s="7"/>
      <c r="H9" s="7"/>
      <c r="I9" s="7"/>
      <c r="J9" s="7"/>
      <c r="K9" s="7">
        <f t="shared" si="0"/>
        <v>103.5</v>
      </c>
    </row>
    <row r="10" spans="1:11">
      <c r="A10" s="16"/>
      <c r="B10" s="9" t="s">
        <v>187</v>
      </c>
      <c r="C10" s="17"/>
      <c r="D10" s="22">
        <v>86</v>
      </c>
      <c r="E10" s="7"/>
      <c r="G10" s="7"/>
      <c r="H10" s="22">
        <v>29</v>
      </c>
      <c r="I10" s="7"/>
      <c r="J10" s="17"/>
      <c r="K10" s="7">
        <f t="shared" si="0"/>
        <v>115</v>
      </c>
    </row>
    <row r="11" spans="1:11">
      <c r="A11" s="16"/>
      <c r="B11" s="9" t="s">
        <v>188</v>
      </c>
      <c r="C11" s="7"/>
      <c r="D11" s="7"/>
      <c r="E11" s="7"/>
      <c r="F11" s="7"/>
      <c r="G11" s="7"/>
      <c r="H11" s="17"/>
      <c r="I11" s="7"/>
      <c r="J11" s="22">
        <v>147.5</v>
      </c>
      <c r="K11" s="7">
        <f t="shared" si="0"/>
        <v>147.5</v>
      </c>
    </row>
    <row r="12" spans="1:11">
      <c r="B12" s="4" t="s">
        <v>189</v>
      </c>
      <c r="C12" s="7">
        <f t="shared" ref="C12:K12" si="1">SUM(C3:C11)</f>
        <v>103</v>
      </c>
      <c r="D12" s="7">
        <f t="shared" si="1"/>
        <v>497</v>
      </c>
      <c r="E12" s="7">
        <f t="shared" si="1"/>
        <v>44.5</v>
      </c>
      <c r="F12" s="7">
        <f t="shared" si="1"/>
        <v>0</v>
      </c>
      <c r="G12" s="7">
        <f t="shared" si="1"/>
        <v>0</v>
      </c>
      <c r="H12" s="7">
        <f t="shared" si="1"/>
        <v>120</v>
      </c>
      <c r="I12" s="7">
        <f t="shared" si="1"/>
        <v>4</v>
      </c>
      <c r="J12" s="7">
        <f t="shared" si="1"/>
        <v>147.5</v>
      </c>
      <c r="K12" s="7">
        <f t="shared" si="1"/>
        <v>916</v>
      </c>
    </row>
    <row r="13" spans="1:11"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B14" s="4" t="s">
        <v>191</v>
      </c>
      <c r="C14" s="7">
        <f>K12</f>
        <v>916</v>
      </c>
      <c r="D14" s="7"/>
      <c r="E14" s="7"/>
      <c r="F14" s="7"/>
      <c r="G14" s="7"/>
      <c r="H14" s="7"/>
      <c r="I14" s="7"/>
      <c r="J14" s="7"/>
      <c r="K14" s="7"/>
    </row>
    <row r="21" spans="12:12">
      <c r="L21" s="7"/>
    </row>
  </sheetData>
  <mergeCells count="2">
    <mergeCell ref="C1:E1"/>
    <mergeCell ref="F1:H1"/>
  </mergeCells>
  <conditionalFormatting sqref="A3:A5">
    <cfRule type="duplicateValues" dxfId="83" priority="4"/>
  </conditionalFormatting>
  <conditionalFormatting sqref="A6:A7">
    <cfRule type="duplicateValues" dxfId="82" priority="2"/>
  </conditionalFormatting>
  <conditionalFormatting sqref="A8:A9">
    <cfRule type="duplicateValues" dxfId="81" priority="1"/>
  </conditionalFormatting>
  <conditionalFormatting sqref="A10:A11">
    <cfRule type="duplicateValues" dxfId="80" priority="3"/>
  </conditionalFormatting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B1" workbookViewId="0">
      <pane ySplit="1" topLeftCell="A2" activePane="bottomLeft" state="frozen"/>
      <selection pane="bottomLeft" activeCell="C12" sqref="C12:E12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1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24">
        <v>77272</v>
      </c>
      <c r="B3" s="6" t="s">
        <v>180</v>
      </c>
      <c r="C3" s="7"/>
      <c r="D3" s="7"/>
      <c r="E3" s="1">
        <v>0</v>
      </c>
      <c r="F3" s="7"/>
      <c r="G3" s="7"/>
      <c r="H3" s="7"/>
      <c r="I3" s="7"/>
      <c r="J3" s="7"/>
      <c r="K3" s="7">
        <f t="shared" ref="K3:K11" si="0">SUM(C3:J3)</f>
        <v>0</v>
      </c>
    </row>
    <row r="4" spans="1:11">
      <c r="A4" s="24">
        <v>86442</v>
      </c>
      <c r="B4" s="6" t="s">
        <v>181</v>
      </c>
      <c r="C4" s="17">
        <v>8</v>
      </c>
      <c r="D4" s="17">
        <v>9</v>
      </c>
      <c r="E4" s="17">
        <v>28</v>
      </c>
      <c r="F4" s="7"/>
      <c r="G4" s="7"/>
      <c r="H4" s="17">
        <v>49.5</v>
      </c>
      <c r="I4" s="7"/>
      <c r="J4" s="28">
        <v>10</v>
      </c>
      <c r="K4" s="7">
        <f t="shared" si="0"/>
        <v>104.5</v>
      </c>
    </row>
    <row r="5" spans="1:11">
      <c r="A5" s="25">
        <v>90387</v>
      </c>
      <c r="B5" s="8" t="s">
        <v>182</v>
      </c>
      <c r="C5" s="22">
        <v>51</v>
      </c>
      <c r="D5" s="22">
        <v>13</v>
      </c>
      <c r="E5" s="22">
        <v>12</v>
      </c>
      <c r="F5" s="7"/>
      <c r="G5" s="7"/>
      <c r="H5" s="22">
        <v>52.5</v>
      </c>
      <c r="I5" s="7"/>
      <c r="J5" s="7"/>
      <c r="K5" s="7">
        <f t="shared" si="0"/>
        <v>128.5</v>
      </c>
    </row>
    <row r="6" spans="1:11">
      <c r="A6" s="26">
        <v>90415</v>
      </c>
      <c r="B6" s="9" t="s">
        <v>183</v>
      </c>
      <c r="C6" s="17">
        <v>1</v>
      </c>
      <c r="D6" s="17">
        <v>42</v>
      </c>
      <c r="E6" s="17">
        <v>28.25</v>
      </c>
      <c r="F6" s="7"/>
      <c r="G6" s="7"/>
      <c r="H6" s="17">
        <v>63.5</v>
      </c>
      <c r="I6" s="22">
        <v>3</v>
      </c>
      <c r="J6" s="7"/>
      <c r="K6" s="7">
        <f t="shared" si="0"/>
        <v>137.75</v>
      </c>
    </row>
    <row r="7" spans="1:11">
      <c r="A7" s="26">
        <v>90593</v>
      </c>
      <c r="B7" s="9" t="s">
        <v>184</v>
      </c>
      <c r="C7" s="17">
        <v>26</v>
      </c>
      <c r="D7" s="17"/>
      <c r="E7" s="17"/>
      <c r="F7" s="7"/>
      <c r="G7" s="7"/>
      <c r="H7" s="17">
        <v>58</v>
      </c>
      <c r="I7" s="7"/>
      <c r="J7" s="7"/>
      <c r="K7" s="7">
        <f t="shared" si="0"/>
        <v>84</v>
      </c>
    </row>
    <row r="8" spans="1:11">
      <c r="A8" s="26">
        <v>107055</v>
      </c>
      <c r="B8" s="9" t="s">
        <v>185</v>
      </c>
      <c r="C8" s="17">
        <v>25</v>
      </c>
      <c r="D8" s="17"/>
      <c r="E8" s="17"/>
      <c r="F8" s="7"/>
      <c r="G8" s="7"/>
      <c r="H8" s="17">
        <v>77</v>
      </c>
      <c r="I8" s="7"/>
      <c r="J8" s="7"/>
      <c r="K8" s="7">
        <f t="shared" si="0"/>
        <v>102</v>
      </c>
    </row>
    <row r="9" spans="1:11">
      <c r="A9" s="26">
        <v>107061</v>
      </c>
      <c r="B9" s="27" t="s">
        <v>186</v>
      </c>
      <c r="C9" s="17">
        <v>28</v>
      </c>
      <c r="D9" s="17">
        <v>41.5</v>
      </c>
      <c r="E9" s="7"/>
      <c r="F9" s="7"/>
      <c r="G9" s="7"/>
      <c r="H9" s="17">
        <v>32.5</v>
      </c>
      <c r="I9" s="7"/>
      <c r="J9" s="7"/>
      <c r="K9" s="7">
        <f t="shared" si="0"/>
        <v>102</v>
      </c>
    </row>
    <row r="10" spans="1:11">
      <c r="A10" s="16"/>
      <c r="B10" s="9" t="s">
        <v>187</v>
      </c>
      <c r="C10" s="17">
        <v>57</v>
      </c>
      <c r="D10" s="7"/>
      <c r="E10" s="7"/>
      <c r="F10" s="7"/>
      <c r="G10" s="7"/>
      <c r="H10" s="17">
        <v>64</v>
      </c>
      <c r="I10" s="7"/>
      <c r="J10" s="17"/>
      <c r="K10" s="7">
        <f t="shared" si="0"/>
        <v>121</v>
      </c>
    </row>
    <row r="11" spans="1:11">
      <c r="A11" s="16"/>
      <c r="B11" s="9" t="s">
        <v>188</v>
      </c>
      <c r="C11" s="7"/>
      <c r="D11" s="7"/>
      <c r="E11" s="7"/>
      <c r="F11" s="7"/>
      <c r="G11" s="7"/>
      <c r="H11" s="17"/>
      <c r="I11" s="7"/>
      <c r="J11" s="29">
        <v>103</v>
      </c>
      <c r="K11" s="7">
        <f t="shared" si="0"/>
        <v>103</v>
      </c>
    </row>
    <row r="12" spans="1:11">
      <c r="B12" s="4" t="s">
        <v>189</v>
      </c>
      <c r="C12" s="7">
        <f t="shared" ref="C12:K12" si="1">SUM(C3:C11)</f>
        <v>196</v>
      </c>
      <c r="D12" s="7">
        <f t="shared" si="1"/>
        <v>105.5</v>
      </c>
      <c r="E12" s="7">
        <f t="shared" si="1"/>
        <v>68.25</v>
      </c>
      <c r="F12" s="7">
        <f t="shared" si="1"/>
        <v>0</v>
      </c>
      <c r="G12" s="7">
        <f t="shared" si="1"/>
        <v>0</v>
      </c>
      <c r="H12" s="7">
        <f t="shared" si="1"/>
        <v>397</v>
      </c>
      <c r="I12" s="7">
        <f t="shared" si="1"/>
        <v>3</v>
      </c>
      <c r="J12" s="7">
        <f t="shared" si="1"/>
        <v>113</v>
      </c>
      <c r="K12" s="7">
        <f t="shared" si="1"/>
        <v>882.75</v>
      </c>
    </row>
    <row r="13" spans="1:11"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B14" s="4" t="s">
        <v>192</v>
      </c>
      <c r="C14" s="7">
        <f>K12</f>
        <v>882.75</v>
      </c>
      <c r="D14" s="7"/>
      <c r="E14" s="7"/>
      <c r="F14" s="7"/>
      <c r="G14" s="7"/>
      <c r="H14" s="7"/>
      <c r="I14" s="7"/>
      <c r="J14" s="7"/>
      <c r="K14" s="7"/>
    </row>
  </sheetData>
  <mergeCells count="2">
    <mergeCell ref="C1:E1"/>
    <mergeCell ref="F1:H1"/>
  </mergeCells>
  <conditionalFormatting sqref="A3:A5">
    <cfRule type="duplicateValues" dxfId="79" priority="4"/>
  </conditionalFormatting>
  <conditionalFormatting sqref="A6:A7">
    <cfRule type="duplicateValues" dxfId="78" priority="2"/>
  </conditionalFormatting>
  <conditionalFormatting sqref="A8:A9">
    <cfRule type="duplicateValues" dxfId="77" priority="1"/>
  </conditionalFormatting>
  <conditionalFormatting sqref="A10:A11">
    <cfRule type="duplicateValues" dxfId="76" priority="3"/>
  </conditionalFormatting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B1" workbookViewId="0">
      <pane ySplit="1" topLeftCell="A2" activePane="bottomLeft" state="frozen"/>
      <selection pane="bottomLeft" activeCell="B3" sqref="B3:B1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1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1">
        <v>0</v>
      </c>
      <c r="F3" s="7"/>
      <c r="G3" s="7"/>
      <c r="H3" s="7"/>
      <c r="I3" s="7"/>
      <c r="J3" s="7"/>
      <c r="K3" s="7">
        <f>SUM(C3:J3)</f>
        <v>0</v>
      </c>
    </row>
    <row r="4" spans="1:11">
      <c r="A4" s="6">
        <v>86420</v>
      </c>
      <c r="B4" s="6" t="s">
        <v>193</v>
      </c>
      <c r="C4" s="17">
        <v>94</v>
      </c>
      <c r="D4" s="17"/>
      <c r="E4" s="7"/>
      <c r="F4" s="7"/>
      <c r="G4" s="7"/>
      <c r="H4" s="17"/>
      <c r="I4" s="21"/>
      <c r="J4" s="7"/>
      <c r="K4" s="7">
        <f>SUM(C4:J4)</f>
        <v>94</v>
      </c>
    </row>
    <row r="5" spans="1:11">
      <c r="A5" s="6">
        <v>86442</v>
      </c>
      <c r="B5" s="6" t="s">
        <v>181</v>
      </c>
      <c r="C5" s="17">
        <v>36</v>
      </c>
      <c r="D5" s="17">
        <v>39.5</v>
      </c>
      <c r="E5" s="17">
        <v>37.5</v>
      </c>
      <c r="F5" s="7"/>
      <c r="G5" s="7"/>
      <c r="H5" s="17">
        <v>48</v>
      </c>
      <c r="I5" s="7"/>
      <c r="J5" s="21"/>
      <c r="K5" s="7">
        <f t="shared" ref="K5:K15" si="0">SUM(C5:J5)</f>
        <v>161</v>
      </c>
    </row>
    <row r="6" spans="1:11">
      <c r="A6" s="6">
        <v>87088</v>
      </c>
      <c r="B6" s="6" t="s">
        <v>194</v>
      </c>
      <c r="C6" s="17">
        <v>85</v>
      </c>
      <c r="D6" s="17">
        <v>12</v>
      </c>
      <c r="E6" s="17">
        <v>4</v>
      </c>
      <c r="F6" s="7"/>
      <c r="G6" s="7"/>
      <c r="H6" s="17">
        <v>7</v>
      </c>
      <c r="I6" s="7"/>
      <c r="J6" s="7"/>
      <c r="K6" s="7">
        <f t="shared" si="0"/>
        <v>108</v>
      </c>
    </row>
    <row r="7" spans="1:11">
      <c r="A7" s="8">
        <v>90387</v>
      </c>
      <c r="B7" s="8" t="s">
        <v>182</v>
      </c>
      <c r="C7" s="22">
        <v>38</v>
      </c>
      <c r="D7" s="22">
        <v>29</v>
      </c>
      <c r="E7" s="22">
        <v>14</v>
      </c>
      <c r="F7" s="7"/>
      <c r="G7" s="7"/>
      <c r="H7" s="22">
        <v>72.5</v>
      </c>
      <c r="I7" s="7"/>
      <c r="J7" s="7"/>
      <c r="K7" s="7">
        <f t="shared" si="0"/>
        <v>153.5</v>
      </c>
    </row>
    <row r="8" spans="1:11">
      <c r="A8" s="9">
        <v>90415</v>
      </c>
      <c r="B8" s="9" t="s">
        <v>183</v>
      </c>
      <c r="C8" s="17"/>
      <c r="D8" s="17">
        <v>19.917000000000002</v>
      </c>
      <c r="E8" s="17">
        <v>22.75</v>
      </c>
      <c r="F8" s="7"/>
      <c r="G8" s="7"/>
      <c r="H8" s="17">
        <v>105.917</v>
      </c>
      <c r="I8" s="22">
        <v>3</v>
      </c>
      <c r="J8" s="7"/>
      <c r="K8" s="7">
        <f t="shared" si="0"/>
        <v>151.584</v>
      </c>
    </row>
    <row r="9" spans="1:11">
      <c r="A9" s="9">
        <v>90593</v>
      </c>
      <c r="B9" s="9" t="s">
        <v>184</v>
      </c>
      <c r="C9" s="17">
        <v>11</v>
      </c>
      <c r="D9" s="17"/>
      <c r="E9" s="17"/>
      <c r="F9" s="7"/>
      <c r="G9" s="7"/>
      <c r="H9" s="17">
        <v>42.25</v>
      </c>
      <c r="I9" s="7"/>
      <c r="J9" s="7"/>
      <c r="K9" s="7">
        <f t="shared" si="0"/>
        <v>53.25</v>
      </c>
    </row>
    <row r="10" spans="1:11">
      <c r="A10" s="9">
        <v>96225</v>
      </c>
      <c r="B10" s="9" t="s">
        <v>195</v>
      </c>
      <c r="C10" s="17">
        <v>20</v>
      </c>
      <c r="D10" s="17">
        <v>30.5</v>
      </c>
      <c r="E10" s="7"/>
      <c r="F10" s="7"/>
      <c r="G10" s="7"/>
      <c r="H10" s="7"/>
      <c r="I10" s="7"/>
      <c r="J10" s="7"/>
      <c r="K10" s="7">
        <f t="shared" si="0"/>
        <v>50.5</v>
      </c>
    </row>
    <row r="11" spans="1:11">
      <c r="A11" s="9">
        <v>107055</v>
      </c>
      <c r="B11" s="9" t="s">
        <v>185</v>
      </c>
      <c r="C11" s="17">
        <v>18</v>
      </c>
      <c r="D11" s="17"/>
      <c r="E11" s="17"/>
      <c r="F11" s="7"/>
      <c r="G11" s="7"/>
      <c r="H11" s="17">
        <v>57</v>
      </c>
      <c r="I11" s="7"/>
      <c r="J11" s="7"/>
      <c r="K11" s="7">
        <f t="shared" si="0"/>
        <v>75</v>
      </c>
    </row>
    <row r="12" spans="1:11">
      <c r="A12" s="9">
        <v>107061</v>
      </c>
      <c r="B12" s="23" t="s">
        <v>186</v>
      </c>
      <c r="C12" s="17">
        <v>23.332999999999998</v>
      </c>
      <c r="D12" s="17">
        <v>58.165999999999997</v>
      </c>
      <c r="E12" s="7"/>
      <c r="F12" s="7"/>
      <c r="G12" s="7"/>
      <c r="H12" s="17">
        <v>12</v>
      </c>
      <c r="I12" s="7"/>
      <c r="J12" s="7"/>
      <c r="K12" s="7">
        <f t="shared" si="0"/>
        <v>93.498999999999995</v>
      </c>
    </row>
    <row r="13" spans="1:11">
      <c r="A13" s="16"/>
      <c r="B13" s="16" t="s">
        <v>187</v>
      </c>
      <c r="C13" s="17">
        <v>44</v>
      </c>
      <c r="D13" s="7"/>
      <c r="E13" s="7"/>
      <c r="F13" s="7"/>
      <c r="G13" s="7"/>
      <c r="H13" s="17">
        <v>50</v>
      </c>
      <c r="I13" s="7"/>
      <c r="J13" s="17"/>
      <c r="K13" s="7">
        <f t="shared" si="0"/>
        <v>94</v>
      </c>
    </row>
    <row r="14" spans="1:11">
      <c r="A14" s="16"/>
      <c r="B14" s="16" t="s">
        <v>188</v>
      </c>
      <c r="C14" s="7"/>
      <c r="D14" s="7"/>
      <c r="E14" s="7"/>
      <c r="F14" s="7"/>
      <c r="G14" s="7"/>
      <c r="H14" s="17"/>
      <c r="I14" s="7"/>
      <c r="J14" s="22">
        <v>129</v>
      </c>
      <c r="K14" s="7">
        <f t="shared" si="0"/>
        <v>129</v>
      </c>
    </row>
    <row r="15" spans="1:11">
      <c r="A15" s="1">
        <v>121664</v>
      </c>
      <c r="B15" s="15" t="s">
        <v>196</v>
      </c>
      <c r="C15" s="17"/>
      <c r="D15" s="17"/>
      <c r="E15" s="7"/>
      <c r="F15" s="7"/>
      <c r="G15" s="7"/>
      <c r="H15" s="17">
        <v>100</v>
      </c>
      <c r="I15" s="7"/>
      <c r="J15" s="7"/>
      <c r="K15" s="7">
        <f t="shared" si="0"/>
        <v>100</v>
      </c>
    </row>
    <row r="16" spans="1:11">
      <c r="B16" s="4" t="s">
        <v>189</v>
      </c>
      <c r="C16" s="7">
        <f t="shared" ref="C16:K16" si="1">SUM(C3:C15)</f>
        <v>369.33299999999997</v>
      </c>
      <c r="D16" s="7">
        <f t="shared" si="1"/>
        <v>189.083</v>
      </c>
      <c r="E16" s="7">
        <f t="shared" si="1"/>
        <v>78.25</v>
      </c>
      <c r="F16" s="7">
        <f t="shared" si="1"/>
        <v>0</v>
      </c>
      <c r="G16" s="7">
        <f t="shared" si="1"/>
        <v>0</v>
      </c>
      <c r="H16" s="7">
        <f t="shared" si="1"/>
        <v>494.66700000000003</v>
      </c>
      <c r="I16" s="7">
        <f t="shared" si="1"/>
        <v>3</v>
      </c>
      <c r="J16" s="7">
        <f t="shared" si="1"/>
        <v>129</v>
      </c>
      <c r="K16" s="7">
        <f t="shared" si="1"/>
        <v>1263.3330000000001</v>
      </c>
    </row>
    <row r="17" spans="2:11">
      <c r="C17" s="7"/>
      <c r="D17" s="7"/>
      <c r="E17" s="7"/>
      <c r="F17" s="7"/>
      <c r="G17" s="7"/>
      <c r="H17" s="7"/>
      <c r="I17" s="7"/>
      <c r="J17" s="7"/>
      <c r="K17" s="7"/>
    </row>
    <row r="18" spans="2:11">
      <c r="B18" s="4" t="s">
        <v>197</v>
      </c>
      <c r="C18" s="7">
        <f>K16</f>
        <v>1263.3330000000001</v>
      </c>
      <c r="D18" s="7"/>
      <c r="E18" s="7"/>
      <c r="F18" s="7"/>
      <c r="G18" s="7"/>
      <c r="H18" s="7"/>
      <c r="I18" s="7"/>
      <c r="J18" s="7"/>
      <c r="K18" s="7"/>
    </row>
  </sheetData>
  <mergeCells count="2">
    <mergeCell ref="C1:E1"/>
    <mergeCell ref="F1:H1"/>
  </mergeCells>
  <conditionalFormatting sqref="A10">
    <cfRule type="duplicateValues" dxfId="75" priority="5"/>
  </conditionalFormatting>
  <conditionalFormatting sqref="A3:A7">
    <cfRule type="duplicateValues" dxfId="74" priority="4"/>
  </conditionalFormatting>
  <conditionalFormatting sqref="A8:A9">
    <cfRule type="duplicateValues" dxfId="73" priority="2"/>
  </conditionalFormatting>
  <conditionalFormatting sqref="A11:A12">
    <cfRule type="duplicateValues" dxfId="72" priority="1"/>
  </conditionalFormatting>
  <conditionalFormatting sqref="A13:A14">
    <cfRule type="duplicateValues" dxfId="71" priority="3"/>
  </conditionalFormatting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B1" workbookViewId="0">
      <pane ySplit="1" topLeftCell="A2" activePane="bottomLeft" state="frozen"/>
      <selection pane="bottomLeft" activeCell="K17" sqref="K17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8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8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  <c r="N2" s="1">
        <f>22*8</f>
        <v>176</v>
      </c>
    </row>
    <row r="3" spans="1:18">
      <c r="A3" s="6">
        <v>77272</v>
      </c>
      <c r="B3" s="6" t="s">
        <v>180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1">
        <v>176</v>
      </c>
    </row>
    <row r="4" spans="1:18">
      <c r="A4" s="6">
        <v>86420</v>
      </c>
      <c r="B4" s="6" t="s">
        <v>193</v>
      </c>
      <c r="C4" s="17">
        <v>31.67</v>
      </c>
      <c r="D4" s="17">
        <v>0.5</v>
      </c>
      <c r="E4" s="7"/>
      <c r="F4" s="7"/>
      <c r="G4" s="7"/>
      <c r="H4" s="17">
        <v>22.17</v>
      </c>
      <c r="I4" s="21">
        <v>108</v>
      </c>
      <c r="J4" s="7"/>
      <c r="K4" s="7">
        <f t="shared" ref="K4:K11" si="0">SUM(C4:J4)</f>
        <v>162.34</v>
      </c>
      <c r="N4" s="1">
        <v>176</v>
      </c>
      <c r="O4" s="1">
        <f>176*14</f>
        <v>2464</v>
      </c>
      <c r="P4" s="1">
        <f>2464-170</f>
        <v>2294</v>
      </c>
      <c r="Q4" s="1">
        <f>2294-176</f>
        <v>2118</v>
      </c>
      <c r="R4" s="1">
        <f>2118-48</f>
        <v>2070</v>
      </c>
    </row>
    <row r="5" spans="1:18">
      <c r="A5" s="6">
        <v>86421</v>
      </c>
      <c r="B5" s="6" t="s">
        <v>198</v>
      </c>
      <c r="C5" s="17">
        <v>49</v>
      </c>
      <c r="D5" s="17">
        <v>53</v>
      </c>
      <c r="E5" s="7"/>
      <c r="F5" s="7"/>
      <c r="G5" s="7"/>
      <c r="H5" s="17">
        <v>10</v>
      </c>
      <c r="I5" s="7"/>
      <c r="J5" s="17"/>
      <c r="K5" s="7">
        <f t="shared" si="0"/>
        <v>112</v>
      </c>
      <c r="N5" s="1">
        <v>176</v>
      </c>
    </row>
    <row r="6" spans="1:18">
      <c r="A6" s="6">
        <v>86442</v>
      </c>
      <c r="B6" s="6" t="s">
        <v>181</v>
      </c>
      <c r="C6" s="17">
        <v>66.5</v>
      </c>
      <c r="D6" s="17">
        <v>12.5</v>
      </c>
      <c r="E6" s="17">
        <v>34</v>
      </c>
      <c r="F6" s="7"/>
      <c r="G6" s="7"/>
      <c r="H6" s="17">
        <v>45</v>
      </c>
      <c r="I6" s="7"/>
      <c r="J6" s="21">
        <v>2</v>
      </c>
      <c r="K6" s="7">
        <f t="shared" si="0"/>
        <v>160</v>
      </c>
    </row>
    <row r="7" spans="1:18">
      <c r="A7" s="6">
        <v>87088</v>
      </c>
      <c r="B7" s="6" t="s">
        <v>194</v>
      </c>
      <c r="C7" s="17">
        <v>113</v>
      </c>
      <c r="D7" s="17">
        <v>3</v>
      </c>
      <c r="E7" s="17">
        <v>4</v>
      </c>
      <c r="F7" s="7"/>
      <c r="G7" s="7"/>
      <c r="H7" s="17">
        <v>8</v>
      </c>
      <c r="I7" s="7"/>
      <c r="J7" s="7"/>
      <c r="K7" s="7">
        <f t="shared" si="0"/>
        <v>128</v>
      </c>
    </row>
    <row r="8" spans="1:18">
      <c r="A8" s="8">
        <v>90387</v>
      </c>
      <c r="B8" s="8" t="s">
        <v>182</v>
      </c>
      <c r="C8" s="21">
        <v>8</v>
      </c>
      <c r="D8" s="7"/>
      <c r="E8" s="21">
        <v>7</v>
      </c>
      <c r="F8" s="7"/>
      <c r="G8" s="7"/>
      <c r="H8" s="21">
        <v>117.25</v>
      </c>
      <c r="I8" s="7"/>
      <c r="J8" s="7"/>
      <c r="K8" s="7">
        <f t="shared" si="0"/>
        <v>132.25</v>
      </c>
    </row>
    <row r="9" spans="1:18">
      <c r="A9" s="9">
        <v>90415</v>
      </c>
      <c r="B9" s="9" t="s">
        <v>183</v>
      </c>
      <c r="C9" s="17">
        <v>145.52000000000001</v>
      </c>
      <c r="D9" s="17">
        <v>1</v>
      </c>
      <c r="E9" s="17">
        <v>38.340000000000003</v>
      </c>
      <c r="F9" s="7"/>
      <c r="G9" s="7"/>
      <c r="H9" s="17">
        <v>8</v>
      </c>
      <c r="I9" s="18"/>
      <c r="J9" s="7"/>
      <c r="K9" s="7">
        <f t="shared" si="0"/>
        <v>192.86</v>
      </c>
    </row>
    <row r="10" spans="1:18">
      <c r="A10" s="9">
        <v>90593</v>
      </c>
      <c r="B10" s="9" t="s">
        <v>184</v>
      </c>
      <c r="C10" s="17">
        <v>11</v>
      </c>
      <c r="D10" s="17">
        <v>2.5</v>
      </c>
      <c r="E10" s="17"/>
      <c r="F10" s="7"/>
      <c r="G10" s="7"/>
      <c r="H10" s="17">
        <v>9.5</v>
      </c>
      <c r="I10" s="7"/>
      <c r="J10" s="7"/>
      <c r="K10" s="7">
        <f t="shared" si="0"/>
        <v>23</v>
      </c>
    </row>
    <row r="11" spans="1:18">
      <c r="A11" s="9">
        <v>96225</v>
      </c>
      <c r="B11" s="9" t="s">
        <v>195</v>
      </c>
      <c r="C11" s="17">
        <v>96</v>
      </c>
      <c r="D11" s="21">
        <v>55</v>
      </c>
      <c r="E11" s="7"/>
      <c r="F11" s="7"/>
      <c r="G11" s="7"/>
      <c r="H11" s="7"/>
      <c r="I11" s="7"/>
      <c r="J11" s="7"/>
      <c r="K11" s="7">
        <f t="shared" si="0"/>
        <v>151</v>
      </c>
    </row>
    <row r="12" spans="1:18">
      <c r="A12" s="9">
        <v>107055</v>
      </c>
      <c r="B12" s="9" t="s">
        <v>185</v>
      </c>
      <c r="C12" s="17">
        <v>34</v>
      </c>
      <c r="D12" s="17">
        <v>4</v>
      </c>
      <c r="E12" s="17"/>
      <c r="F12" s="7"/>
      <c r="G12" s="7"/>
      <c r="H12" s="17">
        <v>15</v>
      </c>
      <c r="I12" s="7"/>
      <c r="J12" s="7"/>
      <c r="K12" s="7">
        <f t="shared" ref="K12:K16" si="1">SUM(C12:J12)</f>
        <v>53</v>
      </c>
    </row>
    <row r="13" spans="1:18">
      <c r="A13" s="9">
        <v>107061</v>
      </c>
      <c r="B13" s="9" t="s">
        <v>199</v>
      </c>
      <c r="C13" s="17">
        <v>31</v>
      </c>
      <c r="D13" s="17">
        <v>8.58</v>
      </c>
      <c r="E13" s="7"/>
      <c r="F13" s="7"/>
      <c r="G13" s="7"/>
      <c r="H13" s="17">
        <v>95.82</v>
      </c>
      <c r="I13" s="7"/>
      <c r="J13" s="7"/>
      <c r="K13" s="7">
        <f t="shared" si="1"/>
        <v>135.39999999999998</v>
      </c>
    </row>
    <row r="14" spans="1:18">
      <c r="A14" s="16"/>
      <c r="B14" s="16" t="s">
        <v>187</v>
      </c>
      <c r="C14" s="17">
        <v>10</v>
      </c>
      <c r="D14" s="7"/>
      <c r="E14" s="7"/>
      <c r="F14" s="7"/>
      <c r="G14" s="7"/>
      <c r="H14" s="17">
        <v>95</v>
      </c>
      <c r="I14" s="7"/>
      <c r="J14" s="17"/>
      <c r="K14" s="7">
        <f t="shared" si="1"/>
        <v>105</v>
      </c>
    </row>
    <row r="15" spans="1:18">
      <c r="A15" s="16"/>
      <c r="B15" s="16" t="s">
        <v>188</v>
      </c>
      <c r="C15" s="7"/>
      <c r="D15" s="7"/>
      <c r="E15" s="7"/>
      <c r="F15" s="7"/>
      <c r="G15" s="7"/>
      <c r="H15" s="17"/>
      <c r="I15" s="7"/>
      <c r="J15" s="17">
        <v>160</v>
      </c>
      <c r="K15" s="7">
        <f t="shared" si="1"/>
        <v>160</v>
      </c>
    </row>
    <row r="16" spans="1:18">
      <c r="A16" s="1">
        <v>121664</v>
      </c>
      <c r="B16" s="15" t="s">
        <v>196</v>
      </c>
      <c r="C16" s="17"/>
      <c r="D16" s="17">
        <v>2</v>
      </c>
      <c r="E16" s="7"/>
      <c r="F16" s="7"/>
      <c r="G16" s="7"/>
      <c r="H16" s="17">
        <v>6</v>
      </c>
      <c r="I16" s="7"/>
      <c r="J16" s="7"/>
      <c r="K16" s="7">
        <f t="shared" si="1"/>
        <v>8</v>
      </c>
    </row>
    <row r="17" spans="2:11">
      <c r="B17" s="4" t="s">
        <v>189</v>
      </c>
      <c r="C17" s="7">
        <f t="shared" ref="C17:K17" si="2">SUM(C3:C16)</f>
        <v>595.69000000000005</v>
      </c>
      <c r="D17" s="7">
        <f t="shared" si="2"/>
        <v>142.08000000000001</v>
      </c>
      <c r="E17" s="7">
        <f t="shared" si="2"/>
        <v>83.34</v>
      </c>
      <c r="F17" s="7">
        <f t="shared" si="2"/>
        <v>0</v>
      </c>
      <c r="G17" s="7">
        <f t="shared" si="2"/>
        <v>0</v>
      </c>
      <c r="H17" s="7">
        <f t="shared" si="2"/>
        <v>431.74</v>
      </c>
      <c r="I17" s="7">
        <f t="shared" si="2"/>
        <v>108</v>
      </c>
      <c r="J17" s="7">
        <f t="shared" si="2"/>
        <v>162</v>
      </c>
      <c r="K17" s="7">
        <f t="shared" si="2"/>
        <v>1522.85</v>
      </c>
    </row>
    <row r="18" spans="2:11">
      <c r="C18" s="7"/>
      <c r="D18" s="7"/>
      <c r="E18" s="7"/>
      <c r="F18" s="7"/>
      <c r="G18" s="7"/>
      <c r="H18" s="7"/>
      <c r="I18" s="7"/>
      <c r="J18" s="7"/>
      <c r="K18" s="7"/>
    </row>
    <row r="19" spans="2:11">
      <c r="B19" s="4" t="s">
        <v>197</v>
      </c>
      <c r="C19" s="7">
        <f>K17</f>
        <v>1522.85</v>
      </c>
      <c r="D19" s="7"/>
      <c r="E19" s="7"/>
      <c r="F19" s="7"/>
      <c r="G19" s="7"/>
      <c r="H19" s="7"/>
      <c r="I19" s="7"/>
      <c r="J19" s="7"/>
      <c r="K19" s="7"/>
    </row>
  </sheetData>
  <mergeCells count="2">
    <mergeCell ref="C1:E1"/>
    <mergeCell ref="F1:H1"/>
  </mergeCells>
  <conditionalFormatting sqref="A11">
    <cfRule type="duplicateValues" dxfId="70" priority="5"/>
  </conditionalFormatting>
  <conditionalFormatting sqref="A3:A8">
    <cfRule type="duplicateValues" dxfId="69" priority="4"/>
  </conditionalFormatting>
  <conditionalFormatting sqref="A9:A10">
    <cfRule type="duplicateValues" dxfId="68" priority="2"/>
  </conditionalFormatting>
  <conditionalFormatting sqref="A12:A13">
    <cfRule type="duplicateValues" dxfId="67" priority="1"/>
  </conditionalFormatting>
  <conditionalFormatting sqref="A14:A15">
    <cfRule type="duplicateValues" dxfId="66" priority="3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workbookViewId="0"/>
  </sheetViews>
  <sheetFormatPr defaultRowHeight="15"/>
  <cols>
    <col min="1" max="1" width="8.7109375" bestFit="1" customWidth="1"/>
    <col min="2" max="2" width="29.28515625" customWidth="1"/>
    <col min="3" max="3" width="7.5703125" bestFit="1" customWidth="1"/>
    <col min="4" max="4" width="8.5703125" bestFit="1" customWidth="1"/>
    <col min="5" max="5" width="12.5703125" customWidth="1"/>
    <col min="6" max="6" width="13.140625" customWidth="1"/>
    <col min="7" max="7" width="10.5703125" bestFit="1" customWidth="1"/>
    <col min="8" max="8" width="3.7109375" customWidth="1"/>
    <col min="9" max="9" width="10.5703125" customWidth="1"/>
    <col min="10" max="10" width="7.85546875" customWidth="1"/>
    <col min="11" max="11" width="9.140625" customWidth="1"/>
    <col min="12" max="12" width="3.7109375" customWidth="1"/>
    <col min="13" max="13" width="9.42578125" customWidth="1"/>
    <col min="14" max="14" width="7.7109375" bestFit="1" customWidth="1"/>
    <col min="15" max="15" width="2.7109375" customWidth="1"/>
    <col min="16" max="16" width="8.85546875" customWidth="1"/>
    <col min="17" max="17" width="9.28515625" bestFit="1" customWidth="1"/>
    <col min="18" max="18" width="8.85546875" customWidth="1"/>
  </cols>
  <sheetData>
    <row r="2" spans="1:18" ht="45">
      <c r="A2" s="117"/>
      <c r="B2" s="117"/>
      <c r="C2" s="175" t="s">
        <v>294</v>
      </c>
      <c r="D2" s="176"/>
      <c r="E2" s="177"/>
      <c r="F2" s="108" t="s">
        <v>295</v>
      </c>
      <c r="G2" s="101" t="s">
        <v>174</v>
      </c>
      <c r="H2" s="134"/>
      <c r="I2" s="180" t="s">
        <v>390</v>
      </c>
      <c r="J2" s="182" t="s">
        <v>391</v>
      </c>
      <c r="K2" s="182" t="s">
        <v>392</v>
      </c>
      <c r="L2" s="165"/>
      <c r="M2" s="182" t="s">
        <v>393</v>
      </c>
      <c r="N2" s="182" t="s">
        <v>394</v>
      </c>
      <c r="O2" s="134"/>
      <c r="P2" s="178" t="s">
        <v>3</v>
      </c>
      <c r="Q2" s="178" t="s">
        <v>331</v>
      </c>
      <c r="R2" s="178" t="s">
        <v>344</v>
      </c>
    </row>
    <row r="3" spans="1:18" ht="25.5">
      <c r="A3" s="110" t="s">
        <v>175</v>
      </c>
      <c r="B3" s="5" t="s">
        <v>176</v>
      </c>
      <c r="C3" s="5" t="s">
        <v>177</v>
      </c>
      <c r="D3" s="5" t="s">
        <v>178</v>
      </c>
      <c r="E3" s="110" t="s">
        <v>179</v>
      </c>
      <c r="F3" s="5" t="s">
        <v>177</v>
      </c>
      <c r="G3" s="5"/>
      <c r="H3" s="14"/>
      <c r="I3" s="181"/>
      <c r="J3" s="182"/>
      <c r="K3" s="182"/>
      <c r="M3" s="182"/>
      <c r="N3" s="182"/>
      <c r="O3" s="135"/>
      <c r="P3" s="179"/>
      <c r="Q3" s="179"/>
      <c r="R3" s="179"/>
    </row>
    <row r="4" spans="1:18">
      <c r="A4" s="118" t="s">
        <v>339</v>
      </c>
      <c r="B4" s="9" t="s">
        <v>334</v>
      </c>
      <c r="C4" s="100"/>
      <c r="D4" s="100">
        <v>2</v>
      </c>
      <c r="E4" s="100">
        <v>11</v>
      </c>
      <c r="F4" s="100">
        <v>147</v>
      </c>
      <c r="G4" s="111">
        <f>SUM(C4:F4)</f>
        <v>160</v>
      </c>
      <c r="H4" s="162"/>
      <c r="I4" s="166">
        <f t="shared" ref="I4:I16" si="0">(C4+F4)/G4</f>
        <v>0.91874999999999996</v>
      </c>
      <c r="J4" s="166">
        <f t="shared" ref="J4:J16" si="1">D4/G4</f>
        <v>1.2500000000000001E-2</v>
      </c>
      <c r="K4" s="166">
        <f t="shared" ref="K4:K16" si="2">E4/G4</f>
        <v>6.8750000000000006E-2</v>
      </c>
      <c r="L4" s="167"/>
      <c r="M4" s="168">
        <f t="shared" ref="M4:M16" si="3">(C4+D4)/G4</f>
        <v>1.2500000000000001E-2</v>
      </c>
      <c r="N4" s="168">
        <f t="shared" ref="N4:N16" si="4">F4/G4</f>
        <v>0.91874999999999996</v>
      </c>
      <c r="O4" s="136"/>
      <c r="P4" s="140">
        <v>8</v>
      </c>
      <c r="Q4" s="140">
        <v>19</v>
      </c>
      <c r="R4" s="140">
        <f>Q4*P4</f>
        <v>152</v>
      </c>
    </row>
    <row r="5" spans="1:18">
      <c r="A5" s="74" t="s">
        <v>288</v>
      </c>
      <c r="B5" s="9" t="s">
        <v>238</v>
      </c>
      <c r="C5" s="100"/>
      <c r="D5" s="100"/>
      <c r="E5" s="100"/>
      <c r="F5" s="100">
        <v>100</v>
      </c>
      <c r="G5" s="111">
        <f t="shared" ref="G5:G17" si="5">SUM(C5:F5)</f>
        <v>100</v>
      </c>
      <c r="H5" s="162"/>
      <c r="I5" s="166">
        <f t="shared" si="0"/>
        <v>1</v>
      </c>
      <c r="J5" s="166">
        <f t="shared" si="1"/>
        <v>0</v>
      </c>
      <c r="K5" s="166">
        <f t="shared" si="2"/>
        <v>0</v>
      </c>
      <c r="L5" s="167"/>
      <c r="M5" s="168">
        <f t="shared" si="3"/>
        <v>0</v>
      </c>
      <c r="N5" s="168">
        <f t="shared" si="4"/>
        <v>1</v>
      </c>
      <c r="O5" s="136"/>
      <c r="P5" s="140">
        <v>8</v>
      </c>
      <c r="Q5" s="140">
        <v>19</v>
      </c>
      <c r="R5" s="140">
        <f>Q5*P5</f>
        <v>152</v>
      </c>
    </row>
    <row r="6" spans="1:18">
      <c r="A6" s="105" t="s">
        <v>292</v>
      </c>
      <c r="B6" s="9" t="s">
        <v>263</v>
      </c>
      <c r="C6" s="100"/>
      <c r="D6" s="100"/>
      <c r="E6" s="100">
        <v>8.5</v>
      </c>
      <c r="F6" s="100">
        <v>151.5</v>
      </c>
      <c r="G6" s="111">
        <f t="shared" si="5"/>
        <v>160</v>
      </c>
      <c r="H6" s="162"/>
      <c r="I6" s="166">
        <f t="shared" si="0"/>
        <v>0.94687500000000002</v>
      </c>
      <c r="J6" s="166">
        <f t="shared" si="1"/>
        <v>0</v>
      </c>
      <c r="K6" s="166">
        <f t="shared" si="2"/>
        <v>5.3124999999999999E-2</v>
      </c>
      <c r="L6" s="167"/>
      <c r="M6" s="168">
        <f t="shared" si="3"/>
        <v>0</v>
      </c>
      <c r="N6" s="168">
        <f t="shared" si="4"/>
        <v>0.94687500000000002</v>
      </c>
      <c r="O6" s="136"/>
      <c r="P6" s="140">
        <v>8</v>
      </c>
      <c r="Q6" s="140">
        <v>19</v>
      </c>
      <c r="R6" s="140">
        <f t="shared" ref="R6:R17" si="6">Q6*P6</f>
        <v>152</v>
      </c>
    </row>
    <row r="7" spans="1:18">
      <c r="A7" s="74">
        <v>138496</v>
      </c>
      <c r="B7" s="9" t="s">
        <v>228</v>
      </c>
      <c r="C7" s="100"/>
      <c r="D7" s="100">
        <v>3</v>
      </c>
      <c r="E7" s="100">
        <v>31.5</v>
      </c>
      <c r="F7" s="100">
        <v>81.5</v>
      </c>
      <c r="G7" s="111">
        <f t="shared" si="5"/>
        <v>116</v>
      </c>
      <c r="H7" s="162"/>
      <c r="I7" s="166">
        <f t="shared" si="0"/>
        <v>0.70258620689655171</v>
      </c>
      <c r="J7" s="166">
        <f t="shared" si="1"/>
        <v>2.5862068965517241E-2</v>
      </c>
      <c r="K7" s="166">
        <f t="shared" si="2"/>
        <v>0.27155172413793105</v>
      </c>
      <c r="L7" s="167"/>
      <c r="M7" s="168">
        <f t="shared" si="3"/>
        <v>2.5862068965517241E-2</v>
      </c>
      <c r="N7" s="168">
        <f t="shared" si="4"/>
        <v>0.70258620689655171</v>
      </c>
      <c r="O7" s="136"/>
      <c r="P7" s="140">
        <v>8</v>
      </c>
      <c r="Q7" s="140">
        <v>19</v>
      </c>
      <c r="R7" s="140">
        <f t="shared" si="6"/>
        <v>152</v>
      </c>
    </row>
    <row r="8" spans="1:18">
      <c r="A8" s="145" t="s">
        <v>345</v>
      </c>
      <c r="B8" s="9" t="s">
        <v>335</v>
      </c>
      <c r="C8" s="100"/>
      <c r="D8" s="100"/>
      <c r="E8" s="100"/>
      <c r="F8" s="100">
        <v>152</v>
      </c>
      <c r="G8" s="111">
        <f t="shared" si="5"/>
        <v>152</v>
      </c>
      <c r="H8" s="162"/>
      <c r="I8" s="166">
        <f t="shared" si="0"/>
        <v>1</v>
      </c>
      <c r="J8" s="166">
        <f t="shared" si="1"/>
        <v>0</v>
      </c>
      <c r="K8" s="166">
        <f t="shared" si="2"/>
        <v>0</v>
      </c>
      <c r="L8" s="167"/>
      <c r="M8" s="168">
        <f t="shared" si="3"/>
        <v>0</v>
      </c>
      <c r="N8" s="168">
        <f t="shared" si="4"/>
        <v>1</v>
      </c>
      <c r="O8" s="136"/>
      <c r="P8" s="140">
        <v>8</v>
      </c>
      <c r="Q8" s="140">
        <v>19</v>
      </c>
      <c r="R8" s="140">
        <f t="shared" si="6"/>
        <v>152</v>
      </c>
    </row>
    <row r="9" spans="1:18">
      <c r="A9" s="9">
        <v>90415</v>
      </c>
      <c r="B9" s="9" t="s">
        <v>336</v>
      </c>
      <c r="C9" s="100"/>
      <c r="D9" s="100">
        <v>2</v>
      </c>
      <c r="E9" s="100">
        <v>12</v>
      </c>
      <c r="F9" s="100">
        <v>135.5</v>
      </c>
      <c r="G9" s="111">
        <f t="shared" si="5"/>
        <v>149.5</v>
      </c>
      <c r="H9" s="162"/>
      <c r="I9" s="166">
        <f t="shared" si="0"/>
        <v>0.90635451505016718</v>
      </c>
      <c r="J9" s="166">
        <f t="shared" si="1"/>
        <v>1.3377926421404682E-2</v>
      </c>
      <c r="K9" s="166">
        <f t="shared" si="2"/>
        <v>8.0267558528428096E-2</v>
      </c>
      <c r="L9" s="167"/>
      <c r="M9" s="168">
        <f t="shared" si="3"/>
        <v>1.3377926421404682E-2</v>
      </c>
      <c r="N9" s="168">
        <f t="shared" si="4"/>
        <v>0.90635451505016718</v>
      </c>
      <c r="O9" s="136"/>
      <c r="P9" s="140">
        <v>8</v>
      </c>
      <c r="Q9" s="140">
        <v>19</v>
      </c>
      <c r="R9" s="140">
        <f t="shared" si="6"/>
        <v>152</v>
      </c>
    </row>
    <row r="10" spans="1:18">
      <c r="A10" s="9">
        <v>107055</v>
      </c>
      <c r="B10" s="9" t="s">
        <v>185</v>
      </c>
      <c r="C10" s="100"/>
      <c r="D10" s="100"/>
      <c r="E10" s="100">
        <v>2</v>
      </c>
      <c r="F10" s="100">
        <v>103</v>
      </c>
      <c r="G10" s="111">
        <f t="shared" si="5"/>
        <v>105</v>
      </c>
      <c r="H10" s="162"/>
      <c r="I10" s="166">
        <f t="shared" si="0"/>
        <v>0.98095238095238091</v>
      </c>
      <c r="J10" s="166">
        <f t="shared" si="1"/>
        <v>0</v>
      </c>
      <c r="K10" s="166">
        <f t="shared" si="2"/>
        <v>1.9047619047619049E-2</v>
      </c>
      <c r="L10" s="167"/>
      <c r="M10" s="168">
        <f t="shared" si="3"/>
        <v>0</v>
      </c>
      <c r="N10" s="168">
        <f t="shared" si="4"/>
        <v>0.98095238095238091</v>
      </c>
      <c r="O10" s="136"/>
      <c r="P10" s="140">
        <v>8</v>
      </c>
      <c r="Q10" s="140">
        <v>19</v>
      </c>
      <c r="R10" s="140">
        <f t="shared" si="6"/>
        <v>152</v>
      </c>
    </row>
    <row r="11" spans="1:18">
      <c r="A11" s="145" t="s">
        <v>290</v>
      </c>
      <c r="B11" s="132" t="s">
        <v>239</v>
      </c>
      <c r="C11" s="100"/>
      <c r="D11" s="100"/>
      <c r="E11" s="100">
        <v>9.5</v>
      </c>
      <c r="F11" s="100">
        <v>158.5</v>
      </c>
      <c r="G11" s="111">
        <f t="shared" si="5"/>
        <v>168</v>
      </c>
      <c r="H11" s="162"/>
      <c r="I11" s="166">
        <f t="shared" si="0"/>
        <v>0.94345238095238093</v>
      </c>
      <c r="J11" s="166">
        <f t="shared" si="1"/>
        <v>0</v>
      </c>
      <c r="K11" s="166">
        <f t="shared" si="2"/>
        <v>5.6547619047619048E-2</v>
      </c>
      <c r="L11" s="167"/>
      <c r="M11" s="168">
        <f t="shared" si="3"/>
        <v>0</v>
      </c>
      <c r="N11" s="168">
        <f t="shared" si="4"/>
        <v>0.94345238095238093</v>
      </c>
      <c r="O11" s="136"/>
      <c r="P11" s="140">
        <v>8</v>
      </c>
      <c r="Q11" s="140">
        <v>19</v>
      </c>
      <c r="R11" s="140">
        <f t="shared" si="6"/>
        <v>152</v>
      </c>
    </row>
    <row r="12" spans="1:18">
      <c r="A12" s="118" t="s">
        <v>338</v>
      </c>
      <c r="B12" s="133" t="s">
        <v>337</v>
      </c>
      <c r="C12" s="120"/>
      <c r="D12" s="120">
        <v>21</v>
      </c>
      <c r="E12" s="120">
        <v>11</v>
      </c>
      <c r="F12" s="120">
        <v>136</v>
      </c>
      <c r="G12" s="111">
        <f t="shared" si="5"/>
        <v>168</v>
      </c>
      <c r="H12" s="162"/>
      <c r="I12" s="166">
        <f t="shared" si="0"/>
        <v>0.80952380952380953</v>
      </c>
      <c r="J12" s="166">
        <f t="shared" si="1"/>
        <v>0.125</v>
      </c>
      <c r="K12" s="166">
        <f t="shared" si="2"/>
        <v>6.5476190476190479E-2</v>
      </c>
      <c r="L12" s="167"/>
      <c r="M12" s="168">
        <f t="shared" si="3"/>
        <v>0.125</v>
      </c>
      <c r="N12" s="168">
        <f t="shared" si="4"/>
        <v>0.80952380952380953</v>
      </c>
      <c r="O12" s="137"/>
      <c r="P12" s="140">
        <v>8</v>
      </c>
      <c r="Q12" s="140">
        <v>19</v>
      </c>
      <c r="R12" s="140">
        <f t="shared" si="6"/>
        <v>152</v>
      </c>
    </row>
    <row r="13" spans="1:18">
      <c r="A13" s="74">
        <v>100488</v>
      </c>
      <c r="B13" s="74" t="s">
        <v>230</v>
      </c>
      <c r="C13" s="100"/>
      <c r="D13" s="100"/>
      <c r="E13" s="100">
        <v>11</v>
      </c>
      <c r="F13" s="100">
        <v>112.5</v>
      </c>
      <c r="G13" s="111">
        <f t="shared" si="5"/>
        <v>123.5</v>
      </c>
      <c r="H13" s="162"/>
      <c r="I13" s="166">
        <f t="shared" si="0"/>
        <v>0.91093117408906887</v>
      </c>
      <c r="J13" s="166">
        <f t="shared" si="1"/>
        <v>0</v>
      </c>
      <c r="K13" s="166">
        <f t="shared" si="2"/>
        <v>8.9068825910931168E-2</v>
      </c>
      <c r="L13" s="167"/>
      <c r="M13" s="168">
        <f t="shared" si="3"/>
        <v>0</v>
      </c>
      <c r="N13" s="168">
        <f t="shared" si="4"/>
        <v>0.91093117408906887</v>
      </c>
      <c r="O13" s="137"/>
      <c r="P13" s="140">
        <v>8</v>
      </c>
      <c r="Q13" s="140">
        <v>19</v>
      </c>
      <c r="R13" s="140">
        <f t="shared" si="6"/>
        <v>152</v>
      </c>
    </row>
    <row r="14" spans="1:18">
      <c r="A14" s="74" t="s">
        <v>386</v>
      </c>
      <c r="B14" s="146" t="s">
        <v>349</v>
      </c>
      <c r="C14" s="100"/>
      <c r="D14" s="100"/>
      <c r="E14" s="100">
        <v>15</v>
      </c>
      <c r="F14" s="100">
        <v>151</v>
      </c>
      <c r="G14" s="111">
        <f t="shared" si="5"/>
        <v>166</v>
      </c>
      <c r="H14" s="162"/>
      <c r="I14" s="166">
        <f t="shared" si="0"/>
        <v>0.90963855421686746</v>
      </c>
      <c r="J14" s="166">
        <f t="shared" si="1"/>
        <v>0</v>
      </c>
      <c r="K14" s="166">
        <f t="shared" si="2"/>
        <v>9.036144578313253E-2</v>
      </c>
      <c r="L14" s="167"/>
      <c r="M14" s="168">
        <f t="shared" si="3"/>
        <v>0</v>
      </c>
      <c r="N14" s="168">
        <f t="shared" si="4"/>
        <v>0.90963855421686746</v>
      </c>
      <c r="O14" s="137"/>
      <c r="P14" s="140">
        <v>8</v>
      </c>
      <c r="Q14" s="140">
        <v>19</v>
      </c>
      <c r="R14" s="140">
        <f t="shared" si="6"/>
        <v>152</v>
      </c>
    </row>
    <row r="15" spans="1:18">
      <c r="A15" s="74" t="s">
        <v>387</v>
      </c>
      <c r="B15" s="148" t="s">
        <v>368</v>
      </c>
      <c r="C15" s="100"/>
      <c r="D15" s="100"/>
      <c r="E15" s="100">
        <v>13</v>
      </c>
      <c r="F15" s="100">
        <v>155</v>
      </c>
      <c r="G15" s="111">
        <f t="shared" si="5"/>
        <v>168</v>
      </c>
      <c r="H15" s="162"/>
      <c r="I15" s="166">
        <f t="shared" si="0"/>
        <v>0.92261904761904767</v>
      </c>
      <c r="J15" s="166">
        <f t="shared" si="1"/>
        <v>0</v>
      </c>
      <c r="K15" s="166">
        <f t="shared" si="2"/>
        <v>7.7380952380952384E-2</v>
      </c>
      <c r="L15" s="167"/>
      <c r="M15" s="168">
        <f t="shared" si="3"/>
        <v>0</v>
      </c>
      <c r="N15" s="168">
        <f t="shared" si="4"/>
        <v>0.92261904761904767</v>
      </c>
      <c r="O15" s="137"/>
      <c r="P15" s="140">
        <v>8</v>
      </c>
      <c r="Q15" s="140">
        <v>19</v>
      </c>
      <c r="R15" s="140">
        <f t="shared" si="6"/>
        <v>152</v>
      </c>
    </row>
    <row r="16" spans="1:18">
      <c r="A16" s="74" t="s">
        <v>388</v>
      </c>
      <c r="B16" s="74" t="s">
        <v>369</v>
      </c>
      <c r="C16" s="100"/>
      <c r="D16" s="100"/>
      <c r="E16" s="100">
        <v>19</v>
      </c>
      <c r="F16" s="100">
        <v>149</v>
      </c>
      <c r="G16" s="111">
        <f t="shared" si="5"/>
        <v>168</v>
      </c>
      <c r="H16" s="162"/>
      <c r="I16" s="166">
        <f t="shared" si="0"/>
        <v>0.88690476190476186</v>
      </c>
      <c r="J16" s="166">
        <f t="shared" si="1"/>
        <v>0</v>
      </c>
      <c r="K16" s="166">
        <f t="shared" si="2"/>
        <v>0.1130952380952381</v>
      </c>
      <c r="L16" s="167"/>
      <c r="M16" s="168">
        <f t="shared" si="3"/>
        <v>0</v>
      </c>
      <c r="N16" s="168">
        <f t="shared" si="4"/>
        <v>0.88690476190476186</v>
      </c>
      <c r="O16" s="136"/>
      <c r="P16" s="140">
        <v>8</v>
      </c>
      <c r="Q16" s="140">
        <v>19</v>
      </c>
      <c r="R16" s="140">
        <f t="shared" si="6"/>
        <v>152</v>
      </c>
    </row>
    <row r="17" spans="1:18">
      <c r="A17" s="172" t="s">
        <v>426</v>
      </c>
      <c r="B17" s="169" t="s">
        <v>389</v>
      </c>
      <c r="C17" s="100"/>
      <c r="D17" s="100"/>
      <c r="E17" s="100">
        <v>32</v>
      </c>
      <c r="F17" s="100">
        <v>48</v>
      </c>
      <c r="G17" s="111">
        <f t="shared" si="5"/>
        <v>80</v>
      </c>
      <c r="H17" s="162"/>
      <c r="I17" s="166">
        <f t="shared" ref="I17" si="7">(C17+F17)/G17</f>
        <v>0.6</v>
      </c>
      <c r="J17" s="166">
        <f t="shared" ref="J17" si="8">D17/G17</f>
        <v>0</v>
      </c>
      <c r="K17" s="166">
        <f t="shared" ref="K17" si="9">E17/G17</f>
        <v>0.4</v>
      </c>
      <c r="L17" s="167"/>
      <c r="M17" s="168">
        <f t="shared" ref="M17" si="10">(C17+D17)/G17</f>
        <v>0</v>
      </c>
      <c r="N17" s="168">
        <f t="shared" ref="N17" si="11">F17/G17</f>
        <v>0.6</v>
      </c>
      <c r="O17" s="136"/>
      <c r="P17" s="140">
        <v>8</v>
      </c>
      <c r="Q17" s="140">
        <v>10</v>
      </c>
      <c r="R17" s="140">
        <f t="shared" si="6"/>
        <v>80</v>
      </c>
    </row>
    <row r="18" spans="1:18" ht="38.25">
      <c r="A18" s="74"/>
      <c r="B18" s="110" t="s">
        <v>189</v>
      </c>
      <c r="C18" s="141">
        <f t="shared" ref="C18:D18" si="12">SUM(C3:C16)</f>
        <v>0</v>
      </c>
      <c r="D18" s="141">
        <f t="shared" si="12"/>
        <v>28</v>
      </c>
      <c r="E18" s="141">
        <f>SUM(E3:E17)</f>
        <v>175.5</v>
      </c>
      <c r="F18" s="141">
        <f>SUM(F3:F17)</f>
        <v>1780.5</v>
      </c>
      <c r="G18" s="142">
        <f>SUM(G3:G17)</f>
        <v>1984</v>
      </c>
      <c r="H18" s="163"/>
      <c r="I18" s="163"/>
      <c r="J18" s="163"/>
      <c r="K18" s="163"/>
      <c r="L18" s="163"/>
      <c r="M18" s="163"/>
      <c r="N18" s="136"/>
      <c r="O18" s="136"/>
      <c r="P18" s="110" t="s">
        <v>395</v>
      </c>
      <c r="Q18" s="112"/>
      <c r="R18" s="106">
        <f>SUM(R4:R17)</f>
        <v>2056</v>
      </c>
    </row>
    <row r="19" spans="1:18">
      <c r="A19" s="74"/>
      <c r="B19" s="74"/>
      <c r="C19" s="74"/>
      <c r="D19" s="74"/>
      <c r="E19" s="74"/>
      <c r="F19" s="74"/>
      <c r="G19" s="74"/>
      <c r="H19" s="138"/>
      <c r="I19" s="138"/>
      <c r="J19" s="138"/>
      <c r="K19" s="138"/>
      <c r="L19" s="138"/>
      <c r="M19" s="138"/>
      <c r="N19" s="138"/>
      <c r="O19" s="138"/>
    </row>
    <row r="20" spans="1:18" ht="25.5">
      <c r="A20" s="74"/>
      <c r="B20" s="110" t="s">
        <v>396</v>
      </c>
      <c r="C20" s="150">
        <v>1984</v>
      </c>
      <c r="D20" s="74"/>
      <c r="E20" s="74"/>
      <c r="F20" s="74"/>
      <c r="G20" s="74"/>
      <c r="H20" s="138"/>
      <c r="I20" s="138"/>
      <c r="J20" s="138"/>
      <c r="K20" s="138"/>
      <c r="L20" s="138"/>
      <c r="M20" s="138"/>
      <c r="N20" s="138"/>
      <c r="O20" s="138"/>
    </row>
    <row r="22" spans="1:18">
      <c r="B22" s="110" t="s">
        <v>397</v>
      </c>
      <c r="C22" s="112">
        <f>C18*600</f>
        <v>0</v>
      </c>
      <c r="D22" s="151">
        <f>D18*500</f>
        <v>14000</v>
      </c>
      <c r="E22" s="112"/>
      <c r="F22" s="112">
        <f>F18*600</f>
        <v>1068300</v>
      </c>
      <c r="G22" s="151">
        <f>F22+D22+C22</f>
        <v>1082300</v>
      </c>
      <c r="H22" s="164"/>
      <c r="I22" s="164"/>
      <c r="J22" s="164"/>
      <c r="K22" s="164"/>
      <c r="L22" s="164"/>
      <c r="M22" s="164"/>
      <c r="N22" s="139"/>
      <c r="O22" s="139"/>
    </row>
  </sheetData>
  <mergeCells count="9">
    <mergeCell ref="C2:E2"/>
    <mergeCell ref="P2:P3"/>
    <mergeCell ref="Q2:Q3"/>
    <mergeCell ref="R2:R3"/>
    <mergeCell ref="I2:I3"/>
    <mergeCell ref="J2:J3"/>
    <mergeCell ref="K2:K3"/>
    <mergeCell ref="M2:M3"/>
    <mergeCell ref="N2:N3"/>
  </mergeCells>
  <conditionalFormatting sqref="A4">
    <cfRule type="duplicateValues" dxfId="169" priority="16"/>
  </conditionalFormatting>
  <conditionalFormatting sqref="A6">
    <cfRule type="duplicateValues" dxfId="168" priority="15"/>
  </conditionalFormatting>
  <conditionalFormatting sqref="A12">
    <cfRule type="duplicateValues" dxfId="167" priority="14"/>
  </conditionalFormatting>
  <conditionalFormatting sqref="A9">
    <cfRule type="duplicateValues" dxfId="166" priority="13"/>
  </conditionalFormatting>
  <conditionalFormatting sqref="A12">
    <cfRule type="duplicateValues" dxfId="165" priority="12"/>
  </conditionalFormatting>
  <conditionalFormatting sqref="A6">
    <cfRule type="duplicateValues" dxfId="164" priority="11"/>
  </conditionalFormatting>
  <conditionalFormatting sqref="A9">
    <cfRule type="duplicateValues" dxfId="163" priority="10"/>
  </conditionalFormatting>
  <conditionalFormatting sqref="A10">
    <cfRule type="duplicateValues" dxfId="162" priority="9"/>
  </conditionalFormatting>
  <conditionalFormatting sqref="A4">
    <cfRule type="duplicateValues" dxfId="161" priority="8"/>
  </conditionalFormatting>
  <conditionalFormatting sqref="N4:N17 I4:I17">
    <cfRule type="cellIs" dxfId="160" priority="6" operator="lessThan">
      <formula>0.7</formula>
    </cfRule>
    <cfRule type="cellIs" dxfId="159" priority="7" operator="greaterThan">
      <formula>0.7</formula>
    </cfRule>
  </conditionalFormatting>
  <conditionalFormatting sqref="J4:J17">
    <cfRule type="cellIs" dxfId="158" priority="4" operator="lessThan">
      <formula>0.1</formula>
    </cfRule>
    <cfRule type="cellIs" dxfId="157" priority="5" operator="greaterThan">
      <formula>0.1</formula>
    </cfRule>
  </conditionalFormatting>
  <conditionalFormatting sqref="K4:K17">
    <cfRule type="cellIs" dxfId="156" priority="3" operator="greaterThan">
      <formula>0.1</formula>
    </cfRule>
  </conditionalFormatting>
  <conditionalFormatting sqref="M4:M17">
    <cfRule type="cellIs" dxfId="155" priority="1" operator="lessThan">
      <formula>0.25</formula>
    </cfRule>
    <cfRule type="cellIs" dxfId="154" priority="2" operator="greaterThan">
      <formula>0.25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10" zoomScaleNormal="110" workbookViewId="0">
      <pane ySplit="1" topLeftCell="A2" activePane="bottomLeft" state="frozen"/>
      <selection pane="bottomLeft" activeCell="C22" sqref="C22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3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3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3">
      <c r="A3" s="6">
        <v>77272</v>
      </c>
      <c r="B3" s="6" t="s">
        <v>180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1">
        <v>184</v>
      </c>
    </row>
    <row r="4" spans="1:13">
      <c r="A4" s="6">
        <v>86420</v>
      </c>
      <c r="B4" s="6" t="s">
        <v>193</v>
      </c>
      <c r="C4" s="17">
        <v>91.2</v>
      </c>
      <c r="D4" s="7"/>
      <c r="E4" s="7"/>
      <c r="F4" s="7"/>
      <c r="G4" s="7"/>
      <c r="H4" s="7"/>
      <c r="I4" s="20">
        <v>41.8</v>
      </c>
      <c r="J4" s="7"/>
      <c r="K4" s="7">
        <f t="shared" ref="K4:K17" si="0">SUM(C4:J4)</f>
        <v>133</v>
      </c>
      <c r="M4" s="1">
        <f>1*23</f>
        <v>23</v>
      </c>
    </row>
    <row r="5" spans="1:13">
      <c r="A5" s="6">
        <v>86421</v>
      </c>
      <c r="B5" s="6" t="s">
        <v>198</v>
      </c>
      <c r="C5" s="17">
        <v>61.5</v>
      </c>
      <c r="D5" s="17">
        <v>28.5</v>
      </c>
      <c r="E5" s="7"/>
      <c r="F5" s="7"/>
      <c r="G5" s="7"/>
      <c r="H5" s="17">
        <v>73</v>
      </c>
      <c r="I5" s="7"/>
      <c r="J5" s="17">
        <v>9</v>
      </c>
      <c r="K5" s="7">
        <f t="shared" si="0"/>
        <v>172</v>
      </c>
      <c r="M5" s="1">
        <f t="shared" ref="M5:M17" si="1">1*23</f>
        <v>23</v>
      </c>
    </row>
    <row r="6" spans="1:13">
      <c r="A6" s="6">
        <v>86442</v>
      </c>
      <c r="B6" s="6" t="s">
        <v>181</v>
      </c>
      <c r="C6" s="17">
        <v>95</v>
      </c>
      <c r="D6" s="17">
        <v>2.5</v>
      </c>
      <c r="E6" s="17">
        <v>44.5</v>
      </c>
      <c r="F6" s="7"/>
      <c r="G6" s="7"/>
      <c r="H6" s="17">
        <v>40.5</v>
      </c>
      <c r="I6" s="7"/>
      <c r="J6" s="18">
        <v>2.5</v>
      </c>
      <c r="K6" s="7">
        <f t="shared" si="0"/>
        <v>185</v>
      </c>
      <c r="M6" s="1">
        <f t="shared" si="1"/>
        <v>23</v>
      </c>
    </row>
    <row r="7" spans="1:13">
      <c r="A7" s="6">
        <v>87088</v>
      </c>
      <c r="B7" s="6" t="s">
        <v>194</v>
      </c>
      <c r="C7" s="17">
        <v>147</v>
      </c>
      <c r="D7" s="17">
        <v>3</v>
      </c>
      <c r="E7" s="7"/>
      <c r="F7" s="7"/>
      <c r="G7" s="7"/>
      <c r="H7" s="17"/>
      <c r="I7" s="7"/>
      <c r="J7" s="7"/>
      <c r="K7" s="7">
        <f t="shared" si="0"/>
        <v>150</v>
      </c>
      <c r="M7" s="1">
        <f t="shared" si="1"/>
        <v>23</v>
      </c>
    </row>
    <row r="8" spans="1:13">
      <c r="A8" s="8">
        <v>90387</v>
      </c>
      <c r="B8" s="8" t="s">
        <v>182</v>
      </c>
      <c r="C8" s="18">
        <v>1</v>
      </c>
      <c r="D8" s="7"/>
      <c r="E8" s="18">
        <v>0.7</v>
      </c>
      <c r="F8" s="7"/>
      <c r="G8" s="7"/>
      <c r="H8" s="19">
        <v>176.2</v>
      </c>
      <c r="I8" s="7"/>
      <c r="J8" s="7"/>
      <c r="K8" s="7">
        <f t="shared" si="0"/>
        <v>177.89999999999998</v>
      </c>
      <c r="M8" s="1">
        <f t="shared" si="1"/>
        <v>23</v>
      </c>
    </row>
    <row r="9" spans="1:13">
      <c r="A9" s="9">
        <v>90415</v>
      </c>
      <c r="B9" s="9" t="s">
        <v>183</v>
      </c>
      <c r="C9" s="17">
        <v>136.5</v>
      </c>
      <c r="D9" s="20">
        <v>6.3</v>
      </c>
      <c r="E9" s="17">
        <v>28.4</v>
      </c>
      <c r="F9" s="7"/>
      <c r="G9" s="7"/>
      <c r="H9" s="17">
        <v>3.3</v>
      </c>
      <c r="I9" s="18">
        <v>2</v>
      </c>
      <c r="J9" s="7"/>
      <c r="K9" s="7">
        <f t="shared" si="0"/>
        <v>176.50000000000003</v>
      </c>
      <c r="M9" s="1">
        <f t="shared" si="1"/>
        <v>23</v>
      </c>
    </row>
    <row r="10" spans="1:13">
      <c r="A10" s="9">
        <v>90593</v>
      </c>
      <c r="B10" s="9" t="s">
        <v>184</v>
      </c>
      <c r="C10" s="17">
        <v>23</v>
      </c>
      <c r="D10" s="17">
        <v>8</v>
      </c>
      <c r="E10" s="17">
        <v>20</v>
      </c>
      <c r="F10" s="7"/>
      <c r="G10" s="7"/>
      <c r="H10" s="17">
        <v>13</v>
      </c>
      <c r="I10" s="7"/>
      <c r="J10" s="7"/>
      <c r="K10" s="7">
        <f t="shared" si="0"/>
        <v>64</v>
      </c>
      <c r="M10" s="1">
        <f t="shared" si="1"/>
        <v>23</v>
      </c>
    </row>
    <row r="11" spans="1:13">
      <c r="A11" s="9">
        <v>96225</v>
      </c>
      <c r="B11" s="9" t="s">
        <v>195</v>
      </c>
      <c r="C11" s="17">
        <v>57.3</v>
      </c>
      <c r="D11" s="19">
        <v>84.5</v>
      </c>
      <c r="E11" s="7"/>
      <c r="F11" s="7"/>
      <c r="G11" s="7"/>
      <c r="H11" s="7"/>
      <c r="I11" s="7"/>
      <c r="J11" s="7"/>
      <c r="K11" s="7">
        <f t="shared" si="0"/>
        <v>141.80000000000001</v>
      </c>
      <c r="M11" s="1">
        <f t="shared" si="1"/>
        <v>23</v>
      </c>
    </row>
    <row r="12" spans="1:13">
      <c r="A12" s="9">
        <v>96174</v>
      </c>
      <c r="B12" s="9" t="s">
        <v>200</v>
      </c>
      <c r="C12" s="17">
        <v>5</v>
      </c>
      <c r="D12" s="7"/>
      <c r="E12" s="7"/>
      <c r="F12" s="7"/>
      <c r="G12" s="7"/>
      <c r="H12" s="7"/>
      <c r="I12" s="17">
        <v>2</v>
      </c>
      <c r="J12" s="7"/>
      <c r="K12" s="7">
        <v>14</v>
      </c>
      <c r="M12" s="1">
        <v>1</v>
      </c>
    </row>
    <row r="13" spans="1:13">
      <c r="A13" s="9">
        <v>107055</v>
      </c>
      <c r="B13" s="9" t="s">
        <v>185</v>
      </c>
      <c r="C13" s="17">
        <v>38.299999999999997</v>
      </c>
      <c r="D13" s="17">
        <v>12</v>
      </c>
      <c r="E13" s="17"/>
      <c r="F13" s="7"/>
      <c r="G13" s="7"/>
      <c r="H13" s="17">
        <v>16</v>
      </c>
      <c r="I13" s="7"/>
      <c r="J13" s="7"/>
      <c r="K13" s="7">
        <f t="shared" si="0"/>
        <v>66.3</v>
      </c>
      <c r="M13" s="1">
        <f t="shared" si="1"/>
        <v>23</v>
      </c>
    </row>
    <row r="14" spans="1:13">
      <c r="A14" s="9">
        <v>107061</v>
      </c>
      <c r="B14" s="9" t="s">
        <v>199</v>
      </c>
      <c r="C14" s="7"/>
      <c r="D14" s="7"/>
      <c r="E14" s="7"/>
      <c r="F14" s="7"/>
      <c r="G14" s="7"/>
      <c r="H14" s="17">
        <v>181</v>
      </c>
      <c r="I14" s="7"/>
      <c r="J14" s="7"/>
      <c r="K14" s="7">
        <f t="shared" si="0"/>
        <v>181</v>
      </c>
      <c r="M14" s="1">
        <f t="shared" si="1"/>
        <v>23</v>
      </c>
    </row>
    <row r="15" spans="1:13">
      <c r="A15" s="16"/>
      <c r="B15" s="16" t="s">
        <v>187</v>
      </c>
      <c r="C15" s="17">
        <v>26</v>
      </c>
      <c r="D15" s="7"/>
      <c r="E15" s="7"/>
      <c r="F15" s="7"/>
      <c r="G15" s="7"/>
      <c r="H15" s="17">
        <v>102</v>
      </c>
      <c r="I15" s="7"/>
      <c r="J15" s="17">
        <v>10</v>
      </c>
      <c r="K15" s="7">
        <f t="shared" si="0"/>
        <v>138</v>
      </c>
      <c r="M15" s="1">
        <f t="shared" si="1"/>
        <v>23</v>
      </c>
    </row>
    <row r="16" spans="1:13">
      <c r="A16" s="16"/>
      <c r="B16" s="16" t="s">
        <v>188</v>
      </c>
      <c r="C16" s="7"/>
      <c r="D16" s="7"/>
      <c r="E16" s="7"/>
      <c r="F16" s="7"/>
      <c r="G16" s="7"/>
      <c r="H16" s="17">
        <v>101.1</v>
      </c>
      <c r="I16" s="7"/>
      <c r="J16" s="17">
        <v>82</v>
      </c>
      <c r="K16" s="7">
        <f t="shared" si="0"/>
        <v>183.1</v>
      </c>
      <c r="M16" s="1">
        <f t="shared" si="1"/>
        <v>23</v>
      </c>
    </row>
    <row r="17" spans="1:13">
      <c r="A17" s="1">
        <v>121664</v>
      </c>
      <c r="B17" s="15" t="s">
        <v>196</v>
      </c>
      <c r="C17" s="17">
        <v>4</v>
      </c>
      <c r="D17" s="17">
        <v>14</v>
      </c>
      <c r="E17" s="7"/>
      <c r="F17" s="7"/>
      <c r="G17" s="7"/>
      <c r="H17" s="17">
        <v>130.4</v>
      </c>
      <c r="I17" s="7"/>
      <c r="J17" s="7"/>
      <c r="K17" s="7">
        <f t="shared" si="0"/>
        <v>148.4</v>
      </c>
      <c r="M17" s="1">
        <f t="shared" si="1"/>
        <v>23</v>
      </c>
    </row>
    <row r="18" spans="1:13">
      <c r="B18" s="4" t="s">
        <v>189</v>
      </c>
      <c r="C18" s="7">
        <f t="shared" ref="C18:K18" si="2">SUM(C3:C17)</f>
        <v>685.8</v>
      </c>
      <c r="D18" s="7">
        <f t="shared" si="2"/>
        <v>158.80000000000001</v>
      </c>
      <c r="E18" s="7">
        <f t="shared" si="2"/>
        <v>93.6</v>
      </c>
      <c r="F18" s="7">
        <f t="shared" si="2"/>
        <v>0</v>
      </c>
      <c r="G18" s="7">
        <f t="shared" si="2"/>
        <v>0</v>
      </c>
      <c r="H18" s="7">
        <f t="shared" si="2"/>
        <v>836.5</v>
      </c>
      <c r="I18" s="7">
        <f t="shared" si="2"/>
        <v>45.8</v>
      </c>
      <c r="J18" s="7">
        <f t="shared" si="2"/>
        <v>103.5</v>
      </c>
      <c r="K18" s="7">
        <f t="shared" si="2"/>
        <v>1931</v>
      </c>
      <c r="M18" s="1">
        <f>SUM(M4:M17)</f>
        <v>300</v>
      </c>
    </row>
    <row r="19" spans="1:13">
      <c r="C19" s="7"/>
      <c r="D19" s="7"/>
      <c r="E19" s="7"/>
      <c r="F19" s="7"/>
      <c r="G19" s="7"/>
      <c r="H19" s="7"/>
      <c r="I19" s="7"/>
      <c r="J19" s="7"/>
      <c r="K19" s="7"/>
    </row>
    <row r="20" spans="1:13">
      <c r="B20" s="4" t="s">
        <v>197</v>
      </c>
      <c r="C20" s="7">
        <f>K18</f>
        <v>1931</v>
      </c>
      <c r="D20" s="7"/>
      <c r="E20" s="7"/>
      <c r="F20" s="7"/>
      <c r="G20" s="7"/>
      <c r="H20" s="7"/>
      <c r="I20" s="7"/>
      <c r="J20" s="7"/>
      <c r="K20" s="7"/>
    </row>
  </sheetData>
  <mergeCells count="2">
    <mergeCell ref="C1:E1"/>
    <mergeCell ref="F1:H1"/>
  </mergeCells>
  <conditionalFormatting sqref="A3:A8">
    <cfRule type="duplicateValues" dxfId="65" priority="4"/>
  </conditionalFormatting>
  <conditionalFormatting sqref="A9:A10">
    <cfRule type="duplicateValues" dxfId="64" priority="2"/>
  </conditionalFormatting>
  <conditionalFormatting sqref="A11:A12">
    <cfRule type="duplicateValues" dxfId="63" priority="5"/>
  </conditionalFormatting>
  <conditionalFormatting sqref="A13:A14">
    <cfRule type="duplicateValues" dxfId="62" priority="1"/>
  </conditionalFormatting>
  <conditionalFormatting sqref="A15:A16">
    <cfRule type="duplicateValues" dxfId="61" priority="3"/>
  </conditionalFormatting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94" zoomScaleNormal="94" workbookViewId="0">
      <pane ySplit="1" topLeftCell="A2" activePane="bottomLeft" state="frozen"/>
      <selection pane="bottomLeft" activeCell="B3" sqref="B3:B18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3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3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3">
      <c r="A3" s="6">
        <v>77272</v>
      </c>
      <c r="B3" s="6" t="s">
        <v>180</v>
      </c>
      <c r="C3" s="7"/>
      <c r="D3" s="7"/>
      <c r="E3" s="7">
        <v>16</v>
      </c>
      <c r="F3" s="7"/>
      <c r="G3" s="7"/>
      <c r="H3" s="7"/>
      <c r="I3" s="7"/>
      <c r="J3" s="7"/>
      <c r="K3" s="7">
        <f>SUM(C3:J3)</f>
        <v>16</v>
      </c>
      <c r="L3" s="1">
        <v>2</v>
      </c>
      <c r="M3" s="1">
        <v>16</v>
      </c>
    </row>
    <row r="4" spans="1:13">
      <c r="A4" s="6">
        <v>82193</v>
      </c>
      <c r="B4" s="6" t="s">
        <v>201</v>
      </c>
      <c r="C4" s="7"/>
      <c r="D4" s="7">
        <v>6</v>
      </c>
      <c r="E4" s="7"/>
      <c r="F4" s="7"/>
      <c r="G4" s="7"/>
      <c r="H4" s="7"/>
      <c r="I4" s="7"/>
      <c r="J4" s="7"/>
      <c r="K4" s="7">
        <f>SUM(C4:J4)</f>
        <v>6</v>
      </c>
      <c r="L4" s="1">
        <v>1</v>
      </c>
      <c r="M4" s="1">
        <v>8</v>
      </c>
    </row>
    <row r="5" spans="1:13">
      <c r="A5" s="6">
        <v>86420</v>
      </c>
      <c r="B5" s="6" t="s">
        <v>193</v>
      </c>
      <c r="C5" s="7">
        <v>46.5</v>
      </c>
      <c r="D5" s="7"/>
      <c r="E5" s="7"/>
      <c r="F5" s="7"/>
      <c r="G5" s="7"/>
      <c r="H5" s="7"/>
      <c r="I5" s="7">
        <v>44.5</v>
      </c>
      <c r="J5" s="7"/>
      <c r="K5" s="7">
        <f>SUM(C5:J5)</f>
        <v>91</v>
      </c>
      <c r="L5" s="1">
        <v>20</v>
      </c>
      <c r="M5" s="1">
        <v>160</v>
      </c>
    </row>
    <row r="6" spans="1:13">
      <c r="A6" s="6">
        <v>86421</v>
      </c>
      <c r="B6" s="6" t="s">
        <v>198</v>
      </c>
      <c r="C6" s="7"/>
      <c r="D6" s="7"/>
      <c r="E6" s="7"/>
      <c r="F6" s="7">
        <v>4</v>
      </c>
      <c r="G6" s="7"/>
      <c r="H6" s="7">
        <v>109</v>
      </c>
      <c r="I6" s="7"/>
      <c r="J6" s="7"/>
      <c r="K6" s="7">
        <f>SUM(C6:J6)</f>
        <v>113</v>
      </c>
      <c r="L6" s="1">
        <v>20</v>
      </c>
      <c r="M6" s="1">
        <v>160</v>
      </c>
    </row>
    <row r="7" spans="1:13">
      <c r="A7" s="6">
        <v>86442</v>
      </c>
      <c r="B7" s="6" t="s">
        <v>181</v>
      </c>
      <c r="C7" s="1">
        <v>53.5</v>
      </c>
      <c r="D7" s="1">
        <v>15.5</v>
      </c>
      <c r="E7" s="7">
        <v>1.5</v>
      </c>
      <c r="F7" s="7"/>
      <c r="G7" s="7"/>
      <c r="H7" s="1">
        <v>59.5</v>
      </c>
      <c r="I7" s="7"/>
      <c r="J7" s="7">
        <v>12</v>
      </c>
      <c r="K7" s="7">
        <f t="shared" ref="K7:K18" si="0">SUM(C7:J7)</f>
        <v>142</v>
      </c>
      <c r="L7" s="1">
        <v>20</v>
      </c>
      <c r="M7" s="1">
        <v>160</v>
      </c>
    </row>
    <row r="8" spans="1:13">
      <c r="A8" s="6">
        <v>87088</v>
      </c>
      <c r="B8" s="6" t="s">
        <v>194</v>
      </c>
      <c r="C8" s="7">
        <v>150</v>
      </c>
      <c r="D8" s="7"/>
      <c r="E8" s="7"/>
      <c r="F8" s="7"/>
      <c r="G8" s="7"/>
      <c r="H8" s="7">
        <v>1</v>
      </c>
      <c r="I8" s="7"/>
      <c r="J8" s="7"/>
      <c r="K8" s="7">
        <f t="shared" si="0"/>
        <v>151</v>
      </c>
      <c r="L8" s="1">
        <v>20</v>
      </c>
      <c r="M8" s="1">
        <v>160</v>
      </c>
    </row>
    <row r="9" spans="1:13">
      <c r="A9" s="8">
        <v>90387</v>
      </c>
      <c r="B9" s="8" t="s">
        <v>182</v>
      </c>
      <c r="C9" s="7"/>
      <c r="D9" s="7"/>
      <c r="E9" s="7"/>
      <c r="F9" s="7"/>
      <c r="G9" s="7"/>
      <c r="H9" s="7">
        <v>109.5</v>
      </c>
      <c r="I9" s="7"/>
      <c r="J9" s="7"/>
      <c r="K9" s="7">
        <f t="shared" si="0"/>
        <v>109.5</v>
      </c>
      <c r="L9" s="1">
        <v>20</v>
      </c>
      <c r="M9" s="1">
        <v>160</v>
      </c>
    </row>
    <row r="10" spans="1:13">
      <c r="A10" s="9">
        <v>90415</v>
      </c>
      <c r="B10" s="9" t="s">
        <v>183</v>
      </c>
      <c r="C10" s="7">
        <v>75.5</v>
      </c>
      <c r="D10" s="7">
        <v>12.5</v>
      </c>
      <c r="E10" s="7">
        <v>7</v>
      </c>
      <c r="F10" s="7"/>
      <c r="G10" s="7"/>
      <c r="H10" s="7">
        <v>17</v>
      </c>
      <c r="I10" s="7">
        <v>4.5</v>
      </c>
      <c r="J10" s="7"/>
      <c r="K10" s="7">
        <f t="shared" si="0"/>
        <v>116.5</v>
      </c>
      <c r="L10" s="1">
        <v>20</v>
      </c>
      <c r="M10" s="1">
        <v>160</v>
      </c>
    </row>
    <row r="11" spans="1:13">
      <c r="A11" s="9">
        <v>90593</v>
      </c>
      <c r="B11" s="9" t="s">
        <v>184</v>
      </c>
      <c r="C11" s="7">
        <v>14</v>
      </c>
      <c r="D11" s="7">
        <v>1.5</v>
      </c>
      <c r="E11" s="1">
        <v>24</v>
      </c>
      <c r="F11" s="7"/>
      <c r="G11" s="7"/>
      <c r="H11" s="7">
        <v>46</v>
      </c>
      <c r="I11" s="7"/>
      <c r="J11" s="7"/>
      <c r="K11" s="7">
        <f t="shared" si="0"/>
        <v>85.5</v>
      </c>
      <c r="L11" s="1">
        <v>20</v>
      </c>
      <c r="M11" s="1">
        <v>160</v>
      </c>
    </row>
    <row r="12" spans="1:13">
      <c r="A12" s="9">
        <v>96225</v>
      </c>
      <c r="B12" s="9" t="s">
        <v>195</v>
      </c>
      <c r="C12" s="7">
        <v>85</v>
      </c>
      <c r="D12" s="7">
        <v>1</v>
      </c>
      <c r="E12" s="7">
        <v>2</v>
      </c>
      <c r="F12" s="7"/>
      <c r="G12" s="7"/>
      <c r="H12" s="7"/>
      <c r="I12" s="7"/>
      <c r="J12" s="7"/>
      <c r="K12" s="7">
        <f t="shared" si="0"/>
        <v>88</v>
      </c>
      <c r="L12" s="1">
        <v>20</v>
      </c>
      <c r="M12" s="1">
        <v>160</v>
      </c>
    </row>
    <row r="13" spans="1:13">
      <c r="A13" s="9">
        <v>96174</v>
      </c>
      <c r="B13" s="9" t="s">
        <v>200</v>
      </c>
      <c r="C13" s="7">
        <v>86</v>
      </c>
      <c r="D13" s="7"/>
      <c r="E13" s="7"/>
      <c r="F13" s="7"/>
      <c r="G13" s="7"/>
      <c r="H13" s="7"/>
      <c r="I13" s="7">
        <v>6</v>
      </c>
      <c r="J13" s="7"/>
      <c r="K13" s="7">
        <f t="shared" si="0"/>
        <v>92</v>
      </c>
      <c r="L13" s="1">
        <v>20</v>
      </c>
      <c r="M13" s="1">
        <v>160</v>
      </c>
    </row>
    <row r="14" spans="1:13">
      <c r="A14" s="9">
        <v>107055</v>
      </c>
      <c r="B14" s="9" t="s">
        <v>185</v>
      </c>
      <c r="C14" s="7">
        <v>14</v>
      </c>
      <c r="D14" s="7">
        <v>44.5</v>
      </c>
      <c r="E14" s="7"/>
      <c r="F14" s="7"/>
      <c r="G14" s="7"/>
      <c r="H14" s="7">
        <v>61</v>
      </c>
      <c r="I14" s="7"/>
      <c r="J14" s="7"/>
      <c r="K14" s="7">
        <f t="shared" si="0"/>
        <v>119.5</v>
      </c>
      <c r="L14" s="1">
        <v>20</v>
      </c>
      <c r="M14" s="1">
        <v>160</v>
      </c>
    </row>
    <row r="15" spans="1:13">
      <c r="A15" s="9">
        <v>107061</v>
      </c>
      <c r="B15" s="9" t="s">
        <v>199</v>
      </c>
      <c r="C15" s="7">
        <v>17</v>
      </c>
      <c r="D15" s="7">
        <v>2</v>
      </c>
      <c r="E15" s="7"/>
      <c r="F15" s="7"/>
      <c r="G15" s="7"/>
      <c r="H15" s="7">
        <v>107.5</v>
      </c>
      <c r="I15" s="7"/>
      <c r="J15" s="7"/>
      <c r="K15" s="7">
        <f t="shared" si="0"/>
        <v>126.5</v>
      </c>
      <c r="L15" s="1">
        <v>20</v>
      </c>
      <c r="M15" s="1">
        <v>160</v>
      </c>
    </row>
    <row r="16" spans="1:13">
      <c r="A16" s="16"/>
      <c r="B16" s="16" t="s">
        <v>187</v>
      </c>
      <c r="C16" s="7">
        <v>9</v>
      </c>
      <c r="D16" s="7">
        <v>99</v>
      </c>
      <c r="E16" s="7">
        <v>2</v>
      </c>
      <c r="F16" s="7"/>
      <c r="G16" s="7"/>
      <c r="H16" s="7">
        <v>20</v>
      </c>
      <c r="I16" s="7"/>
      <c r="J16" s="7"/>
      <c r="K16" s="7">
        <f t="shared" si="0"/>
        <v>130</v>
      </c>
      <c r="L16" s="1">
        <v>20</v>
      </c>
      <c r="M16" s="1">
        <v>160</v>
      </c>
    </row>
    <row r="17" spans="1:13">
      <c r="A17" s="16"/>
      <c r="B17" s="16" t="s">
        <v>188</v>
      </c>
      <c r="C17" s="7"/>
      <c r="D17" s="7"/>
      <c r="E17" s="7"/>
      <c r="F17" s="7"/>
      <c r="G17" s="7"/>
      <c r="H17" s="7"/>
      <c r="I17" s="7"/>
      <c r="J17" s="7">
        <v>32</v>
      </c>
      <c r="K17" s="7">
        <f t="shared" si="0"/>
        <v>32</v>
      </c>
      <c r="L17" s="1">
        <v>3</v>
      </c>
      <c r="M17" s="1">
        <v>32</v>
      </c>
    </row>
    <row r="18" spans="1:13">
      <c r="A18" s="1">
        <v>121664</v>
      </c>
      <c r="B18" s="15" t="s">
        <v>196</v>
      </c>
      <c r="C18" s="7">
        <v>13</v>
      </c>
      <c r="D18" s="7">
        <v>31.5</v>
      </c>
      <c r="E18" s="7"/>
      <c r="F18" s="7"/>
      <c r="G18" s="7"/>
      <c r="H18" s="7">
        <v>92</v>
      </c>
      <c r="I18" s="7"/>
      <c r="J18" s="7"/>
      <c r="K18" s="7">
        <f t="shared" si="0"/>
        <v>136.5</v>
      </c>
      <c r="L18" s="1">
        <v>20</v>
      </c>
      <c r="M18" s="1">
        <v>160</v>
      </c>
    </row>
    <row r="19" spans="1:13">
      <c r="B19" s="4" t="s">
        <v>189</v>
      </c>
      <c r="C19" s="7">
        <f>SUM(C3:C18)</f>
        <v>563.5</v>
      </c>
      <c r="D19" s="7">
        <f>SUM(D3:D18)</f>
        <v>213.5</v>
      </c>
      <c r="E19" s="7">
        <f t="shared" ref="E19:K19" si="1">SUM(E3:E18)</f>
        <v>52.5</v>
      </c>
      <c r="F19" s="7">
        <f t="shared" si="1"/>
        <v>4</v>
      </c>
      <c r="G19" s="7">
        <f t="shared" si="1"/>
        <v>0</v>
      </c>
      <c r="H19" s="7">
        <f t="shared" si="1"/>
        <v>622.5</v>
      </c>
      <c r="I19" s="7">
        <f t="shared" si="1"/>
        <v>55</v>
      </c>
      <c r="J19" s="7">
        <f t="shared" si="1"/>
        <v>44</v>
      </c>
      <c r="K19" s="7">
        <f t="shared" si="1"/>
        <v>1555</v>
      </c>
    </row>
    <row r="20" spans="1:13">
      <c r="C20" s="7"/>
      <c r="D20" s="7"/>
      <c r="E20" s="7"/>
      <c r="F20" s="7"/>
      <c r="G20" s="7"/>
      <c r="H20" s="7"/>
      <c r="I20" s="7"/>
      <c r="J20" s="7"/>
      <c r="K20" s="7"/>
      <c r="L20" s="1">
        <f>SUM(L3:L18)</f>
        <v>266</v>
      </c>
      <c r="M20" s="1">
        <f>L20*8</f>
        <v>2128</v>
      </c>
    </row>
    <row r="21" spans="1:13">
      <c r="B21" s="4" t="s">
        <v>202</v>
      </c>
      <c r="C21" s="7">
        <f>K19</f>
        <v>1555</v>
      </c>
      <c r="D21" s="7"/>
      <c r="E21" s="7"/>
      <c r="F21" s="7"/>
      <c r="G21" s="7"/>
      <c r="H21" s="7"/>
      <c r="I21" s="7"/>
      <c r="J21" s="7"/>
      <c r="K21" s="7"/>
    </row>
  </sheetData>
  <mergeCells count="2">
    <mergeCell ref="C1:E1"/>
    <mergeCell ref="F1:H1"/>
  </mergeCells>
  <conditionalFormatting sqref="A3:A9">
    <cfRule type="duplicateValues" dxfId="60" priority="4"/>
  </conditionalFormatting>
  <conditionalFormatting sqref="A10:A11">
    <cfRule type="duplicateValues" dxfId="59" priority="2"/>
  </conditionalFormatting>
  <conditionalFormatting sqref="A12:A13">
    <cfRule type="duplicateValues" dxfId="58" priority="5"/>
  </conditionalFormatting>
  <conditionalFormatting sqref="A14:A15">
    <cfRule type="duplicateValues" dxfId="57" priority="1"/>
  </conditionalFormatting>
  <conditionalFormatting sqref="A16:A17">
    <cfRule type="duplicateValues" dxfId="56" priority="3"/>
  </conditionalFormatting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94" zoomScaleNormal="94" workbookViewId="0">
      <pane ySplit="1" topLeftCell="A2" activePane="bottomLeft" state="frozen"/>
      <selection pane="bottomLeft" activeCell="C9" sqref="C9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6">
        <v>77272</v>
      </c>
      <c r="B3" s="6" t="s">
        <v>180</v>
      </c>
      <c r="C3" s="7">
        <v>1</v>
      </c>
      <c r="D3" s="7">
        <v>4</v>
      </c>
      <c r="E3" s="7">
        <v>132.5</v>
      </c>
      <c r="F3" s="7"/>
      <c r="G3" s="7"/>
      <c r="H3" s="7">
        <v>1.5</v>
      </c>
      <c r="I3" s="7">
        <v>3.5</v>
      </c>
      <c r="J3" s="7"/>
      <c r="K3" s="7">
        <f>SUM(C3:J3)</f>
        <v>142.5</v>
      </c>
    </row>
    <row r="4" spans="1:11">
      <c r="A4" s="6">
        <v>82193</v>
      </c>
      <c r="B4" s="6" t="s">
        <v>201</v>
      </c>
      <c r="C4" s="7">
        <v>49</v>
      </c>
      <c r="D4" s="7">
        <v>85</v>
      </c>
      <c r="E4" s="7"/>
      <c r="F4" s="7"/>
      <c r="G4" s="7"/>
      <c r="H4" s="7"/>
      <c r="I4" s="7"/>
      <c r="J4" s="7"/>
      <c r="K4" s="7">
        <f t="shared" ref="K4:K17" si="0">SUM(C4:J4)</f>
        <v>134</v>
      </c>
    </row>
    <row r="5" spans="1:11">
      <c r="A5" s="6">
        <v>86420</v>
      </c>
      <c r="B5" s="6" t="s">
        <v>193</v>
      </c>
      <c r="C5" s="7">
        <v>7</v>
      </c>
      <c r="D5" s="7">
        <v>7</v>
      </c>
      <c r="E5" s="7">
        <v>4</v>
      </c>
      <c r="F5" s="7"/>
      <c r="G5" s="7"/>
      <c r="H5" s="7"/>
      <c r="I5" s="7">
        <v>60</v>
      </c>
      <c r="J5" s="7"/>
      <c r="K5" s="7">
        <f t="shared" si="0"/>
        <v>78</v>
      </c>
    </row>
    <row r="6" spans="1:11">
      <c r="A6" s="6">
        <v>86421</v>
      </c>
      <c r="B6" s="6" t="s">
        <v>198</v>
      </c>
      <c r="C6" s="7"/>
      <c r="D6" s="7">
        <v>63</v>
      </c>
      <c r="E6" s="7"/>
      <c r="F6" s="7"/>
      <c r="G6" s="7"/>
      <c r="H6" s="7">
        <v>95.5</v>
      </c>
      <c r="I6" s="7"/>
      <c r="J6" s="7"/>
      <c r="K6" s="7">
        <f t="shared" si="0"/>
        <v>158.5</v>
      </c>
    </row>
    <row r="7" spans="1:11">
      <c r="A7" s="6">
        <v>82191</v>
      </c>
      <c r="B7" s="6" t="s">
        <v>203</v>
      </c>
      <c r="C7" s="7"/>
      <c r="D7" s="7"/>
      <c r="E7" s="7">
        <v>184</v>
      </c>
      <c r="F7" s="7"/>
      <c r="G7" s="7"/>
      <c r="H7" s="7"/>
      <c r="I7" s="7"/>
      <c r="J7" s="7"/>
      <c r="K7" s="7">
        <f t="shared" si="0"/>
        <v>184</v>
      </c>
    </row>
    <row r="8" spans="1:11">
      <c r="A8" s="6">
        <v>86442</v>
      </c>
      <c r="B8" s="6" t="s">
        <v>181</v>
      </c>
      <c r="C8" s="7">
        <v>46</v>
      </c>
      <c r="D8" s="7">
        <v>59.5</v>
      </c>
      <c r="E8" s="7">
        <v>17.5</v>
      </c>
      <c r="F8" s="7"/>
      <c r="G8" s="7"/>
      <c r="H8" s="7">
        <v>17.5</v>
      </c>
      <c r="I8" s="7"/>
      <c r="J8" s="7"/>
      <c r="K8" s="7">
        <f t="shared" si="0"/>
        <v>140.5</v>
      </c>
    </row>
    <row r="9" spans="1:11">
      <c r="A9" s="6">
        <v>87088</v>
      </c>
      <c r="B9" s="6" t="s">
        <v>194</v>
      </c>
      <c r="C9" s="7">
        <v>66</v>
      </c>
      <c r="D9" s="7">
        <v>10</v>
      </c>
      <c r="E9" s="7">
        <v>18</v>
      </c>
      <c r="F9" s="7"/>
      <c r="G9" s="7"/>
      <c r="H9" s="7">
        <v>58</v>
      </c>
      <c r="I9" s="7"/>
      <c r="J9" s="7"/>
      <c r="K9" s="7">
        <f t="shared" si="0"/>
        <v>152</v>
      </c>
    </row>
    <row r="10" spans="1:11">
      <c r="A10" s="8">
        <v>90387</v>
      </c>
      <c r="B10" s="8" t="s">
        <v>182</v>
      </c>
      <c r="C10" s="7">
        <v>15</v>
      </c>
      <c r="D10" s="7"/>
      <c r="E10" s="7">
        <v>5</v>
      </c>
      <c r="F10" s="7"/>
      <c r="G10" s="7"/>
      <c r="H10" s="7">
        <v>145</v>
      </c>
      <c r="I10" s="7"/>
      <c r="J10" s="7"/>
      <c r="K10" s="7">
        <f t="shared" si="0"/>
        <v>165</v>
      </c>
    </row>
    <row r="11" spans="1:11">
      <c r="A11" s="9">
        <v>90415</v>
      </c>
      <c r="B11" s="9" t="s">
        <v>183</v>
      </c>
      <c r="C11" s="7">
        <v>52</v>
      </c>
      <c r="D11" s="7">
        <v>81</v>
      </c>
      <c r="E11" s="7">
        <v>15</v>
      </c>
      <c r="F11" s="7"/>
      <c r="G11" s="7"/>
      <c r="H11" s="7">
        <v>3</v>
      </c>
      <c r="I11" s="7">
        <v>8</v>
      </c>
      <c r="J11" s="7"/>
      <c r="K11" s="7">
        <f t="shared" si="0"/>
        <v>159</v>
      </c>
    </row>
    <row r="12" spans="1:11">
      <c r="A12" s="9">
        <v>90593</v>
      </c>
      <c r="B12" s="9" t="s">
        <v>184</v>
      </c>
      <c r="C12" s="7"/>
      <c r="D12" s="7">
        <v>12</v>
      </c>
      <c r="E12" s="7">
        <v>27</v>
      </c>
      <c r="F12" s="7"/>
      <c r="G12" s="7"/>
      <c r="H12" s="7">
        <v>48</v>
      </c>
      <c r="I12" s="7"/>
      <c r="J12" s="7"/>
      <c r="K12" s="7">
        <f t="shared" si="0"/>
        <v>87</v>
      </c>
    </row>
    <row r="13" spans="1:11">
      <c r="A13" s="9">
        <v>96225</v>
      </c>
      <c r="B13" s="9" t="s">
        <v>195</v>
      </c>
      <c r="C13" s="7">
        <v>9</v>
      </c>
      <c r="D13" s="7">
        <v>125</v>
      </c>
      <c r="E13" s="7">
        <v>4</v>
      </c>
      <c r="F13" s="7"/>
      <c r="G13" s="7"/>
      <c r="H13" s="7"/>
      <c r="I13" s="7"/>
      <c r="J13" s="7"/>
      <c r="K13" s="7">
        <f t="shared" si="0"/>
        <v>138</v>
      </c>
    </row>
    <row r="14" spans="1:11">
      <c r="A14" s="9">
        <v>96174</v>
      </c>
      <c r="B14" s="9" t="s">
        <v>200</v>
      </c>
      <c r="C14" s="7"/>
      <c r="D14" s="7"/>
      <c r="E14" s="7">
        <v>1</v>
      </c>
      <c r="F14" s="7"/>
      <c r="G14" s="7"/>
      <c r="H14" s="7"/>
      <c r="I14" s="7">
        <v>23</v>
      </c>
      <c r="J14" s="7"/>
      <c r="K14" s="7">
        <f t="shared" si="0"/>
        <v>24</v>
      </c>
    </row>
    <row r="15" spans="1:11">
      <c r="A15" s="9">
        <v>107055</v>
      </c>
      <c r="B15" s="9" t="s">
        <v>185</v>
      </c>
      <c r="C15" s="7">
        <v>1</v>
      </c>
      <c r="D15" s="7">
        <v>10</v>
      </c>
      <c r="E15" s="7">
        <v>0.5</v>
      </c>
      <c r="F15" s="7"/>
      <c r="G15" s="7"/>
      <c r="H15" s="7">
        <v>108.5</v>
      </c>
      <c r="I15" s="7"/>
      <c r="J15" s="7"/>
      <c r="K15" s="7">
        <f t="shared" si="0"/>
        <v>120</v>
      </c>
    </row>
    <row r="16" spans="1:11">
      <c r="A16" s="9">
        <v>107061</v>
      </c>
      <c r="B16" s="9" t="s">
        <v>199</v>
      </c>
      <c r="C16" s="7">
        <v>88</v>
      </c>
      <c r="D16" s="7">
        <v>46.5</v>
      </c>
      <c r="E16" s="7">
        <v>2</v>
      </c>
      <c r="F16" s="7"/>
      <c r="G16" s="7"/>
      <c r="H16" s="7">
        <v>8.5</v>
      </c>
      <c r="I16" s="7"/>
      <c r="J16" s="7"/>
      <c r="K16" s="7">
        <f t="shared" si="0"/>
        <v>145</v>
      </c>
    </row>
    <row r="17" spans="1:11">
      <c r="A17" s="1">
        <v>121664</v>
      </c>
      <c r="B17" s="15" t="s">
        <v>196</v>
      </c>
      <c r="C17" s="7">
        <v>42</v>
      </c>
      <c r="D17" s="7">
        <v>75.5</v>
      </c>
      <c r="E17" s="7">
        <v>3.5</v>
      </c>
      <c r="F17" s="7"/>
      <c r="G17" s="7"/>
      <c r="H17" s="7">
        <v>55</v>
      </c>
      <c r="I17" s="7"/>
      <c r="J17" s="7"/>
      <c r="K17" s="7">
        <f t="shared" si="0"/>
        <v>176</v>
      </c>
    </row>
    <row r="18" spans="1:11">
      <c r="B18" s="4" t="s">
        <v>189</v>
      </c>
      <c r="C18" s="7">
        <f>SUM(C3:C17)</f>
        <v>376</v>
      </c>
      <c r="D18" s="7">
        <v>578.5</v>
      </c>
      <c r="E18" s="7">
        <f t="shared" ref="E18:J18" si="1">SUM(E3:E17)</f>
        <v>414</v>
      </c>
      <c r="F18" s="7">
        <f t="shared" si="1"/>
        <v>0</v>
      </c>
      <c r="G18" s="7">
        <f t="shared" si="1"/>
        <v>0</v>
      </c>
      <c r="H18" s="7">
        <f t="shared" si="1"/>
        <v>540.5</v>
      </c>
      <c r="I18" s="7">
        <f t="shared" si="1"/>
        <v>94.5</v>
      </c>
      <c r="J18" s="7">
        <f t="shared" si="1"/>
        <v>0</v>
      </c>
      <c r="K18" s="7">
        <f t="shared" ref="K18" si="2">SUM(K3:K17)</f>
        <v>2003.5</v>
      </c>
    </row>
    <row r="19" spans="1:11"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B20" s="4" t="s">
        <v>204</v>
      </c>
      <c r="C20" s="7">
        <f>K18</f>
        <v>2003.5</v>
      </c>
      <c r="D20" s="7"/>
      <c r="E20" s="7"/>
      <c r="F20" s="7"/>
      <c r="G20" s="7"/>
      <c r="H20" s="7"/>
      <c r="I20" s="7"/>
      <c r="J20" s="7"/>
      <c r="K20" s="7"/>
    </row>
  </sheetData>
  <mergeCells count="2">
    <mergeCell ref="C1:E1"/>
    <mergeCell ref="F1:H1"/>
  </mergeCells>
  <conditionalFormatting sqref="A3:A10">
    <cfRule type="duplicateValues" dxfId="55" priority="3"/>
  </conditionalFormatting>
  <conditionalFormatting sqref="A11:A12">
    <cfRule type="duplicateValues" dxfId="54" priority="1"/>
  </conditionalFormatting>
  <conditionalFormatting sqref="A13:A14">
    <cfRule type="duplicateValues" dxfId="53" priority="4"/>
  </conditionalFormatting>
  <conditionalFormatting sqref="A15:A16">
    <cfRule type="duplicateValues" dxfId="52" priority="2"/>
  </conditionalFormatting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94" zoomScaleNormal="94" workbookViewId="0">
      <pane ySplit="1" topLeftCell="A2" activePane="bottomLeft" state="frozen"/>
      <selection pane="bottomLeft" activeCell="A5" sqref="A5:XFD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4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4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4">
      <c r="A3" s="6">
        <v>77272</v>
      </c>
      <c r="B3" s="6" t="s">
        <v>180</v>
      </c>
      <c r="C3" s="7">
        <v>6.5</v>
      </c>
      <c r="D3" s="7">
        <v>7</v>
      </c>
      <c r="E3" s="7">
        <v>139.5</v>
      </c>
      <c r="F3" s="7"/>
      <c r="G3" s="7"/>
      <c r="H3" s="7">
        <v>5</v>
      </c>
      <c r="I3" s="7">
        <v>1</v>
      </c>
      <c r="J3" s="7"/>
      <c r="K3" s="7">
        <f>SUM(C3:J3)</f>
        <v>159</v>
      </c>
    </row>
    <row r="4" spans="1:14">
      <c r="A4" s="6">
        <v>82193</v>
      </c>
      <c r="B4" s="6" t="s">
        <v>201</v>
      </c>
      <c r="C4" s="7"/>
      <c r="D4" s="7">
        <v>161.5</v>
      </c>
      <c r="E4" s="7"/>
      <c r="F4" s="7"/>
      <c r="G4" s="7"/>
      <c r="H4" s="7"/>
      <c r="I4" s="7"/>
      <c r="J4" s="7"/>
      <c r="K4" s="7">
        <f t="shared" ref="K4:K17" si="0">SUM(C4:J4)</f>
        <v>161.5</v>
      </c>
    </row>
    <row r="5" spans="1:14">
      <c r="A5" s="6">
        <v>86420</v>
      </c>
      <c r="B5" s="6" t="s">
        <v>193</v>
      </c>
      <c r="C5" s="7">
        <v>22.5</v>
      </c>
      <c r="D5" s="7">
        <v>5.5</v>
      </c>
      <c r="E5" s="7">
        <v>1</v>
      </c>
      <c r="F5" s="7"/>
      <c r="G5" s="7"/>
      <c r="H5" s="7">
        <v>9.5</v>
      </c>
      <c r="I5" s="7">
        <v>81</v>
      </c>
      <c r="J5" s="7"/>
      <c r="K5" s="7">
        <f t="shared" si="0"/>
        <v>119.5</v>
      </c>
      <c r="N5" s="1">
        <f>8*22</f>
        <v>176</v>
      </c>
    </row>
    <row r="6" spans="1:14">
      <c r="A6" s="6">
        <v>86421</v>
      </c>
      <c r="B6" s="6" t="s">
        <v>198</v>
      </c>
      <c r="C6" s="7"/>
      <c r="D6" s="7">
        <v>105</v>
      </c>
      <c r="E6" s="7">
        <v>40</v>
      </c>
      <c r="F6" s="7"/>
      <c r="G6" s="7"/>
      <c r="H6" s="7">
        <v>27.5</v>
      </c>
      <c r="I6" s="7"/>
      <c r="J6" s="7"/>
      <c r="K6" s="7">
        <f t="shared" si="0"/>
        <v>172.5</v>
      </c>
    </row>
    <row r="7" spans="1:14">
      <c r="A7" s="6">
        <v>82191</v>
      </c>
      <c r="B7" s="6" t="s">
        <v>203</v>
      </c>
      <c r="C7" s="7">
        <v>48</v>
      </c>
      <c r="D7" s="7">
        <v>45</v>
      </c>
      <c r="E7" s="7">
        <v>56</v>
      </c>
      <c r="F7" s="7"/>
      <c r="G7" s="7"/>
      <c r="H7" s="7">
        <v>9</v>
      </c>
      <c r="I7" s="7"/>
      <c r="J7" s="7"/>
      <c r="K7" s="7">
        <f t="shared" si="0"/>
        <v>158</v>
      </c>
    </row>
    <row r="8" spans="1:14">
      <c r="A8" s="6">
        <v>86442</v>
      </c>
      <c r="B8" s="6" t="s">
        <v>181</v>
      </c>
      <c r="C8" s="7">
        <v>49</v>
      </c>
      <c r="D8" s="7">
        <v>47</v>
      </c>
      <c r="E8" s="7">
        <v>11.5</v>
      </c>
      <c r="F8" s="7"/>
      <c r="G8" s="7"/>
      <c r="H8" s="7">
        <v>50.5</v>
      </c>
      <c r="I8" s="7"/>
      <c r="J8" s="7">
        <v>1</v>
      </c>
      <c r="K8" s="7">
        <f t="shared" si="0"/>
        <v>159</v>
      </c>
    </row>
    <row r="9" spans="1:14">
      <c r="A9" s="6">
        <v>87088</v>
      </c>
      <c r="B9" s="6" t="s">
        <v>194</v>
      </c>
      <c r="C9" s="7"/>
      <c r="D9" s="7">
        <v>144</v>
      </c>
      <c r="E9" s="7">
        <v>8</v>
      </c>
      <c r="F9" s="7"/>
      <c r="G9" s="7"/>
      <c r="H9" s="7">
        <v>20</v>
      </c>
      <c r="I9" s="7"/>
      <c r="J9" s="7"/>
      <c r="K9" s="7">
        <f t="shared" si="0"/>
        <v>172</v>
      </c>
    </row>
    <row r="10" spans="1:14">
      <c r="A10" s="8">
        <v>90387</v>
      </c>
      <c r="B10" s="8" t="s">
        <v>182</v>
      </c>
      <c r="C10" s="7">
        <v>16.5</v>
      </c>
      <c r="D10" s="7">
        <v>3</v>
      </c>
      <c r="E10" s="7">
        <v>8.5</v>
      </c>
      <c r="F10" s="7"/>
      <c r="G10" s="7"/>
      <c r="H10" s="7">
        <v>125.5</v>
      </c>
      <c r="I10" s="7"/>
      <c r="J10" s="7"/>
      <c r="K10" s="7">
        <f t="shared" si="0"/>
        <v>153.5</v>
      </c>
    </row>
    <row r="11" spans="1:14">
      <c r="A11" s="9">
        <v>90415</v>
      </c>
      <c r="B11" s="9" t="s">
        <v>183</v>
      </c>
      <c r="C11" s="7">
        <v>45.5</v>
      </c>
      <c r="D11" s="7">
        <v>53</v>
      </c>
      <c r="E11" s="7">
        <v>10</v>
      </c>
      <c r="F11" s="7"/>
      <c r="G11" s="7"/>
      <c r="H11" s="7">
        <v>3</v>
      </c>
      <c r="I11" s="7">
        <v>0.5</v>
      </c>
      <c r="J11" s="7"/>
      <c r="K11" s="7">
        <f t="shared" si="0"/>
        <v>112</v>
      </c>
    </row>
    <row r="12" spans="1:14">
      <c r="A12" s="9">
        <v>90593</v>
      </c>
      <c r="B12" s="9" t="s">
        <v>184</v>
      </c>
      <c r="C12" s="7"/>
      <c r="D12" s="7"/>
      <c r="E12" s="7">
        <v>0.5</v>
      </c>
      <c r="F12" s="7"/>
      <c r="G12" s="7"/>
      <c r="H12" s="7">
        <v>110</v>
      </c>
      <c r="I12" s="7"/>
      <c r="J12" s="7"/>
      <c r="K12" s="7">
        <f t="shared" si="0"/>
        <v>110.5</v>
      </c>
    </row>
    <row r="13" spans="1:14">
      <c r="A13" s="9">
        <v>96225</v>
      </c>
      <c r="B13" s="9" t="s">
        <v>195</v>
      </c>
      <c r="C13" s="7">
        <v>4</v>
      </c>
      <c r="D13" s="7">
        <v>141</v>
      </c>
      <c r="E13" s="7">
        <v>5</v>
      </c>
      <c r="F13" s="7"/>
      <c r="G13" s="7"/>
      <c r="H13" s="7">
        <v>4.5</v>
      </c>
      <c r="I13" s="7"/>
      <c r="J13" s="7"/>
      <c r="K13" s="7">
        <f t="shared" si="0"/>
        <v>154.5</v>
      </c>
    </row>
    <row r="14" spans="1:14">
      <c r="A14" s="9">
        <v>96174</v>
      </c>
      <c r="B14" s="9" t="s">
        <v>200</v>
      </c>
      <c r="C14" s="7"/>
      <c r="D14" s="7"/>
      <c r="E14" s="7">
        <v>1.5</v>
      </c>
      <c r="F14" s="7"/>
      <c r="G14" s="7"/>
      <c r="H14" s="7"/>
      <c r="I14" s="7">
        <v>165</v>
      </c>
      <c r="J14" s="7"/>
      <c r="K14" s="7">
        <f t="shared" si="0"/>
        <v>166.5</v>
      </c>
    </row>
    <row r="15" spans="1:14">
      <c r="A15" s="9"/>
      <c r="B15" s="9" t="s">
        <v>185</v>
      </c>
      <c r="C15" s="7">
        <v>2</v>
      </c>
      <c r="D15" s="7">
        <v>25.5</v>
      </c>
      <c r="E15" s="7"/>
      <c r="F15" s="7"/>
      <c r="G15" s="7"/>
      <c r="H15" s="7">
        <v>80</v>
      </c>
      <c r="I15" s="7"/>
      <c r="J15" s="7"/>
      <c r="K15" s="7">
        <f t="shared" si="0"/>
        <v>107.5</v>
      </c>
    </row>
    <row r="16" spans="1:14">
      <c r="A16" s="9"/>
      <c r="B16" s="9" t="s">
        <v>199</v>
      </c>
      <c r="C16" s="7">
        <v>64</v>
      </c>
      <c r="D16" s="7">
        <v>13</v>
      </c>
      <c r="E16" s="7">
        <v>8</v>
      </c>
      <c r="F16" s="7"/>
      <c r="G16" s="7"/>
      <c r="H16" s="7">
        <v>77.5</v>
      </c>
      <c r="I16" s="7"/>
      <c r="J16" s="7"/>
      <c r="K16" s="7">
        <f t="shared" si="0"/>
        <v>162.5</v>
      </c>
    </row>
    <row r="17" spans="2:11">
      <c r="B17" s="15" t="s">
        <v>196</v>
      </c>
      <c r="C17" s="7">
        <v>35.5</v>
      </c>
      <c r="D17" s="7">
        <v>54.5</v>
      </c>
      <c r="E17" s="7">
        <v>4.5</v>
      </c>
      <c r="F17" s="7"/>
      <c r="G17" s="7"/>
      <c r="H17" s="7">
        <v>33.5</v>
      </c>
      <c r="I17" s="7"/>
      <c r="J17" s="7"/>
      <c r="K17" s="7">
        <f t="shared" si="0"/>
        <v>128</v>
      </c>
    </row>
    <row r="18" spans="2:11">
      <c r="B18" s="4" t="s">
        <v>189</v>
      </c>
      <c r="C18" s="7">
        <f>SUM(C3:C17)</f>
        <v>293.5</v>
      </c>
      <c r="D18" s="7">
        <f t="shared" ref="D18:K18" si="1">SUM(D3:D17)</f>
        <v>805</v>
      </c>
      <c r="E18" s="7">
        <f t="shared" si="1"/>
        <v>294</v>
      </c>
      <c r="F18" s="7">
        <f t="shared" si="1"/>
        <v>0</v>
      </c>
      <c r="G18" s="7">
        <f t="shared" si="1"/>
        <v>0</v>
      </c>
      <c r="H18" s="7">
        <f t="shared" si="1"/>
        <v>555.5</v>
      </c>
      <c r="I18" s="7">
        <f t="shared" si="1"/>
        <v>247.5</v>
      </c>
      <c r="J18" s="7">
        <f t="shared" si="1"/>
        <v>1</v>
      </c>
      <c r="K18" s="7">
        <f t="shared" si="1"/>
        <v>2196.5</v>
      </c>
    </row>
    <row r="19" spans="2:11">
      <c r="C19" s="7"/>
      <c r="D19" s="7"/>
      <c r="E19" s="7"/>
      <c r="F19" s="7"/>
      <c r="G19" s="7"/>
      <c r="H19" s="7"/>
      <c r="I19" s="7"/>
      <c r="J19" s="7"/>
      <c r="K19" s="7"/>
    </row>
    <row r="20" spans="2:11">
      <c r="B20" s="4" t="s">
        <v>205</v>
      </c>
      <c r="C20" s="7">
        <f>K18</f>
        <v>2196.5</v>
      </c>
      <c r="D20" s="7"/>
      <c r="E20" s="7"/>
      <c r="F20" s="7"/>
      <c r="G20" s="7"/>
      <c r="H20" s="7"/>
      <c r="I20" s="7"/>
      <c r="J20" s="7"/>
      <c r="K20" s="7"/>
    </row>
  </sheetData>
  <mergeCells count="2">
    <mergeCell ref="C1:E1"/>
    <mergeCell ref="F1:H1"/>
  </mergeCells>
  <conditionalFormatting sqref="A3:A10">
    <cfRule type="duplicateValues" dxfId="51" priority="3"/>
  </conditionalFormatting>
  <conditionalFormatting sqref="A11:A12">
    <cfRule type="duplicateValues" dxfId="50" priority="1"/>
  </conditionalFormatting>
  <conditionalFormatting sqref="A13:A14">
    <cfRule type="duplicateValues" dxfId="49" priority="4"/>
  </conditionalFormatting>
  <conditionalFormatting sqref="A15:A16">
    <cfRule type="duplicateValues" dxfId="48" priority="2"/>
  </conditionalFormatting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94" zoomScaleNormal="94" workbookViewId="0">
      <pane ySplit="1" topLeftCell="A2" activePane="bottomLeft" state="frozen"/>
      <selection pane="bottomLeft" activeCell="K5" sqref="K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129.5</v>
      </c>
      <c r="F3" s="7"/>
      <c r="G3" s="7"/>
      <c r="H3" s="7"/>
      <c r="I3" s="7">
        <v>5.5</v>
      </c>
      <c r="J3" s="7"/>
      <c r="K3" s="7">
        <f>SUM(C3:J3)</f>
        <v>135</v>
      </c>
    </row>
    <row r="4" spans="1:11">
      <c r="A4" s="6">
        <v>82193</v>
      </c>
      <c r="B4" s="6" t="s">
        <v>201</v>
      </c>
      <c r="C4" s="7"/>
      <c r="D4" s="7"/>
      <c r="E4" s="7">
        <v>132.5</v>
      </c>
      <c r="F4" s="7"/>
      <c r="G4" s="7"/>
      <c r="H4" s="7"/>
      <c r="I4" s="7"/>
      <c r="J4" s="7"/>
      <c r="K4" s="7">
        <f t="shared" ref="K4:K17" si="0">SUM(C4:J4)</f>
        <v>132.5</v>
      </c>
    </row>
    <row r="5" spans="1:11">
      <c r="A5" s="6">
        <v>86420</v>
      </c>
      <c r="B5" s="6" t="s">
        <v>193</v>
      </c>
      <c r="C5" s="7"/>
      <c r="D5" s="7"/>
      <c r="E5" s="7">
        <v>33.5</v>
      </c>
      <c r="F5" s="7"/>
      <c r="G5" s="7"/>
      <c r="H5" s="7"/>
      <c r="I5" s="7">
        <v>54</v>
      </c>
      <c r="J5" s="7"/>
      <c r="K5" s="7">
        <f t="shared" si="0"/>
        <v>87.5</v>
      </c>
    </row>
    <row r="6" spans="1:11">
      <c r="A6" s="6">
        <v>86421</v>
      </c>
      <c r="B6" s="6" t="s">
        <v>198</v>
      </c>
      <c r="C6" s="7"/>
      <c r="D6" s="7"/>
      <c r="E6" s="7">
        <v>167</v>
      </c>
      <c r="F6" s="7"/>
      <c r="G6" s="7"/>
      <c r="H6" s="7"/>
      <c r="I6" s="7"/>
      <c r="J6" s="7"/>
      <c r="K6" s="7">
        <f t="shared" si="0"/>
        <v>167</v>
      </c>
    </row>
    <row r="7" spans="1:11">
      <c r="A7" s="6">
        <v>82191</v>
      </c>
      <c r="B7" s="6" t="s">
        <v>203</v>
      </c>
      <c r="C7" s="7"/>
      <c r="D7" s="7"/>
      <c r="E7" s="7">
        <v>133</v>
      </c>
      <c r="F7" s="7"/>
      <c r="G7" s="7"/>
      <c r="H7" s="7">
        <v>6</v>
      </c>
      <c r="I7" s="7"/>
      <c r="J7" s="7"/>
      <c r="K7" s="7">
        <f t="shared" si="0"/>
        <v>139</v>
      </c>
    </row>
    <row r="8" spans="1:11">
      <c r="A8" s="6">
        <v>86442</v>
      </c>
      <c r="B8" s="6" t="s">
        <v>181</v>
      </c>
      <c r="C8" s="7"/>
      <c r="D8" s="7"/>
      <c r="E8" s="7">
        <v>135</v>
      </c>
      <c r="F8" s="7"/>
      <c r="G8" s="7"/>
      <c r="H8" s="7">
        <v>26.5</v>
      </c>
      <c r="I8" s="7"/>
      <c r="J8" s="7"/>
      <c r="K8" s="7">
        <f t="shared" si="0"/>
        <v>161.5</v>
      </c>
    </row>
    <row r="9" spans="1:11">
      <c r="A9" s="6">
        <v>87088</v>
      </c>
      <c r="B9" s="6" t="s">
        <v>194</v>
      </c>
      <c r="C9" s="7"/>
      <c r="D9" s="7"/>
      <c r="E9" s="7">
        <v>37</v>
      </c>
      <c r="F9" s="7"/>
      <c r="G9" s="7"/>
      <c r="H9" s="7">
        <v>115</v>
      </c>
      <c r="I9" s="7"/>
      <c r="J9" s="7"/>
      <c r="K9" s="7">
        <f t="shared" si="0"/>
        <v>152</v>
      </c>
    </row>
    <row r="10" spans="1:11">
      <c r="A10" s="8">
        <v>90387</v>
      </c>
      <c r="B10" s="8" t="s">
        <v>182</v>
      </c>
      <c r="C10" s="7"/>
      <c r="D10" s="7"/>
      <c r="E10" s="7">
        <v>121</v>
      </c>
      <c r="F10" s="7"/>
      <c r="G10" s="7"/>
      <c r="H10" s="7"/>
      <c r="I10" s="7"/>
      <c r="J10" s="7"/>
      <c r="K10" s="7">
        <f t="shared" si="0"/>
        <v>121</v>
      </c>
    </row>
    <row r="11" spans="1:11">
      <c r="A11" s="9">
        <v>90415</v>
      </c>
      <c r="B11" s="9" t="s">
        <v>183</v>
      </c>
      <c r="C11" s="7"/>
      <c r="D11" s="7"/>
      <c r="E11" s="7">
        <v>134.5</v>
      </c>
      <c r="F11" s="7"/>
      <c r="G11" s="7"/>
      <c r="H11" s="7"/>
      <c r="I11" s="7">
        <v>1.5</v>
      </c>
      <c r="J11" s="7"/>
      <c r="K11" s="7">
        <f t="shared" si="0"/>
        <v>136</v>
      </c>
    </row>
    <row r="12" spans="1:11">
      <c r="A12" s="9">
        <v>90593</v>
      </c>
      <c r="B12" s="9" t="s">
        <v>184</v>
      </c>
      <c r="C12" s="7"/>
      <c r="D12" s="7"/>
      <c r="E12" s="7">
        <v>118.5</v>
      </c>
      <c r="F12" s="7"/>
      <c r="G12" s="7"/>
      <c r="H12" s="7">
        <v>14</v>
      </c>
      <c r="I12" s="7"/>
      <c r="J12" s="7"/>
      <c r="K12" s="7">
        <f t="shared" si="0"/>
        <v>132.5</v>
      </c>
    </row>
    <row r="13" spans="1:11">
      <c r="A13" s="9">
        <v>96225</v>
      </c>
      <c r="B13" s="9" t="s">
        <v>195</v>
      </c>
      <c r="C13" s="7"/>
      <c r="D13" s="7"/>
      <c r="E13" s="7">
        <v>153</v>
      </c>
      <c r="F13" s="7"/>
      <c r="G13" s="7"/>
      <c r="H13" s="7"/>
      <c r="I13" s="7"/>
      <c r="J13" s="7"/>
      <c r="K13" s="7">
        <f t="shared" si="0"/>
        <v>153</v>
      </c>
    </row>
    <row r="14" spans="1:11">
      <c r="A14" s="9">
        <v>96174</v>
      </c>
      <c r="B14" s="9" t="s">
        <v>200</v>
      </c>
      <c r="C14" s="7"/>
      <c r="D14" s="7"/>
      <c r="E14" s="7">
        <v>74</v>
      </c>
      <c r="F14" s="7"/>
      <c r="G14" s="7"/>
      <c r="H14" s="7"/>
      <c r="I14" s="7">
        <v>66</v>
      </c>
      <c r="J14" s="7"/>
      <c r="K14" s="7">
        <f t="shared" si="0"/>
        <v>140</v>
      </c>
    </row>
    <row r="15" spans="1:11">
      <c r="A15" s="9"/>
      <c r="B15" s="9" t="s">
        <v>185</v>
      </c>
      <c r="C15" s="7"/>
      <c r="D15" s="7"/>
      <c r="E15" s="7">
        <v>37</v>
      </c>
      <c r="F15" s="7"/>
      <c r="G15" s="7"/>
      <c r="H15" s="7">
        <v>7</v>
      </c>
      <c r="I15" s="7"/>
      <c r="J15" s="7"/>
      <c r="K15" s="7">
        <f t="shared" si="0"/>
        <v>44</v>
      </c>
    </row>
    <row r="16" spans="1:11">
      <c r="A16" s="9"/>
      <c r="B16" s="9" t="s">
        <v>199</v>
      </c>
      <c r="C16" s="7"/>
      <c r="D16" s="7"/>
      <c r="E16" s="7">
        <v>175</v>
      </c>
      <c r="F16" s="7"/>
      <c r="G16" s="7"/>
      <c r="H16" s="7"/>
      <c r="I16" s="7"/>
      <c r="J16" s="7"/>
      <c r="K16" s="7">
        <f t="shared" si="0"/>
        <v>175</v>
      </c>
    </row>
    <row r="17" spans="2:11">
      <c r="B17" s="1" t="s">
        <v>206</v>
      </c>
      <c r="C17" s="7"/>
      <c r="D17" s="7"/>
      <c r="E17" s="7"/>
      <c r="F17" s="7"/>
      <c r="G17" s="7"/>
      <c r="H17" s="7"/>
      <c r="I17" s="7">
        <v>142</v>
      </c>
      <c r="J17" s="7"/>
      <c r="K17" s="7">
        <f t="shared" si="0"/>
        <v>142</v>
      </c>
    </row>
    <row r="18" spans="2:11">
      <c r="B18" s="4" t="s">
        <v>189</v>
      </c>
      <c r="C18" s="7">
        <f>SUM(C3:C17)</f>
        <v>0</v>
      </c>
      <c r="D18" s="7">
        <f t="shared" ref="D18:K18" si="1">SUM(D3:D17)</f>
        <v>0</v>
      </c>
      <c r="E18" s="7">
        <f t="shared" si="1"/>
        <v>1580.5</v>
      </c>
      <c r="F18" s="7">
        <f t="shared" si="1"/>
        <v>0</v>
      </c>
      <c r="G18" s="7">
        <f t="shared" si="1"/>
        <v>0</v>
      </c>
      <c r="H18" s="7">
        <f t="shared" si="1"/>
        <v>168.5</v>
      </c>
      <c r="I18" s="7">
        <f t="shared" si="1"/>
        <v>269</v>
      </c>
      <c r="J18" s="7">
        <f t="shared" si="1"/>
        <v>0</v>
      </c>
      <c r="K18" s="7">
        <f t="shared" si="1"/>
        <v>2018</v>
      </c>
    </row>
    <row r="19" spans="2:11">
      <c r="C19" s="7"/>
      <c r="D19" s="7"/>
      <c r="E19" s="7"/>
      <c r="F19" s="7"/>
      <c r="G19" s="7"/>
      <c r="H19" s="7"/>
      <c r="I19" s="7"/>
      <c r="J19" s="7"/>
      <c r="K19" s="7"/>
    </row>
    <row r="20" spans="2:11">
      <c r="B20" s="4" t="s">
        <v>207</v>
      </c>
      <c r="C20" s="7">
        <f>K18</f>
        <v>2018</v>
      </c>
      <c r="D20" s="7"/>
      <c r="E20" s="7"/>
      <c r="F20" s="7"/>
      <c r="G20" s="7"/>
      <c r="H20" s="7"/>
      <c r="I20" s="7"/>
      <c r="J20" s="7"/>
      <c r="K20" s="7"/>
    </row>
  </sheetData>
  <mergeCells count="2">
    <mergeCell ref="C1:E1"/>
    <mergeCell ref="F1:H1"/>
  </mergeCells>
  <conditionalFormatting sqref="A3:A10">
    <cfRule type="duplicateValues" dxfId="47" priority="11"/>
  </conditionalFormatting>
  <conditionalFormatting sqref="A11:A12">
    <cfRule type="duplicateValues" dxfId="46" priority="1"/>
  </conditionalFormatting>
  <conditionalFormatting sqref="A13:A14">
    <cfRule type="duplicateValues" dxfId="45" priority="12"/>
  </conditionalFormatting>
  <conditionalFormatting sqref="A15:A16">
    <cfRule type="duplicateValues" dxfId="44" priority="4"/>
  </conditionalFormatting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94" zoomScaleNormal="94" workbookViewId="0">
      <pane ySplit="1" topLeftCell="A2" activePane="bottomLeft" state="frozen"/>
      <selection pane="bottomLeft" activeCell="K5" sqref="K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106</v>
      </c>
      <c r="F3" s="7"/>
      <c r="G3" s="7"/>
      <c r="H3" s="7">
        <v>1.5</v>
      </c>
      <c r="I3" s="7">
        <v>4.5</v>
      </c>
      <c r="J3" s="7"/>
      <c r="K3" s="7">
        <f>SUM(C3:J3)</f>
        <v>112</v>
      </c>
    </row>
    <row r="4" spans="1:11">
      <c r="A4" s="6">
        <v>82193</v>
      </c>
      <c r="B4" s="6" t="s">
        <v>201</v>
      </c>
      <c r="C4" s="7"/>
      <c r="D4" s="7"/>
      <c r="E4" s="7">
        <v>149</v>
      </c>
      <c r="F4" s="7"/>
      <c r="G4" s="7"/>
      <c r="H4" s="7"/>
      <c r="I4" s="7"/>
      <c r="J4" s="7"/>
      <c r="K4" s="7">
        <f t="shared" ref="K4:K19" si="0">SUM(C4:J4)</f>
        <v>149</v>
      </c>
    </row>
    <row r="5" spans="1:11">
      <c r="A5" s="6">
        <v>86420</v>
      </c>
      <c r="B5" s="6" t="s">
        <v>193</v>
      </c>
      <c r="C5" s="7"/>
      <c r="D5" s="7"/>
      <c r="E5" s="7">
        <v>30</v>
      </c>
      <c r="F5" s="7"/>
      <c r="G5" s="7"/>
      <c r="H5" s="7"/>
      <c r="I5" s="7">
        <v>61</v>
      </c>
      <c r="J5" s="7"/>
      <c r="K5" s="7">
        <f t="shared" si="0"/>
        <v>91</v>
      </c>
    </row>
    <row r="6" spans="1:11">
      <c r="A6" s="6">
        <v>86421</v>
      </c>
      <c r="B6" s="6" t="s">
        <v>198</v>
      </c>
      <c r="C6" s="7"/>
      <c r="D6" s="7"/>
      <c r="E6" s="7">
        <v>118</v>
      </c>
      <c r="F6" s="7"/>
      <c r="G6" s="7"/>
      <c r="H6" s="7"/>
      <c r="I6" s="7"/>
      <c r="J6" s="7"/>
      <c r="K6" s="7">
        <f t="shared" si="0"/>
        <v>118</v>
      </c>
    </row>
    <row r="7" spans="1:11">
      <c r="A7" s="6">
        <v>82191</v>
      </c>
      <c r="B7" s="6" t="s">
        <v>203</v>
      </c>
      <c r="C7" s="7"/>
      <c r="D7" s="7"/>
      <c r="E7" s="7">
        <v>129.5</v>
      </c>
      <c r="F7" s="7"/>
      <c r="G7" s="7"/>
      <c r="H7" s="7">
        <v>23</v>
      </c>
      <c r="I7" s="7"/>
      <c r="J7" s="7"/>
      <c r="K7" s="7">
        <f t="shared" si="0"/>
        <v>152.5</v>
      </c>
    </row>
    <row r="8" spans="1:11">
      <c r="A8" s="6">
        <v>87308</v>
      </c>
      <c r="B8" s="6" t="s">
        <v>208</v>
      </c>
      <c r="C8" s="7"/>
      <c r="D8" s="7"/>
      <c r="E8" s="7">
        <v>122.5</v>
      </c>
      <c r="G8" s="7"/>
      <c r="H8" s="7">
        <v>29.5</v>
      </c>
      <c r="I8" s="7"/>
      <c r="J8" s="7"/>
      <c r="K8" s="7">
        <f t="shared" si="0"/>
        <v>152</v>
      </c>
    </row>
    <row r="9" spans="1:11">
      <c r="A9" s="6">
        <v>86442</v>
      </c>
      <c r="B9" s="6" t="s">
        <v>181</v>
      </c>
      <c r="C9" s="7"/>
      <c r="D9" s="7"/>
      <c r="E9" s="7">
        <v>148.5</v>
      </c>
      <c r="F9" s="7"/>
      <c r="G9" s="7"/>
      <c r="H9" s="7">
        <v>14.5</v>
      </c>
      <c r="I9" s="7"/>
      <c r="J9" s="7"/>
      <c r="K9" s="7">
        <f t="shared" si="0"/>
        <v>163</v>
      </c>
    </row>
    <row r="10" spans="1:11">
      <c r="A10" s="6">
        <v>87088</v>
      </c>
      <c r="B10" s="6" t="s">
        <v>194</v>
      </c>
      <c r="C10" s="7"/>
      <c r="D10" s="7"/>
      <c r="E10" s="7">
        <v>57</v>
      </c>
      <c r="F10" s="7"/>
      <c r="G10" s="7"/>
      <c r="H10" s="7">
        <v>87</v>
      </c>
      <c r="I10" s="7"/>
      <c r="J10" s="7"/>
      <c r="K10" s="7">
        <f t="shared" si="0"/>
        <v>144</v>
      </c>
    </row>
    <row r="11" spans="1:11">
      <c r="A11" s="8">
        <v>90387</v>
      </c>
      <c r="B11" s="8" t="s">
        <v>182</v>
      </c>
      <c r="C11" s="7"/>
      <c r="D11" s="7"/>
      <c r="E11" s="7">
        <v>142.5</v>
      </c>
      <c r="F11" s="7"/>
      <c r="G11" s="7"/>
      <c r="H11" s="7"/>
      <c r="I11" s="7"/>
      <c r="J11" s="7"/>
      <c r="K11" s="7">
        <f t="shared" si="0"/>
        <v>142.5</v>
      </c>
    </row>
    <row r="12" spans="1:11">
      <c r="A12" s="9">
        <v>90415</v>
      </c>
      <c r="B12" s="9" t="s">
        <v>183</v>
      </c>
      <c r="C12" s="7"/>
      <c r="D12" s="7"/>
      <c r="E12" s="7">
        <v>137</v>
      </c>
      <c r="F12" s="7"/>
      <c r="G12" s="7"/>
      <c r="H12" s="7"/>
      <c r="I12" s="7">
        <v>4</v>
      </c>
      <c r="J12" s="7"/>
      <c r="K12" s="7">
        <f t="shared" si="0"/>
        <v>141</v>
      </c>
    </row>
    <row r="13" spans="1:11">
      <c r="A13" s="9">
        <v>90593</v>
      </c>
      <c r="B13" s="9" t="s">
        <v>184</v>
      </c>
      <c r="C13" s="7"/>
      <c r="D13" s="7"/>
      <c r="E13" s="7">
        <v>115</v>
      </c>
      <c r="F13" s="7"/>
      <c r="G13" s="7"/>
      <c r="H13" s="7">
        <v>3</v>
      </c>
      <c r="I13" s="7"/>
      <c r="J13" s="7"/>
      <c r="K13" s="7">
        <f t="shared" si="0"/>
        <v>118</v>
      </c>
    </row>
    <row r="14" spans="1:11">
      <c r="A14" s="9">
        <v>92504</v>
      </c>
      <c r="B14" s="9" t="s">
        <v>206</v>
      </c>
      <c r="C14" s="7"/>
      <c r="D14" s="7"/>
      <c r="E14" s="7"/>
      <c r="F14" s="7"/>
      <c r="G14" s="7"/>
      <c r="H14" s="7"/>
      <c r="I14" s="7">
        <v>132</v>
      </c>
      <c r="J14" s="7"/>
      <c r="K14" s="7">
        <f t="shared" si="0"/>
        <v>132</v>
      </c>
    </row>
    <row r="15" spans="1:11">
      <c r="A15" s="9">
        <v>96225</v>
      </c>
      <c r="B15" s="9" t="s">
        <v>195</v>
      </c>
      <c r="C15" s="7"/>
      <c r="D15" s="7"/>
      <c r="E15" s="7">
        <v>136</v>
      </c>
      <c r="F15" s="7"/>
      <c r="G15" s="7"/>
      <c r="H15" s="7"/>
      <c r="I15" s="7"/>
      <c r="J15" s="7"/>
      <c r="K15" s="7">
        <f t="shared" si="0"/>
        <v>136</v>
      </c>
    </row>
    <row r="16" spans="1:11">
      <c r="A16" s="9">
        <v>96174</v>
      </c>
      <c r="B16" s="9" t="s">
        <v>200</v>
      </c>
      <c r="C16" s="7"/>
      <c r="D16" s="7"/>
      <c r="E16" s="7">
        <v>45</v>
      </c>
      <c r="F16" s="7"/>
      <c r="G16" s="7"/>
      <c r="H16" s="7"/>
      <c r="I16" s="7">
        <v>92</v>
      </c>
      <c r="J16" s="7"/>
      <c r="K16" s="7">
        <f t="shared" si="0"/>
        <v>137</v>
      </c>
    </row>
    <row r="17" spans="1:11">
      <c r="A17" s="9"/>
      <c r="B17" s="9" t="s">
        <v>185</v>
      </c>
      <c r="C17" s="7"/>
      <c r="D17" s="7"/>
      <c r="E17" s="7">
        <v>123</v>
      </c>
      <c r="F17" s="7"/>
      <c r="G17" s="7"/>
      <c r="H17" s="7"/>
      <c r="I17" s="7"/>
      <c r="J17" s="7"/>
      <c r="K17" s="7">
        <f t="shared" si="0"/>
        <v>123</v>
      </c>
    </row>
    <row r="18" spans="1:11">
      <c r="A18" s="9"/>
      <c r="B18" s="9" t="s">
        <v>199</v>
      </c>
      <c r="C18" s="7"/>
      <c r="D18" s="7"/>
      <c r="E18" s="7">
        <v>166</v>
      </c>
      <c r="F18" s="7"/>
      <c r="G18" s="7"/>
      <c r="H18" s="7"/>
      <c r="I18" s="7"/>
      <c r="J18" s="7"/>
      <c r="K18" s="7">
        <f t="shared" si="0"/>
        <v>166</v>
      </c>
    </row>
    <row r="19" spans="1:11">
      <c r="C19" s="7"/>
      <c r="D19" s="7"/>
      <c r="E19" s="7"/>
      <c r="F19" s="7"/>
      <c r="G19" s="7"/>
      <c r="H19" s="7"/>
      <c r="I19" s="7"/>
      <c r="J19" s="7"/>
      <c r="K19" s="7">
        <f t="shared" si="0"/>
        <v>0</v>
      </c>
    </row>
    <row r="20" spans="1:11">
      <c r="B20" s="4" t="s">
        <v>189</v>
      </c>
      <c r="C20" s="7">
        <f>SUM(C3:C19)</f>
        <v>0</v>
      </c>
      <c r="D20" s="7">
        <f t="shared" ref="D20:K20" si="1">SUM(D3:D19)</f>
        <v>0</v>
      </c>
      <c r="E20" s="7">
        <f t="shared" si="1"/>
        <v>1725</v>
      </c>
      <c r="F20" s="7">
        <f t="shared" si="1"/>
        <v>0</v>
      </c>
      <c r="G20" s="7">
        <f t="shared" si="1"/>
        <v>0</v>
      </c>
      <c r="H20" s="7">
        <f t="shared" si="1"/>
        <v>158.5</v>
      </c>
      <c r="I20" s="7">
        <f t="shared" si="1"/>
        <v>293.5</v>
      </c>
      <c r="J20" s="7">
        <f t="shared" si="1"/>
        <v>0</v>
      </c>
      <c r="K20" s="7">
        <f t="shared" si="1"/>
        <v>2177</v>
      </c>
    </row>
    <row r="21" spans="1:11"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B22" s="4" t="s">
        <v>209</v>
      </c>
      <c r="C22" s="7">
        <f>K20</f>
        <v>2177</v>
      </c>
      <c r="D22" s="7"/>
      <c r="E22" s="7"/>
      <c r="F22" s="7"/>
      <c r="G22" s="7"/>
      <c r="H22" s="7"/>
      <c r="I22" s="7"/>
      <c r="J22" s="7"/>
      <c r="K22" s="7"/>
    </row>
  </sheetData>
  <mergeCells count="2">
    <mergeCell ref="C1:E1"/>
    <mergeCell ref="F1:H1"/>
  </mergeCells>
  <conditionalFormatting sqref="A3:A11">
    <cfRule type="duplicateValues" dxfId="43" priority="4"/>
  </conditionalFormatting>
  <conditionalFormatting sqref="A12:A13">
    <cfRule type="duplicateValues" dxfId="42" priority="2"/>
  </conditionalFormatting>
  <conditionalFormatting sqref="A14:A16">
    <cfRule type="duplicateValues" dxfId="41" priority="3"/>
  </conditionalFormatting>
  <conditionalFormatting sqref="A17:A18">
    <cfRule type="duplicateValues" dxfId="40" priority="5"/>
  </conditionalFormatting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4" zoomScaleNormal="94" workbookViewId="0">
      <pane ySplit="1" topLeftCell="A2" activePane="bottomLeft" state="frozen"/>
      <selection pane="bottomLeft" activeCell="E21" sqref="E3:E21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163</v>
      </c>
      <c r="F3" s="7"/>
      <c r="G3" s="7"/>
      <c r="H3" s="7">
        <v>0.5</v>
      </c>
      <c r="I3" s="7">
        <v>2.5</v>
      </c>
      <c r="J3" s="7"/>
      <c r="K3" s="7">
        <f>SUM(C3:J3)</f>
        <v>166</v>
      </c>
    </row>
    <row r="4" spans="1:11">
      <c r="A4" s="6">
        <v>82193</v>
      </c>
      <c r="B4" s="6" t="s">
        <v>201</v>
      </c>
      <c r="C4" s="7"/>
      <c r="D4" s="7"/>
      <c r="E4" s="7">
        <v>149</v>
      </c>
      <c r="F4" s="7"/>
      <c r="G4" s="7"/>
      <c r="H4" s="7">
        <v>6</v>
      </c>
      <c r="I4" s="7"/>
      <c r="J4" s="7"/>
      <c r="K4" s="7">
        <f t="shared" ref="K4:K22" si="0">SUM(C4:J4)</f>
        <v>155</v>
      </c>
    </row>
    <row r="5" spans="1:11">
      <c r="A5" s="6">
        <v>86420</v>
      </c>
      <c r="B5" s="6" t="s">
        <v>193</v>
      </c>
      <c r="C5" s="7"/>
      <c r="D5" s="7"/>
      <c r="E5" s="7">
        <v>50</v>
      </c>
      <c r="F5" s="7"/>
      <c r="G5" s="7"/>
      <c r="H5" s="7"/>
      <c r="I5" s="7">
        <v>41</v>
      </c>
      <c r="J5" s="7"/>
      <c r="K5" s="7">
        <f t="shared" si="0"/>
        <v>91</v>
      </c>
    </row>
    <row r="6" spans="1:11">
      <c r="A6" s="6">
        <v>86421</v>
      </c>
      <c r="B6" s="6" t="s">
        <v>198</v>
      </c>
      <c r="C6" s="7"/>
      <c r="D6" s="7"/>
      <c r="E6" s="7">
        <v>155</v>
      </c>
      <c r="F6" s="7"/>
      <c r="G6" s="7"/>
      <c r="H6" s="7"/>
      <c r="I6" s="7"/>
      <c r="J6" s="7"/>
      <c r="K6" s="7">
        <f t="shared" si="0"/>
        <v>155</v>
      </c>
    </row>
    <row r="7" spans="1:11">
      <c r="A7" s="6">
        <v>82191</v>
      </c>
      <c r="B7" s="6" t="s">
        <v>203</v>
      </c>
      <c r="C7" s="7"/>
      <c r="D7" s="7"/>
      <c r="E7" s="7">
        <v>157</v>
      </c>
      <c r="F7" s="7"/>
      <c r="G7" s="7"/>
      <c r="H7" s="7">
        <v>4</v>
      </c>
      <c r="I7" s="7"/>
      <c r="J7" s="7"/>
      <c r="K7" s="7">
        <f t="shared" si="0"/>
        <v>161</v>
      </c>
    </row>
    <row r="8" spans="1:11">
      <c r="A8" s="6">
        <v>87308</v>
      </c>
      <c r="B8" s="6" t="s">
        <v>208</v>
      </c>
      <c r="C8" s="7"/>
      <c r="D8" s="7"/>
      <c r="E8" s="7">
        <v>135.5</v>
      </c>
      <c r="G8" s="7"/>
      <c r="H8" s="7">
        <v>22.5</v>
      </c>
      <c r="I8" s="7"/>
      <c r="J8" s="7"/>
      <c r="K8" s="7">
        <f t="shared" si="0"/>
        <v>158</v>
      </c>
    </row>
    <row r="9" spans="1:11">
      <c r="A9" s="6">
        <v>86442</v>
      </c>
      <c r="B9" s="6" t="s">
        <v>181</v>
      </c>
      <c r="C9" s="7"/>
      <c r="D9" s="7"/>
      <c r="E9" s="7">
        <v>145.5</v>
      </c>
      <c r="F9" s="7"/>
      <c r="G9" s="7"/>
      <c r="H9" s="7">
        <v>6</v>
      </c>
      <c r="I9" s="7"/>
      <c r="J9" s="7">
        <v>22</v>
      </c>
      <c r="K9" s="7">
        <f t="shared" si="0"/>
        <v>173.5</v>
      </c>
    </row>
    <row r="10" spans="1:11">
      <c r="A10" s="6">
        <v>87088</v>
      </c>
      <c r="B10" s="6" t="s">
        <v>194</v>
      </c>
      <c r="C10" s="7"/>
      <c r="D10" s="7"/>
      <c r="E10" s="7">
        <v>129</v>
      </c>
      <c r="F10" s="7"/>
      <c r="G10" s="7"/>
      <c r="H10" s="7">
        <v>31</v>
      </c>
      <c r="I10" s="7"/>
      <c r="J10" s="7"/>
      <c r="K10" s="7">
        <f t="shared" si="0"/>
        <v>160</v>
      </c>
    </row>
    <row r="11" spans="1:11">
      <c r="A11" s="8">
        <v>90387</v>
      </c>
      <c r="B11" s="8" t="s">
        <v>182</v>
      </c>
      <c r="C11" s="7"/>
      <c r="D11" s="7"/>
      <c r="E11" s="7">
        <v>182</v>
      </c>
      <c r="F11" s="7"/>
      <c r="G11" s="7"/>
      <c r="H11" s="7"/>
      <c r="I11" s="7"/>
      <c r="J11" s="7"/>
      <c r="K11" s="7">
        <f t="shared" si="0"/>
        <v>182</v>
      </c>
    </row>
    <row r="12" spans="1:11">
      <c r="A12" s="9">
        <v>90415</v>
      </c>
      <c r="B12" s="9" t="s">
        <v>183</v>
      </c>
      <c r="C12" s="7"/>
      <c r="D12" s="7"/>
      <c r="E12" s="7">
        <v>157</v>
      </c>
      <c r="F12" s="7"/>
      <c r="G12" s="7"/>
      <c r="H12" s="7"/>
      <c r="I12" s="7">
        <v>6</v>
      </c>
      <c r="J12" s="7"/>
      <c r="K12" s="7">
        <f t="shared" si="0"/>
        <v>163</v>
      </c>
    </row>
    <row r="13" spans="1:11">
      <c r="A13" s="9">
        <v>90593</v>
      </c>
      <c r="B13" s="9" t="s">
        <v>184</v>
      </c>
      <c r="C13" s="7"/>
      <c r="D13" s="7"/>
      <c r="E13" s="7">
        <v>157</v>
      </c>
      <c r="F13" s="7"/>
      <c r="G13" s="7"/>
      <c r="H13" s="7">
        <v>7</v>
      </c>
      <c r="I13" s="7"/>
      <c r="J13" s="7"/>
      <c r="K13" s="7">
        <f t="shared" si="0"/>
        <v>164</v>
      </c>
    </row>
    <row r="14" spans="1:11">
      <c r="A14" s="9">
        <v>92504</v>
      </c>
      <c r="B14" s="9" t="s">
        <v>206</v>
      </c>
      <c r="C14" s="7"/>
      <c r="D14" s="7"/>
      <c r="E14" s="7"/>
      <c r="F14" s="7"/>
      <c r="G14" s="7"/>
      <c r="H14" s="7"/>
      <c r="I14" s="7">
        <v>109</v>
      </c>
      <c r="J14" s="7"/>
      <c r="K14" s="7">
        <f t="shared" si="0"/>
        <v>109</v>
      </c>
    </row>
    <row r="15" spans="1:11">
      <c r="A15" s="9">
        <v>96225</v>
      </c>
      <c r="B15" s="9" t="s">
        <v>195</v>
      </c>
      <c r="C15" s="7"/>
      <c r="D15" s="7"/>
      <c r="E15" s="7">
        <v>162</v>
      </c>
      <c r="F15" s="7"/>
      <c r="G15" s="7"/>
      <c r="H15" s="7"/>
      <c r="I15" s="7"/>
      <c r="J15" s="7"/>
      <c r="K15" s="7">
        <f t="shared" si="0"/>
        <v>162</v>
      </c>
    </row>
    <row r="16" spans="1:11">
      <c r="A16" s="9">
        <v>96174</v>
      </c>
      <c r="B16" s="9" t="s">
        <v>200</v>
      </c>
      <c r="C16" s="7"/>
      <c r="D16" s="7"/>
      <c r="E16" s="7">
        <v>85</v>
      </c>
      <c r="F16" s="7"/>
      <c r="G16" s="7"/>
      <c r="H16" s="7"/>
      <c r="I16" s="7">
        <v>45</v>
      </c>
      <c r="J16" s="7"/>
      <c r="K16" s="7">
        <f t="shared" si="0"/>
        <v>130</v>
      </c>
    </row>
    <row r="17" spans="1:11">
      <c r="A17" s="9">
        <v>96994</v>
      </c>
      <c r="B17" s="9" t="s">
        <v>210</v>
      </c>
      <c r="C17" s="7"/>
      <c r="D17" s="7"/>
      <c r="E17" s="7"/>
      <c r="F17" s="7"/>
      <c r="G17" s="7"/>
      <c r="H17" s="7"/>
      <c r="I17" s="7"/>
      <c r="J17" s="7">
        <v>127</v>
      </c>
      <c r="K17" s="7">
        <f t="shared" si="0"/>
        <v>127</v>
      </c>
    </row>
    <row r="18" spans="1:11">
      <c r="A18" s="9">
        <v>96993</v>
      </c>
      <c r="B18" s="9" t="s">
        <v>211</v>
      </c>
      <c r="C18" s="7"/>
      <c r="D18" s="7"/>
      <c r="E18" s="7"/>
      <c r="F18" s="7"/>
      <c r="G18" s="7"/>
      <c r="H18" s="7"/>
      <c r="I18" s="7"/>
      <c r="J18" s="7">
        <v>98</v>
      </c>
      <c r="K18" s="7">
        <f t="shared" si="0"/>
        <v>98</v>
      </c>
    </row>
    <row r="19" spans="1:11">
      <c r="A19" s="9"/>
      <c r="B19" s="9" t="s">
        <v>212</v>
      </c>
      <c r="C19" s="7"/>
      <c r="D19" s="7"/>
      <c r="E19" s="7">
        <v>117</v>
      </c>
      <c r="F19" s="7"/>
      <c r="G19" s="7"/>
      <c r="H19" s="7"/>
      <c r="I19" s="7">
        <v>32</v>
      </c>
      <c r="J19" s="7"/>
      <c r="K19" s="7">
        <f t="shared" si="0"/>
        <v>149</v>
      </c>
    </row>
    <row r="20" spans="1:11">
      <c r="A20" s="9"/>
      <c r="B20" s="9" t="s">
        <v>185</v>
      </c>
      <c r="C20" s="7"/>
      <c r="D20" s="7"/>
      <c r="E20" s="7">
        <v>159</v>
      </c>
      <c r="F20" s="7"/>
      <c r="G20" s="7"/>
      <c r="H20" s="7"/>
      <c r="I20" s="7"/>
      <c r="J20" s="7"/>
      <c r="K20" s="7">
        <f t="shared" si="0"/>
        <v>159</v>
      </c>
    </row>
    <row r="21" spans="1:11">
      <c r="A21" s="9"/>
      <c r="B21" s="9" t="s">
        <v>199</v>
      </c>
      <c r="C21" s="7"/>
      <c r="D21" s="7"/>
      <c r="E21" s="7">
        <v>192</v>
      </c>
      <c r="F21" s="7"/>
      <c r="G21" s="7"/>
      <c r="H21" s="7"/>
      <c r="I21" s="7"/>
      <c r="J21" s="7"/>
      <c r="K21" s="7">
        <f t="shared" si="0"/>
        <v>192</v>
      </c>
    </row>
    <row r="22" spans="1:11">
      <c r="C22" s="7"/>
      <c r="D22" s="7"/>
      <c r="E22" s="7"/>
      <c r="F22" s="7"/>
      <c r="G22" s="7"/>
      <c r="H22" s="7"/>
      <c r="I22" s="7"/>
      <c r="J22" s="7"/>
      <c r="K22" s="7">
        <f t="shared" si="0"/>
        <v>0</v>
      </c>
    </row>
    <row r="23" spans="1:11">
      <c r="B23" s="4" t="s">
        <v>189</v>
      </c>
      <c r="C23" s="7">
        <f>SUM(C3:C22)</f>
        <v>0</v>
      </c>
      <c r="D23" s="7">
        <f t="shared" ref="D23:K23" si="1">SUM(D3:D22)</f>
        <v>0</v>
      </c>
      <c r="E23" s="7">
        <f t="shared" si="1"/>
        <v>2295</v>
      </c>
      <c r="F23" s="7">
        <f t="shared" si="1"/>
        <v>0</v>
      </c>
      <c r="G23" s="7">
        <f t="shared" si="1"/>
        <v>0</v>
      </c>
      <c r="H23" s="7">
        <f t="shared" si="1"/>
        <v>77</v>
      </c>
      <c r="I23" s="7">
        <f t="shared" si="1"/>
        <v>235.5</v>
      </c>
      <c r="J23" s="7">
        <f t="shared" si="1"/>
        <v>247</v>
      </c>
      <c r="K23" s="7">
        <f t="shared" si="1"/>
        <v>2854.5</v>
      </c>
    </row>
    <row r="24" spans="1:11"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B25" s="4" t="s">
        <v>213</v>
      </c>
      <c r="C25" s="7">
        <f>K23</f>
        <v>2854.5</v>
      </c>
      <c r="D25" s="7"/>
      <c r="E25" s="7"/>
      <c r="F25" s="7"/>
      <c r="G25" s="7"/>
      <c r="H25" s="7"/>
      <c r="I25" s="7"/>
      <c r="J25" s="7"/>
      <c r="K25" s="7"/>
    </row>
  </sheetData>
  <mergeCells count="2">
    <mergeCell ref="C1:E1"/>
    <mergeCell ref="F1:H1"/>
  </mergeCells>
  <conditionalFormatting sqref="A3:A11">
    <cfRule type="duplicateValues" dxfId="39" priority="4"/>
  </conditionalFormatting>
  <conditionalFormatting sqref="A12:A13">
    <cfRule type="duplicateValues" dxfId="38" priority="2"/>
  </conditionalFormatting>
  <conditionalFormatting sqref="A14:A16">
    <cfRule type="duplicateValues" dxfId="37" priority="3"/>
  </conditionalFormatting>
  <conditionalFormatting sqref="A17:A18">
    <cfRule type="duplicateValues" dxfId="36" priority="5"/>
  </conditionalFormatting>
  <conditionalFormatting sqref="A19:A21">
    <cfRule type="duplicateValues" dxfId="35" priority="1"/>
  </conditionalFormatting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94" zoomScaleNormal="94" workbookViewId="0">
      <selection activeCell="C2" sqref="C2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9" width="17.140625" style="1" customWidth="1"/>
    <col min="10" max="16384" width="8.7109375" style="1"/>
  </cols>
  <sheetData>
    <row r="1" spans="1:10">
      <c r="C1" s="184" t="s">
        <v>5</v>
      </c>
      <c r="D1" s="185"/>
      <c r="E1" s="185"/>
      <c r="F1" s="184" t="s">
        <v>10</v>
      </c>
      <c r="G1" s="185"/>
      <c r="H1" s="187"/>
      <c r="I1" s="2" t="s">
        <v>146</v>
      </c>
      <c r="J1" s="11" t="s">
        <v>174</v>
      </c>
    </row>
    <row r="2" spans="1:10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14" t="s">
        <v>179</v>
      </c>
    </row>
    <row r="3" spans="1:10">
      <c r="A3" s="6">
        <v>77272</v>
      </c>
      <c r="B3" s="6" t="s">
        <v>180</v>
      </c>
      <c r="C3" s="1">
        <v>15</v>
      </c>
      <c r="E3" s="1">
        <v>48</v>
      </c>
      <c r="F3" s="1">
        <v>5</v>
      </c>
      <c r="H3" s="1">
        <v>44</v>
      </c>
      <c r="I3" s="1">
        <v>56</v>
      </c>
      <c r="J3" s="1">
        <f>SUM(C3:I3)</f>
        <v>168</v>
      </c>
    </row>
    <row r="4" spans="1:10">
      <c r="A4" s="6">
        <v>82193</v>
      </c>
      <c r="B4" s="6" t="s">
        <v>201</v>
      </c>
      <c r="E4" s="1">
        <v>134</v>
      </c>
      <c r="F4" s="1">
        <v>8</v>
      </c>
      <c r="H4" s="1">
        <v>24</v>
      </c>
      <c r="J4" s="1">
        <f t="shared" ref="J4:J18" si="0">SUM(C4:I4)</f>
        <v>166</v>
      </c>
    </row>
    <row r="5" spans="1:10">
      <c r="A5" s="6">
        <v>86418</v>
      </c>
      <c r="B5" s="6" t="s">
        <v>214</v>
      </c>
      <c r="E5" s="1">
        <v>111</v>
      </c>
      <c r="H5" s="1">
        <v>30</v>
      </c>
      <c r="J5" s="1">
        <f t="shared" si="0"/>
        <v>141</v>
      </c>
    </row>
    <row r="6" spans="1:10">
      <c r="A6" s="6">
        <v>86420</v>
      </c>
      <c r="B6" s="6" t="s">
        <v>193</v>
      </c>
      <c r="E6" s="1">
        <v>173</v>
      </c>
      <c r="J6" s="1">
        <f t="shared" si="0"/>
        <v>173</v>
      </c>
    </row>
    <row r="7" spans="1:10">
      <c r="A7" s="6">
        <v>86421</v>
      </c>
      <c r="B7" s="6" t="s">
        <v>198</v>
      </c>
      <c r="E7" s="1">
        <v>154</v>
      </c>
      <c r="H7" s="1">
        <v>24</v>
      </c>
      <c r="J7" s="1">
        <f t="shared" si="0"/>
        <v>178</v>
      </c>
    </row>
    <row r="8" spans="1:10">
      <c r="A8" s="6">
        <v>86422</v>
      </c>
      <c r="B8" s="6" t="s">
        <v>215</v>
      </c>
      <c r="C8" s="1">
        <v>109</v>
      </c>
      <c r="E8" s="1">
        <v>54</v>
      </c>
      <c r="J8" s="1">
        <f t="shared" si="0"/>
        <v>163</v>
      </c>
    </row>
    <row r="9" spans="1:10">
      <c r="A9" s="6">
        <v>82191</v>
      </c>
      <c r="B9" s="6" t="s">
        <v>203</v>
      </c>
      <c r="E9" s="1">
        <v>64</v>
      </c>
      <c r="F9" s="1">
        <v>2</v>
      </c>
      <c r="H9" s="1">
        <v>111</v>
      </c>
      <c r="J9" s="1">
        <f t="shared" si="0"/>
        <v>177</v>
      </c>
    </row>
    <row r="10" spans="1:10">
      <c r="A10" s="6">
        <v>87308</v>
      </c>
      <c r="B10" s="6" t="s">
        <v>208</v>
      </c>
      <c r="F10" s="1">
        <v>5</v>
      </c>
      <c r="H10" s="1">
        <v>164</v>
      </c>
      <c r="J10" s="1">
        <f t="shared" si="0"/>
        <v>169</v>
      </c>
    </row>
    <row r="11" spans="1:10">
      <c r="A11" s="6">
        <v>86442</v>
      </c>
      <c r="B11" s="6" t="s">
        <v>181</v>
      </c>
      <c r="E11" s="1">
        <v>54</v>
      </c>
      <c r="F11" s="1">
        <v>5</v>
      </c>
      <c r="H11" s="1">
        <v>115</v>
      </c>
      <c r="J11" s="1">
        <f t="shared" si="0"/>
        <v>174</v>
      </c>
    </row>
    <row r="12" spans="1:10">
      <c r="A12" s="6">
        <v>87088</v>
      </c>
      <c r="B12" s="6" t="s">
        <v>194</v>
      </c>
      <c r="E12" s="1">
        <v>31</v>
      </c>
      <c r="F12" s="1">
        <v>16</v>
      </c>
      <c r="H12" s="1">
        <v>129</v>
      </c>
      <c r="J12" s="1">
        <f t="shared" si="0"/>
        <v>176</v>
      </c>
    </row>
    <row r="13" spans="1:10">
      <c r="A13" s="8">
        <v>90387</v>
      </c>
      <c r="B13" s="8" t="s">
        <v>182</v>
      </c>
      <c r="C13" s="1">
        <v>2</v>
      </c>
      <c r="E13" s="1">
        <v>166</v>
      </c>
      <c r="J13" s="1">
        <f t="shared" si="0"/>
        <v>168</v>
      </c>
    </row>
    <row r="14" spans="1:10">
      <c r="A14" s="9">
        <v>90415</v>
      </c>
      <c r="B14" s="9" t="s">
        <v>183</v>
      </c>
      <c r="E14" s="1">
        <v>122</v>
      </c>
      <c r="H14" s="1">
        <v>65</v>
      </c>
      <c r="J14" s="1">
        <f t="shared" si="0"/>
        <v>187</v>
      </c>
    </row>
    <row r="15" spans="1:10">
      <c r="A15" s="9">
        <v>90593</v>
      </c>
      <c r="B15" s="9" t="s">
        <v>184</v>
      </c>
      <c r="F15" s="1">
        <v>10</v>
      </c>
      <c r="H15" s="1">
        <v>162</v>
      </c>
      <c r="J15" s="1">
        <f t="shared" si="0"/>
        <v>172</v>
      </c>
    </row>
    <row r="16" spans="1:10">
      <c r="A16" s="9">
        <v>92113</v>
      </c>
      <c r="B16" s="9" t="s">
        <v>216</v>
      </c>
      <c r="I16" s="1">
        <v>152</v>
      </c>
      <c r="J16" s="1">
        <f t="shared" si="0"/>
        <v>152</v>
      </c>
    </row>
    <row r="17" spans="1:10">
      <c r="A17" s="9">
        <v>92504</v>
      </c>
      <c r="B17" s="9" t="s">
        <v>206</v>
      </c>
      <c r="I17" s="1">
        <v>137</v>
      </c>
      <c r="J17" s="1">
        <f t="shared" si="0"/>
        <v>137</v>
      </c>
    </row>
    <row r="18" spans="1:10">
      <c r="A18" s="9"/>
      <c r="B18" s="9" t="s">
        <v>217</v>
      </c>
      <c r="E18" s="1">
        <v>177</v>
      </c>
      <c r="J18" s="1">
        <f t="shared" si="0"/>
        <v>177</v>
      </c>
    </row>
    <row r="22" spans="1:10">
      <c r="B22" s="4" t="s">
        <v>189</v>
      </c>
      <c r="C22" s="1">
        <f>SUM(C3:C18)</f>
        <v>126</v>
      </c>
      <c r="D22" s="1">
        <f t="shared" ref="D22:J22" si="1">SUM(D3:D18)</f>
        <v>0</v>
      </c>
      <c r="E22" s="1">
        <f t="shared" si="1"/>
        <v>1288</v>
      </c>
      <c r="F22" s="1">
        <f t="shared" si="1"/>
        <v>51</v>
      </c>
      <c r="G22" s="1">
        <f t="shared" si="1"/>
        <v>0</v>
      </c>
      <c r="H22" s="1">
        <f t="shared" si="1"/>
        <v>868</v>
      </c>
      <c r="I22" s="1">
        <f t="shared" si="1"/>
        <v>345</v>
      </c>
      <c r="J22" s="1">
        <f t="shared" si="1"/>
        <v>2678</v>
      </c>
    </row>
    <row r="24" spans="1:10">
      <c r="B24" s="4" t="s">
        <v>218</v>
      </c>
      <c r="C24" s="1">
        <f>J22</f>
        <v>2678</v>
      </c>
    </row>
  </sheetData>
  <mergeCells count="2">
    <mergeCell ref="C1:E1"/>
    <mergeCell ref="F1:H1"/>
  </mergeCells>
  <conditionalFormatting sqref="A3:A13">
    <cfRule type="duplicateValues" dxfId="34" priority="3"/>
  </conditionalFormatting>
  <conditionalFormatting sqref="A14:A15">
    <cfRule type="duplicateValues" dxfId="33" priority="2"/>
  </conditionalFormatting>
  <conditionalFormatting sqref="A16:A18">
    <cfRule type="duplicateValues" dxfId="32" priority="1"/>
  </conditionalFormatting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4" zoomScaleNormal="94" workbookViewId="0">
      <selection activeCell="A17" sqref="A17:XFD17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9" width="17.140625" style="1" customWidth="1"/>
    <col min="10" max="16384" width="8.7109375" style="1"/>
  </cols>
  <sheetData>
    <row r="1" spans="1:10">
      <c r="C1" s="184" t="s">
        <v>5</v>
      </c>
      <c r="D1" s="185"/>
      <c r="E1" s="185"/>
      <c r="F1" s="184" t="s">
        <v>10</v>
      </c>
      <c r="G1" s="185"/>
      <c r="H1" s="187"/>
      <c r="I1" s="2" t="s">
        <v>146</v>
      </c>
      <c r="J1" s="11" t="s">
        <v>174</v>
      </c>
    </row>
    <row r="2" spans="1:10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14" t="s">
        <v>179</v>
      </c>
    </row>
    <row r="3" spans="1:10">
      <c r="A3" s="6">
        <v>77272</v>
      </c>
      <c r="B3" s="6" t="s">
        <v>180</v>
      </c>
      <c r="C3" s="1">
        <v>4</v>
      </c>
      <c r="D3" s="1">
        <v>2</v>
      </c>
      <c r="E3" s="1">
        <v>70</v>
      </c>
      <c r="H3" s="1">
        <v>50</v>
      </c>
      <c r="I3" s="1">
        <v>50</v>
      </c>
      <c r="J3" s="1">
        <f>SUM(C3:I3)</f>
        <v>176</v>
      </c>
    </row>
    <row r="4" spans="1:10">
      <c r="A4" s="6">
        <v>82193</v>
      </c>
      <c r="B4" s="6" t="s">
        <v>201</v>
      </c>
      <c r="E4" s="1">
        <v>72.5</v>
      </c>
      <c r="H4" s="1">
        <v>45.5</v>
      </c>
      <c r="J4" s="1">
        <f t="shared" ref="J4:J17" si="0">SUM(C4:I4)</f>
        <v>118</v>
      </c>
    </row>
    <row r="5" spans="1:10">
      <c r="A5" s="6">
        <v>86418</v>
      </c>
      <c r="B5" s="6" t="s">
        <v>214</v>
      </c>
      <c r="C5" s="1">
        <v>38</v>
      </c>
      <c r="E5" s="1">
        <v>50</v>
      </c>
      <c r="H5" s="1">
        <v>71</v>
      </c>
      <c r="J5" s="1">
        <f t="shared" si="0"/>
        <v>159</v>
      </c>
    </row>
    <row r="6" spans="1:10">
      <c r="A6" s="6">
        <v>86420</v>
      </c>
      <c r="B6" s="6" t="s">
        <v>193</v>
      </c>
      <c r="D6" s="1">
        <v>133.5</v>
      </c>
      <c r="E6" s="1">
        <v>44</v>
      </c>
      <c r="J6" s="1">
        <f t="shared" si="0"/>
        <v>177.5</v>
      </c>
    </row>
    <row r="7" spans="1:10">
      <c r="A7" s="6">
        <v>86421</v>
      </c>
      <c r="B7" s="6" t="s">
        <v>198</v>
      </c>
      <c r="E7" s="1">
        <v>191.5</v>
      </c>
      <c r="J7" s="1">
        <f t="shared" si="0"/>
        <v>191.5</v>
      </c>
    </row>
    <row r="8" spans="1:10">
      <c r="A8" s="6">
        <v>86422</v>
      </c>
      <c r="B8" s="6" t="s">
        <v>215</v>
      </c>
      <c r="C8" s="1">
        <v>55</v>
      </c>
      <c r="E8" s="1">
        <v>146</v>
      </c>
      <c r="J8" s="1">
        <f t="shared" si="0"/>
        <v>201</v>
      </c>
    </row>
    <row r="9" spans="1:10">
      <c r="A9" s="6">
        <v>82191</v>
      </c>
      <c r="B9" s="6" t="s">
        <v>203</v>
      </c>
      <c r="E9" s="1">
        <v>138.5</v>
      </c>
      <c r="H9" s="1">
        <v>39</v>
      </c>
      <c r="J9" s="1">
        <f t="shared" si="0"/>
        <v>177.5</v>
      </c>
    </row>
    <row r="10" spans="1:10">
      <c r="A10" s="6">
        <v>87308</v>
      </c>
      <c r="B10" s="6" t="s">
        <v>208</v>
      </c>
      <c r="C10" s="1">
        <v>5</v>
      </c>
      <c r="H10" s="1">
        <v>179</v>
      </c>
      <c r="J10" s="1">
        <f t="shared" si="0"/>
        <v>184</v>
      </c>
    </row>
    <row r="11" spans="1:10">
      <c r="A11" s="6">
        <v>86442</v>
      </c>
      <c r="B11" s="6" t="s">
        <v>181</v>
      </c>
      <c r="C11" s="1">
        <v>4</v>
      </c>
      <c r="E11" s="1">
        <v>73</v>
      </c>
      <c r="H11" s="1">
        <v>106</v>
      </c>
      <c r="J11" s="1">
        <f t="shared" si="0"/>
        <v>183</v>
      </c>
    </row>
    <row r="12" spans="1:10">
      <c r="A12" s="6">
        <v>87088</v>
      </c>
      <c r="B12" s="6" t="s">
        <v>194</v>
      </c>
      <c r="C12" s="1">
        <v>36</v>
      </c>
      <c r="H12" s="1">
        <v>140</v>
      </c>
      <c r="J12" s="1">
        <f t="shared" si="0"/>
        <v>176</v>
      </c>
    </row>
    <row r="13" spans="1:10">
      <c r="A13" s="8">
        <v>90387</v>
      </c>
      <c r="B13" s="8" t="s">
        <v>182</v>
      </c>
      <c r="C13" s="1">
        <v>24</v>
      </c>
      <c r="E13" s="1">
        <v>62</v>
      </c>
      <c r="H13" s="1">
        <v>90</v>
      </c>
      <c r="J13" s="1">
        <f t="shared" si="0"/>
        <v>176</v>
      </c>
    </row>
    <row r="14" spans="1:10">
      <c r="A14" s="9">
        <v>90415</v>
      </c>
      <c r="B14" s="9" t="s">
        <v>183</v>
      </c>
      <c r="E14" s="1">
        <v>148.5</v>
      </c>
      <c r="H14" s="1">
        <v>43</v>
      </c>
      <c r="J14" s="1">
        <f t="shared" si="0"/>
        <v>191.5</v>
      </c>
    </row>
    <row r="15" spans="1:10">
      <c r="A15" s="9">
        <v>90593</v>
      </c>
      <c r="B15" s="9" t="s">
        <v>184</v>
      </c>
      <c r="C15" s="1">
        <v>27</v>
      </c>
      <c r="H15" s="1">
        <v>117</v>
      </c>
      <c r="J15" s="1">
        <f t="shared" si="0"/>
        <v>144</v>
      </c>
    </row>
    <row r="16" spans="1:10">
      <c r="A16" s="9">
        <v>92113</v>
      </c>
      <c r="B16" s="9" t="s">
        <v>216</v>
      </c>
      <c r="I16" s="1">
        <v>135</v>
      </c>
      <c r="J16" s="1">
        <f t="shared" si="0"/>
        <v>135</v>
      </c>
    </row>
    <row r="17" spans="1:10">
      <c r="A17" s="9">
        <v>92504</v>
      </c>
      <c r="B17" s="9" t="s">
        <v>206</v>
      </c>
      <c r="I17" s="1">
        <v>207</v>
      </c>
      <c r="J17" s="1">
        <f t="shared" si="0"/>
        <v>207</v>
      </c>
    </row>
    <row r="19" spans="1:10">
      <c r="B19" s="4" t="s">
        <v>189</v>
      </c>
      <c r="C19" s="1">
        <f>SUM(C3:C18)</f>
        <v>193</v>
      </c>
      <c r="D19" s="1">
        <f t="shared" ref="D19:I19" si="1">SUM(D3:D18)</f>
        <v>135.5</v>
      </c>
      <c r="E19" s="1">
        <f t="shared" si="1"/>
        <v>996</v>
      </c>
      <c r="F19" s="1">
        <f t="shared" si="1"/>
        <v>0</v>
      </c>
      <c r="G19" s="1">
        <f t="shared" si="1"/>
        <v>0</v>
      </c>
      <c r="H19" s="1">
        <f t="shared" si="1"/>
        <v>880.5</v>
      </c>
      <c r="I19" s="1">
        <f t="shared" si="1"/>
        <v>392</v>
      </c>
      <c r="J19" s="1">
        <f t="shared" ref="J19" si="2">SUM(J3:J18)</f>
        <v>2597</v>
      </c>
    </row>
    <row r="21" spans="1:10">
      <c r="B21" s="4" t="s">
        <v>219</v>
      </c>
      <c r="C21" s="1">
        <f>J19</f>
        <v>2597</v>
      </c>
    </row>
  </sheetData>
  <mergeCells count="2">
    <mergeCell ref="C1:E1"/>
    <mergeCell ref="F1:H1"/>
  </mergeCells>
  <conditionalFormatting sqref="A3:A13">
    <cfRule type="duplicateValues" dxfId="31" priority="5"/>
  </conditionalFormatting>
  <conditionalFormatting sqref="A14:A15">
    <cfRule type="duplicateValues" dxfId="30" priority="3"/>
  </conditionalFormatting>
  <conditionalFormatting sqref="A16:A17">
    <cfRule type="duplicateValues" dxfId="29" priority="1"/>
  </conditionalFormatting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4" zoomScaleNormal="94" workbookViewId="0">
      <selection activeCell="K17" sqref="K17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84" t="s">
        <v>5</v>
      </c>
      <c r="D1" s="185"/>
      <c r="E1" s="185"/>
      <c r="F1" s="184" t="s">
        <v>10</v>
      </c>
      <c r="G1" s="185"/>
      <c r="H1" s="187"/>
      <c r="I1" s="2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14" t="s">
        <v>179</v>
      </c>
      <c r="J2" s="14" t="s">
        <v>179</v>
      </c>
    </row>
    <row r="3" spans="1:11">
      <c r="A3" s="6">
        <v>77272</v>
      </c>
      <c r="B3" s="6" t="s">
        <v>180</v>
      </c>
      <c r="E3" s="1">
        <v>96</v>
      </c>
      <c r="H3" s="1">
        <v>34</v>
      </c>
      <c r="I3" s="1">
        <v>30</v>
      </c>
      <c r="K3" s="1">
        <f>SUM(C3:J3)</f>
        <v>160</v>
      </c>
    </row>
    <row r="4" spans="1:11">
      <c r="A4" s="6">
        <v>82193</v>
      </c>
      <c r="B4" s="6" t="s">
        <v>201</v>
      </c>
      <c r="E4" s="1">
        <v>150</v>
      </c>
      <c r="K4" s="1">
        <f t="shared" ref="K4:K21" si="0">SUM(C4:J4)</f>
        <v>150</v>
      </c>
    </row>
    <row r="5" spans="1:11">
      <c r="A5" s="6">
        <v>86418</v>
      </c>
      <c r="B5" s="6" t="s">
        <v>214</v>
      </c>
      <c r="E5" s="1">
        <v>57</v>
      </c>
      <c r="H5" s="1">
        <v>102</v>
      </c>
      <c r="K5" s="1">
        <f t="shared" si="0"/>
        <v>159</v>
      </c>
    </row>
    <row r="6" spans="1:11">
      <c r="A6" s="6">
        <v>86420</v>
      </c>
      <c r="B6" s="6" t="s">
        <v>193</v>
      </c>
      <c r="E6" s="1">
        <v>164</v>
      </c>
      <c r="K6" s="1">
        <f t="shared" si="0"/>
        <v>164</v>
      </c>
    </row>
    <row r="7" spans="1:11">
      <c r="A7" s="6">
        <v>86421</v>
      </c>
      <c r="B7" s="6" t="s">
        <v>198</v>
      </c>
      <c r="E7" s="1">
        <v>168</v>
      </c>
      <c r="K7" s="1">
        <f t="shared" si="0"/>
        <v>168</v>
      </c>
    </row>
    <row r="8" spans="1:11">
      <c r="A8" s="6">
        <v>86422</v>
      </c>
      <c r="B8" s="6" t="s">
        <v>215</v>
      </c>
      <c r="E8" s="1">
        <v>153</v>
      </c>
      <c r="K8" s="1">
        <f t="shared" si="0"/>
        <v>153</v>
      </c>
    </row>
    <row r="9" spans="1:11">
      <c r="A9" s="6">
        <v>82191</v>
      </c>
      <c r="B9" s="6" t="s">
        <v>203</v>
      </c>
      <c r="E9" s="1">
        <v>96</v>
      </c>
      <c r="H9" s="1">
        <v>48</v>
      </c>
      <c r="K9" s="1">
        <f t="shared" si="0"/>
        <v>144</v>
      </c>
    </row>
    <row r="10" spans="1:11">
      <c r="A10" s="6">
        <v>87308</v>
      </c>
      <c r="B10" s="6" t="s">
        <v>208</v>
      </c>
      <c r="F10" s="1">
        <v>12</v>
      </c>
      <c r="H10" s="1">
        <v>156</v>
      </c>
      <c r="K10" s="1">
        <f t="shared" si="0"/>
        <v>168</v>
      </c>
    </row>
    <row r="11" spans="1:11">
      <c r="A11" s="6">
        <v>86442</v>
      </c>
      <c r="B11" s="6" t="s">
        <v>181</v>
      </c>
      <c r="E11" s="1">
        <v>115</v>
      </c>
      <c r="H11" s="1">
        <v>54</v>
      </c>
      <c r="K11" s="1">
        <f t="shared" si="0"/>
        <v>169</v>
      </c>
    </row>
    <row r="12" spans="1:11">
      <c r="A12" s="6">
        <v>87088</v>
      </c>
      <c r="B12" s="6" t="s">
        <v>194</v>
      </c>
      <c r="F12" s="1">
        <v>20</v>
      </c>
      <c r="H12" s="1">
        <v>126</v>
      </c>
      <c r="K12" s="1">
        <f t="shared" si="0"/>
        <v>146</v>
      </c>
    </row>
    <row r="13" spans="1:11">
      <c r="A13" s="8">
        <v>90387</v>
      </c>
      <c r="B13" s="8" t="s">
        <v>182</v>
      </c>
      <c r="K13" s="1">
        <f t="shared" si="0"/>
        <v>0</v>
      </c>
    </row>
    <row r="14" spans="1:11">
      <c r="A14" s="9">
        <v>90415</v>
      </c>
      <c r="B14" s="9" t="s">
        <v>183</v>
      </c>
      <c r="E14" s="1">
        <v>107</v>
      </c>
      <c r="H14" s="1">
        <v>64</v>
      </c>
      <c r="K14" s="1">
        <f t="shared" si="0"/>
        <v>171</v>
      </c>
    </row>
    <row r="15" spans="1:11">
      <c r="A15" s="9">
        <v>90593</v>
      </c>
      <c r="B15" s="9" t="s">
        <v>184</v>
      </c>
      <c r="E15" s="1">
        <v>24</v>
      </c>
      <c r="H15" s="1">
        <v>132</v>
      </c>
      <c r="K15" s="1">
        <f t="shared" si="0"/>
        <v>156</v>
      </c>
    </row>
    <row r="16" spans="1:11">
      <c r="A16" s="9">
        <v>92113</v>
      </c>
      <c r="B16" s="9" t="s">
        <v>216</v>
      </c>
      <c r="I16" s="1">
        <v>170</v>
      </c>
      <c r="K16" s="1">
        <f t="shared" si="0"/>
        <v>170</v>
      </c>
    </row>
    <row r="17" spans="1:11">
      <c r="A17" s="9">
        <v>92504</v>
      </c>
      <c r="B17" s="9" t="s">
        <v>206</v>
      </c>
      <c r="I17" s="1">
        <v>160</v>
      </c>
      <c r="K17" s="1">
        <f t="shared" si="0"/>
        <v>160</v>
      </c>
    </row>
    <row r="18" spans="1:11">
      <c r="A18" s="9">
        <v>96225</v>
      </c>
      <c r="B18" s="9" t="s">
        <v>195</v>
      </c>
      <c r="E18" s="1">
        <v>163</v>
      </c>
      <c r="K18" s="1">
        <f t="shared" si="0"/>
        <v>163</v>
      </c>
    </row>
    <row r="19" spans="1:11">
      <c r="A19" s="9">
        <v>96174</v>
      </c>
      <c r="B19" s="9" t="s">
        <v>200</v>
      </c>
      <c r="I19" s="1">
        <v>180</v>
      </c>
      <c r="K19" s="1">
        <f t="shared" si="0"/>
        <v>180</v>
      </c>
    </row>
    <row r="20" spans="1:11">
      <c r="A20" s="9"/>
      <c r="B20" s="9" t="s">
        <v>210</v>
      </c>
      <c r="J20" s="1">
        <v>120</v>
      </c>
      <c r="K20" s="1">
        <f t="shared" si="0"/>
        <v>120</v>
      </c>
    </row>
    <row r="21" spans="1:11">
      <c r="A21" s="9"/>
      <c r="B21" s="9" t="s">
        <v>211</v>
      </c>
      <c r="J21" s="1">
        <v>115</v>
      </c>
      <c r="K21" s="1">
        <f t="shared" si="0"/>
        <v>115</v>
      </c>
    </row>
    <row r="23" spans="1:11">
      <c r="B23" s="4" t="s">
        <v>189</v>
      </c>
      <c r="C23" s="1">
        <f>SUM(C3:C22)</f>
        <v>0</v>
      </c>
      <c r="D23" s="1">
        <f t="shared" ref="D23:J23" si="1">SUM(D3:D22)</f>
        <v>0</v>
      </c>
      <c r="E23" s="1">
        <f t="shared" si="1"/>
        <v>1293</v>
      </c>
      <c r="F23" s="1">
        <f t="shared" si="1"/>
        <v>32</v>
      </c>
      <c r="G23" s="1">
        <f t="shared" si="1"/>
        <v>0</v>
      </c>
      <c r="H23" s="1">
        <f t="shared" si="1"/>
        <v>716</v>
      </c>
      <c r="I23" s="1">
        <f t="shared" si="1"/>
        <v>540</v>
      </c>
      <c r="J23" s="1">
        <f t="shared" si="1"/>
        <v>235</v>
      </c>
      <c r="K23" s="1">
        <f t="shared" ref="K23" si="2">SUM(K3:K22)</f>
        <v>2816</v>
      </c>
    </row>
    <row r="25" spans="1:11">
      <c r="B25" s="4" t="s">
        <v>220</v>
      </c>
      <c r="C25" s="1">
        <f>K23</f>
        <v>2816</v>
      </c>
    </row>
  </sheetData>
  <mergeCells count="2">
    <mergeCell ref="C1:E1"/>
    <mergeCell ref="F1:H1"/>
  </mergeCells>
  <conditionalFormatting sqref="A3:A13">
    <cfRule type="duplicateValues" dxfId="28" priority="3"/>
  </conditionalFormatting>
  <conditionalFormatting sqref="A14:A15">
    <cfRule type="duplicateValues" dxfId="27" priority="2"/>
  </conditionalFormatting>
  <conditionalFormatting sqref="A16:A21">
    <cfRule type="duplicateValues" dxfId="26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284"/>
  <sheetViews>
    <sheetView topLeftCell="A2" workbookViewId="0">
      <selection activeCell="A200" sqref="A200"/>
    </sheetView>
  </sheetViews>
  <sheetFormatPr defaultColWidth="8.7109375" defaultRowHeight="15"/>
  <cols>
    <col min="1" max="1" width="50.140625" style="1" bestFit="1" customWidth="1"/>
    <col min="2" max="2" width="20.85546875" style="1" customWidth="1"/>
    <col min="3" max="3" width="21.85546875" style="1" hidden="1" customWidth="1"/>
    <col min="4" max="4" width="11.85546875" style="1" hidden="1" customWidth="1"/>
    <col min="5" max="5" width="12.140625" style="1" hidden="1" customWidth="1"/>
    <col min="6" max="6" width="19.140625" style="1" hidden="1" customWidth="1"/>
    <col min="7" max="7" width="21.85546875" style="1" hidden="1" customWidth="1"/>
    <col min="8" max="8" width="23.85546875" style="1" hidden="1" customWidth="1"/>
    <col min="9" max="9" width="13.5703125" style="1" hidden="1" customWidth="1"/>
    <col min="10" max="10" width="23" style="1" hidden="1" customWidth="1"/>
    <col min="11" max="11" width="21.140625" style="1" hidden="1" customWidth="1"/>
    <col min="12" max="12" width="20" style="1" customWidth="1"/>
    <col min="13" max="13" width="20" style="1" hidden="1" customWidth="1"/>
    <col min="14" max="14" width="13.85546875" style="1" hidden="1" customWidth="1"/>
    <col min="15" max="15" width="12.140625" style="1" hidden="1" customWidth="1"/>
    <col min="16" max="16" width="11.85546875" style="1" hidden="1" customWidth="1"/>
    <col min="17" max="17" width="10.140625" style="33" hidden="1" customWidth="1"/>
    <col min="18" max="18" width="11.85546875" style="1" hidden="1" customWidth="1"/>
    <col min="19" max="19" width="10.140625" style="33" hidden="1" customWidth="1"/>
    <col min="20" max="20" width="11.85546875" style="1" hidden="1" customWidth="1"/>
    <col min="21" max="21" width="10.140625" style="1" hidden="1" customWidth="1"/>
    <col min="22" max="22" width="11.85546875" style="1" hidden="1" customWidth="1"/>
    <col min="23" max="23" width="10.140625" style="1" hidden="1" customWidth="1"/>
    <col min="24" max="24" width="11.85546875" style="1" hidden="1" customWidth="1"/>
    <col min="25" max="25" width="10.140625" style="33" hidden="1" customWidth="1"/>
    <col min="26" max="26" width="11.85546875" style="1" hidden="1" customWidth="1"/>
    <col min="27" max="27" width="10.140625" style="33" hidden="1" customWidth="1"/>
    <col min="28" max="28" width="11.85546875" style="1" hidden="1" customWidth="1"/>
    <col min="29" max="29" width="10.140625" style="33" hidden="1" customWidth="1"/>
    <col min="30" max="30" width="11.85546875" style="1" hidden="1" customWidth="1"/>
    <col min="31" max="31" width="10.140625" style="1" hidden="1" customWidth="1"/>
    <col min="32" max="32" width="11.85546875" style="1" hidden="1" customWidth="1"/>
    <col min="33" max="33" width="10.140625" style="33" hidden="1" customWidth="1"/>
    <col min="34" max="34" width="11.85546875" style="1" hidden="1" customWidth="1"/>
    <col min="35" max="35" width="10.140625" style="33" hidden="1" customWidth="1"/>
    <col min="36" max="36" width="11.85546875" style="1" hidden="1" customWidth="1"/>
    <col min="37" max="37" width="10.140625" style="33" hidden="1" customWidth="1"/>
    <col min="38" max="38" width="11.85546875" style="1" hidden="1" customWidth="1"/>
    <col min="39" max="39" width="10.140625" style="33" hidden="1" customWidth="1"/>
    <col min="40" max="40" width="11.85546875" style="1" hidden="1" customWidth="1"/>
    <col min="41" max="41" width="10.140625" style="33" hidden="1" customWidth="1"/>
    <col min="42" max="42" width="11.85546875" style="1" hidden="1" customWidth="1"/>
    <col min="43" max="43" width="10.140625" style="33" hidden="1" customWidth="1"/>
    <col min="44" max="44" width="11.85546875" style="1" hidden="1" customWidth="1"/>
    <col min="45" max="45" width="10.140625" style="33" hidden="1" customWidth="1"/>
    <col min="46" max="55" width="8.7109375" style="1" hidden="1" customWidth="1"/>
    <col min="56" max="56" width="11.5703125" style="1" hidden="1" customWidth="1"/>
    <col min="57" max="57" width="8.7109375" style="1" hidden="1" customWidth="1"/>
    <col min="58" max="58" width="12.140625" style="1" hidden="1" customWidth="1"/>
    <col min="59" max="59" width="9.5703125" style="1" hidden="1" customWidth="1"/>
    <col min="60" max="60" width="11" style="1" hidden="1" customWidth="1"/>
    <col min="61" max="64" width="9.5703125" style="1" hidden="1" customWidth="1"/>
    <col min="65" max="65" width="8.7109375" style="1" hidden="1" customWidth="1"/>
    <col min="66" max="66" width="9.85546875" style="1" hidden="1" customWidth="1"/>
    <col min="67" max="67" width="0" style="1" hidden="1" customWidth="1"/>
    <col min="68" max="68" width="9.85546875" style="1" hidden="1" customWidth="1"/>
    <col min="69" max="69" width="0" style="1" hidden="1" customWidth="1"/>
    <col min="70" max="70" width="9.85546875" style="1" hidden="1" customWidth="1"/>
    <col min="71" max="71" width="0" style="1" hidden="1" customWidth="1"/>
    <col min="72" max="72" width="9.85546875" style="1" hidden="1" customWidth="1"/>
    <col min="73" max="74" width="10.7109375" style="1" hidden="1" customWidth="1"/>
    <col min="75" max="76" width="10.7109375" style="1" customWidth="1"/>
    <col min="77" max="77" width="8.7109375" style="1"/>
    <col min="78" max="78" width="12.140625" style="1" bestFit="1" customWidth="1"/>
    <col min="79" max="79" width="8.85546875" style="1" bestFit="1" customWidth="1"/>
    <col min="80" max="80" width="10.5703125" style="1" bestFit="1" customWidth="1"/>
    <col min="81" max="16384" width="8.7109375" style="1"/>
  </cols>
  <sheetData>
    <row r="1" spans="1:80" s="32" customForma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41" t="s">
        <v>60</v>
      </c>
      <c r="N1" s="183" t="s">
        <v>61</v>
      </c>
      <c r="O1" s="183"/>
      <c r="P1" s="183" t="s">
        <v>62</v>
      </c>
      <c r="Q1" s="183"/>
      <c r="R1" s="183" t="s">
        <v>63</v>
      </c>
      <c r="S1" s="183"/>
      <c r="T1" s="183" t="s">
        <v>64</v>
      </c>
      <c r="U1" s="183"/>
      <c r="V1" s="183" t="s">
        <v>65</v>
      </c>
      <c r="W1" s="183"/>
      <c r="X1" s="183" t="s">
        <v>66</v>
      </c>
      <c r="Y1" s="183"/>
      <c r="Z1" s="183" t="s">
        <v>67</v>
      </c>
      <c r="AA1" s="183"/>
      <c r="AB1" s="183" t="s">
        <v>68</v>
      </c>
      <c r="AC1" s="183"/>
      <c r="AD1" s="183" t="s">
        <v>69</v>
      </c>
      <c r="AE1" s="183"/>
      <c r="AF1" s="183" t="s">
        <v>70</v>
      </c>
      <c r="AG1" s="183"/>
      <c r="AH1" s="183" t="s">
        <v>71</v>
      </c>
      <c r="AI1" s="183"/>
      <c r="AJ1" s="183" t="s">
        <v>72</v>
      </c>
      <c r="AK1" s="183"/>
      <c r="AL1" s="183" t="s">
        <v>73</v>
      </c>
      <c r="AM1" s="183"/>
      <c r="AN1" s="183" t="s">
        <v>74</v>
      </c>
      <c r="AO1" s="183"/>
      <c r="AP1" s="183" t="s">
        <v>75</v>
      </c>
      <c r="AQ1" s="183"/>
      <c r="AR1" s="183" t="s">
        <v>76</v>
      </c>
      <c r="AS1" s="183"/>
      <c r="AT1" s="183" t="s">
        <v>77</v>
      </c>
      <c r="AU1" s="183"/>
      <c r="AV1" s="183" t="s">
        <v>78</v>
      </c>
      <c r="AW1" s="183"/>
      <c r="AX1" s="183" t="s">
        <v>79</v>
      </c>
      <c r="AY1" s="183"/>
      <c r="AZ1" s="183" t="s">
        <v>80</v>
      </c>
      <c r="BA1" s="183"/>
      <c r="BB1" s="183" t="s">
        <v>81</v>
      </c>
      <c r="BC1" s="183"/>
      <c r="BD1" s="183" t="s">
        <v>82</v>
      </c>
      <c r="BE1" s="183"/>
      <c r="BF1" s="183" t="s">
        <v>232</v>
      </c>
      <c r="BG1" s="183"/>
      <c r="BH1" s="183" t="s">
        <v>241</v>
      </c>
      <c r="BI1" s="183"/>
      <c r="BJ1" s="183" t="s">
        <v>269</v>
      </c>
      <c r="BK1" s="183"/>
      <c r="BL1" s="96"/>
      <c r="BM1" s="183" t="s">
        <v>283</v>
      </c>
      <c r="BN1" s="183"/>
      <c r="BO1" s="183" t="s">
        <v>300</v>
      </c>
      <c r="BP1" s="183"/>
      <c r="BQ1" s="183" t="s">
        <v>309</v>
      </c>
      <c r="BR1" s="183"/>
      <c r="BS1" s="183" t="s">
        <v>313</v>
      </c>
      <c r="BT1" s="183"/>
      <c r="BU1" s="183" t="s">
        <v>322</v>
      </c>
      <c r="BV1" s="183"/>
      <c r="BW1" s="183" t="s">
        <v>340</v>
      </c>
      <c r="BX1" s="183"/>
      <c r="BY1" s="183" t="s">
        <v>354</v>
      </c>
      <c r="BZ1" s="183"/>
      <c r="CA1" s="183" t="s">
        <v>398</v>
      </c>
      <c r="CB1" s="183"/>
    </row>
    <row r="2" spans="1:80" ht="48.75" customHeight="1">
      <c r="A2" s="35" t="s">
        <v>83</v>
      </c>
      <c r="B2" s="35" t="s">
        <v>84</v>
      </c>
      <c r="C2" s="35" t="s">
        <v>85</v>
      </c>
      <c r="D2" s="35" t="s">
        <v>86</v>
      </c>
      <c r="E2" s="35" t="s">
        <v>87</v>
      </c>
      <c r="F2" s="35" t="s">
        <v>295</v>
      </c>
      <c r="G2" s="35" t="s">
        <v>88</v>
      </c>
      <c r="H2" s="35" t="s">
        <v>89</v>
      </c>
      <c r="I2" s="42" t="s">
        <v>296</v>
      </c>
      <c r="J2" s="35" t="s">
        <v>297</v>
      </c>
      <c r="K2" s="42" t="s">
        <v>90</v>
      </c>
      <c r="L2" s="35" t="s">
        <v>91</v>
      </c>
      <c r="M2" s="43" t="s">
        <v>20</v>
      </c>
      <c r="N2" s="43" t="s">
        <v>92</v>
      </c>
      <c r="O2" s="43" t="s">
        <v>20</v>
      </c>
      <c r="P2" s="43" t="s">
        <v>92</v>
      </c>
      <c r="Q2" s="46" t="s">
        <v>20</v>
      </c>
      <c r="R2" s="43" t="s">
        <v>92</v>
      </c>
      <c r="S2" s="46" t="s">
        <v>20</v>
      </c>
      <c r="T2" s="43" t="s">
        <v>92</v>
      </c>
      <c r="U2" s="43" t="s">
        <v>20</v>
      </c>
      <c r="V2" s="43" t="s">
        <v>92</v>
      </c>
      <c r="W2" s="43" t="s">
        <v>20</v>
      </c>
      <c r="X2" s="43" t="s">
        <v>92</v>
      </c>
      <c r="Y2" s="46" t="s">
        <v>20</v>
      </c>
      <c r="Z2" s="43" t="s">
        <v>92</v>
      </c>
      <c r="AA2" s="46" t="s">
        <v>20</v>
      </c>
      <c r="AB2" s="43" t="s">
        <v>92</v>
      </c>
      <c r="AC2" s="46" t="s">
        <v>20</v>
      </c>
      <c r="AD2" s="43" t="s">
        <v>92</v>
      </c>
      <c r="AE2" s="43" t="s">
        <v>20</v>
      </c>
      <c r="AF2" s="43" t="s">
        <v>92</v>
      </c>
      <c r="AG2" s="46" t="s">
        <v>20</v>
      </c>
      <c r="AH2" s="43" t="s">
        <v>92</v>
      </c>
      <c r="AI2" s="46" t="s">
        <v>20</v>
      </c>
      <c r="AJ2" s="43" t="s">
        <v>92</v>
      </c>
      <c r="AK2" s="46" t="s">
        <v>20</v>
      </c>
      <c r="AL2" s="43" t="s">
        <v>92</v>
      </c>
      <c r="AM2" s="46" t="s">
        <v>20</v>
      </c>
      <c r="AN2" s="43" t="s">
        <v>92</v>
      </c>
      <c r="AO2" s="46" t="s">
        <v>20</v>
      </c>
      <c r="AP2" s="43" t="s">
        <v>92</v>
      </c>
      <c r="AQ2" s="46" t="s">
        <v>20</v>
      </c>
      <c r="AR2" s="43" t="s">
        <v>92</v>
      </c>
      <c r="AS2" s="46" t="s">
        <v>20</v>
      </c>
      <c r="AT2" s="43" t="s">
        <v>92</v>
      </c>
      <c r="AU2" s="46" t="s">
        <v>20</v>
      </c>
      <c r="AV2" s="43" t="s">
        <v>92</v>
      </c>
      <c r="AW2" s="46" t="s">
        <v>20</v>
      </c>
      <c r="AX2" s="43" t="s">
        <v>92</v>
      </c>
      <c r="AY2" s="46" t="s">
        <v>20</v>
      </c>
      <c r="AZ2" s="43" t="s">
        <v>92</v>
      </c>
      <c r="BA2" s="46" t="s">
        <v>20</v>
      </c>
      <c r="BB2" s="43" t="s">
        <v>92</v>
      </c>
      <c r="BC2" s="46" t="s">
        <v>20</v>
      </c>
      <c r="BD2" s="43" t="s">
        <v>92</v>
      </c>
      <c r="BE2" s="46" t="s">
        <v>20</v>
      </c>
      <c r="BF2" s="43" t="s">
        <v>92</v>
      </c>
      <c r="BG2" s="46" t="s">
        <v>20</v>
      </c>
      <c r="BH2" s="43" t="s">
        <v>92</v>
      </c>
      <c r="BI2" s="46" t="s">
        <v>20</v>
      </c>
      <c r="BJ2" s="43" t="s">
        <v>92</v>
      </c>
      <c r="BK2" s="46" t="s">
        <v>20</v>
      </c>
      <c r="BL2" s="46"/>
      <c r="BM2" s="43" t="s">
        <v>92</v>
      </c>
      <c r="BN2" s="46" t="s">
        <v>20</v>
      </c>
      <c r="BO2" s="43" t="s">
        <v>92</v>
      </c>
      <c r="BP2" s="46" t="s">
        <v>20</v>
      </c>
      <c r="BQ2" s="43" t="s">
        <v>92</v>
      </c>
      <c r="BR2" s="46" t="s">
        <v>20</v>
      </c>
      <c r="BS2" s="43" t="s">
        <v>92</v>
      </c>
      <c r="BT2" s="46" t="s">
        <v>20</v>
      </c>
      <c r="BU2" s="43" t="s">
        <v>92</v>
      </c>
      <c r="BV2" s="46" t="s">
        <v>20</v>
      </c>
      <c r="BW2" s="43" t="s">
        <v>92</v>
      </c>
      <c r="BX2" s="46" t="s">
        <v>20</v>
      </c>
      <c r="BY2" s="43" t="s">
        <v>92</v>
      </c>
      <c r="BZ2" s="46" t="s">
        <v>20</v>
      </c>
      <c r="CA2" s="43" t="s">
        <v>92</v>
      </c>
      <c r="CB2" s="46" t="s">
        <v>20</v>
      </c>
    </row>
    <row r="3" spans="1:80" hidden="1">
      <c r="A3" s="1" t="s">
        <v>93</v>
      </c>
      <c r="B3" s="1" t="s">
        <v>5</v>
      </c>
      <c r="C3" s="1" t="s">
        <v>94</v>
      </c>
      <c r="D3" s="36">
        <v>43191</v>
      </c>
      <c r="E3" s="36">
        <v>43435</v>
      </c>
      <c r="F3" s="1" t="s">
        <v>94</v>
      </c>
      <c r="G3" s="1">
        <v>100</v>
      </c>
      <c r="H3" s="1">
        <v>5</v>
      </c>
      <c r="I3" s="1" t="s">
        <v>94</v>
      </c>
      <c r="J3" s="1" t="s">
        <v>95</v>
      </c>
      <c r="K3" s="1" t="s">
        <v>94</v>
      </c>
      <c r="L3" s="1" t="s">
        <v>96</v>
      </c>
      <c r="M3" s="1">
        <v>0</v>
      </c>
      <c r="N3" s="44">
        <f>P3+R3+T3+V3+X3+Z3+AB3+AD3+AF3+AH3+AJ3+AL3</f>
        <v>3445</v>
      </c>
      <c r="O3" s="45">
        <f>Q3+S3+U3+W3+Y3+AA3+AC3+AE3+AG3+AI3+AK3+AM3</f>
        <v>1318681.4257165431</v>
      </c>
      <c r="P3" s="44">
        <v>11</v>
      </c>
      <c r="Q3" s="45">
        <f>P3*'Productivity Report'!$B$32</f>
        <v>3993.2013888888887</v>
      </c>
      <c r="R3" s="44">
        <f>4+67+4+51+84+26+46</f>
        <v>282</v>
      </c>
      <c r="S3" s="45">
        <f>R3*'Productivity Report'!$C$32</f>
        <v>101280.59516908211</v>
      </c>
      <c r="T3" s="44">
        <f>46+42+36+64+2+140+102.5+76+132</f>
        <v>640.5</v>
      </c>
      <c r="U3" s="45">
        <f>T3*'Productivity Report'!$D$32</f>
        <v>240430.18209876545</v>
      </c>
      <c r="V3" s="44">
        <f>99+13.5+32+180.5+6+184+53+139</f>
        <v>707</v>
      </c>
      <c r="W3" s="45">
        <f>V3*'Productivity Report'!$E$32</f>
        <v>253446.6920289855</v>
      </c>
      <c r="X3" s="44">
        <v>320</v>
      </c>
      <c r="Y3" s="45">
        <f>X3*'Productivity Report'!$F$32</f>
        <v>119446.22651637146</v>
      </c>
      <c r="Z3" s="44">
        <v>77.5</v>
      </c>
      <c r="AA3" s="45">
        <f>Z3*'Productivity Report'!$G$32</f>
        <v>35018.568875893441</v>
      </c>
      <c r="AB3" s="44">
        <v>299</v>
      </c>
      <c r="AC3" s="45">
        <f>AB3*'Productivity Report'!$H$32</f>
        <v>123933.98989898989</v>
      </c>
      <c r="AD3" s="44">
        <v>520</v>
      </c>
      <c r="AE3" s="45">
        <f>AD3*'Productivity Report'!$I$32</f>
        <v>209682.50626566418</v>
      </c>
      <c r="AF3" s="44">
        <v>184</v>
      </c>
      <c r="AG3" s="45">
        <f>AF3*'Productivity Report'!$J$32</f>
        <v>74195.348370927328</v>
      </c>
      <c r="AH3" s="44">
        <v>77</v>
      </c>
      <c r="AI3" s="45">
        <f>AH3*'Productivity Report'!$K$32</f>
        <v>28349.215102974831</v>
      </c>
      <c r="AJ3" s="44">
        <v>158.5</v>
      </c>
      <c r="AK3" s="45">
        <f>AJ3*'Productivity Report'!$L$32</f>
        <v>62216.701058201063</v>
      </c>
      <c r="AL3" s="44">
        <v>168.5</v>
      </c>
      <c r="AM3" s="45">
        <f>AL3*'Productivity Report'!$M$32</f>
        <v>66688.198941798939</v>
      </c>
      <c r="AN3" s="44">
        <v>233</v>
      </c>
      <c r="AO3" s="45">
        <f>AN3*'Productivity Report'!$N$32</f>
        <v>84921.633816425106</v>
      </c>
      <c r="AP3" s="44">
        <v>31</v>
      </c>
      <c r="AQ3" s="45">
        <f>AP3*'Productivity Report'!$O$32</f>
        <v>11298.586473429947</v>
      </c>
      <c r="AR3" s="44">
        <v>24</v>
      </c>
      <c r="AS3" s="45">
        <f>AR3*'Productivity Report'!$P$32</f>
        <v>8434.6312499999985</v>
      </c>
      <c r="AT3" s="17">
        <v>19</v>
      </c>
      <c r="AU3" s="45">
        <f>AT3*'Productivity Report'!$Q$32</f>
        <v>7194.0446428571422</v>
      </c>
      <c r="AV3" s="17">
        <v>11</v>
      </c>
      <c r="AW3" s="45">
        <f>AV3*'Productivity Report'!$R$32</f>
        <v>3937.7857142857142</v>
      </c>
      <c r="AX3" s="17">
        <v>33</v>
      </c>
      <c r="AY3" s="45">
        <f>AX3*'Productivity Report'!$S$32</f>
        <v>11787.844780219781</v>
      </c>
      <c r="AZ3" s="17">
        <v>9</v>
      </c>
      <c r="BA3" s="45">
        <f>AZ3*'Productivity Report'!$T$32</f>
        <v>4835.3187500000004</v>
      </c>
      <c r="BB3" s="17">
        <v>22</v>
      </c>
      <c r="BC3" s="45">
        <f>BB3*'Productivity Report'!$U$32</f>
        <v>11751.78125</v>
      </c>
      <c r="BD3" s="31">
        <v>69.599999999999994</v>
      </c>
      <c r="BE3" s="45">
        <f>BD3*'Productivity Report'!$V$32</f>
        <v>33943.928787878787</v>
      </c>
      <c r="BF3" s="31">
        <v>95.25</v>
      </c>
      <c r="BG3" s="45">
        <f>BF3*'Productivity Report'!$W$32</f>
        <v>50812.026515151512</v>
      </c>
      <c r="BH3" s="81">
        <v>17</v>
      </c>
      <c r="BI3" s="84">
        <f>BH3*'Productivity Report'!$X$32</f>
        <v>9162.4493927125513</v>
      </c>
      <c r="BJ3" s="81">
        <v>0</v>
      </c>
      <c r="BK3" s="84">
        <f>BJ3*'Productivity Report'!$Y$32</f>
        <v>0</v>
      </c>
      <c r="BL3" s="1" t="s">
        <v>284</v>
      </c>
      <c r="BM3" s="81">
        <v>0</v>
      </c>
      <c r="BN3" s="84">
        <f>BM3*'Productivity Report'!$Z$32</f>
        <v>0</v>
      </c>
      <c r="BO3" s="81">
        <v>0</v>
      </c>
      <c r="BP3" s="84">
        <f>BO3*'Productivity Report'!$AA$32</f>
        <v>0</v>
      </c>
      <c r="BQ3" s="81">
        <v>0</v>
      </c>
      <c r="BR3" s="84">
        <f>BQ3*'Productivity Report'!$AA$32</f>
        <v>0</v>
      </c>
      <c r="BS3" s="81">
        <v>0</v>
      </c>
      <c r="BT3" s="84">
        <f>BS3*'Productivity Report'!$AA$32</f>
        <v>0</v>
      </c>
      <c r="BU3" s="81">
        <v>0</v>
      </c>
      <c r="BV3" s="84">
        <f>BU3*'Productivity Report'!$AA$32</f>
        <v>0</v>
      </c>
      <c r="BW3" s="81">
        <v>0</v>
      </c>
      <c r="BX3" s="84">
        <f>BW3*'Productivity Report'!$AA$32</f>
        <v>0</v>
      </c>
      <c r="BY3" s="81">
        <v>0</v>
      </c>
      <c r="BZ3" s="84">
        <f>BY3*'Productivity Report'!$AA$32</f>
        <v>0</v>
      </c>
      <c r="CA3" s="81">
        <v>0</v>
      </c>
      <c r="CB3" s="84">
        <f>CA3*'Productivity Report'!$AA$32</f>
        <v>0</v>
      </c>
    </row>
    <row r="4" spans="1:80" hidden="1">
      <c r="A4" s="144" t="s">
        <v>355</v>
      </c>
      <c r="B4" t="s">
        <v>273</v>
      </c>
      <c r="E4" s="36"/>
      <c r="L4" t="s">
        <v>102</v>
      </c>
      <c r="N4" s="44"/>
      <c r="O4" s="45"/>
      <c r="P4" s="44"/>
      <c r="Q4" s="45"/>
      <c r="R4" s="44"/>
      <c r="S4" s="45"/>
      <c r="T4" s="44"/>
      <c r="U4" s="45"/>
      <c r="V4" s="44"/>
      <c r="W4" s="45"/>
      <c r="X4" s="44"/>
      <c r="Y4" s="45"/>
      <c r="Z4" s="44"/>
      <c r="AA4" s="45"/>
      <c r="AB4" s="44"/>
      <c r="AC4" s="45"/>
      <c r="AD4" s="44"/>
      <c r="AE4" s="45"/>
      <c r="AF4" s="44"/>
      <c r="AG4" s="45"/>
      <c r="AH4" s="44"/>
      <c r="AI4" s="45"/>
      <c r="AJ4" s="44"/>
      <c r="AK4" s="45"/>
      <c r="AL4" s="44"/>
      <c r="AM4" s="45"/>
      <c r="AN4" s="44"/>
      <c r="AO4" s="45"/>
      <c r="AP4" s="44"/>
      <c r="AQ4" s="45"/>
      <c r="AR4" s="44"/>
      <c r="AS4" s="45"/>
      <c r="AT4" s="17"/>
      <c r="AU4" s="45"/>
      <c r="AV4" s="17"/>
      <c r="AW4" s="45"/>
      <c r="AX4" s="17"/>
      <c r="AY4" s="45"/>
      <c r="AZ4" s="17"/>
      <c r="BA4" s="45"/>
      <c r="BB4" s="17"/>
      <c r="BC4" s="45"/>
      <c r="BD4" s="17"/>
      <c r="BE4" s="45"/>
      <c r="BF4" s="31"/>
      <c r="BG4" s="45"/>
      <c r="BH4" s="82"/>
      <c r="BI4" s="84"/>
      <c r="BJ4" s="84"/>
      <c r="BK4" s="84"/>
      <c r="BL4" s="84"/>
      <c r="BM4" s="81"/>
      <c r="BN4" s="84"/>
      <c r="BO4" s="81"/>
      <c r="BP4" s="84"/>
      <c r="BQ4" s="81"/>
      <c r="BR4" s="84"/>
      <c r="BS4" s="81"/>
      <c r="BT4" s="84"/>
      <c r="BU4" s="81"/>
      <c r="BV4" s="84"/>
      <c r="BW4" s="81"/>
      <c r="BX4" s="84"/>
      <c r="BY4" s="81">
        <v>131</v>
      </c>
      <c r="BZ4" s="84">
        <f>BY4*600</f>
        <v>78600</v>
      </c>
      <c r="CA4" s="81">
        <v>6</v>
      </c>
      <c r="CB4" s="84">
        <f>CA4*600</f>
        <v>3600</v>
      </c>
    </row>
    <row r="5" spans="1:80" hidden="1">
      <c r="A5" s="37" t="s">
        <v>97</v>
      </c>
      <c r="B5" s="1" t="s">
        <v>5</v>
      </c>
      <c r="C5" s="1" t="s">
        <v>94</v>
      </c>
      <c r="D5" s="36">
        <v>42979</v>
      </c>
      <c r="E5" s="36">
        <v>43221</v>
      </c>
      <c r="F5" s="1" t="s">
        <v>94</v>
      </c>
      <c r="G5" s="1">
        <v>100</v>
      </c>
      <c r="H5" s="1">
        <v>5</v>
      </c>
      <c r="I5" s="1" t="s">
        <v>94</v>
      </c>
      <c r="J5" s="1" t="s">
        <v>94</v>
      </c>
      <c r="K5" s="1" t="s">
        <v>94</v>
      </c>
      <c r="L5" s="1" t="s">
        <v>96</v>
      </c>
      <c r="N5" s="44"/>
      <c r="O5" s="45"/>
      <c r="P5" s="44"/>
      <c r="Q5" s="45"/>
      <c r="R5" s="44"/>
      <c r="S5" s="45"/>
      <c r="T5" s="44"/>
      <c r="U5" s="45"/>
      <c r="V5" s="44"/>
      <c r="W5" s="45"/>
      <c r="X5" s="44"/>
      <c r="Y5" s="45"/>
      <c r="Z5" s="44"/>
      <c r="AA5" s="45"/>
      <c r="AB5" s="44"/>
      <c r="AC5" s="45"/>
      <c r="AD5" s="44"/>
      <c r="AE5" s="45"/>
      <c r="AF5" s="44"/>
      <c r="AG5" s="45"/>
      <c r="AH5" s="44"/>
      <c r="AI5" s="45"/>
      <c r="AJ5" s="44"/>
      <c r="AK5" s="45"/>
      <c r="AL5" s="44"/>
      <c r="AM5" s="45"/>
      <c r="AN5" s="44"/>
      <c r="AO5" s="45"/>
      <c r="AP5" s="44"/>
      <c r="AQ5" s="45"/>
      <c r="AR5" s="44"/>
      <c r="AS5" s="45"/>
      <c r="AT5" s="31"/>
      <c r="AU5" s="45"/>
      <c r="AV5" s="31"/>
      <c r="AW5" s="45"/>
      <c r="AX5" s="31"/>
      <c r="AY5" s="45"/>
      <c r="AZ5" s="31"/>
      <c r="BA5" s="45"/>
      <c r="BB5" s="31"/>
      <c r="BC5" s="45"/>
      <c r="BD5" s="31"/>
      <c r="BE5" s="45"/>
      <c r="BF5" s="31"/>
      <c r="BG5" s="45"/>
      <c r="BH5" s="81"/>
      <c r="BI5" s="84"/>
      <c r="BJ5" s="81"/>
      <c r="BK5" s="84"/>
      <c r="BM5" s="81"/>
      <c r="BN5" s="84"/>
      <c r="BO5" s="81"/>
      <c r="BP5" s="84"/>
      <c r="BQ5" s="81"/>
      <c r="BR5" s="84"/>
      <c r="BS5" s="81">
        <v>1</v>
      </c>
      <c r="BT5" s="84">
        <v>0</v>
      </c>
      <c r="BU5" s="81">
        <v>0</v>
      </c>
      <c r="BV5" s="84">
        <v>0</v>
      </c>
      <c r="BW5" s="81">
        <v>0</v>
      </c>
      <c r="BX5" s="84">
        <v>0</v>
      </c>
      <c r="BY5" s="81">
        <v>0</v>
      </c>
      <c r="BZ5" s="84">
        <v>0</v>
      </c>
      <c r="CA5" s="81">
        <v>0</v>
      </c>
      <c r="CB5" s="84">
        <v>0</v>
      </c>
    </row>
    <row r="6" spans="1:80" hidden="1">
      <c r="A6" s="38" t="s">
        <v>98</v>
      </c>
      <c r="B6" s="1" t="s">
        <v>5</v>
      </c>
      <c r="C6" s="1" t="s">
        <v>94</v>
      </c>
      <c r="D6" s="36">
        <v>43313</v>
      </c>
      <c r="E6" s="36">
        <v>43374</v>
      </c>
      <c r="F6" s="1" t="s">
        <v>94</v>
      </c>
      <c r="G6" s="1">
        <v>100</v>
      </c>
      <c r="H6" s="1">
        <v>5</v>
      </c>
      <c r="I6" s="1" t="s">
        <v>94</v>
      </c>
      <c r="J6" s="1" t="s">
        <v>95</v>
      </c>
      <c r="K6" s="1" t="s">
        <v>94</v>
      </c>
      <c r="L6" s="1" t="s">
        <v>96</v>
      </c>
      <c r="M6" s="1">
        <v>0</v>
      </c>
      <c r="N6" s="44">
        <f t="shared" ref="N6:N23" si="0">P6+R6+T6+V6+X6+Z6+AB6+AD6+AF6+AH6+AJ6+AL6</f>
        <v>340</v>
      </c>
      <c r="O6" s="45">
        <f t="shared" ref="O6:O23" si="1">Q6+S6+U6+W6+Y6+AA6+AC6+AE6+AG6+AI6+AK6+AM6</f>
        <v>132122.78822022121</v>
      </c>
      <c r="P6" s="44">
        <v>0</v>
      </c>
      <c r="Q6" s="45">
        <f>P6*'Productivity Report'!$B$32</f>
        <v>0</v>
      </c>
      <c r="R6" s="44">
        <v>0</v>
      </c>
      <c r="S6" s="45">
        <f>R6*'Productivity Report'!$C$32</f>
        <v>0</v>
      </c>
      <c r="T6" s="44">
        <v>0</v>
      </c>
      <c r="U6" s="45">
        <f>T6*'Productivity Report'!$D$32</f>
        <v>0</v>
      </c>
      <c r="V6" s="44">
        <v>8</v>
      </c>
      <c r="W6" s="45">
        <f>V6*'Productivity Report'!$E$32</f>
        <v>2867.855072463768</v>
      </c>
      <c r="X6" s="44">
        <v>227.5</v>
      </c>
      <c r="Y6" s="45">
        <f>X6*'Productivity Report'!$F$32</f>
        <v>84918.801663982842</v>
      </c>
      <c r="Z6" s="44">
        <v>47.5</v>
      </c>
      <c r="AA6" s="45">
        <f>Z6*'Productivity Report'!$G$32</f>
        <v>21462.993827160495</v>
      </c>
      <c r="AB6" s="44">
        <v>31</v>
      </c>
      <c r="AC6" s="45">
        <f>AB6*'Productivity Report'!$H$32</f>
        <v>12849.343434343435</v>
      </c>
      <c r="AD6" s="44">
        <v>3</v>
      </c>
      <c r="AE6" s="45">
        <f>AD6*'Productivity Report'!$I$32</f>
        <v>1209.7067669172934</v>
      </c>
      <c r="AF6" s="44">
        <v>7</v>
      </c>
      <c r="AG6" s="45">
        <f>AF6*'Productivity Report'!$J$32</f>
        <v>2822.6491228070176</v>
      </c>
      <c r="AH6" s="44">
        <v>12</v>
      </c>
      <c r="AI6" s="45">
        <f>AH6*'Productivity Report'!$K$32</f>
        <v>4418.0594965675064</v>
      </c>
      <c r="AJ6" s="44">
        <v>3</v>
      </c>
      <c r="AK6" s="45">
        <f>AJ6*'Productivity Report'!$L$32</f>
        <v>1177.6031746031747</v>
      </c>
      <c r="AL6" s="44">
        <v>1</v>
      </c>
      <c r="AM6" s="45">
        <f>AL6*'Productivity Report'!$M$32</f>
        <v>395.7756613756614</v>
      </c>
      <c r="AN6" s="44">
        <v>6</v>
      </c>
      <c r="AO6" s="45">
        <f>AN6*'Productivity Report'!$N$32</f>
        <v>2186.8231884057968</v>
      </c>
      <c r="AP6" s="44">
        <v>16</v>
      </c>
      <c r="AQ6" s="45">
        <f>AP6*'Productivity Report'!$O$32</f>
        <v>5831.5285024154564</v>
      </c>
      <c r="AR6" s="44">
        <v>17</v>
      </c>
      <c r="AS6" s="45">
        <f>AR6*'Productivity Report'!$P$32</f>
        <v>5974.5304687499993</v>
      </c>
      <c r="AT6" s="17">
        <v>0</v>
      </c>
      <c r="AU6" s="45">
        <f>AT6*'Productivity Report'!$Q$32</f>
        <v>0</v>
      </c>
      <c r="AV6" s="17">
        <v>0</v>
      </c>
      <c r="AW6" s="45">
        <f>AV6*'Productivity Report'!$R$32</f>
        <v>0</v>
      </c>
      <c r="AX6" s="17">
        <v>3</v>
      </c>
      <c r="AY6" s="45">
        <f>AX6*'Productivity Report'!$S$32</f>
        <v>1071.6222527472528</v>
      </c>
      <c r="AZ6" s="17">
        <v>6</v>
      </c>
      <c r="BA6" s="45">
        <f>AZ6*'Productivity Report'!$T$32</f>
        <v>3223.5458333333336</v>
      </c>
      <c r="BB6" s="17">
        <v>5.5</v>
      </c>
      <c r="BC6" s="45">
        <f>BB6*'Productivity Report'!$U$32</f>
        <v>2937.9453125</v>
      </c>
      <c r="BD6" s="31">
        <v>2.2999999999999998</v>
      </c>
      <c r="BE6" s="45">
        <f>BD6*'Productivity Report'!$V$32</f>
        <v>1121.7102904040403</v>
      </c>
      <c r="BF6" s="31"/>
      <c r="BG6" s="45">
        <f>BF6*'Productivity Report'!$W$32</f>
        <v>0</v>
      </c>
      <c r="BH6" s="81">
        <v>0</v>
      </c>
      <c r="BI6" s="84">
        <f>BH6*'Productivity Report'!$X$32</f>
        <v>0</v>
      </c>
      <c r="BJ6" s="81">
        <v>0</v>
      </c>
      <c r="BK6" s="84">
        <f>BJ6*'Productivity Report'!$Y$32</f>
        <v>0</v>
      </c>
      <c r="BM6" s="81">
        <v>0</v>
      </c>
      <c r="BN6" s="84">
        <f>BM6*'Productivity Report'!$Z$32</f>
        <v>0</v>
      </c>
      <c r="BO6" s="81">
        <v>0</v>
      </c>
      <c r="BP6" s="84">
        <f>BO6*'Productivity Report'!$AA$32</f>
        <v>0</v>
      </c>
      <c r="BQ6" s="81">
        <v>0</v>
      </c>
      <c r="BR6" s="84">
        <f>BQ6*'Productivity Report'!$AA$32</f>
        <v>0</v>
      </c>
      <c r="BS6" s="81">
        <v>0</v>
      </c>
      <c r="BT6" s="84">
        <f>BS6*'Productivity Report'!$AA$32</f>
        <v>0</v>
      </c>
      <c r="BU6" s="81">
        <v>0</v>
      </c>
      <c r="BV6" s="84">
        <f>BU6*'Productivity Report'!$AA$32</f>
        <v>0</v>
      </c>
      <c r="BW6" s="81">
        <v>0</v>
      </c>
      <c r="BX6" s="84">
        <f>BW6*'Productivity Report'!$AA$32</f>
        <v>0</v>
      </c>
      <c r="BY6" s="81">
        <v>0</v>
      </c>
      <c r="BZ6" s="84">
        <f>BY6*'Productivity Report'!$AA$32</f>
        <v>0</v>
      </c>
      <c r="CA6" s="81">
        <v>0</v>
      </c>
      <c r="CB6" s="84">
        <f>CA6*'Productivity Report'!$AA$32</f>
        <v>0</v>
      </c>
    </row>
    <row r="7" spans="1:80" hidden="1">
      <c r="A7" s="112" t="s">
        <v>422</v>
      </c>
      <c r="B7" s="1" t="s">
        <v>5</v>
      </c>
      <c r="C7" s="1" t="s">
        <v>94</v>
      </c>
      <c r="D7" s="36">
        <v>43313</v>
      </c>
      <c r="E7" s="36">
        <v>43374</v>
      </c>
      <c r="F7" s="1" t="s">
        <v>94</v>
      </c>
      <c r="G7" s="1">
        <v>100</v>
      </c>
      <c r="H7" s="1">
        <v>5</v>
      </c>
      <c r="I7" s="1" t="s">
        <v>94</v>
      </c>
      <c r="J7" s="1" t="s">
        <v>95</v>
      </c>
      <c r="K7" s="1" t="s">
        <v>94</v>
      </c>
      <c r="L7" s="1" t="s">
        <v>262</v>
      </c>
      <c r="M7" s="1">
        <v>0</v>
      </c>
      <c r="N7" s="44">
        <f t="shared" si="0"/>
        <v>175</v>
      </c>
      <c r="O7" s="45">
        <f t="shared" si="1"/>
        <v>70196.957234324276</v>
      </c>
      <c r="P7" s="44">
        <v>0</v>
      </c>
      <c r="Q7" s="45">
        <f>P7*'Productivity Report'!$B$32</f>
        <v>0</v>
      </c>
      <c r="R7" s="44">
        <v>0</v>
      </c>
      <c r="S7" s="45">
        <f>R7*'Productivity Report'!$C$32</f>
        <v>0</v>
      </c>
      <c r="T7" s="44">
        <v>0</v>
      </c>
      <c r="U7" s="45">
        <f>T7*'Productivity Report'!$D$32</f>
        <v>0</v>
      </c>
      <c r="V7" s="44">
        <v>0</v>
      </c>
      <c r="W7" s="45">
        <f>V7*'Productivity Report'!$E$32</f>
        <v>0</v>
      </c>
      <c r="X7" s="44">
        <v>47</v>
      </c>
      <c r="Y7" s="45">
        <f>X7*'Productivity Report'!$F$32</f>
        <v>17543.664519592057</v>
      </c>
      <c r="Z7" s="44">
        <v>35</v>
      </c>
      <c r="AA7" s="45">
        <f>Z7*'Productivity Report'!$G$32</f>
        <v>15814.8375568551</v>
      </c>
      <c r="AB7" s="44">
        <v>37</v>
      </c>
      <c r="AC7" s="45">
        <f>AB7*'Productivity Report'!$H$32</f>
        <v>15336.313131313131</v>
      </c>
      <c r="AD7" s="44">
        <v>5</v>
      </c>
      <c r="AE7" s="45">
        <f>AD7*'Productivity Report'!$I$32</f>
        <v>2016.1779448621555</v>
      </c>
      <c r="AF7" s="44">
        <v>8</v>
      </c>
      <c r="AG7" s="45">
        <f>AF7*'Productivity Report'!$J$32</f>
        <v>3225.8847117794489</v>
      </c>
      <c r="AH7" s="44">
        <v>27</v>
      </c>
      <c r="AI7" s="45">
        <f>AH7*'Productivity Report'!$K$32</f>
        <v>9940.6338672768889</v>
      </c>
      <c r="AJ7" s="44">
        <v>4</v>
      </c>
      <c r="AK7" s="45">
        <f>AJ7*'Productivity Report'!$L$32</f>
        <v>1570.1375661375662</v>
      </c>
      <c r="AL7" s="44">
        <v>12</v>
      </c>
      <c r="AM7" s="45">
        <f>AL7*'Productivity Report'!$M$32</f>
        <v>4749.3079365079366</v>
      </c>
      <c r="AN7" s="44">
        <v>10</v>
      </c>
      <c r="AO7" s="45">
        <f>AN7*'Productivity Report'!$N$32</f>
        <v>3644.7053140096614</v>
      </c>
      <c r="AP7" s="44">
        <v>27.5</v>
      </c>
      <c r="AQ7" s="45">
        <f>AP7*'Productivity Report'!$O$32</f>
        <v>10022.939613526565</v>
      </c>
      <c r="AR7" s="44">
        <v>2.5</v>
      </c>
      <c r="AS7" s="45">
        <f>AR7*'Productivity Report'!$P$32</f>
        <v>878.607421875</v>
      </c>
      <c r="AT7" s="17">
        <v>0</v>
      </c>
      <c r="AU7" s="45">
        <f>AT7*'Productivity Report'!$Q$32</f>
        <v>0</v>
      </c>
      <c r="AV7" s="17">
        <v>3</v>
      </c>
      <c r="AW7" s="45">
        <f>AV7*'Productivity Report'!$R$32</f>
        <v>1073.9415584415585</v>
      </c>
      <c r="AX7" s="17">
        <v>0</v>
      </c>
      <c r="AY7" s="45">
        <f>AX7*'Productivity Report'!$S$32</f>
        <v>0</v>
      </c>
      <c r="AZ7" s="17">
        <v>0</v>
      </c>
      <c r="BA7" s="45">
        <f>AZ7*'Productivity Report'!$T$32</f>
        <v>0</v>
      </c>
      <c r="BB7" s="17">
        <v>7</v>
      </c>
      <c r="BC7" s="45">
        <f>BB7*'Productivity Report'!$U$32</f>
        <v>3739.203125</v>
      </c>
      <c r="BD7" s="31">
        <v>2</v>
      </c>
      <c r="BE7" s="45">
        <f>BD7*'Productivity Report'!$V$32</f>
        <v>975.40025252525254</v>
      </c>
      <c r="BF7" s="31">
        <v>0.5</v>
      </c>
      <c r="BG7" s="45">
        <f>BF7*'Productivity Report'!$W$32</f>
        <v>266.72979797979798</v>
      </c>
      <c r="BH7" s="81">
        <v>0</v>
      </c>
      <c r="BI7" s="84">
        <f>BH7*'Productivity Report'!$X$32</f>
        <v>0</v>
      </c>
      <c r="BJ7" s="81">
        <v>0</v>
      </c>
      <c r="BK7" s="84">
        <f>BJ7*'Productivity Report'!$Y$32</f>
        <v>0</v>
      </c>
      <c r="BM7" s="81">
        <v>0</v>
      </c>
      <c r="BN7" s="84">
        <f>BM7*'Productivity Report'!$Z$32</f>
        <v>0</v>
      </c>
      <c r="BO7" s="81">
        <v>0</v>
      </c>
      <c r="BP7" s="84">
        <f>BO7*'Productivity Report'!$AA$32</f>
        <v>0</v>
      </c>
      <c r="BQ7" s="81">
        <v>0</v>
      </c>
      <c r="BR7" s="84">
        <f>BQ7*'Productivity Report'!$AA$32</f>
        <v>0</v>
      </c>
      <c r="BS7" s="81">
        <v>0</v>
      </c>
      <c r="BT7" s="84">
        <f>BS7*'Productivity Report'!$AA$32</f>
        <v>0</v>
      </c>
      <c r="BU7" s="81">
        <v>0</v>
      </c>
      <c r="BV7" s="84">
        <f>BU7*'Productivity Report'!$AA$32</f>
        <v>0</v>
      </c>
      <c r="BW7" s="81">
        <v>0</v>
      </c>
      <c r="BX7" s="84">
        <f>BW7*'Productivity Report'!$AA$32</f>
        <v>0</v>
      </c>
      <c r="BY7" s="81">
        <v>0</v>
      </c>
      <c r="BZ7" s="84">
        <f>BY7*'Productivity Report'!$AA$32</f>
        <v>0</v>
      </c>
      <c r="CA7" s="81">
        <v>1</v>
      </c>
      <c r="CB7" s="84">
        <f>CA7*500</f>
        <v>500</v>
      </c>
    </row>
    <row r="8" spans="1:80" hidden="1">
      <c r="A8" s="38" t="s">
        <v>99</v>
      </c>
      <c r="B8" s="1" t="s">
        <v>5</v>
      </c>
      <c r="C8" s="1" t="s">
        <v>94</v>
      </c>
      <c r="D8" s="36">
        <v>43313</v>
      </c>
      <c r="E8" s="36"/>
      <c r="F8" s="1" t="s">
        <v>95</v>
      </c>
      <c r="G8" s="1">
        <v>25</v>
      </c>
      <c r="H8" s="1">
        <v>5</v>
      </c>
      <c r="I8" s="1" t="s">
        <v>94</v>
      </c>
      <c r="J8" s="1" t="s">
        <v>95</v>
      </c>
      <c r="K8" s="1" t="s">
        <v>94</v>
      </c>
      <c r="L8" s="1" t="s">
        <v>96</v>
      </c>
      <c r="M8" s="1">
        <v>0</v>
      </c>
      <c r="N8" s="44">
        <f t="shared" si="0"/>
        <v>531</v>
      </c>
      <c r="O8" s="45">
        <f t="shared" si="1"/>
        <v>215651.61542965891</v>
      </c>
      <c r="P8" s="44">
        <v>0</v>
      </c>
      <c r="Q8" s="45">
        <f>P8*'Productivity Report'!$B$32</f>
        <v>0</v>
      </c>
      <c r="R8" s="44">
        <v>0</v>
      </c>
      <c r="S8" s="45">
        <f>R8*'Productivity Report'!$C$32</f>
        <v>0</v>
      </c>
      <c r="T8" s="44">
        <v>0</v>
      </c>
      <c r="U8" s="45">
        <f>T8*'Productivity Report'!$D$32</f>
        <v>0</v>
      </c>
      <c r="V8" s="44">
        <v>0</v>
      </c>
      <c r="W8" s="45">
        <f>V8*'Productivity Report'!$E$32</f>
        <v>0</v>
      </c>
      <c r="X8" s="44">
        <v>280</v>
      </c>
      <c r="Y8" s="45">
        <f>X8*'Productivity Report'!$F$32</f>
        <v>104515.44820182503</v>
      </c>
      <c r="Z8" s="44">
        <v>190</v>
      </c>
      <c r="AA8" s="45">
        <f>Z8*'Productivity Report'!$G$32</f>
        <v>85851.975308641981</v>
      </c>
      <c r="AB8" s="44">
        <v>61</v>
      </c>
      <c r="AC8" s="45">
        <f>AB8*'Productivity Report'!$H$32</f>
        <v>25284.191919191919</v>
      </c>
      <c r="AD8" s="44">
        <v>0</v>
      </c>
      <c r="AE8" s="45">
        <f>AD8*'Productivity Report'!$I$32</f>
        <v>0</v>
      </c>
      <c r="AF8" s="44">
        <v>0</v>
      </c>
      <c r="AG8" s="45">
        <f>AF8*'Productivity Report'!$J$32</f>
        <v>0</v>
      </c>
      <c r="AH8" s="44">
        <v>0</v>
      </c>
      <c r="AI8" s="45">
        <f>AH8*'Productivity Report'!$K$32</f>
        <v>0</v>
      </c>
      <c r="AJ8" s="44">
        <v>0</v>
      </c>
      <c r="AK8" s="45">
        <f>AJ8*'Productivity Report'!$L$32</f>
        <v>0</v>
      </c>
      <c r="AL8" s="44">
        <v>0</v>
      </c>
      <c r="AM8" s="45">
        <f>AL8*'Productivity Report'!$M$32</f>
        <v>0</v>
      </c>
      <c r="AN8" s="44">
        <v>0</v>
      </c>
      <c r="AO8" s="45">
        <f>AN8*'Productivity Report'!$N$32</f>
        <v>0</v>
      </c>
      <c r="AP8" s="44">
        <v>0</v>
      </c>
      <c r="AQ8" s="45">
        <f>AP8*'Productivity Report'!$O$32</f>
        <v>0</v>
      </c>
      <c r="AR8" s="44">
        <v>0</v>
      </c>
      <c r="AS8" s="45">
        <f>AR8*'Productivity Report'!$P$32</f>
        <v>0</v>
      </c>
      <c r="AT8" s="17">
        <v>0</v>
      </c>
      <c r="AU8" s="45">
        <f>AT8*'Productivity Report'!$Q$32</f>
        <v>0</v>
      </c>
      <c r="AV8" s="17">
        <v>0</v>
      </c>
      <c r="AW8" s="45">
        <f>AV8*'Productivity Report'!$R$32</f>
        <v>0</v>
      </c>
      <c r="AX8" s="17">
        <v>0</v>
      </c>
      <c r="AY8" s="45">
        <f>AX8*'Productivity Report'!$S$32</f>
        <v>0</v>
      </c>
      <c r="AZ8" s="17">
        <v>0</v>
      </c>
      <c r="BA8" s="45">
        <f>AZ8*'Productivity Report'!$T$32</f>
        <v>0</v>
      </c>
      <c r="BB8" s="17"/>
      <c r="BC8" s="45">
        <f>BB8*'Productivity Report'!$U$32</f>
        <v>0</v>
      </c>
      <c r="BD8" s="17"/>
      <c r="BE8" s="45">
        <f>BD8*'Productivity Report'!$V$32</f>
        <v>0</v>
      </c>
      <c r="BF8" s="31"/>
      <c r="BG8" s="45">
        <f>BF8*'Productivity Report'!$W$32</f>
        <v>0</v>
      </c>
      <c r="BH8" s="81">
        <v>0</v>
      </c>
      <c r="BI8" s="84">
        <f>BH8*'Productivity Report'!$X$32</f>
        <v>0</v>
      </c>
      <c r="BJ8" s="81">
        <v>0</v>
      </c>
      <c r="BK8" s="84">
        <f>BJ8*'Productivity Report'!$Y$32</f>
        <v>0</v>
      </c>
      <c r="BM8" s="81">
        <v>0</v>
      </c>
      <c r="BN8" s="84">
        <f>BM8*'Productivity Report'!$Z$32</f>
        <v>0</v>
      </c>
      <c r="BO8" s="81">
        <v>0</v>
      </c>
      <c r="BP8" s="84">
        <f>BO8*'Productivity Report'!$AA$32</f>
        <v>0</v>
      </c>
      <c r="BQ8" s="81">
        <v>0</v>
      </c>
      <c r="BR8" s="84">
        <f>BQ8*'Productivity Report'!$AA$32</f>
        <v>0</v>
      </c>
      <c r="BS8" s="81">
        <v>0</v>
      </c>
      <c r="BT8" s="84">
        <f>BS8*'Productivity Report'!$AA$32</f>
        <v>0</v>
      </c>
      <c r="BU8" s="81">
        <v>0</v>
      </c>
      <c r="BV8" s="84">
        <f>BU8*'Productivity Report'!$AA$32</f>
        <v>0</v>
      </c>
      <c r="BW8" s="81">
        <v>0</v>
      </c>
      <c r="BX8" s="84">
        <f>BW8*'Productivity Report'!$AA$32</f>
        <v>0</v>
      </c>
      <c r="BY8" s="81">
        <v>0</v>
      </c>
      <c r="BZ8" s="84">
        <f>BY8*'Productivity Report'!$AA$32</f>
        <v>0</v>
      </c>
      <c r="CA8" s="81">
        <v>0</v>
      </c>
      <c r="CB8" s="84">
        <f>CA8*'Productivity Report'!$AA$32</f>
        <v>0</v>
      </c>
    </row>
    <row r="9" spans="1:80" hidden="1">
      <c r="A9" s="38" t="s">
        <v>254</v>
      </c>
      <c r="B9" s="1" t="s">
        <v>5</v>
      </c>
      <c r="C9" s="1" t="s">
        <v>94</v>
      </c>
      <c r="D9" s="36">
        <v>43313</v>
      </c>
      <c r="E9" s="36">
        <v>43525</v>
      </c>
      <c r="F9" s="1" t="s">
        <v>95</v>
      </c>
      <c r="G9" s="1">
        <v>100</v>
      </c>
      <c r="H9" s="1">
        <v>5</v>
      </c>
      <c r="I9" s="1" t="s">
        <v>94</v>
      </c>
      <c r="J9" s="1" t="s">
        <v>95</v>
      </c>
      <c r="K9" s="1" t="s">
        <v>94</v>
      </c>
      <c r="L9" s="1" t="s">
        <v>96</v>
      </c>
      <c r="M9" s="1">
        <v>0</v>
      </c>
      <c r="N9" s="44">
        <f t="shared" si="0"/>
        <v>483</v>
      </c>
      <c r="O9" s="45">
        <f t="shared" si="1"/>
        <v>188696.98867623607</v>
      </c>
      <c r="P9" s="44">
        <v>0</v>
      </c>
      <c r="Q9" s="45">
        <f>P9*'Productivity Report'!$B$32</f>
        <v>0</v>
      </c>
      <c r="R9" s="44">
        <v>0</v>
      </c>
      <c r="S9" s="45">
        <f>R9*'Productivity Report'!$C$32</f>
        <v>0</v>
      </c>
      <c r="T9" s="44">
        <v>0</v>
      </c>
      <c r="U9" s="45">
        <f>T9*'Productivity Report'!$D$32</f>
        <v>0</v>
      </c>
      <c r="V9" s="44">
        <v>0</v>
      </c>
      <c r="W9" s="45">
        <f>V9*'Productivity Report'!$E$32</f>
        <v>0</v>
      </c>
      <c r="X9" s="44">
        <v>10</v>
      </c>
      <c r="Y9" s="45">
        <f>X9*'Productivity Report'!$F$32</f>
        <v>3732.6945786366082</v>
      </c>
      <c r="Z9" s="44">
        <v>29.5</v>
      </c>
      <c r="AA9" s="45">
        <f>Z9*'Productivity Report'!$G$32</f>
        <v>13329.648797920729</v>
      </c>
      <c r="AB9" s="44">
        <v>21</v>
      </c>
      <c r="AC9" s="45">
        <f>AB9*'Productivity Report'!$H$32</f>
        <v>8704.3939393939399</v>
      </c>
      <c r="AD9" s="44">
        <v>31</v>
      </c>
      <c r="AE9" s="45">
        <f>AD9*'Productivity Report'!$I$32</f>
        <v>12500.303258145364</v>
      </c>
      <c r="AF9" s="44">
        <v>132</v>
      </c>
      <c r="AG9" s="45">
        <f>AF9*'Productivity Report'!$J$32</f>
        <v>53227.097744360908</v>
      </c>
      <c r="AH9" s="44">
        <v>192</v>
      </c>
      <c r="AI9" s="45">
        <f>AH9*'Productivity Report'!$K$32</f>
        <v>70688.951945080102</v>
      </c>
      <c r="AJ9" s="44">
        <v>62</v>
      </c>
      <c r="AK9" s="45">
        <f>AJ9*'Productivity Report'!$L$32</f>
        <v>24337.132275132277</v>
      </c>
      <c r="AL9" s="44">
        <v>5.5</v>
      </c>
      <c r="AM9" s="45">
        <f>AL9*'Productivity Report'!$M$32</f>
        <v>2176.7661375661378</v>
      </c>
      <c r="AN9" s="44">
        <v>1</v>
      </c>
      <c r="AO9" s="45">
        <f>AN9*'Productivity Report'!$N$32</f>
        <v>364.47053140096614</v>
      </c>
      <c r="AP9" s="44">
        <v>5</v>
      </c>
      <c r="AQ9" s="45">
        <f>AP9*'Productivity Report'!$O$32</f>
        <v>1822.3526570048302</v>
      </c>
      <c r="AR9" s="44">
        <v>1</v>
      </c>
      <c r="AS9" s="45">
        <f>AR9*'Productivity Report'!$P$32</f>
        <v>351.44296874999998</v>
      </c>
      <c r="AT9" s="17">
        <v>0</v>
      </c>
      <c r="AU9" s="45">
        <f>AT9*'Productivity Report'!$Q$32</f>
        <v>0</v>
      </c>
      <c r="AV9" s="17">
        <v>0</v>
      </c>
      <c r="AW9" s="45">
        <f>AV9*'Productivity Report'!$R$32</f>
        <v>0</v>
      </c>
      <c r="AX9" s="17">
        <v>5</v>
      </c>
      <c r="AY9" s="45">
        <f>AX9*'Productivity Report'!$S$32</f>
        <v>1786.0370879120878</v>
      </c>
      <c r="AZ9" s="17">
        <v>2</v>
      </c>
      <c r="BA9" s="45">
        <f>AZ9*'Productivity Report'!$T$32</f>
        <v>1074.5152777777778</v>
      </c>
      <c r="BB9" s="17">
        <v>10</v>
      </c>
      <c r="BC9" s="45">
        <f>BB9*'Productivity Report'!$U$32</f>
        <v>5341.71875</v>
      </c>
      <c r="BD9" s="17"/>
      <c r="BE9" s="45">
        <f>BD9*'Productivity Report'!$V$32</f>
        <v>0</v>
      </c>
      <c r="BF9" s="31"/>
      <c r="BG9" s="45">
        <f>BF9*'Productivity Report'!$W$32</f>
        <v>0</v>
      </c>
      <c r="BH9" s="81">
        <v>0</v>
      </c>
      <c r="BI9" s="84">
        <f>BH9*'Productivity Report'!$X$32</f>
        <v>0</v>
      </c>
      <c r="BJ9" s="81">
        <v>0</v>
      </c>
      <c r="BK9" s="84">
        <f>BJ9*'Productivity Report'!$Y$32</f>
        <v>0</v>
      </c>
      <c r="BM9" s="81">
        <v>1</v>
      </c>
      <c r="BN9" s="84">
        <v>0</v>
      </c>
      <c r="BO9" s="81">
        <v>0</v>
      </c>
      <c r="BP9" s="84">
        <f>BO9*'Productivity Report'!$AA$32</f>
        <v>0</v>
      </c>
      <c r="BQ9" s="81">
        <v>0</v>
      </c>
      <c r="BR9" s="84">
        <f>BQ9*'Productivity Report'!$AA$32</f>
        <v>0</v>
      </c>
      <c r="BS9" s="81">
        <v>0</v>
      </c>
      <c r="BT9" s="84">
        <f>BS9*'Productivity Report'!$AA$32</f>
        <v>0</v>
      </c>
      <c r="BU9" s="81">
        <v>0</v>
      </c>
      <c r="BV9" s="84">
        <f>BU9*'Productivity Report'!$AA$32</f>
        <v>0</v>
      </c>
      <c r="BW9" s="81">
        <v>0</v>
      </c>
      <c r="BX9" s="84">
        <f>BW9*'Productivity Report'!$AA$32</f>
        <v>0</v>
      </c>
      <c r="BY9" s="81">
        <v>0</v>
      </c>
      <c r="BZ9" s="84">
        <f>BY9*'Productivity Report'!$AA$32</f>
        <v>0</v>
      </c>
      <c r="CA9" s="81">
        <v>0</v>
      </c>
      <c r="CB9" s="84">
        <f>CA9*'Productivity Report'!$AA$32</f>
        <v>0</v>
      </c>
    </row>
    <row r="10" spans="1:80" hidden="1">
      <c r="A10" s="38" t="s">
        <v>100</v>
      </c>
      <c r="B10" s="1" t="s">
        <v>5</v>
      </c>
      <c r="C10" s="1" t="s">
        <v>94</v>
      </c>
      <c r="D10" s="36">
        <v>43282</v>
      </c>
      <c r="F10" s="1" t="s">
        <v>95</v>
      </c>
      <c r="G10" s="1">
        <v>50</v>
      </c>
      <c r="H10" s="1">
        <v>5</v>
      </c>
      <c r="I10" s="1" t="s">
        <v>94</v>
      </c>
      <c r="J10" s="1" t="s">
        <v>95</v>
      </c>
      <c r="K10" s="1" t="s">
        <v>94</v>
      </c>
      <c r="L10" s="1" t="s">
        <v>96</v>
      </c>
      <c r="M10" s="1">
        <v>0</v>
      </c>
      <c r="N10" s="44">
        <f t="shared" si="0"/>
        <v>128</v>
      </c>
      <c r="O10" s="45">
        <f t="shared" si="1"/>
        <v>52785.859155519451</v>
      </c>
      <c r="P10" s="44">
        <v>0</v>
      </c>
      <c r="Q10" s="45">
        <f>P10*'Productivity Report'!$B$32</f>
        <v>0</v>
      </c>
      <c r="R10" s="44">
        <v>0</v>
      </c>
      <c r="S10" s="45">
        <f>R10*'Productivity Report'!$C$32</f>
        <v>0</v>
      </c>
      <c r="T10" s="44">
        <v>0</v>
      </c>
      <c r="U10" s="45">
        <f>T10*'Productivity Report'!$D$32</f>
        <v>0</v>
      </c>
      <c r="V10" s="44">
        <v>3</v>
      </c>
      <c r="W10" s="45">
        <f>V10*'Productivity Report'!$E$32</f>
        <v>1075.445652173913</v>
      </c>
      <c r="X10" s="44">
        <v>9</v>
      </c>
      <c r="Y10" s="45">
        <f>X10*'Productivity Report'!$F$32</f>
        <v>3359.4251207729476</v>
      </c>
      <c r="Z10" s="44">
        <v>19.5</v>
      </c>
      <c r="AA10" s="45">
        <f>Z10*'Productivity Report'!$G$32</f>
        <v>8811.1237816764133</v>
      </c>
      <c r="AB10" s="44">
        <v>61</v>
      </c>
      <c r="AC10" s="45">
        <f>AB10*'Productivity Report'!$H$32</f>
        <v>25284.191919191919</v>
      </c>
      <c r="AD10" s="44">
        <v>0</v>
      </c>
      <c r="AE10" s="45">
        <f>AD10*'Productivity Report'!$I$32</f>
        <v>0</v>
      </c>
      <c r="AF10" s="44">
        <v>28</v>
      </c>
      <c r="AG10" s="45">
        <f>AF10*'Productivity Report'!$J$32</f>
        <v>11290.596491228071</v>
      </c>
      <c r="AH10" s="44">
        <v>0</v>
      </c>
      <c r="AI10" s="45">
        <f>AH10*'Productivity Report'!$K$32</f>
        <v>0</v>
      </c>
      <c r="AJ10" s="44">
        <v>1</v>
      </c>
      <c r="AK10" s="45">
        <f>AJ10*'Productivity Report'!$L$32</f>
        <v>392.53439153439155</v>
      </c>
      <c r="AL10" s="44">
        <v>6.5</v>
      </c>
      <c r="AM10" s="45">
        <f>AL10*'Productivity Report'!$M$32</f>
        <v>2572.5417989417992</v>
      </c>
      <c r="AN10" s="44">
        <v>19</v>
      </c>
      <c r="AO10" s="45">
        <f>AN10*'Productivity Report'!$N$32</f>
        <v>6924.9400966183566</v>
      </c>
      <c r="AP10" s="44">
        <v>53</v>
      </c>
      <c r="AQ10" s="45">
        <f>AP10*'Productivity Report'!$O$32</f>
        <v>19316.938164251198</v>
      </c>
      <c r="AR10" s="44">
        <v>0</v>
      </c>
      <c r="AS10" s="45">
        <f>AR10*'Productivity Report'!$P$32</f>
        <v>0</v>
      </c>
      <c r="AT10" s="17">
        <v>0</v>
      </c>
      <c r="AU10" s="45">
        <f>AT10*'Productivity Report'!$Q$32</f>
        <v>0</v>
      </c>
      <c r="AV10" s="17">
        <v>0</v>
      </c>
      <c r="AW10" s="45">
        <f>AV10*'Productivity Report'!$R$32</f>
        <v>0</v>
      </c>
      <c r="AX10" s="17">
        <v>2</v>
      </c>
      <c r="AY10" s="45">
        <f>AX10*'Productivity Report'!$S$32</f>
        <v>714.41483516483515</v>
      </c>
      <c r="AZ10" s="17">
        <v>0</v>
      </c>
      <c r="BA10" s="45">
        <f>AZ10*'Productivity Report'!$T$32</f>
        <v>0</v>
      </c>
      <c r="BB10" s="17"/>
      <c r="BC10" s="45">
        <f>BB10*'Productivity Report'!$U$32</f>
        <v>0</v>
      </c>
      <c r="BD10" s="17"/>
      <c r="BE10" s="45">
        <f>BD10*'Productivity Report'!$V$32</f>
        <v>0</v>
      </c>
      <c r="BF10" s="31"/>
      <c r="BG10" s="45">
        <f>BF10*'Productivity Report'!$W$32</f>
        <v>0</v>
      </c>
      <c r="BH10" s="81">
        <v>0</v>
      </c>
      <c r="BI10" s="84">
        <f>BH10*'Productivity Report'!$X$32</f>
        <v>0</v>
      </c>
      <c r="BJ10" s="81">
        <v>0</v>
      </c>
      <c r="BK10" s="84">
        <f>BJ10*'Productivity Report'!$Y$32</f>
        <v>0</v>
      </c>
      <c r="BM10" s="81">
        <v>0</v>
      </c>
      <c r="BN10" s="84">
        <f>BM10*'Productivity Report'!$Z$32</f>
        <v>0</v>
      </c>
      <c r="BO10" s="81">
        <v>0</v>
      </c>
      <c r="BP10" s="84">
        <f>BO10*'Productivity Report'!$AA$32</f>
        <v>0</v>
      </c>
      <c r="BQ10" s="81">
        <v>0</v>
      </c>
      <c r="BR10" s="84">
        <f>BQ10*'Productivity Report'!$AA$32</f>
        <v>0</v>
      </c>
      <c r="BS10" s="81">
        <v>0</v>
      </c>
      <c r="BT10" s="84">
        <f>BS10*'Productivity Report'!$AA$32</f>
        <v>0</v>
      </c>
      <c r="BU10" s="81">
        <v>0</v>
      </c>
      <c r="BV10" s="84">
        <f>BU10*'Productivity Report'!$AA$32</f>
        <v>0</v>
      </c>
      <c r="BW10" s="81">
        <v>0</v>
      </c>
      <c r="BX10" s="84">
        <f>BW10*'Productivity Report'!$AA$32</f>
        <v>0</v>
      </c>
      <c r="BY10" s="81">
        <v>0</v>
      </c>
      <c r="BZ10" s="84">
        <f>BY10*'Productivity Report'!$AA$32</f>
        <v>0</v>
      </c>
      <c r="CA10" s="81">
        <v>0</v>
      </c>
      <c r="CB10" s="84">
        <f>CA10*'Productivity Report'!$AA$32</f>
        <v>0</v>
      </c>
    </row>
    <row r="11" spans="1:80" hidden="1">
      <c r="A11" s="38" t="s">
        <v>101</v>
      </c>
      <c r="B11" s="1" t="s">
        <v>5</v>
      </c>
      <c r="C11" s="1" t="s">
        <v>94</v>
      </c>
      <c r="D11" s="36">
        <v>43313</v>
      </c>
      <c r="E11" s="36">
        <v>43405</v>
      </c>
      <c r="F11" s="1" t="s">
        <v>94</v>
      </c>
      <c r="G11" s="1">
        <v>100</v>
      </c>
      <c r="H11" s="1">
        <v>5</v>
      </c>
      <c r="I11" s="1" t="s">
        <v>94</v>
      </c>
      <c r="J11" s="1" t="s">
        <v>95</v>
      </c>
      <c r="K11" s="1" t="s">
        <v>94</v>
      </c>
      <c r="L11" s="1" t="s">
        <v>96</v>
      </c>
      <c r="M11" s="1">
        <v>0</v>
      </c>
      <c r="N11" s="44">
        <f t="shared" si="0"/>
        <v>216.5</v>
      </c>
      <c r="O11" s="45">
        <f t="shared" si="1"/>
        <v>86704.295496279869</v>
      </c>
      <c r="P11" s="44">
        <v>0</v>
      </c>
      <c r="Q11" s="45">
        <f>P11*'Productivity Report'!$B$32</f>
        <v>0</v>
      </c>
      <c r="R11" s="44">
        <v>0</v>
      </c>
      <c r="S11" s="45">
        <f>R11*'Productivity Report'!$C$32</f>
        <v>0</v>
      </c>
      <c r="T11" s="44">
        <v>0</v>
      </c>
      <c r="U11" s="45">
        <f>T11*'Productivity Report'!$D$32</f>
        <v>0</v>
      </c>
      <c r="V11" s="44">
        <v>0</v>
      </c>
      <c r="W11" s="45">
        <f>V11*'Productivity Report'!$E$32</f>
        <v>0</v>
      </c>
      <c r="X11" s="44">
        <v>118</v>
      </c>
      <c r="Y11" s="45">
        <f>X11*'Productivity Report'!$F$32</f>
        <v>44045.79602791198</v>
      </c>
      <c r="Z11" s="44">
        <v>58.5</v>
      </c>
      <c r="AA11" s="45">
        <f>Z11*'Productivity Report'!$G$32</f>
        <v>26433.371345029242</v>
      </c>
      <c r="AB11" s="44">
        <v>8.5</v>
      </c>
      <c r="AC11" s="45">
        <f>AB11*'Productivity Report'!$H$32</f>
        <v>3523.2070707070707</v>
      </c>
      <c r="AD11" s="44">
        <v>20.5</v>
      </c>
      <c r="AE11" s="45">
        <f>AD11*'Productivity Report'!$I$32</f>
        <v>8266.3295739348378</v>
      </c>
      <c r="AF11" s="44">
        <v>11</v>
      </c>
      <c r="AG11" s="45">
        <f>AF11*'Productivity Report'!$J$32</f>
        <v>4435.5914786967423</v>
      </c>
      <c r="AH11" s="44">
        <v>0</v>
      </c>
      <c r="AI11" s="45">
        <f>AH11*'Productivity Report'!$K$32</f>
        <v>0</v>
      </c>
      <c r="AJ11" s="44">
        <v>0</v>
      </c>
      <c r="AK11" s="45">
        <f>AJ11*'Productivity Report'!$L$32</f>
        <v>0</v>
      </c>
      <c r="AL11" s="44">
        <v>0</v>
      </c>
      <c r="AM11" s="45">
        <f>AL11*'Productivity Report'!$M$32</f>
        <v>0</v>
      </c>
      <c r="AN11" s="44">
        <v>0</v>
      </c>
      <c r="AO11" s="45">
        <f>AN11*'Productivity Report'!$N$32</f>
        <v>0</v>
      </c>
      <c r="AP11" s="44">
        <v>5</v>
      </c>
      <c r="AQ11" s="45">
        <f>AP11*'Productivity Report'!$O$32</f>
        <v>1822.3526570048302</v>
      </c>
      <c r="AR11" s="44">
        <v>1</v>
      </c>
      <c r="AS11" s="45">
        <f>AR11*'Productivity Report'!$P$32</f>
        <v>351.44296874999998</v>
      </c>
      <c r="AT11" s="17">
        <v>0</v>
      </c>
      <c r="AU11" s="45">
        <f>AT11*'Productivity Report'!$Q$32</f>
        <v>0</v>
      </c>
      <c r="AV11" s="17">
        <v>0</v>
      </c>
      <c r="AW11" s="45">
        <f>AV11*'Productivity Report'!$R$32</f>
        <v>0</v>
      </c>
      <c r="AX11" s="17">
        <v>10.5</v>
      </c>
      <c r="AY11" s="45">
        <f>AX11*'Productivity Report'!$S$32</f>
        <v>3750.6778846153848</v>
      </c>
      <c r="AZ11" s="17">
        <v>0</v>
      </c>
      <c r="BA11" s="45">
        <f>AZ11*'Productivity Report'!$T$32</f>
        <v>0</v>
      </c>
      <c r="BB11" s="17"/>
      <c r="BC11" s="45">
        <f>BB11*'Productivity Report'!$U$32</f>
        <v>0</v>
      </c>
      <c r="BD11" s="31">
        <v>7</v>
      </c>
      <c r="BE11" s="45">
        <f>BD11*'Productivity Report'!$V$32</f>
        <v>3413.9008838383838</v>
      </c>
      <c r="BF11" s="31"/>
      <c r="BG11" s="45">
        <f>BF11*'Productivity Report'!$W$32</f>
        <v>0</v>
      </c>
      <c r="BH11" s="81">
        <v>0</v>
      </c>
      <c r="BI11" s="84">
        <f>BH11*'Productivity Report'!$X$32</f>
        <v>0</v>
      </c>
      <c r="BJ11" s="81">
        <v>0</v>
      </c>
      <c r="BK11" s="84">
        <f>BJ11*'Productivity Report'!$Y$32</f>
        <v>0</v>
      </c>
      <c r="BM11" s="81">
        <v>0</v>
      </c>
      <c r="BN11" s="84">
        <f>BM11*'Productivity Report'!$Z$32</f>
        <v>0</v>
      </c>
      <c r="BO11" s="81">
        <v>0</v>
      </c>
      <c r="BP11" s="84">
        <f>BO11*'Productivity Report'!$AA$32</f>
        <v>0</v>
      </c>
      <c r="BQ11" s="81">
        <v>0</v>
      </c>
      <c r="BR11" s="84">
        <f>BQ11*'Productivity Report'!$AA$32</f>
        <v>0</v>
      </c>
      <c r="BS11" s="81">
        <v>0</v>
      </c>
      <c r="BT11" s="84">
        <f>BS11*'Productivity Report'!$AA$32</f>
        <v>0</v>
      </c>
      <c r="BU11" s="81">
        <v>0</v>
      </c>
      <c r="BV11" s="84">
        <f>BU11*'Productivity Report'!$AA$32</f>
        <v>0</v>
      </c>
      <c r="BW11" s="81">
        <v>0</v>
      </c>
      <c r="BX11" s="84">
        <f>BW11*'Productivity Report'!$AA$32</f>
        <v>0</v>
      </c>
      <c r="BY11" s="81">
        <v>0</v>
      </c>
      <c r="BZ11" s="84">
        <f>BY11*'Productivity Report'!$AA$32</f>
        <v>0</v>
      </c>
      <c r="CA11" s="81">
        <v>0</v>
      </c>
      <c r="CB11" s="84">
        <f>CA11*'Productivity Report'!$AA$32</f>
        <v>0</v>
      </c>
    </row>
    <row r="12" spans="1:80" hidden="1">
      <c r="A12" s="89" t="s">
        <v>272</v>
      </c>
      <c r="B12" s="1" t="s">
        <v>5</v>
      </c>
      <c r="C12" s="1" t="s">
        <v>94</v>
      </c>
      <c r="D12" s="36">
        <v>43344</v>
      </c>
      <c r="E12" s="36">
        <v>43466</v>
      </c>
      <c r="F12" s="1" t="s">
        <v>94</v>
      </c>
      <c r="G12" s="1">
        <v>100</v>
      </c>
      <c r="H12" s="1">
        <v>5</v>
      </c>
      <c r="I12" s="1" t="s">
        <v>94</v>
      </c>
      <c r="J12" s="1" t="s">
        <v>95</v>
      </c>
      <c r="K12" s="1" t="s">
        <v>94</v>
      </c>
      <c r="L12" s="1" t="s">
        <v>262</v>
      </c>
      <c r="M12" s="1">
        <v>0</v>
      </c>
      <c r="N12" s="44">
        <f t="shared" si="0"/>
        <v>315.5</v>
      </c>
      <c r="O12" s="45">
        <f t="shared" si="1"/>
        <v>132751.79943472354</v>
      </c>
      <c r="P12" s="44">
        <v>0</v>
      </c>
      <c r="Q12" s="45">
        <f>P12*'Productivity Report'!$B$32</f>
        <v>0</v>
      </c>
      <c r="R12" s="44">
        <v>0</v>
      </c>
      <c r="S12" s="45">
        <f>R12*'Productivity Report'!$C$32</f>
        <v>0</v>
      </c>
      <c r="T12" s="44">
        <v>0</v>
      </c>
      <c r="U12" s="45">
        <f>T12*'Productivity Report'!$D$32</f>
        <v>0</v>
      </c>
      <c r="V12" s="44">
        <v>0</v>
      </c>
      <c r="W12" s="45">
        <f>V12*'Productivity Report'!$E$32</f>
        <v>0</v>
      </c>
      <c r="X12" s="44">
        <v>0</v>
      </c>
      <c r="Y12" s="45">
        <f>X12*'Productivity Report'!$F$32</f>
        <v>0</v>
      </c>
      <c r="Z12" s="44">
        <v>94</v>
      </c>
      <c r="AA12" s="45">
        <f>Z12*'Productivity Report'!$G$32</f>
        <v>42474.135152696559</v>
      </c>
      <c r="AB12" s="44">
        <v>155.5</v>
      </c>
      <c r="AC12" s="45">
        <f>AB12*'Productivity Report'!$H$32</f>
        <v>64453.964646464643</v>
      </c>
      <c r="AD12" s="44">
        <v>10</v>
      </c>
      <c r="AE12" s="45">
        <f>AD12*'Productivity Report'!$I$32</f>
        <v>4032.3558897243111</v>
      </c>
      <c r="AF12" s="44">
        <v>30</v>
      </c>
      <c r="AG12" s="45">
        <f>AF12*'Productivity Report'!$J$32</f>
        <v>12097.067669172933</v>
      </c>
      <c r="AH12" s="44">
        <v>21</v>
      </c>
      <c r="AI12" s="45">
        <f>AH12*'Productivity Report'!$K$32</f>
        <v>7731.6041189931366</v>
      </c>
      <c r="AJ12" s="44">
        <v>5</v>
      </c>
      <c r="AK12" s="45">
        <f>AJ12*'Productivity Report'!$L$32</f>
        <v>1962.6719576719577</v>
      </c>
      <c r="AL12" s="44">
        <v>0</v>
      </c>
      <c r="AM12" s="45">
        <f>AL12*'Productivity Report'!$M$32</f>
        <v>0</v>
      </c>
      <c r="AN12" s="44">
        <v>28</v>
      </c>
      <c r="AO12" s="45">
        <f>AN12*'Productivity Report'!$N$32</f>
        <v>10205.174879227052</v>
      </c>
      <c r="AP12" s="44">
        <v>25.5</v>
      </c>
      <c r="AQ12" s="45">
        <f>AP12*'Productivity Report'!$O$32</f>
        <v>9293.9985507246329</v>
      </c>
      <c r="AR12" s="44">
        <v>0</v>
      </c>
      <c r="AS12" s="45">
        <f>AR12*'Productivity Report'!$P$32</f>
        <v>0</v>
      </c>
      <c r="AT12" s="17">
        <v>2.5</v>
      </c>
      <c r="AU12" s="45">
        <f>AT12*'Productivity Report'!$Q$32</f>
        <v>946.58482142857133</v>
      </c>
      <c r="AV12" s="17">
        <v>1</v>
      </c>
      <c r="AW12" s="45">
        <f>AV12*'Productivity Report'!$R$32</f>
        <v>357.98051948051949</v>
      </c>
      <c r="AX12" s="17">
        <v>8</v>
      </c>
      <c r="AY12" s="45">
        <f>AX12*'Productivity Report'!$S$32</f>
        <v>2857.6593406593406</v>
      </c>
      <c r="AZ12" s="17">
        <v>0</v>
      </c>
      <c r="BA12" s="45">
        <f>AZ12*'Productivity Report'!$T$32</f>
        <v>0</v>
      </c>
      <c r="BB12" s="17"/>
      <c r="BC12" s="45">
        <f>BB12*'Productivity Report'!$U$32</f>
        <v>0</v>
      </c>
      <c r="BD12" s="31">
        <v>1.3</v>
      </c>
      <c r="BE12" s="45">
        <f>BD12*'Productivity Report'!$V$32</f>
        <v>634.01016414141418</v>
      </c>
      <c r="BF12" s="31"/>
      <c r="BG12" s="45">
        <f>BF12*'Productivity Report'!$W$32</f>
        <v>0</v>
      </c>
      <c r="BH12" s="81">
        <v>0</v>
      </c>
      <c r="BI12" s="84">
        <f>BH12*'Productivity Report'!$X$32</f>
        <v>0</v>
      </c>
      <c r="BJ12" s="81">
        <v>11.25</v>
      </c>
      <c r="BK12" s="84">
        <f>BJ12*'Productivity Report'!$Y$32</f>
        <v>4507.55859375</v>
      </c>
      <c r="BM12" s="81">
        <v>11</v>
      </c>
      <c r="BN12" s="84">
        <f>BM12*500</f>
        <v>5500</v>
      </c>
      <c r="BO12" s="81">
        <v>2</v>
      </c>
      <c r="BP12" s="84">
        <f>BO12*500</f>
        <v>1000</v>
      </c>
      <c r="BQ12" s="81">
        <v>0</v>
      </c>
      <c r="BR12" s="84">
        <f>BQ12*500</f>
        <v>0</v>
      </c>
      <c r="BS12" s="81">
        <v>0</v>
      </c>
      <c r="BT12" s="84">
        <f>BS12*500</f>
        <v>0</v>
      </c>
      <c r="BU12" s="81">
        <v>3</v>
      </c>
      <c r="BV12" s="84">
        <f>BU12*500</f>
        <v>1500</v>
      </c>
      <c r="BW12" s="81">
        <v>0</v>
      </c>
      <c r="BX12" s="84">
        <f>BW12*500</f>
        <v>0</v>
      </c>
      <c r="BY12" s="81">
        <v>0</v>
      </c>
      <c r="BZ12" s="84">
        <f>BY12*500</f>
        <v>0</v>
      </c>
      <c r="CA12" s="81">
        <v>0</v>
      </c>
      <c r="CB12" s="84">
        <f>CA12*500</f>
        <v>0</v>
      </c>
    </row>
    <row r="13" spans="1:80" hidden="1">
      <c r="A13" s="89" t="s">
        <v>246</v>
      </c>
      <c r="B13" s="1" t="s">
        <v>5</v>
      </c>
      <c r="C13" s="1" t="s">
        <v>94</v>
      </c>
      <c r="D13" s="36">
        <v>43313</v>
      </c>
      <c r="E13" s="36">
        <v>43374</v>
      </c>
      <c r="F13" s="1" t="s">
        <v>94</v>
      </c>
      <c r="G13" s="1">
        <v>100</v>
      </c>
      <c r="H13" s="1">
        <v>5</v>
      </c>
      <c r="I13" s="1" t="s">
        <v>94</v>
      </c>
      <c r="J13" s="1" t="s">
        <v>95</v>
      </c>
      <c r="K13" s="1" t="s">
        <v>94</v>
      </c>
      <c r="L13" t="s">
        <v>262</v>
      </c>
      <c r="M13" s="1">
        <v>0</v>
      </c>
      <c r="N13" s="44">
        <f t="shared" si="0"/>
        <v>650</v>
      </c>
      <c r="O13" s="45">
        <f t="shared" si="1"/>
        <v>269890.2935551806</v>
      </c>
      <c r="P13" s="44">
        <v>0</v>
      </c>
      <c r="Q13" s="45">
        <f>P13*'Productivity Report'!$B$32</f>
        <v>0</v>
      </c>
      <c r="R13" s="44">
        <v>0</v>
      </c>
      <c r="S13" s="45">
        <f>R13*'Productivity Report'!$C$32</f>
        <v>0</v>
      </c>
      <c r="T13" s="44">
        <v>0</v>
      </c>
      <c r="U13" s="45">
        <f>T13*'Productivity Report'!$D$32</f>
        <v>0</v>
      </c>
      <c r="V13" s="44">
        <v>0</v>
      </c>
      <c r="W13" s="45">
        <f>V13*'Productivity Report'!$E$32</f>
        <v>0</v>
      </c>
      <c r="X13" s="44">
        <v>128</v>
      </c>
      <c r="Y13" s="45">
        <f>X13*'Productivity Report'!$F$32</f>
        <v>47778.490606548585</v>
      </c>
      <c r="Z13" s="44">
        <v>231</v>
      </c>
      <c r="AA13" s="45">
        <f>Z13*'Productivity Report'!$G$32</f>
        <v>104377.92787524367</v>
      </c>
      <c r="AB13" s="44">
        <v>147.5</v>
      </c>
      <c r="AC13" s="45">
        <f>AB13*'Productivity Report'!$H$32</f>
        <v>61138.005050505046</v>
      </c>
      <c r="AD13" s="44">
        <v>45.5</v>
      </c>
      <c r="AE13" s="45">
        <f>AD13*'Productivity Report'!$I$32</f>
        <v>18347.219298245614</v>
      </c>
      <c r="AF13" s="44">
        <v>31</v>
      </c>
      <c r="AG13" s="45">
        <f>AF13*'Productivity Report'!$J$32</f>
        <v>12500.303258145364</v>
      </c>
      <c r="AH13" s="44">
        <v>23.5</v>
      </c>
      <c r="AI13" s="45">
        <f>AH13*'Productivity Report'!$K$32</f>
        <v>8652.0331807780331</v>
      </c>
      <c r="AJ13" s="44">
        <v>37</v>
      </c>
      <c r="AK13" s="45">
        <f>AJ13*'Productivity Report'!$L$32</f>
        <v>14523.772486772486</v>
      </c>
      <c r="AL13" s="44">
        <v>6.5</v>
      </c>
      <c r="AM13" s="45">
        <f>AL13*'Productivity Report'!$M$32</f>
        <v>2572.5417989417992</v>
      </c>
      <c r="AN13" s="44">
        <v>64</v>
      </c>
      <c r="AO13" s="45">
        <f>AN13*'Productivity Report'!$N$32</f>
        <v>23326.114009661833</v>
      </c>
      <c r="AP13" s="44">
        <v>59</v>
      </c>
      <c r="AQ13" s="45">
        <f>AP13*'Productivity Report'!$O$32</f>
        <v>21503.761352656995</v>
      </c>
      <c r="AR13" s="44">
        <v>25</v>
      </c>
      <c r="AS13" s="45">
        <f>AR13*'Productivity Report'!$P$32</f>
        <v>8786.07421875</v>
      </c>
      <c r="AT13" s="17">
        <v>5</v>
      </c>
      <c r="AU13" s="45">
        <f>AT13*'Productivity Report'!$Q$32</f>
        <v>1893.1696428571427</v>
      </c>
      <c r="AV13" s="17">
        <v>5</v>
      </c>
      <c r="AW13" s="45">
        <f>AV13*'Productivity Report'!$R$32</f>
        <v>1789.9025974025974</v>
      </c>
      <c r="AX13" s="17">
        <v>5</v>
      </c>
      <c r="AY13" s="45">
        <f>AX13*'Productivity Report'!$S$32</f>
        <v>1786.0370879120878</v>
      </c>
      <c r="AZ13" s="17">
        <v>0</v>
      </c>
      <c r="BA13" s="45">
        <f>AZ13*'Productivity Report'!$T$32</f>
        <v>0</v>
      </c>
      <c r="BB13" s="17">
        <v>3</v>
      </c>
      <c r="BC13" s="45">
        <f>BB13*'Productivity Report'!$U$32</f>
        <v>1602.515625</v>
      </c>
      <c r="BD13" s="31">
        <v>8.8000000000000007</v>
      </c>
      <c r="BE13" s="45">
        <f>BD13*'Productivity Report'!$V$32</f>
        <v>4291.7611111111119</v>
      </c>
      <c r="BF13" s="31">
        <v>0.5</v>
      </c>
      <c r="BG13" s="45">
        <f>BF13*'Productivity Report'!$W$32</f>
        <v>266.72979797979798</v>
      </c>
      <c r="BH13" s="81">
        <v>27</v>
      </c>
      <c r="BI13" s="84">
        <f>BH13*'Productivity Report'!$X$32</f>
        <v>14552.125506072874</v>
      </c>
      <c r="BJ13" s="81">
        <v>13</v>
      </c>
      <c r="BK13" s="84">
        <f>BJ13*'Productivity Report'!$Y$32</f>
        <v>5208.734375</v>
      </c>
      <c r="BM13" s="81">
        <v>14</v>
      </c>
      <c r="BN13" s="84">
        <f>BM13*500</f>
        <v>7000</v>
      </c>
      <c r="BO13" s="81">
        <v>0</v>
      </c>
      <c r="BP13" s="84">
        <f>BO13*'Productivity Report'!$AA$32</f>
        <v>0</v>
      </c>
      <c r="BQ13" s="81">
        <v>9</v>
      </c>
      <c r="BR13" s="84">
        <f>BQ13*500</f>
        <v>4500</v>
      </c>
      <c r="BS13" s="81">
        <v>1</v>
      </c>
      <c r="BT13" s="84">
        <f>BS13*500</f>
        <v>500</v>
      </c>
      <c r="BU13" s="81">
        <v>5.5</v>
      </c>
      <c r="BV13" s="84">
        <f>BU13*500</f>
        <v>2750</v>
      </c>
      <c r="BW13" s="81">
        <v>0</v>
      </c>
      <c r="BX13" s="84">
        <f>BW13*500</f>
        <v>0</v>
      </c>
      <c r="BY13" s="81">
        <v>0</v>
      </c>
      <c r="BZ13" s="84">
        <f>BY13*500</f>
        <v>0</v>
      </c>
      <c r="CA13" s="81">
        <v>0</v>
      </c>
      <c r="CB13" s="84">
        <f>CA13*500</f>
        <v>0</v>
      </c>
    </row>
    <row r="14" spans="1:80" hidden="1">
      <c r="A14" s="38" t="s">
        <v>256</v>
      </c>
      <c r="B14" s="1" t="s">
        <v>5</v>
      </c>
      <c r="C14" s="1" t="s">
        <v>94</v>
      </c>
      <c r="D14" s="36" t="s">
        <v>74</v>
      </c>
      <c r="E14" s="36"/>
      <c r="F14" s="1" t="s">
        <v>95</v>
      </c>
      <c r="G14" s="1">
        <v>50</v>
      </c>
      <c r="H14" s="1">
        <v>5</v>
      </c>
      <c r="I14" s="1" t="s">
        <v>95</v>
      </c>
      <c r="J14" s="1" t="s">
        <v>95</v>
      </c>
      <c r="K14" s="1" t="s">
        <v>95</v>
      </c>
      <c r="L14" s="1" t="s">
        <v>102</v>
      </c>
      <c r="M14" s="1">
        <v>0</v>
      </c>
      <c r="N14" s="44">
        <f t="shared" si="0"/>
        <v>0</v>
      </c>
      <c r="O14" s="45">
        <f t="shared" si="1"/>
        <v>0</v>
      </c>
      <c r="P14" s="44">
        <v>0</v>
      </c>
      <c r="Q14" s="45">
        <f>P14*'Productivity Report'!$B$32</f>
        <v>0</v>
      </c>
      <c r="R14" s="44">
        <v>0</v>
      </c>
      <c r="S14" s="45">
        <f>R14*'Productivity Report'!$C$32</f>
        <v>0</v>
      </c>
      <c r="T14" s="44">
        <v>0</v>
      </c>
      <c r="U14" s="45">
        <f>T14*'Productivity Report'!$D$32</f>
        <v>0</v>
      </c>
      <c r="V14" s="44">
        <v>0</v>
      </c>
      <c r="W14" s="45">
        <f>V14*'Productivity Report'!$E$32</f>
        <v>0</v>
      </c>
      <c r="X14" s="44">
        <v>0</v>
      </c>
      <c r="Y14" s="45">
        <f>X14*'Productivity Report'!$F$32</f>
        <v>0</v>
      </c>
      <c r="Z14" s="44">
        <v>0</v>
      </c>
      <c r="AA14" s="45">
        <f>Z14*'Productivity Report'!$G$32</f>
        <v>0</v>
      </c>
      <c r="AB14" s="44">
        <v>0</v>
      </c>
      <c r="AC14" s="45">
        <f>AB14*'Productivity Report'!$H$32</f>
        <v>0</v>
      </c>
      <c r="AD14" s="44">
        <v>0</v>
      </c>
      <c r="AE14" s="45">
        <f>AD14*'Productivity Report'!$I$32</f>
        <v>0</v>
      </c>
      <c r="AF14" s="44">
        <v>0</v>
      </c>
      <c r="AG14" s="45">
        <f>AF14*'Productivity Report'!$J$32</f>
        <v>0</v>
      </c>
      <c r="AH14" s="44">
        <v>0</v>
      </c>
      <c r="AI14" s="45">
        <f>AH14*'Productivity Report'!$K$32</f>
        <v>0</v>
      </c>
      <c r="AJ14" s="44">
        <v>0</v>
      </c>
      <c r="AK14" s="45">
        <f>AJ14*'Productivity Report'!$L$32</f>
        <v>0</v>
      </c>
      <c r="AL14" s="44">
        <v>0</v>
      </c>
      <c r="AM14" s="45">
        <f>AL14*'Productivity Report'!$M$32</f>
        <v>0</v>
      </c>
      <c r="AN14" s="44">
        <v>59</v>
      </c>
      <c r="AO14" s="45">
        <f>AN14*'Productivity Report'!$N$32</f>
        <v>21503.761352657002</v>
      </c>
      <c r="AP14" s="44">
        <v>102</v>
      </c>
      <c r="AQ14" s="45">
        <f>AP14*'Productivity Report'!$O$32</f>
        <v>37175.994202898532</v>
      </c>
      <c r="AR14" s="44">
        <v>11</v>
      </c>
      <c r="AS14" s="45">
        <f>AR14*'Productivity Report'!$P$32</f>
        <v>3865.8726562499996</v>
      </c>
      <c r="AT14" s="17">
        <v>0</v>
      </c>
      <c r="AU14" s="45">
        <f>AT14*'Productivity Report'!$Q$32</f>
        <v>0</v>
      </c>
      <c r="AV14" s="17">
        <v>18</v>
      </c>
      <c r="AW14" s="45">
        <f>AV14*'Productivity Report'!$R$32</f>
        <v>6443.6493506493507</v>
      </c>
      <c r="AX14" s="17">
        <v>0</v>
      </c>
      <c r="AY14" s="45">
        <f>AX14*'Productivity Report'!$S$32</f>
        <v>0</v>
      </c>
      <c r="AZ14" s="17">
        <v>0</v>
      </c>
      <c r="BA14" s="45">
        <f>AZ14*'Productivity Report'!$T$32</f>
        <v>0</v>
      </c>
      <c r="BB14" s="17"/>
      <c r="BC14" s="45">
        <f>BB14*'Productivity Report'!$U$32</f>
        <v>0</v>
      </c>
      <c r="BD14" s="17"/>
      <c r="BE14" s="45">
        <f>BD14*'Productivity Report'!$V$32</f>
        <v>0</v>
      </c>
      <c r="BF14" s="31"/>
      <c r="BG14" s="45">
        <f>BF14*'Productivity Report'!$W$32</f>
        <v>0</v>
      </c>
      <c r="BH14" s="81">
        <v>0</v>
      </c>
      <c r="BI14" s="84">
        <f>BH14*'Productivity Report'!$X$32</f>
        <v>0</v>
      </c>
      <c r="BJ14" s="81">
        <v>0</v>
      </c>
      <c r="BK14" s="84">
        <f>BJ14*'Productivity Report'!$Y$32</f>
        <v>0</v>
      </c>
      <c r="BM14" s="81">
        <v>0</v>
      </c>
      <c r="BN14" s="84">
        <f>BM14*'Productivity Report'!$Z$32</f>
        <v>0</v>
      </c>
      <c r="BO14" s="81">
        <v>0</v>
      </c>
      <c r="BP14" s="84">
        <f>BO14*'Productivity Report'!$AA$32</f>
        <v>0</v>
      </c>
      <c r="BQ14" s="81">
        <v>0</v>
      </c>
      <c r="BR14" s="84">
        <f>BQ14*'Productivity Report'!$AA$32</f>
        <v>0</v>
      </c>
      <c r="BS14" s="81">
        <v>0</v>
      </c>
      <c r="BT14" s="84">
        <f>BS14*'Productivity Report'!$AA$32</f>
        <v>0</v>
      </c>
      <c r="BU14" s="81">
        <v>0</v>
      </c>
      <c r="BV14" s="84">
        <f>BU14*'Productivity Report'!$AA$32</f>
        <v>0</v>
      </c>
      <c r="BW14" s="81">
        <v>0</v>
      </c>
      <c r="BX14" s="84">
        <f>BW14*'Productivity Report'!$AA$32</f>
        <v>0</v>
      </c>
      <c r="BY14" s="81">
        <v>0</v>
      </c>
      <c r="BZ14" s="84">
        <f>BY14*'Productivity Report'!$AA$32</f>
        <v>0</v>
      </c>
      <c r="CA14" s="81">
        <v>0</v>
      </c>
      <c r="CB14" s="84">
        <f>CA14*'Productivity Report'!$AA$32</f>
        <v>0</v>
      </c>
    </row>
    <row r="15" spans="1:80" hidden="1">
      <c r="A15" t="s">
        <v>276</v>
      </c>
      <c r="B15" s="1" t="s">
        <v>5</v>
      </c>
      <c r="C15" s="1" t="s">
        <v>94</v>
      </c>
      <c r="D15" s="36">
        <v>43344</v>
      </c>
      <c r="E15" s="36">
        <v>43466</v>
      </c>
      <c r="F15" s="1" t="s">
        <v>94</v>
      </c>
      <c r="G15" s="1">
        <v>100</v>
      </c>
      <c r="H15" s="1">
        <v>5</v>
      </c>
      <c r="I15" s="1" t="s">
        <v>94</v>
      </c>
      <c r="J15" s="1" t="s">
        <v>95</v>
      </c>
      <c r="K15" s="1" t="s">
        <v>94</v>
      </c>
      <c r="L15" s="1" t="s">
        <v>262</v>
      </c>
      <c r="M15" s="1">
        <v>0</v>
      </c>
      <c r="N15" s="44">
        <f t="shared" si="0"/>
        <v>1197.5</v>
      </c>
      <c r="O15" s="45">
        <f t="shared" si="1"/>
        <v>472954.55931935681</v>
      </c>
      <c r="P15" s="44">
        <v>0</v>
      </c>
      <c r="Q15" s="45">
        <f>P15*'Productivity Report'!$B$32</f>
        <v>0</v>
      </c>
      <c r="R15" s="44">
        <v>0</v>
      </c>
      <c r="S15" s="45">
        <f>R15*'Productivity Report'!$C$32</f>
        <v>0</v>
      </c>
      <c r="T15" s="44">
        <v>0</v>
      </c>
      <c r="U15" s="45">
        <f>T15*'Productivity Report'!$D$32</f>
        <v>0</v>
      </c>
      <c r="V15" s="44">
        <v>0</v>
      </c>
      <c r="W15" s="45">
        <f>V15*'Productivity Report'!$E$32</f>
        <v>0</v>
      </c>
      <c r="X15" s="44">
        <v>0</v>
      </c>
      <c r="Y15" s="45">
        <f>X15*'Productivity Report'!$F$32</f>
        <v>0</v>
      </c>
      <c r="Z15" s="44">
        <v>9</v>
      </c>
      <c r="AA15" s="45">
        <f>Z15*'Productivity Report'!$G$32</f>
        <v>4066.6725146198833</v>
      </c>
      <c r="AB15" s="44">
        <v>89</v>
      </c>
      <c r="AC15" s="45">
        <f>AB15*'Productivity Report'!$H$32</f>
        <v>36890.050505050502</v>
      </c>
      <c r="AD15" s="44">
        <v>410</v>
      </c>
      <c r="AE15" s="45">
        <f>AD15*'Productivity Report'!$I$32</f>
        <v>165326.59147869676</v>
      </c>
      <c r="AF15" s="44">
        <v>336</v>
      </c>
      <c r="AG15" s="45">
        <f>AF15*'Productivity Report'!$J$32</f>
        <v>135487.15789473685</v>
      </c>
      <c r="AH15" s="44">
        <v>311</v>
      </c>
      <c r="AI15" s="45">
        <f>AH15*'Productivity Report'!$K$32</f>
        <v>114501.37528604121</v>
      </c>
      <c r="AJ15" s="44">
        <v>42.5</v>
      </c>
      <c r="AK15" s="45">
        <f>AJ15*'Productivity Report'!$L$32</f>
        <v>16682.711640211641</v>
      </c>
      <c r="AL15" s="44">
        <v>0</v>
      </c>
      <c r="AM15" s="45">
        <f>AL15*'Productivity Report'!$M$32</f>
        <v>0</v>
      </c>
      <c r="AN15" s="44">
        <v>22</v>
      </c>
      <c r="AO15" s="45">
        <f>AN15*'Productivity Report'!$N$32</f>
        <v>8018.351690821255</v>
      </c>
      <c r="AP15" s="44">
        <v>61</v>
      </c>
      <c r="AQ15" s="45">
        <f>AP15*'Productivity Report'!$O$32</f>
        <v>22232.702415458927</v>
      </c>
      <c r="AR15" s="44">
        <v>13</v>
      </c>
      <c r="AS15" s="45">
        <f>AR15*'Productivity Report'!$P$32</f>
        <v>4568.7585937499998</v>
      </c>
      <c r="AT15" s="17">
        <v>7</v>
      </c>
      <c r="AU15" s="45">
        <f>AT15*'Productivity Report'!$Q$32</f>
        <v>2650.4375</v>
      </c>
      <c r="AV15" s="17">
        <v>23</v>
      </c>
      <c r="AW15" s="45">
        <f>AV15*'Productivity Report'!$R$32</f>
        <v>8233.5519480519488</v>
      </c>
      <c r="AX15" s="17">
        <v>24.75</v>
      </c>
      <c r="AY15" s="45">
        <f>AX15*'Productivity Report'!$S$32</f>
        <v>8840.8835851648346</v>
      </c>
      <c r="AZ15" s="17">
        <v>2.5</v>
      </c>
      <c r="BA15" s="45">
        <f>AZ15*'Productivity Report'!$T$32</f>
        <v>1343.1440972222222</v>
      </c>
      <c r="BB15" s="17">
        <v>8</v>
      </c>
      <c r="BC15" s="45">
        <f>BB15*'Productivity Report'!$U$32</f>
        <v>4273.375</v>
      </c>
      <c r="BD15" s="31">
        <v>3.3</v>
      </c>
      <c r="BE15" s="45">
        <f>BD15*'Productivity Report'!$V$32</f>
        <v>1609.4104166666666</v>
      </c>
      <c r="BF15" s="31">
        <v>0.5</v>
      </c>
      <c r="BG15" s="45">
        <f>BF15*'Productivity Report'!$W$32</f>
        <v>266.72979797979798</v>
      </c>
      <c r="BH15" s="81">
        <v>0</v>
      </c>
      <c r="BI15" s="84">
        <f>BH15*'Productivity Report'!$X$32</f>
        <v>0</v>
      </c>
      <c r="BJ15" s="81">
        <v>6</v>
      </c>
      <c r="BK15" s="84">
        <f>BJ15*'Productivity Report'!$Y$32</f>
        <v>2404.03125</v>
      </c>
      <c r="BM15" s="81">
        <v>1</v>
      </c>
      <c r="BN15" s="84">
        <f>BM15*500</f>
        <v>500</v>
      </c>
      <c r="BO15" s="81">
        <v>0</v>
      </c>
      <c r="BP15" s="84">
        <f>BO15*'Productivity Report'!$AA$32</f>
        <v>0</v>
      </c>
      <c r="BQ15" s="81">
        <v>1</v>
      </c>
      <c r="BR15" s="84">
        <f>BQ15*500</f>
        <v>500</v>
      </c>
      <c r="BS15" s="81">
        <v>3.5</v>
      </c>
      <c r="BT15" s="84">
        <f>BS15*500</f>
        <v>1750</v>
      </c>
      <c r="BU15" s="81">
        <v>1</v>
      </c>
      <c r="BV15" s="84">
        <f>BU15*500</f>
        <v>500</v>
      </c>
      <c r="BW15" s="81">
        <v>3</v>
      </c>
      <c r="BX15" s="84">
        <f>BW15*500</f>
        <v>1500</v>
      </c>
      <c r="BY15" s="81">
        <v>0</v>
      </c>
      <c r="BZ15" s="84">
        <f>BY15*500</f>
        <v>0</v>
      </c>
      <c r="CA15" s="81">
        <v>7</v>
      </c>
      <c r="CB15" s="84">
        <f>CA15*500</f>
        <v>3500</v>
      </c>
    </row>
    <row r="16" spans="1:80" hidden="1">
      <c r="A16" s="38" t="s">
        <v>253</v>
      </c>
      <c r="B16" s="1" t="s">
        <v>5</v>
      </c>
      <c r="C16" s="1" t="s">
        <v>94</v>
      </c>
      <c r="D16" s="36">
        <v>43466</v>
      </c>
      <c r="E16" s="36">
        <v>43525</v>
      </c>
      <c r="F16" s="1" t="s">
        <v>94</v>
      </c>
      <c r="G16" s="1">
        <v>100</v>
      </c>
      <c r="H16" s="1">
        <v>5</v>
      </c>
      <c r="I16" s="1" t="s">
        <v>94</v>
      </c>
      <c r="J16" s="1" t="s">
        <v>95</v>
      </c>
      <c r="K16" s="1" t="s">
        <v>94</v>
      </c>
      <c r="L16" s="1" t="s">
        <v>96</v>
      </c>
      <c r="M16" s="1">
        <v>0</v>
      </c>
      <c r="N16" s="44">
        <f t="shared" si="0"/>
        <v>225</v>
      </c>
      <c r="O16" s="45">
        <f t="shared" si="1"/>
        <v>88100.97319385421</v>
      </c>
      <c r="P16" s="44">
        <v>0</v>
      </c>
      <c r="Q16" s="45">
        <f>P16*'Productivity Report'!$B$32</f>
        <v>0</v>
      </c>
      <c r="R16" s="44">
        <v>0</v>
      </c>
      <c r="S16" s="45">
        <f>R16*'Productivity Report'!$C$32</f>
        <v>0</v>
      </c>
      <c r="T16" s="44">
        <v>0</v>
      </c>
      <c r="U16" s="45">
        <f>T16*'Productivity Report'!$D$32</f>
        <v>0</v>
      </c>
      <c r="V16" s="44">
        <v>0</v>
      </c>
      <c r="W16" s="45">
        <f>V16*'Productivity Report'!$E$32</f>
        <v>0</v>
      </c>
      <c r="X16" s="44">
        <v>0</v>
      </c>
      <c r="Y16" s="45">
        <f>X16*'Productivity Report'!$F$32</f>
        <v>0</v>
      </c>
      <c r="Z16" s="44">
        <v>0</v>
      </c>
      <c r="AA16" s="45">
        <f>Z16*'Productivity Report'!$G$32</f>
        <v>0</v>
      </c>
      <c r="AB16" s="44">
        <v>0</v>
      </c>
      <c r="AC16" s="45">
        <f>AB16*'Productivity Report'!$H$32</f>
        <v>0</v>
      </c>
      <c r="AD16" s="44">
        <v>0</v>
      </c>
      <c r="AE16" s="45">
        <f>AD16*'Productivity Report'!$I$32</f>
        <v>0</v>
      </c>
      <c r="AF16" s="44">
        <v>0</v>
      </c>
      <c r="AG16" s="45">
        <f>AF16*'Productivity Report'!$J$32</f>
        <v>0</v>
      </c>
      <c r="AH16" s="44">
        <v>9</v>
      </c>
      <c r="AI16" s="45">
        <f>AH16*'Productivity Report'!$K$32</f>
        <v>3313.5446224256298</v>
      </c>
      <c r="AJ16" s="44">
        <v>216</v>
      </c>
      <c r="AK16" s="45">
        <f>AJ16*'Productivity Report'!$L$32</f>
        <v>84787.42857142858</v>
      </c>
      <c r="AL16" s="44">
        <v>0</v>
      </c>
      <c r="AM16" s="45">
        <f>AL16*'Productivity Report'!$M$32</f>
        <v>0</v>
      </c>
      <c r="AN16" s="44">
        <v>0</v>
      </c>
      <c r="AO16" s="45">
        <f>AN16*'Productivity Report'!$N$32</f>
        <v>0</v>
      </c>
      <c r="AP16" s="44">
        <v>0</v>
      </c>
      <c r="AQ16" s="45">
        <f>AP16*'Productivity Report'!$O$32</f>
        <v>0</v>
      </c>
      <c r="AR16" s="44">
        <v>0</v>
      </c>
      <c r="AS16" s="45">
        <f>AR16*'Productivity Report'!$P$32</f>
        <v>0</v>
      </c>
      <c r="AT16" s="17">
        <v>0</v>
      </c>
      <c r="AU16" s="45">
        <f>AT16*'Productivity Report'!$Q$32</f>
        <v>0</v>
      </c>
      <c r="AV16" s="17">
        <v>0</v>
      </c>
      <c r="AW16" s="45">
        <f>AV16*'Productivity Report'!$R$32</f>
        <v>0</v>
      </c>
      <c r="AX16" s="17">
        <v>0</v>
      </c>
      <c r="AY16" s="45">
        <f>AX16*'Productivity Report'!$S$32</f>
        <v>0</v>
      </c>
      <c r="AZ16" s="17">
        <v>0</v>
      </c>
      <c r="BA16" s="45">
        <f>AZ16*'Productivity Report'!$T$32</f>
        <v>0</v>
      </c>
      <c r="BB16" s="17"/>
      <c r="BC16" s="45">
        <f>BB16*'Productivity Report'!$U$32</f>
        <v>0</v>
      </c>
      <c r="BD16" s="17"/>
      <c r="BE16" s="45">
        <f>BD16*'Productivity Report'!$V$32</f>
        <v>0</v>
      </c>
      <c r="BF16" s="31"/>
      <c r="BG16" s="45">
        <f>BF16*'Productivity Report'!$W$32</f>
        <v>0</v>
      </c>
      <c r="BH16" s="81">
        <v>0</v>
      </c>
      <c r="BI16" s="84">
        <f>BH16*'Productivity Report'!$X$32</f>
        <v>0</v>
      </c>
      <c r="BJ16" s="81">
        <v>0</v>
      </c>
      <c r="BK16" s="84">
        <f>BJ16*'Productivity Report'!$Y$32</f>
        <v>0</v>
      </c>
      <c r="BM16" s="81">
        <v>0</v>
      </c>
      <c r="BN16" s="84">
        <f>BM16*'Productivity Report'!$Z$32</f>
        <v>0</v>
      </c>
      <c r="BO16" s="81">
        <v>0</v>
      </c>
      <c r="BP16" s="84">
        <f>BO16*'Productivity Report'!$AA$32</f>
        <v>0</v>
      </c>
      <c r="BQ16" s="81">
        <v>0</v>
      </c>
      <c r="BR16" s="84">
        <f>BQ16*'Productivity Report'!$AA$32</f>
        <v>0</v>
      </c>
      <c r="BS16" s="81">
        <v>0</v>
      </c>
      <c r="BT16" s="84">
        <f>BS16*'Productivity Report'!$AA$32</f>
        <v>0</v>
      </c>
      <c r="BU16" s="81">
        <v>0</v>
      </c>
      <c r="BV16" s="84">
        <f>BU16*'Productivity Report'!$AA$32</f>
        <v>0</v>
      </c>
      <c r="BW16" s="81">
        <v>0</v>
      </c>
      <c r="BX16" s="84">
        <f>BW16*'Productivity Report'!$AA$32</f>
        <v>0</v>
      </c>
      <c r="BY16" s="81">
        <v>0</v>
      </c>
      <c r="BZ16" s="84">
        <f>BY16*'Productivity Report'!$AA$32</f>
        <v>0</v>
      </c>
      <c r="CA16" s="81">
        <v>0</v>
      </c>
      <c r="CB16" s="84">
        <f>CA16*'Productivity Report'!$AA$32</f>
        <v>0</v>
      </c>
    </row>
    <row r="17" spans="1:80" hidden="1">
      <c r="A17" s="38" t="s">
        <v>103</v>
      </c>
      <c r="B17" s="1" t="s">
        <v>5</v>
      </c>
      <c r="C17" s="1" t="s">
        <v>94</v>
      </c>
      <c r="D17" s="36">
        <v>43313</v>
      </c>
      <c r="F17" s="1" t="s">
        <v>95</v>
      </c>
      <c r="G17" s="1">
        <v>40</v>
      </c>
      <c r="H17" s="1">
        <v>5</v>
      </c>
      <c r="I17" s="1" t="s">
        <v>94</v>
      </c>
      <c r="J17" s="1" t="s">
        <v>95</v>
      </c>
      <c r="K17" s="1" t="s">
        <v>94</v>
      </c>
      <c r="L17" s="1" t="s">
        <v>96</v>
      </c>
      <c r="M17" s="1">
        <v>0</v>
      </c>
      <c r="N17" s="44">
        <f t="shared" si="0"/>
        <v>857</v>
      </c>
      <c r="O17" s="45">
        <f t="shared" si="1"/>
        <v>345321.65336482035</v>
      </c>
      <c r="P17" s="44">
        <v>0</v>
      </c>
      <c r="Q17" s="45">
        <f>P17*'Productivity Report'!$B$32</f>
        <v>0</v>
      </c>
      <c r="R17" s="44">
        <v>0</v>
      </c>
      <c r="S17" s="45">
        <f>R17*'Productivity Report'!$C$32</f>
        <v>0</v>
      </c>
      <c r="T17" s="44">
        <v>0</v>
      </c>
      <c r="U17" s="45">
        <f>T17*'Productivity Report'!$D$32</f>
        <v>0</v>
      </c>
      <c r="V17" s="44">
        <v>0</v>
      </c>
      <c r="W17" s="45">
        <f>V17*'Productivity Report'!$E$32</f>
        <v>0</v>
      </c>
      <c r="X17" s="44">
        <v>30</v>
      </c>
      <c r="Y17" s="45">
        <f>X17*'Productivity Report'!$F$32</f>
        <v>11198.083735909824</v>
      </c>
      <c r="Z17" s="44">
        <v>35</v>
      </c>
      <c r="AA17" s="45">
        <f>Z17*'Productivity Report'!$G$32</f>
        <v>15814.8375568551</v>
      </c>
      <c r="AB17" s="44">
        <v>233</v>
      </c>
      <c r="AC17" s="45">
        <f>AB17*'Productivity Report'!$H$32</f>
        <v>96577.323232323222</v>
      </c>
      <c r="AD17" s="44">
        <v>239</v>
      </c>
      <c r="AE17" s="45">
        <f>AD17*'Productivity Report'!$I$32</f>
        <v>96373.305764411038</v>
      </c>
      <c r="AF17" s="44">
        <v>61</v>
      </c>
      <c r="AG17" s="45">
        <f>AF17*'Productivity Report'!$J$32</f>
        <v>24597.370927318298</v>
      </c>
      <c r="AH17" s="44">
        <v>56</v>
      </c>
      <c r="AI17" s="45">
        <f>AH17*'Productivity Report'!$K$32</f>
        <v>20617.610983981696</v>
      </c>
      <c r="AJ17" s="44">
        <v>61.5</v>
      </c>
      <c r="AK17" s="45">
        <f>AJ17*'Productivity Report'!$L$32</f>
        <v>24140.865079365081</v>
      </c>
      <c r="AL17" s="44">
        <v>141.5</v>
      </c>
      <c r="AM17" s="45">
        <f>AL17*'Productivity Report'!$M$32</f>
        <v>56002.256084656088</v>
      </c>
      <c r="AN17" s="44">
        <v>376</v>
      </c>
      <c r="AO17" s="45">
        <f>AN17*'Productivity Report'!$N$32</f>
        <v>137040.91980676327</v>
      </c>
      <c r="AP17" s="44">
        <v>418</v>
      </c>
      <c r="AQ17" s="45">
        <f>AP17*'Productivity Report'!$O$32</f>
        <v>152348.68212560381</v>
      </c>
      <c r="AR17" s="44">
        <v>295</v>
      </c>
      <c r="AS17" s="45">
        <f>AR17*'Productivity Report'!$P$32</f>
        <v>103675.67578125</v>
      </c>
      <c r="AT17" s="17">
        <v>449.1</v>
      </c>
      <c r="AU17" s="45">
        <f>AT17*'Productivity Report'!$Q$32</f>
        <v>170044.49732142859</v>
      </c>
      <c r="AV17" s="22">
        <v>158</v>
      </c>
      <c r="AW17" s="45">
        <f>AV17*'Productivity Report'!$R$32</f>
        <v>56560.922077922078</v>
      </c>
      <c r="AX17" s="17">
        <v>172.75</v>
      </c>
      <c r="AY17" s="45">
        <f>AX17*'Productivity Report'!$S$32</f>
        <v>61707.581387362639</v>
      </c>
      <c r="AZ17" s="22">
        <v>57.5</v>
      </c>
      <c r="BA17" s="45">
        <f>AZ17*'Productivity Report'!$T$32</f>
        <v>30892.314236111109</v>
      </c>
      <c r="BB17" s="22">
        <v>44</v>
      </c>
      <c r="BC17" s="45">
        <f>BB17*'Productivity Report'!$U$32</f>
        <v>23503.5625</v>
      </c>
      <c r="BD17" s="31">
        <v>64.3</v>
      </c>
      <c r="BE17" s="45">
        <f>BD17*'Productivity Report'!$V$32</f>
        <v>31359.118118686867</v>
      </c>
      <c r="BF17" s="31">
        <v>25.5</v>
      </c>
      <c r="BG17" s="45">
        <f>BF17*'Productivity Report'!$W$32</f>
        <v>13603.219696969696</v>
      </c>
      <c r="BH17" s="81">
        <v>0</v>
      </c>
      <c r="BI17" s="84">
        <f>BH17*'Productivity Report'!$X$32</f>
        <v>0</v>
      </c>
      <c r="BJ17" s="81">
        <v>0</v>
      </c>
      <c r="BK17" s="84">
        <f>BJ17*'Productivity Report'!$Y$32</f>
        <v>0</v>
      </c>
      <c r="BM17" s="81">
        <v>0</v>
      </c>
      <c r="BN17" s="84">
        <f>BM17*'Productivity Report'!$Z$32</f>
        <v>0</v>
      </c>
      <c r="BO17" s="81">
        <v>0</v>
      </c>
      <c r="BP17" s="84">
        <f>BO17*'Productivity Report'!$AA$32</f>
        <v>0</v>
      </c>
      <c r="BQ17" s="81">
        <v>0</v>
      </c>
      <c r="BR17" s="84">
        <f>BQ17*'Productivity Report'!$AA$32</f>
        <v>0</v>
      </c>
      <c r="BS17" s="81">
        <v>0</v>
      </c>
      <c r="BT17" s="84">
        <f>BS17*'Productivity Report'!$AA$32</f>
        <v>0</v>
      </c>
      <c r="BU17" s="81">
        <v>0</v>
      </c>
      <c r="BV17" s="84">
        <f>BU17*'Productivity Report'!$AA$32</f>
        <v>0</v>
      </c>
      <c r="BW17" s="81">
        <v>0</v>
      </c>
      <c r="BX17" s="84">
        <f>BW17*'Productivity Report'!$AA$32</f>
        <v>0</v>
      </c>
      <c r="BY17" s="81">
        <v>0</v>
      </c>
      <c r="BZ17" s="84">
        <f>BY17*'Productivity Report'!$AA$32</f>
        <v>0</v>
      </c>
      <c r="CA17" s="81">
        <v>0</v>
      </c>
      <c r="CB17" s="84">
        <f>CA17*'Productivity Report'!$AA$32</f>
        <v>0</v>
      </c>
    </row>
    <row r="18" spans="1:80" hidden="1">
      <c r="A18" s="38" t="s">
        <v>104</v>
      </c>
      <c r="B18" s="1" t="s">
        <v>5</v>
      </c>
      <c r="C18" s="1" t="s">
        <v>94</v>
      </c>
      <c r="D18" s="36">
        <v>43344</v>
      </c>
      <c r="F18" s="1" t="s">
        <v>95</v>
      </c>
      <c r="G18" s="1">
        <v>50</v>
      </c>
      <c r="H18" s="1">
        <v>5</v>
      </c>
      <c r="I18" s="1" t="s">
        <v>94</v>
      </c>
      <c r="J18" s="1" t="s">
        <v>95</v>
      </c>
      <c r="K18" s="1" t="s">
        <v>94</v>
      </c>
      <c r="L18" s="1" t="s">
        <v>96</v>
      </c>
      <c r="M18" s="1">
        <v>0</v>
      </c>
      <c r="N18" s="44">
        <f t="shared" si="0"/>
        <v>242.5</v>
      </c>
      <c r="O18" s="45">
        <f t="shared" si="1"/>
        <v>95559.334397652376</v>
      </c>
      <c r="P18" s="44">
        <v>90</v>
      </c>
      <c r="Q18" s="45">
        <f>P18*'Productivity Report'!$B$32</f>
        <v>32671.647727272728</v>
      </c>
      <c r="R18" s="44">
        <v>0</v>
      </c>
      <c r="S18" s="45">
        <f>R18*'Productivity Report'!$C$32</f>
        <v>0</v>
      </c>
      <c r="T18" s="44">
        <v>0</v>
      </c>
      <c r="U18" s="45">
        <f>T18*'Productivity Report'!$D$32</f>
        <v>0</v>
      </c>
      <c r="V18" s="44">
        <v>0</v>
      </c>
      <c r="W18" s="45">
        <f>V18*'Productivity Report'!$E$32</f>
        <v>0</v>
      </c>
      <c r="X18" s="44">
        <v>0</v>
      </c>
      <c r="Y18" s="45">
        <f>X18*'Productivity Report'!$F$32</f>
        <v>0</v>
      </c>
      <c r="Z18" s="44">
        <v>13</v>
      </c>
      <c r="AA18" s="45">
        <f>Z18*'Productivity Report'!$G$32</f>
        <v>5874.0825211176088</v>
      </c>
      <c r="AB18" s="44">
        <v>71.5</v>
      </c>
      <c r="AC18" s="45">
        <f>AB18*'Productivity Report'!$H$32</f>
        <v>29636.388888888887</v>
      </c>
      <c r="AD18" s="44">
        <v>56</v>
      </c>
      <c r="AE18" s="45">
        <f>AD18*'Productivity Report'!$I$32</f>
        <v>22581.192982456141</v>
      </c>
      <c r="AF18" s="44">
        <v>8</v>
      </c>
      <c r="AG18" s="45">
        <f>AF18*'Productivity Report'!$J$32</f>
        <v>3225.8847117794489</v>
      </c>
      <c r="AH18" s="44">
        <v>0</v>
      </c>
      <c r="AI18" s="45">
        <f>AH18*'Productivity Report'!$K$32</f>
        <v>0</v>
      </c>
      <c r="AJ18" s="44">
        <v>4</v>
      </c>
      <c r="AK18" s="45">
        <f>AJ18*'Productivity Report'!$L$32</f>
        <v>1570.1375661375662</v>
      </c>
      <c r="AL18" s="44">
        <v>0</v>
      </c>
      <c r="AM18" s="45">
        <f>AL18*'Productivity Report'!$M$32</f>
        <v>0</v>
      </c>
      <c r="AN18" s="44">
        <v>18</v>
      </c>
      <c r="AO18" s="45">
        <f>AN18*'Productivity Report'!$N$32</f>
        <v>6560.4695652173905</v>
      </c>
      <c r="AP18" s="44">
        <v>0</v>
      </c>
      <c r="AQ18" s="45">
        <f>AP18*'Productivity Report'!$O$32</f>
        <v>0</v>
      </c>
      <c r="AR18" s="44">
        <v>2</v>
      </c>
      <c r="AS18" s="45">
        <f>AR18*'Productivity Report'!$P$32</f>
        <v>702.88593749999995</v>
      </c>
      <c r="AT18" s="17">
        <v>1</v>
      </c>
      <c r="AU18" s="45">
        <f>AT18*'Productivity Report'!$Q$32</f>
        <v>378.63392857142856</v>
      </c>
      <c r="AV18" s="17">
        <v>0</v>
      </c>
      <c r="AW18" s="45">
        <f>AV18*'Productivity Report'!$R$32</f>
        <v>0</v>
      </c>
      <c r="AX18" s="17">
        <v>6</v>
      </c>
      <c r="AY18" s="45">
        <f>AX18*'Productivity Report'!$S$32</f>
        <v>2143.2445054945056</v>
      </c>
      <c r="AZ18" s="17">
        <v>0</v>
      </c>
      <c r="BA18" s="45">
        <f>AZ18*'Productivity Report'!$T$32</f>
        <v>0</v>
      </c>
      <c r="BB18" s="17"/>
      <c r="BC18" s="45">
        <f>BB18*'Productivity Report'!$U$32</f>
        <v>0</v>
      </c>
      <c r="BD18" s="31">
        <v>54</v>
      </c>
      <c r="BE18" s="45">
        <f>BD18*'Productivity Report'!$V$32</f>
        <v>26335.80681818182</v>
      </c>
      <c r="BF18" s="31">
        <v>124.2</v>
      </c>
      <c r="BG18" s="45">
        <f>BF18*'Productivity Report'!$W$32</f>
        <v>66255.681818181823</v>
      </c>
      <c r="BH18" s="81">
        <v>0</v>
      </c>
      <c r="BI18" s="84">
        <f>BH18*'Productivity Report'!$X$32</f>
        <v>0</v>
      </c>
      <c r="BJ18" s="81">
        <v>0</v>
      </c>
      <c r="BK18" s="84">
        <f>BJ18*'Productivity Report'!$Y$32</f>
        <v>0</v>
      </c>
      <c r="BM18" s="81">
        <v>0</v>
      </c>
      <c r="BN18" s="84">
        <f>BM18*'Productivity Report'!$Z$32</f>
        <v>0</v>
      </c>
      <c r="BO18" s="81">
        <v>0</v>
      </c>
      <c r="BP18" s="84">
        <f>BO18*'Productivity Report'!$AA$32</f>
        <v>0</v>
      </c>
      <c r="BQ18" s="81">
        <v>0</v>
      </c>
      <c r="BR18" s="84">
        <f>BQ18*'Productivity Report'!$AA$32</f>
        <v>0</v>
      </c>
      <c r="BS18" s="81">
        <v>0</v>
      </c>
      <c r="BT18" s="84">
        <f>BS18*'Productivity Report'!$AA$32</f>
        <v>0</v>
      </c>
      <c r="BU18" s="81">
        <v>0</v>
      </c>
      <c r="BV18" s="84">
        <f>BU18*'Productivity Report'!$AA$32</f>
        <v>0</v>
      </c>
      <c r="BW18" s="81">
        <v>0</v>
      </c>
      <c r="BX18" s="84">
        <f>BW18*'Productivity Report'!$AA$32</f>
        <v>0</v>
      </c>
      <c r="BY18" s="81">
        <v>0</v>
      </c>
      <c r="BZ18" s="84">
        <f>BY18*'Productivity Report'!$AA$32</f>
        <v>0</v>
      </c>
      <c r="CA18" s="81">
        <v>0</v>
      </c>
      <c r="CB18" s="84">
        <f>CA18*'Productivity Report'!$AA$32</f>
        <v>0</v>
      </c>
    </row>
    <row r="19" spans="1:80" hidden="1">
      <c r="A19" s="37" t="s">
        <v>105</v>
      </c>
      <c r="B19" s="1" t="s">
        <v>5</v>
      </c>
      <c r="C19" s="1" t="s">
        <v>94</v>
      </c>
      <c r="D19" s="36">
        <v>43191</v>
      </c>
      <c r="E19" s="36">
        <v>43525</v>
      </c>
      <c r="F19" s="1" t="s">
        <v>94</v>
      </c>
      <c r="G19" s="1">
        <v>100</v>
      </c>
      <c r="H19" s="1">
        <v>5</v>
      </c>
      <c r="I19" s="1" t="s">
        <v>94</v>
      </c>
      <c r="J19" s="1" t="s">
        <v>95</v>
      </c>
      <c r="K19" s="1" t="s">
        <v>94</v>
      </c>
      <c r="L19" s="1" t="s">
        <v>96</v>
      </c>
      <c r="M19" s="1">
        <v>0</v>
      </c>
      <c r="N19" s="44">
        <f t="shared" si="0"/>
        <v>3312</v>
      </c>
      <c r="O19" s="45">
        <f t="shared" si="1"/>
        <v>1269246.2829276305</v>
      </c>
      <c r="P19" s="44">
        <f>23+136+40</f>
        <v>199</v>
      </c>
      <c r="Q19" s="45">
        <f>P19*'Productivity Report'!$B$32</f>
        <v>72240.643308080806</v>
      </c>
      <c r="R19" s="44">
        <f>29+159+44+27</f>
        <v>259</v>
      </c>
      <c r="S19" s="45">
        <f>R19*'Productivity Report'!$C$32</f>
        <v>93020.121095008042</v>
      </c>
      <c r="T19" s="44">
        <f>62+166+162.5+63</f>
        <v>453.5</v>
      </c>
      <c r="U19" s="45">
        <f>T19*'Productivity Report'!$D$32</f>
        <v>170234.32877718989</v>
      </c>
      <c r="V19" s="44">
        <f>42+183+139+4+108</f>
        <v>476</v>
      </c>
      <c r="W19" s="45">
        <f>V19*'Productivity Report'!$E$32</f>
        <v>170637.37681159421</v>
      </c>
      <c r="X19" s="44">
        <v>249</v>
      </c>
      <c r="Y19" s="45">
        <f>X19*'Productivity Report'!$F$32</f>
        <v>92944.095008051547</v>
      </c>
      <c r="Z19" s="44">
        <v>217</v>
      </c>
      <c r="AA19" s="45">
        <f>Z19*'Productivity Report'!$G$32</f>
        <v>98051.992852501629</v>
      </c>
      <c r="AB19" s="44">
        <v>120</v>
      </c>
      <c r="AC19" s="45">
        <f>AB19*'Productivity Report'!$H$32</f>
        <v>49739.393939393936</v>
      </c>
      <c r="AD19" s="44">
        <v>93</v>
      </c>
      <c r="AE19" s="45">
        <f>AD19*'Productivity Report'!$I$32</f>
        <v>37500.909774436092</v>
      </c>
      <c r="AF19" s="44">
        <v>248</v>
      </c>
      <c r="AG19" s="45">
        <f>AF19*'Productivity Report'!$J$32</f>
        <v>100002.42606516292</v>
      </c>
      <c r="AH19" s="44">
        <v>324</v>
      </c>
      <c r="AI19" s="45">
        <f>AH19*'Productivity Report'!$K$32</f>
        <v>119287.60640732267</v>
      </c>
      <c r="AJ19" s="44">
        <v>298.5</v>
      </c>
      <c r="AK19" s="45">
        <f>AJ19*'Productivity Report'!$L$32</f>
        <v>117171.51587301587</v>
      </c>
      <c r="AL19" s="44">
        <v>375</v>
      </c>
      <c r="AM19" s="45">
        <f>AL19*'Productivity Report'!$M$32</f>
        <v>148415.87301587302</v>
      </c>
      <c r="AN19" s="44">
        <v>338.5</v>
      </c>
      <c r="AO19" s="45">
        <f>AN19*'Productivity Report'!$N$32</f>
        <v>123373.27487922704</v>
      </c>
      <c r="AP19" s="44">
        <v>212</v>
      </c>
      <c r="AQ19" s="45">
        <f>AP19*'Productivity Report'!$O$32</f>
        <v>77267.752657004792</v>
      </c>
      <c r="AR19" s="44">
        <v>139</v>
      </c>
      <c r="AS19" s="45">
        <f>AR19*'Productivity Report'!$P$32</f>
        <v>48850.572656249999</v>
      </c>
      <c r="AT19" s="17">
        <v>97.1</v>
      </c>
      <c r="AU19" s="45">
        <f>AT19*'Productivity Report'!$Q$32</f>
        <v>36765.354464285709</v>
      </c>
      <c r="AV19" s="17">
        <v>105</v>
      </c>
      <c r="AW19" s="45">
        <f>AV19*'Productivity Report'!$R$32</f>
        <v>37587.954545454544</v>
      </c>
      <c r="AX19" s="17">
        <v>80.915999999999997</v>
      </c>
      <c r="AY19" s="45">
        <f>AX19*'Productivity Report'!$S$32</f>
        <v>28903.795401098898</v>
      </c>
      <c r="AZ19" s="17">
        <v>42</v>
      </c>
      <c r="BA19" s="45">
        <f>AZ19*'Productivity Report'!$T$32</f>
        <v>22564.820833333335</v>
      </c>
      <c r="BB19" s="17">
        <v>34</v>
      </c>
      <c r="BC19" s="45">
        <f>BB19*'Productivity Report'!$U$32</f>
        <v>18161.84375</v>
      </c>
      <c r="BD19" s="31">
        <v>82.3</v>
      </c>
      <c r="BE19" s="45">
        <f>BD19*'Productivity Report'!$V$32</f>
        <v>40137.720391414143</v>
      </c>
      <c r="BF19" s="31">
        <v>71</v>
      </c>
      <c r="BG19" s="45">
        <f>BF19*'Productivity Report'!$W$32</f>
        <v>37875.631313131315</v>
      </c>
      <c r="BH19" s="81">
        <v>0</v>
      </c>
      <c r="BI19" s="84">
        <f>BH19*'Productivity Report'!$X$32</f>
        <v>0</v>
      </c>
      <c r="BJ19" s="81">
        <v>0</v>
      </c>
      <c r="BK19" s="84">
        <f>BJ19*'Productivity Report'!$Y$32</f>
        <v>0</v>
      </c>
      <c r="BM19" s="81">
        <v>0</v>
      </c>
      <c r="BN19" s="84">
        <f>BM19*'Productivity Report'!$Z$32</f>
        <v>0</v>
      </c>
      <c r="BO19" s="81">
        <v>0</v>
      </c>
      <c r="BP19" s="84">
        <f>BO19*'Productivity Report'!$AA$32</f>
        <v>0</v>
      </c>
      <c r="BQ19" s="81">
        <v>0</v>
      </c>
      <c r="BR19" s="84">
        <f>BQ19*'Productivity Report'!$AA$32</f>
        <v>0</v>
      </c>
      <c r="BS19" s="81">
        <v>0</v>
      </c>
      <c r="BT19" s="84">
        <f>BS19*'Productivity Report'!$AA$32</f>
        <v>0</v>
      </c>
      <c r="BU19" s="81">
        <v>0</v>
      </c>
      <c r="BV19" s="84">
        <f>BU19*'Productivity Report'!$AA$32</f>
        <v>0</v>
      </c>
      <c r="BW19" s="81">
        <v>0</v>
      </c>
      <c r="BX19" s="84">
        <f>BW19*'Productivity Report'!$AA$32</f>
        <v>0</v>
      </c>
      <c r="BY19" s="81">
        <v>0</v>
      </c>
      <c r="BZ19" s="84">
        <f>BY19*'Productivity Report'!$AA$32</f>
        <v>0</v>
      </c>
      <c r="CA19" s="81">
        <v>0</v>
      </c>
      <c r="CB19" s="84">
        <f>CA19*'Productivity Report'!$AA$32</f>
        <v>0</v>
      </c>
    </row>
    <row r="20" spans="1:80" hidden="1">
      <c r="A20" s="37" t="s">
        <v>106</v>
      </c>
      <c r="B20" s="1" t="s">
        <v>5</v>
      </c>
      <c r="C20" s="1" t="s">
        <v>94</v>
      </c>
      <c r="D20" s="36" t="s">
        <v>74</v>
      </c>
      <c r="E20" s="36"/>
      <c r="F20" s="1" t="s">
        <v>95</v>
      </c>
      <c r="G20" s="1">
        <v>75</v>
      </c>
      <c r="H20" s="1">
        <v>5</v>
      </c>
      <c r="I20" s="1" t="s">
        <v>95</v>
      </c>
      <c r="J20" s="1" t="s">
        <v>95</v>
      </c>
      <c r="K20" s="1" t="s">
        <v>94</v>
      </c>
      <c r="L20" s="1" t="s">
        <v>102</v>
      </c>
      <c r="M20" s="1">
        <v>0</v>
      </c>
      <c r="N20" s="44">
        <f t="shared" si="0"/>
        <v>0</v>
      </c>
      <c r="O20" s="45">
        <f t="shared" si="1"/>
        <v>0</v>
      </c>
      <c r="P20" s="44">
        <v>0</v>
      </c>
      <c r="Q20" s="45">
        <f>P20*'Productivity Report'!$B$32</f>
        <v>0</v>
      </c>
      <c r="R20" s="44">
        <v>0</v>
      </c>
      <c r="S20" s="45">
        <f>R20*'Productivity Report'!$C$32</f>
        <v>0</v>
      </c>
      <c r="T20" s="44">
        <v>0</v>
      </c>
      <c r="U20" s="45">
        <f>T20*'Productivity Report'!$D$32</f>
        <v>0</v>
      </c>
      <c r="V20" s="44">
        <v>0</v>
      </c>
      <c r="W20" s="45">
        <f>V20*'Productivity Report'!$E$32</f>
        <v>0</v>
      </c>
      <c r="X20" s="44">
        <v>0</v>
      </c>
      <c r="Y20" s="45">
        <f>X20*'Productivity Report'!$F$32</f>
        <v>0</v>
      </c>
      <c r="Z20" s="44">
        <v>0</v>
      </c>
      <c r="AA20" s="45">
        <f>Z20*'Productivity Report'!$G$32</f>
        <v>0</v>
      </c>
      <c r="AB20" s="44">
        <v>0</v>
      </c>
      <c r="AC20" s="45">
        <f>AB20*'Productivity Report'!$H$32</f>
        <v>0</v>
      </c>
      <c r="AD20" s="44">
        <v>0</v>
      </c>
      <c r="AE20" s="45">
        <f>AD20*'Productivity Report'!$I$32</f>
        <v>0</v>
      </c>
      <c r="AF20" s="44">
        <v>0</v>
      </c>
      <c r="AG20" s="45">
        <f>AF20*'Productivity Report'!$J$32</f>
        <v>0</v>
      </c>
      <c r="AH20" s="44">
        <v>0</v>
      </c>
      <c r="AI20" s="45">
        <f>AH20*'Productivity Report'!$K$32</f>
        <v>0</v>
      </c>
      <c r="AJ20" s="44">
        <v>0</v>
      </c>
      <c r="AK20" s="45">
        <f>AJ20*'Productivity Report'!$L$32</f>
        <v>0</v>
      </c>
      <c r="AL20" s="44">
        <v>0</v>
      </c>
      <c r="AM20" s="45">
        <f>AL20*'Productivity Report'!$M$32</f>
        <v>0</v>
      </c>
      <c r="AN20" s="44">
        <v>39.5</v>
      </c>
      <c r="AO20" s="45">
        <f>AN20*'Productivity Report'!$N$32</f>
        <v>14396.585990338162</v>
      </c>
      <c r="AP20" s="44">
        <v>17</v>
      </c>
      <c r="AQ20" s="45">
        <f>AP20*'Productivity Report'!$O$32</f>
        <v>6195.9990338164225</v>
      </c>
      <c r="AR20" s="44">
        <v>2.5</v>
      </c>
      <c r="AS20" s="45">
        <f>AR20*'Productivity Report'!$P$32</f>
        <v>878.607421875</v>
      </c>
      <c r="AT20" s="17">
        <v>14.5</v>
      </c>
      <c r="AU20" s="45">
        <f>AT20*'Productivity Report'!$Q$32</f>
        <v>5490.1919642857138</v>
      </c>
      <c r="AV20" s="17">
        <v>0</v>
      </c>
      <c r="AW20" s="45">
        <f>AV20*'Productivity Report'!$R$32</f>
        <v>0</v>
      </c>
      <c r="AX20" s="17">
        <v>2</v>
      </c>
      <c r="AY20" s="45">
        <f>AX20*'Productivity Report'!$S$32</f>
        <v>714.41483516483515</v>
      </c>
      <c r="AZ20" s="17">
        <v>0</v>
      </c>
      <c r="BA20" s="45">
        <f>AZ20*'Productivity Report'!$T$32</f>
        <v>0</v>
      </c>
      <c r="BB20" s="17"/>
      <c r="BC20" s="45">
        <f>BB20*'Productivity Report'!$U$32</f>
        <v>0</v>
      </c>
      <c r="BD20" s="17"/>
      <c r="BE20" s="45">
        <f>BD20*'Productivity Report'!$V$32</f>
        <v>0</v>
      </c>
      <c r="BF20" s="31"/>
      <c r="BG20" s="45">
        <f>BF20*'Productivity Report'!$W$32</f>
        <v>0</v>
      </c>
      <c r="BH20" s="81">
        <v>0</v>
      </c>
      <c r="BI20" s="84">
        <f>BH20*'Productivity Report'!$X$32</f>
        <v>0</v>
      </c>
      <c r="BJ20" s="81">
        <v>0</v>
      </c>
      <c r="BK20" s="84">
        <f>BJ20*'Productivity Report'!$Y$32</f>
        <v>0</v>
      </c>
      <c r="BM20" s="81">
        <v>0</v>
      </c>
      <c r="BN20" s="84">
        <f>BM20*'Productivity Report'!$Z$32</f>
        <v>0</v>
      </c>
      <c r="BO20" s="81">
        <v>0</v>
      </c>
      <c r="BP20" s="84">
        <f>BO20*'Productivity Report'!$AA$32</f>
        <v>0</v>
      </c>
      <c r="BQ20" s="81">
        <v>0</v>
      </c>
      <c r="BR20" s="84">
        <f>BQ20*'Productivity Report'!$AA$32</f>
        <v>0</v>
      </c>
      <c r="BS20" s="81">
        <v>0</v>
      </c>
      <c r="BT20" s="84">
        <f>BS20*'Productivity Report'!$AA$32</f>
        <v>0</v>
      </c>
      <c r="BU20" s="81">
        <v>0</v>
      </c>
      <c r="BV20" s="84">
        <f>BU20*'Productivity Report'!$AA$32</f>
        <v>0</v>
      </c>
      <c r="BW20" s="81">
        <v>0</v>
      </c>
      <c r="BX20" s="84">
        <f>BW20*'Productivity Report'!$AA$32</f>
        <v>0</v>
      </c>
      <c r="BY20" s="81">
        <v>0</v>
      </c>
      <c r="BZ20" s="84">
        <f>BY20*'Productivity Report'!$AA$32</f>
        <v>0</v>
      </c>
      <c r="CA20" s="81">
        <v>0</v>
      </c>
      <c r="CB20" s="84">
        <f>CA20*'Productivity Report'!$AA$32</f>
        <v>0</v>
      </c>
    </row>
    <row r="21" spans="1:80" hidden="1">
      <c r="A21" s="38" t="s">
        <v>107</v>
      </c>
      <c r="B21" s="1" t="s">
        <v>5</v>
      </c>
      <c r="C21" s="1" t="s">
        <v>94</v>
      </c>
      <c r="D21" s="36">
        <v>43252</v>
      </c>
      <c r="E21" s="36">
        <v>43374</v>
      </c>
      <c r="F21" s="1" t="s">
        <v>94</v>
      </c>
      <c r="G21" s="1">
        <v>75</v>
      </c>
      <c r="H21" s="1">
        <v>5</v>
      </c>
      <c r="I21" s="1" t="s">
        <v>94</v>
      </c>
      <c r="J21" s="1" t="s">
        <v>95</v>
      </c>
      <c r="K21" s="1" t="s">
        <v>94</v>
      </c>
      <c r="L21" s="1" t="s">
        <v>96</v>
      </c>
      <c r="M21" s="1">
        <v>0</v>
      </c>
      <c r="N21" s="44">
        <f t="shared" si="0"/>
        <v>659</v>
      </c>
      <c r="O21" s="45">
        <f t="shared" si="1"/>
        <v>256243.91247518713</v>
      </c>
      <c r="P21" s="44">
        <v>0</v>
      </c>
      <c r="Q21" s="45">
        <f>P21*'Productivity Report'!$B$32</f>
        <v>0</v>
      </c>
      <c r="R21" s="44">
        <v>0</v>
      </c>
      <c r="S21" s="45">
        <f>R21*'Productivity Report'!$C$32</f>
        <v>0</v>
      </c>
      <c r="T21" s="44">
        <v>10</v>
      </c>
      <c r="U21" s="45">
        <f>T21*'Productivity Report'!$D$32</f>
        <v>3753.7889476778364</v>
      </c>
      <c r="V21" s="44">
        <f>16+29+2+137+83</f>
        <v>267</v>
      </c>
      <c r="W21" s="45">
        <f>V21*'Productivity Report'!$E$32</f>
        <v>95714.663043478256</v>
      </c>
      <c r="X21" s="44">
        <v>157</v>
      </c>
      <c r="Y21" s="45">
        <f>X21*'Productivity Report'!$F$32</f>
        <v>58603.304884594749</v>
      </c>
      <c r="Z21" s="44">
        <v>140</v>
      </c>
      <c r="AA21" s="45">
        <f>Z21*'Productivity Report'!$G$32</f>
        <v>63259.3502274204</v>
      </c>
      <c r="AB21" s="44">
        <v>69</v>
      </c>
      <c r="AC21" s="45">
        <f>AB21*'Productivity Report'!$H$32</f>
        <v>28600.151515151516</v>
      </c>
      <c r="AD21" s="44">
        <v>1</v>
      </c>
      <c r="AE21" s="45">
        <f>AD21*'Productivity Report'!$I$32</f>
        <v>403.23558897243112</v>
      </c>
      <c r="AF21" s="44">
        <v>2</v>
      </c>
      <c r="AG21" s="45">
        <f>AF21*'Productivity Report'!$J$32</f>
        <v>806.47117794486223</v>
      </c>
      <c r="AH21" s="44">
        <v>0</v>
      </c>
      <c r="AI21" s="45">
        <f>AH21*'Productivity Report'!$K$32</f>
        <v>0</v>
      </c>
      <c r="AJ21" s="44">
        <v>13</v>
      </c>
      <c r="AK21" s="45">
        <f>AJ21*'Productivity Report'!$L$32</f>
        <v>5102.9470899470898</v>
      </c>
      <c r="AL21" s="44">
        <v>0</v>
      </c>
      <c r="AM21" s="45">
        <f>AL21*'Productivity Report'!$M$32</f>
        <v>0</v>
      </c>
      <c r="AN21" s="44">
        <v>0</v>
      </c>
      <c r="AO21" s="45">
        <f>AN21*'Productivity Report'!$N$32</f>
        <v>0</v>
      </c>
      <c r="AP21" s="44">
        <v>19</v>
      </c>
      <c r="AQ21" s="45">
        <f>AP21*'Productivity Report'!$O$32</f>
        <v>6924.9400966183548</v>
      </c>
      <c r="AR21" s="44">
        <v>2</v>
      </c>
      <c r="AS21" s="45">
        <f>AR21*'Productivity Report'!$P$32</f>
        <v>702.88593749999995</v>
      </c>
      <c r="AT21" s="17">
        <v>0</v>
      </c>
      <c r="AU21" s="45">
        <f>AT21*'Productivity Report'!$Q$32</f>
        <v>0</v>
      </c>
      <c r="AV21" s="17">
        <v>0</v>
      </c>
      <c r="AW21" s="45">
        <f>AV21*'Productivity Report'!$R$32</f>
        <v>0</v>
      </c>
      <c r="AX21" s="22">
        <v>2</v>
      </c>
      <c r="AY21" s="45">
        <f>AX21*'Productivity Report'!$S$32</f>
        <v>714.41483516483515</v>
      </c>
      <c r="AZ21" s="17">
        <v>0</v>
      </c>
      <c r="BA21" s="45">
        <f>AZ21*'Productivity Report'!$T$32</f>
        <v>0</v>
      </c>
      <c r="BB21" s="17"/>
      <c r="BC21" s="45">
        <f>BB21*'Productivity Report'!$U$32</f>
        <v>0</v>
      </c>
      <c r="BD21" s="31">
        <v>0.3</v>
      </c>
      <c r="BE21" s="45">
        <f>BD21*'Productivity Report'!$V$32</f>
        <v>146.31003787878788</v>
      </c>
      <c r="BF21" s="31"/>
      <c r="BG21" s="45">
        <f>BF21*'Productivity Report'!$W$32</f>
        <v>0</v>
      </c>
      <c r="BH21" s="81">
        <v>0</v>
      </c>
      <c r="BI21" s="84">
        <f>BH21*'Productivity Report'!$X$32</f>
        <v>0</v>
      </c>
      <c r="BJ21" s="81">
        <v>0</v>
      </c>
      <c r="BK21" s="84">
        <f>BJ21*'Productivity Report'!$Y$32</f>
        <v>0</v>
      </c>
      <c r="BM21" s="81">
        <v>0</v>
      </c>
      <c r="BN21" s="84">
        <f>BM21*'Productivity Report'!$Z$32</f>
        <v>0</v>
      </c>
      <c r="BO21" s="81">
        <v>0</v>
      </c>
      <c r="BP21" s="84">
        <f>BO21*'Productivity Report'!$AA$32</f>
        <v>0</v>
      </c>
      <c r="BQ21" s="81">
        <v>0</v>
      </c>
      <c r="BR21" s="84">
        <f>BQ21*'Productivity Report'!$AA$32</f>
        <v>0</v>
      </c>
      <c r="BS21" s="81">
        <v>0</v>
      </c>
      <c r="BT21" s="84">
        <f>BS21*'Productivity Report'!$AA$32</f>
        <v>0</v>
      </c>
      <c r="BU21" s="81">
        <v>0</v>
      </c>
      <c r="BV21" s="84">
        <f>BU21*'Productivity Report'!$AA$32</f>
        <v>0</v>
      </c>
      <c r="BW21" s="81">
        <v>0</v>
      </c>
      <c r="BX21" s="84">
        <f>BW21*'Productivity Report'!$AA$32</f>
        <v>0</v>
      </c>
      <c r="BY21" s="81">
        <v>0</v>
      </c>
      <c r="BZ21" s="84">
        <f>BY21*'Productivity Report'!$AA$32</f>
        <v>0</v>
      </c>
      <c r="CA21" s="81">
        <v>0</v>
      </c>
      <c r="CB21" s="84">
        <f>CA21*'Productivity Report'!$AA$32</f>
        <v>0</v>
      </c>
    </row>
    <row r="22" spans="1:80" hidden="1">
      <c r="A22" s="38" t="s">
        <v>257</v>
      </c>
      <c r="B22" s="1" t="s">
        <v>5</v>
      </c>
      <c r="C22" s="1" t="s">
        <v>94</v>
      </c>
      <c r="D22" s="36">
        <v>43374</v>
      </c>
      <c r="F22" s="1" t="s">
        <v>95</v>
      </c>
      <c r="G22" s="1">
        <v>25</v>
      </c>
      <c r="H22" s="1">
        <v>5</v>
      </c>
      <c r="I22" s="1" t="s">
        <v>94</v>
      </c>
      <c r="J22" s="1" t="s">
        <v>95</v>
      </c>
      <c r="K22" s="1" t="s">
        <v>94</v>
      </c>
      <c r="L22" s="1" t="s">
        <v>96</v>
      </c>
      <c r="M22" s="1">
        <v>0</v>
      </c>
      <c r="N22" s="44">
        <f t="shared" si="0"/>
        <v>267</v>
      </c>
      <c r="O22" s="45">
        <f t="shared" si="1"/>
        <v>105449.70102198844</v>
      </c>
      <c r="P22" s="44">
        <v>0</v>
      </c>
      <c r="Q22" s="45">
        <f>P22*'Productivity Report'!$B$32</f>
        <v>0</v>
      </c>
      <c r="R22" s="44">
        <v>0</v>
      </c>
      <c r="S22" s="45">
        <f>R22*'Productivity Report'!$C$32</f>
        <v>0</v>
      </c>
      <c r="T22" s="44">
        <v>0</v>
      </c>
      <c r="U22" s="45">
        <f>T22*'Productivity Report'!$D$32</f>
        <v>0</v>
      </c>
      <c r="V22" s="44">
        <v>0</v>
      </c>
      <c r="W22" s="45">
        <f>V22*'Productivity Report'!$E$32</f>
        <v>0</v>
      </c>
      <c r="X22" s="44">
        <v>0</v>
      </c>
      <c r="Y22" s="45">
        <f>X22*'Productivity Report'!$F$32</f>
        <v>0</v>
      </c>
      <c r="Z22" s="44">
        <v>0</v>
      </c>
      <c r="AA22" s="45">
        <f>Z22*'Productivity Report'!$G$32</f>
        <v>0</v>
      </c>
      <c r="AB22" s="44">
        <v>8</v>
      </c>
      <c r="AC22" s="45">
        <f>AB22*'Productivity Report'!$H$32</f>
        <v>3315.9595959595958</v>
      </c>
      <c r="AD22" s="44">
        <v>8</v>
      </c>
      <c r="AE22" s="45">
        <f>AD22*'Productivity Report'!$I$32</f>
        <v>3225.8847117794489</v>
      </c>
      <c r="AF22" s="44">
        <v>0</v>
      </c>
      <c r="AG22" s="45">
        <f>AF22*'Productivity Report'!$J$32</f>
        <v>0</v>
      </c>
      <c r="AH22" s="44">
        <v>14</v>
      </c>
      <c r="AI22" s="45">
        <f>AH22*'Productivity Report'!$K$32</f>
        <v>5154.4027459954241</v>
      </c>
      <c r="AJ22" s="44">
        <v>14</v>
      </c>
      <c r="AK22" s="45">
        <f>AJ22*'Productivity Report'!$L$32</f>
        <v>5495.4814814814818</v>
      </c>
      <c r="AL22" s="44">
        <v>223</v>
      </c>
      <c r="AM22" s="45">
        <f>AL22*'Productivity Report'!$M$32</f>
        <v>88257.972486772487</v>
      </c>
      <c r="AN22" s="44">
        <v>115</v>
      </c>
      <c r="AO22" s="45">
        <f>AN22*'Productivity Report'!$N$32</f>
        <v>41914.111111111109</v>
      </c>
      <c r="AP22" s="44">
        <v>64</v>
      </c>
      <c r="AQ22" s="45">
        <f>AP22*'Productivity Report'!$O$32</f>
        <v>23326.114009661826</v>
      </c>
      <c r="AR22" s="44">
        <v>213.5</v>
      </c>
      <c r="AS22" s="45">
        <f>AR22*'Productivity Report'!$P$32</f>
        <v>75033.073828124994</v>
      </c>
      <c r="AT22" s="17">
        <v>366.4</v>
      </c>
      <c r="AU22" s="45">
        <f>AT22*'Productivity Report'!$Q$32</f>
        <v>138731.47142857141</v>
      </c>
      <c r="AV22" s="17">
        <v>250</v>
      </c>
      <c r="AW22" s="45">
        <f>AV22*'Productivity Report'!$R$32</f>
        <v>89495.129870129866</v>
      </c>
      <c r="AX22" s="17">
        <v>22.5</v>
      </c>
      <c r="AY22" s="45">
        <f>AX22*'Productivity Report'!$S$32</f>
        <v>8037.1668956043959</v>
      </c>
      <c r="AZ22" s="17">
        <v>33.5</v>
      </c>
      <c r="BA22" s="45">
        <f>AZ22*'Productivity Report'!$T$32</f>
        <v>17998.130902777779</v>
      </c>
      <c r="BB22" s="17">
        <v>12.5</v>
      </c>
      <c r="BC22" s="45">
        <f>BB22*'Productivity Report'!$U$32</f>
        <v>6677.1484375</v>
      </c>
      <c r="BD22" s="31">
        <v>0.3</v>
      </c>
      <c r="BE22" s="45">
        <f>BD22*'Productivity Report'!$V$32</f>
        <v>146.31003787878788</v>
      </c>
      <c r="BF22" s="31"/>
      <c r="BG22" s="45">
        <f>BF22*'Productivity Report'!$W$32</f>
        <v>0</v>
      </c>
      <c r="BH22" s="81">
        <v>0</v>
      </c>
      <c r="BI22" s="84">
        <f>BH22*'Productivity Report'!$X$32</f>
        <v>0</v>
      </c>
      <c r="BJ22" s="81">
        <v>0</v>
      </c>
      <c r="BK22" s="84">
        <f>BJ22*'Productivity Report'!$Y$32</f>
        <v>0</v>
      </c>
      <c r="BM22" s="81">
        <v>0</v>
      </c>
      <c r="BN22" s="84">
        <f>BM22*'Productivity Report'!$Z$32</f>
        <v>0</v>
      </c>
      <c r="BO22" s="81">
        <v>0</v>
      </c>
      <c r="BP22" s="84">
        <f>BO22*'Productivity Report'!$AA$32</f>
        <v>0</v>
      </c>
      <c r="BQ22" s="81">
        <v>0</v>
      </c>
      <c r="BR22" s="84">
        <f>BQ22*'Productivity Report'!$AA$32</f>
        <v>0</v>
      </c>
      <c r="BS22" s="81">
        <v>0</v>
      </c>
      <c r="BT22" s="84">
        <f>BS22*'Productivity Report'!$AA$32</f>
        <v>0</v>
      </c>
      <c r="BU22" s="81">
        <v>0</v>
      </c>
      <c r="BV22" s="84">
        <f>BU22*'Productivity Report'!$AA$32</f>
        <v>0</v>
      </c>
      <c r="BW22" s="81">
        <v>0</v>
      </c>
      <c r="BX22" s="84">
        <f>BW22*'Productivity Report'!$AA$32</f>
        <v>0</v>
      </c>
      <c r="BY22" s="81">
        <v>0</v>
      </c>
      <c r="BZ22" s="84">
        <f>BY22*'Productivity Report'!$AA$32</f>
        <v>0</v>
      </c>
      <c r="CA22" s="81">
        <v>0</v>
      </c>
      <c r="CB22" s="84">
        <f>CA22*'Productivity Report'!$AA$32</f>
        <v>0</v>
      </c>
    </row>
    <row r="23" spans="1:80" hidden="1">
      <c r="A23" s="37" t="s">
        <v>248</v>
      </c>
      <c r="B23" s="1" t="s">
        <v>5</v>
      </c>
      <c r="C23" s="1" t="s">
        <v>94</v>
      </c>
      <c r="D23" s="36">
        <v>43221</v>
      </c>
      <c r="E23" s="36">
        <v>43405</v>
      </c>
      <c r="F23" s="1" t="s">
        <v>94</v>
      </c>
      <c r="G23" s="1">
        <v>100</v>
      </c>
      <c r="H23" s="1">
        <v>5</v>
      </c>
      <c r="I23" s="1" t="s">
        <v>94</v>
      </c>
      <c r="J23" s="1" t="s">
        <v>95</v>
      </c>
      <c r="K23" s="1" t="s">
        <v>94</v>
      </c>
      <c r="L23" s="1" t="s">
        <v>96</v>
      </c>
      <c r="M23" s="1">
        <v>0</v>
      </c>
      <c r="N23" s="44">
        <f t="shared" si="0"/>
        <v>1633.5</v>
      </c>
      <c r="O23" s="45">
        <f t="shared" si="1"/>
        <v>628713.1978497518</v>
      </c>
      <c r="P23" s="44">
        <v>0</v>
      </c>
      <c r="Q23" s="45">
        <f>P23*'Productivity Report'!$B$32</f>
        <v>0</v>
      </c>
      <c r="R23" s="44">
        <v>24</v>
      </c>
      <c r="S23" s="45">
        <f>R23*'Productivity Report'!$C$32</f>
        <v>8619.6251207729456</v>
      </c>
      <c r="T23" s="44">
        <v>0</v>
      </c>
      <c r="U23" s="45">
        <f>T23*'Productivity Report'!$D$32</f>
        <v>0</v>
      </c>
      <c r="V23" s="44">
        <f>8+25</f>
        <v>33</v>
      </c>
      <c r="W23" s="45">
        <f>V23*'Productivity Report'!$E$32</f>
        <v>11829.902173913044</v>
      </c>
      <c r="X23" s="44">
        <v>72</v>
      </c>
      <c r="Y23" s="45">
        <f>X23*'Productivity Report'!$F$32</f>
        <v>26875.400966183581</v>
      </c>
      <c r="Z23" s="44">
        <v>39</v>
      </c>
      <c r="AA23" s="45">
        <f>Z23*'Productivity Report'!$G$32</f>
        <v>17622.247563352827</v>
      </c>
      <c r="AB23" s="44">
        <v>136</v>
      </c>
      <c r="AC23" s="45">
        <f>AB23*'Productivity Report'!$H$32</f>
        <v>56371.313131313131</v>
      </c>
      <c r="AD23" s="44">
        <v>20</v>
      </c>
      <c r="AE23" s="45">
        <f>AD23*'Productivity Report'!$I$32</f>
        <v>8064.7117794486221</v>
      </c>
      <c r="AF23" s="44">
        <v>295</v>
      </c>
      <c r="AG23" s="45">
        <f>AF23*'Productivity Report'!$J$32</f>
        <v>118954.49874686718</v>
      </c>
      <c r="AH23" s="44">
        <v>733.5</v>
      </c>
      <c r="AI23" s="45">
        <f>AH23*'Productivity Report'!$K$32</f>
        <v>270053.88672768883</v>
      </c>
      <c r="AJ23" s="44">
        <v>275</v>
      </c>
      <c r="AK23" s="45">
        <f>AJ23*'Productivity Report'!$L$32</f>
        <v>107946.95767195767</v>
      </c>
      <c r="AL23" s="44">
        <v>6</v>
      </c>
      <c r="AM23" s="45">
        <f>AL23*'Productivity Report'!$M$32</f>
        <v>2374.6539682539683</v>
      </c>
      <c r="AN23" s="44">
        <v>12</v>
      </c>
      <c r="AO23" s="45">
        <f>AN23*'Productivity Report'!$N$32</f>
        <v>4373.6463768115937</v>
      </c>
      <c r="AP23" s="44">
        <v>12.5</v>
      </c>
      <c r="AQ23" s="45">
        <f>AP23*'Productivity Report'!$O$32</f>
        <v>4555.8816425120749</v>
      </c>
      <c r="AR23" s="44">
        <v>0</v>
      </c>
      <c r="AS23" s="45">
        <f>AR23*'Productivity Report'!$P$32</f>
        <v>0</v>
      </c>
      <c r="AT23" s="17">
        <v>1</v>
      </c>
      <c r="AU23" s="45">
        <f>AT23*'Productivity Report'!$Q$32</f>
        <v>378.63392857142856</v>
      </c>
      <c r="AV23" s="17">
        <v>5</v>
      </c>
      <c r="AW23" s="45">
        <f>AV23*'Productivity Report'!$R$32</f>
        <v>1789.9025974025974</v>
      </c>
      <c r="AX23" s="17">
        <v>0</v>
      </c>
      <c r="AY23" s="45">
        <f>AX23*'Productivity Report'!$S$32</f>
        <v>0</v>
      </c>
      <c r="AZ23" s="17">
        <v>3</v>
      </c>
      <c r="BA23" s="45">
        <f>AZ23*'Productivity Report'!$T$32</f>
        <v>1611.7729166666668</v>
      </c>
      <c r="BB23" s="17"/>
      <c r="BC23" s="45">
        <f>BB23*'Productivity Report'!$U$32</f>
        <v>0</v>
      </c>
      <c r="BD23" s="31">
        <v>13.5</v>
      </c>
      <c r="BE23" s="45">
        <f>BD23*'Productivity Report'!$V$32</f>
        <v>6583.951704545455</v>
      </c>
      <c r="BF23" s="31">
        <v>47</v>
      </c>
      <c r="BG23" s="45">
        <f>BF23*'Productivity Report'!$W$32</f>
        <v>25072.601010101011</v>
      </c>
      <c r="BH23" s="81">
        <v>1.5</v>
      </c>
      <c r="BI23" s="84">
        <f>BH23*'Productivity Report'!$X$32</f>
        <v>808.45141700404861</v>
      </c>
      <c r="BJ23" s="81">
        <v>1</v>
      </c>
      <c r="BK23" s="84">
        <f>BJ23*'Productivity Report'!$Y$32</f>
        <v>400.671875</v>
      </c>
      <c r="BM23" s="81">
        <v>8</v>
      </c>
      <c r="BN23" s="84">
        <v>0</v>
      </c>
      <c r="BO23" s="81">
        <v>0</v>
      </c>
      <c r="BP23" s="84">
        <f>BO23*'Productivity Report'!$AA$32</f>
        <v>0</v>
      </c>
      <c r="BQ23" s="81">
        <v>0</v>
      </c>
      <c r="BR23" s="84">
        <f>BQ23*'Productivity Report'!$AA$32</f>
        <v>0</v>
      </c>
      <c r="BS23" s="81">
        <v>0</v>
      </c>
      <c r="BT23" s="84">
        <f>BS23*'Productivity Report'!$AA$32</f>
        <v>0</v>
      </c>
      <c r="BU23" s="81">
        <v>0</v>
      </c>
      <c r="BV23" s="84">
        <f>BU23*'Productivity Report'!$AA$32</f>
        <v>0</v>
      </c>
      <c r="BW23" s="81">
        <v>0</v>
      </c>
      <c r="BX23" s="84">
        <f>BW23*'Productivity Report'!$AA$32</f>
        <v>0</v>
      </c>
      <c r="BY23" s="81">
        <v>0</v>
      </c>
      <c r="BZ23" s="84">
        <f>BY23*'Productivity Report'!$AA$32</f>
        <v>0</v>
      </c>
      <c r="CA23" s="81">
        <v>0</v>
      </c>
      <c r="CB23" s="84">
        <f>CA23*'Productivity Report'!$AA$32</f>
        <v>0</v>
      </c>
    </row>
    <row r="24" spans="1:80" hidden="1">
      <c r="A24" s="126" t="s">
        <v>356</v>
      </c>
      <c r="B24" t="s">
        <v>273</v>
      </c>
      <c r="E24" s="36"/>
      <c r="L24" t="s">
        <v>102</v>
      </c>
      <c r="N24" s="44"/>
      <c r="O24" s="45"/>
      <c r="P24" s="44"/>
      <c r="Q24" s="45"/>
      <c r="R24" s="44"/>
      <c r="S24" s="45"/>
      <c r="T24" s="44"/>
      <c r="U24" s="45"/>
      <c r="V24" s="44"/>
      <c r="W24" s="45"/>
      <c r="X24" s="44"/>
      <c r="Y24" s="45"/>
      <c r="Z24" s="44"/>
      <c r="AA24" s="45"/>
      <c r="AB24" s="44"/>
      <c r="AC24" s="45"/>
      <c r="AD24" s="44"/>
      <c r="AE24" s="45"/>
      <c r="AF24" s="44"/>
      <c r="AG24" s="45"/>
      <c r="AH24" s="44"/>
      <c r="AI24" s="45"/>
      <c r="AJ24" s="44"/>
      <c r="AK24" s="45"/>
      <c r="AL24" s="44"/>
      <c r="AM24" s="45"/>
      <c r="AN24" s="44"/>
      <c r="AO24" s="45"/>
      <c r="AP24" s="44"/>
      <c r="AQ24" s="45"/>
      <c r="AR24" s="44"/>
      <c r="AS24" s="45"/>
      <c r="AT24" s="17"/>
      <c r="AU24" s="45"/>
      <c r="AV24" s="17"/>
      <c r="AW24" s="45"/>
      <c r="AX24" s="17"/>
      <c r="AY24" s="45"/>
      <c r="AZ24" s="17"/>
      <c r="BA24" s="45"/>
      <c r="BB24" s="17"/>
      <c r="BC24" s="45"/>
      <c r="BD24" s="17"/>
      <c r="BE24" s="45"/>
      <c r="BF24" s="31"/>
      <c r="BG24" s="45"/>
      <c r="BH24" s="82"/>
      <c r="BI24" s="84"/>
      <c r="BJ24" s="84"/>
      <c r="BK24" s="84"/>
      <c r="BL24" s="84"/>
      <c r="BM24" s="81"/>
      <c r="BN24" s="84"/>
      <c r="BO24" s="81"/>
      <c r="BP24" s="84"/>
      <c r="BQ24" s="81"/>
      <c r="BR24" s="84"/>
      <c r="BS24" s="81"/>
      <c r="BT24" s="84"/>
      <c r="BU24" s="81"/>
      <c r="BV24" s="84"/>
      <c r="BW24" s="81"/>
      <c r="BX24" s="84"/>
      <c r="BY24" s="81">
        <v>6</v>
      </c>
      <c r="BZ24" s="84">
        <f>BY24*600</f>
        <v>3600</v>
      </c>
      <c r="CA24" s="81">
        <v>0</v>
      </c>
      <c r="CB24" s="84">
        <f>CA24*600</f>
        <v>0</v>
      </c>
    </row>
    <row r="25" spans="1:80" hidden="1">
      <c r="A25" s="37" t="s">
        <v>289</v>
      </c>
      <c r="B25" s="1" t="s">
        <v>5</v>
      </c>
      <c r="C25" s="1" t="s">
        <v>94</v>
      </c>
      <c r="D25" s="36">
        <v>43374</v>
      </c>
      <c r="F25" s="1" t="s">
        <v>95</v>
      </c>
      <c r="G25" s="1">
        <v>10</v>
      </c>
      <c r="H25" s="1">
        <v>5</v>
      </c>
      <c r="I25" s="1" t="s">
        <v>94</v>
      </c>
      <c r="J25" s="1" t="s">
        <v>95</v>
      </c>
      <c r="K25" s="1" t="s">
        <v>94</v>
      </c>
      <c r="L25" s="1" t="s">
        <v>102</v>
      </c>
      <c r="M25" s="1">
        <v>0</v>
      </c>
      <c r="N25" s="44">
        <f t="shared" ref="N25:O31" si="2">P25+R25+T25+V25+X25+Z25+AB25+AD25+AF25+AH25+AJ25+AL25</f>
        <v>89.5</v>
      </c>
      <c r="O25" s="45">
        <f t="shared" si="2"/>
        <v>34691.695187064615</v>
      </c>
      <c r="P25" s="44">
        <v>3</v>
      </c>
      <c r="Q25" s="45">
        <f>P25*'Productivity Report'!$B$32</f>
        <v>1089.0549242424242</v>
      </c>
      <c r="R25" s="44">
        <v>0</v>
      </c>
      <c r="S25" s="45">
        <f>R25*'Productivity Report'!$C$32</f>
        <v>0</v>
      </c>
      <c r="T25" s="44">
        <v>0</v>
      </c>
      <c r="U25" s="45">
        <f>T25*'Productivity Report'!$D$32</f>
        <v>0</v>
      </c>
      <c r="V25" s="44">
        <v>0</v>
      </c>
      <c r="W25" s="45">
        <f>V25*'Productivity Report'!$E$32</f>
        <v>0</v>
      </c>
      <c r="X25" s="44">
        <v>0</v>
      </c>
      <c r="Y25" s="45">
        <f>X25*'Productivity Report'!$F$32</f>
        <v>0</v>
      </c>
      <c r="Z25" s="44">
        <v>0</v>
      </c>
      <c r="AA25" s="45">
        <f>Z25*'Productivity Report'!$G$32</f>
        <v>0</v>
      </c>
      <c r="AB25" s="44">
        <v>2</v>
      </c>
      <c r="AC25" s="45">
        <f>AB25*'Productivity Report'!$H$32</f>
        <v>828.98989898989896</v>
      </c>
      <c r="AD25" s="44">
        <v>17</v>
      </c>
      <c r="AE25" s="45">
        <f>AD25*'Productivity Report'!$I$32</f>
        <v>6855.0050125313292</v>
      </c>
      <c r="AF25" s="44">
        <v>28</v>
      </c>
      <c r="AG25" s="45">
        <f>AF25*'Productivity Report'!$J$32</f>
        <v>11290.596491228071</v>
      </c>
      <c r="AH25" s="44">
        <v>36</v>
      </c>
      <c r="AI25" s="45">
        <f>AH25*'Productivity Report'!$K$32</f>
        <v>13254.178489702519</v>
      </c>
      <c r="AJ25" s="44">
        <v>3.5</v>
      </c>
      <c r="AK25" s="45">
        <f>AJ25*'Productivity Report'!$L$32</f>
        <v>1373.8703703703704</v>
      </c>
      <c r="AL25" s="44">
        <v>0</v>
      </c>
      <c r="AM25" s="45">
        <f>AL25*'Productivity Report'!$M$32</f>
        <v>0</v>
      </c>
      <c r="AN25" s="44">
        <v>33</v>
      </c>
      <c r="AO25" s="45">
        <f>AN25*'Productivity Report'!$N$32</f>
        <v>12027.527536231883</v>
      </c>
      <c r="AP25" s="44">
        <v>5</v>
      </c>
      <c r="AQ25" s="45">
        <f>AP25*'Productivity Report'!$O$32</f>
        <v>1822.3526570048302</v>
      </c>
      <c r="AR25" s="44">
        <v>111</v>
      </c>
      <c r="AS25" s="45">
        <f>AR25*'Productivity Report'!$P$32</f>
        <v>39010.169531249994</v>
      </c>
      <c r="AT25" s="17">
        <v>20</v>
      </c>
      <c r="AU25" s="45">
        <f>AT25*'Productivity Report'!$Q$32</f>
        <v>7572.6785714285706</v>
      </c>
      <c r="AV25" s="17">
        <v>10</v>
      </c>
      <c r="AW25" s="45">
        <f>AV25*'Productivity Report'!$R$32</f>
        <v>3579.8051948051948</v>
      </c>
      <c r="AX25" s="17">
        <v>171.417</v>
      </c>
      <c r="AY25" s="45">
        <f>AX25*'Productivity Report'!$S$32</f>
        <v>61231.423899725276</v>
      </c>
      <c r="AZ25" s="17">
        <v>240</v>
      </c>
      <c r="BA25" s="45">
        <f>AZ25*'Productivity Report'!$T$32</f>
        <v>128941.83333333333</v>
      </c>
      <c r="BB25" s="17">
        <v>47</v>
      </c>
      <c r="BC25" s="45">
        <f>BB25*'Productivity Report'!$U$32</f>
        <v>25106.078125</v>
      </c>
      <c r="BD25" s="17">
        <v>83</v>
      </c>
      <c r="BE25" s="45">
        <f>BD25*'Productivity Report'!$V$32</f>
        <v>40479.110479797979</v>
      </c>
      <c r="BF25" s="31">
        <v>119.5</v>
      </c>
      <c r="BG25" s="45">
        <f>BF25*'Productivity Report'!$W$32</f>
        <v>63748.421717171717</v>
      </c>
      <c r="BH25" s="81">
        <v>0</v>
      </c>
      <c r="BI25" s="84">
        <f>BH25*'Productivity Report'!$X$32</f>
        <v>0</v>
      </c>
      <c r="BJ25" s="81">
        <v>0</v>
      </c>
      <c r="BK25" s="84">
        <f>BJ25*'Productivity Report'!$Y$32</f>
        <v>0</v>
      </c>
      <c r="BM25" s="81">
        <v>6.5</v>
      </c>
      <c r="BN25" s="84">
        <f>BM25*600</f>
        <v>3900</v>
      </c>
      <c r="BO25" s="81">
        <v>138</v>
      </c>
      <c r="BP25" s="84">
        <f>BO25*600</f>
        <v>82800</v>
      </c>
      <c r="BQ25" s="81">
        <v>6.75</v>
      </c>
      <c r="BR25" s="84">
        <f>BQ25*600</f>
        <v>4050</v>
      </c>
      <c r="BS25" s="81">
        <v>0</v>
      </c>
      <c r="BT25" s="84">
        <f>BS25*600</f>
        <v>0</v>
      </c>
      <c r="BU25" s="81">
        <v>0</v>
      </c>
      <c r="BV25" s="84">
        <f>BU25*600</f>
        <v>0</v>
      </c>
      <c r="BW25" s="81">
        <v>0</v>
      </c>
      <c r="BX25" s="84">
        <f>BW25*600</f>
        <v>0</v>
      </c>
      <c r="BY25" s="81">
        <v>0</v>
      </c>
      <c r="BZ25" s="84">
        <f>BY25*600</f>
        <v>0</v>
      </c>
      <c r="CA25" s="81">
        <v>0</v>
      </c>
      <c r="CB25" s="84">
        <f>CA25*600</f>
        <v>0</v>
      </c>
    </row>
    <row r="26" spans="1:80" hidden="1">
      <c r="A26" s="37" t="s">
        <v>109</v>
      </c>
      <c r="B26" s="1" t="s">
        <v>5</v>
      </c>
      <c r="C26" s="1" t="s">
        <v>94</v>
      </c>
      <c r="D26" s="36">
        <v>43252</v>
      </c>
      <c r="E26" s="36">
        <v>43435</v>
      </c>
      <c r="F26" s="1" t="s">
        <v>94</v>
      </c>
      <c r="G26" s="1">
        <v>100</v>
      </c>
      <c r="H26" s="1">
        <v>5</v>
      </c>
      <c r="I26" s="1" t="s">
        <v>94</v>
      </c>
      <c r="J26" s="1" t="s">
        <v>95</v>
      </c>
      <c r="K26" s="1" t="s">
        <v>94</v>
      </c>
      <c r="L26" t="s">
        <v>102</v>
      </c>
      <c r="M26" s="1">
        <v>0</v>
      </c>
      <c r="N26" s="44">
        <f t="shared" si="2"/>
        <v>1421.5</v>
      </c>
      <c r="O26" s="45">
        <f t="shared" si="2"/>
        <v>553800.32088590506</v>
      </c>
      <c r="P26" s="44">
        <v>0</v>
      </c>
      <c r="Q26" s="45">
        <f>P26*'Productivity Report'!$B$32</f>
        <v>0</v>
      </c>
      <c r="R26" s="44">
        <v>0</v>
      </c>
      <c r="S26" s="45">
        <f>R26*'Productivity Report'!$C$32</f>
        <v>0</v>
      </c>
      <c r="T26" s="44">
        <f>10+25+37+24</f>
        <v>96</v>
      </c>
      <c r="U26" s="45">
        <f>T26*'Productivity Report'!$D$32</f>
        <v>36036.373897707235</v>
      </c>
      <c r="V26" s="44">
        <f>15+80.5+122+28</f>
        <v>245.5</v>
      </c>
      <c r="W26" s="45">
        <f>V26*'Productivity Report'!$E$32</f>
        <v>88007.302536231888</v>
      </c>
      <c r="X26" s="44">
        <v>157</v>
      </c>
      <c r="Y26" s="45">
        <f>X26*'Productivity Report'!$F$32</f>
        <v>58603.304884594749</v>
      </c>
      <c r="Z26" s="44">
        <v>57.5</v>
      </c>
      <c r="AA26" s="45">
        <f>Z26*'Productivity Report'!$G$32</f>
        <v>25981.518843404807</v>
      </c>
      <c r="AB26" s="44">
        <v>180</v>
      </c>
      <c r="AC26" s="45">
        <f>AB26*'Productivity Report'!$H$32</f>
        <v>74609.090909090912</v>
      </c>
      <c r="AD26" s="44">
        <v>241</v>
      </c>
      <c r="AE26" s="45">
        <f>AD26*'Productivity Report'!$I$32</f>
        <v>97179.776942355893</v>
      </c>
      <c r="AF26" s="44">
        <v>244</v>
      </c>
      <c r="AG26" s="45">
        <f>AF26*'Productivity Report'!$J$32</f>
        <v>98389.48370927319</v>
      </c>
      <c r="AH26" s="44">
        <v>153</v>
      </c>
      <c r="AI26" s="45">
        <f>AH26*'Productivity Report'!$K$32</f>
        <v>56330.258581235707</v>
      </c>
      <c r="AJ26" s="44">
        <v>42</v>
      </c>
      <c r="AK26" s="45">
        <f>AJ26*'Productivity Report'!$L$32</f>
        <v>16486.444444444445</v>
      </c>
      <c r="AL26" s="44">
        <v>5.5</v>
      </c>
      <c r="AM26" s="45">
        <f>AL26*'Productivity Report'!$M$32</f>
        <v>2176.7661375661378</v>
      </c>
      <c r="AN26" s="44">
        <v>21</v>
      </c>
      <c r="AO26" s="45">
        <f>AN26*'Productivity Report'!$N$32</f>
        <v>7653.8811594202889</v>
      </c>
      <c r="AP26" s="44">
        <v>81.5</v>
      </c>
      <c r="AQ26" s="45">
        <f>AP26*'Productivity Report'!$O$32</f>
        <v>29704.348309178731</v>
      </c>
      <c r="AR26" s="44">
        <v>52</v>
      </c>
      <c r="AS26" s="45">
        <f>AR26*'Productivity Report'!$P$32</f>
        <v>18275.034374999999</v>
      </c>
      <c r="AT26" s="17">
        <v>5.5</v>
      </c>
      <c r="AU26" s="45">
        <f>AT26*'Productivity Report'!$Q$32</f>
        <v>2082.4866071428569</v>
      </c>
      <c r="AV26" s="17">
        <v>10</v>
      </c>
      <c r="AW26" s="45">
        <f>AV26*'Productivity Report'!$R$32</f>
        <v>3579.8051948051948</v>
      </c>
      <c r="AX26" s="17">
        <v>2</v>
      </c>
      <c r="AY26" s="45">
        <f>AX26*'Productivity Report'!$S$32</f>
        <v>714.41483516483515</v>
      </c>
      <c r="AZ26" s="17">
        <v>6</v>
      </c>
      <c r="BA26" s="45">
        <f>AZ26*'Productivity Report'!$T$32</f>
        <v>3223.5458333333336</v>
      </c>
      <c r="BB26" s="17">
        <v>374</v>
      </c>
      <c r="BC26" s="45">
        <f>BB26*'Productivity Report'!$U$32</f>
        <v>199780.28125</v>
      </c>
      <c r="BD26" s="31">
        <v>40.5</v>
      </c>
      <c r="BE26" s="45">
        <f>BD26*'Productivity Report'!$V$32</f>
        <v>19751.855113636364</v>
      </c>
      <c r="BF26" s="31">
        <v>66.5</v>
      </c>
      <c r="BG26" s="45">
        <f>BF26*'Productivity Report'!$W$32</f>
        <v>35475.063131313131</v>
      </c>
      <c r="BH26" s="81">
        <v>208.25</v>
      </c>
      <c r="BI26" s="84">
        <f>BH26*'Productivity Report'!$X$32</f>
        <v>112240.00506072874</v>
      </c>
      <c r="BJ26" s="81">
        <v>72.75</v>
      </c>
      <c r="BK26" s="84">
        <f>BJ26*'Productivity Report'!$Y$32</f>
        <v>29148.87890625</v>
      </c>
      <c r="BL26" s="97" t="s">
        <v>285</v>
      </c>
      <c r="BM26" s="81">
        <v>0</v>
      </c>
      <c r="BN26" s="84">
        <f>BM26*'Productivity Report'!$Z$32</f>
        <v>0</v>
      </c>
      <c r="BO26" s="81">
        <v>0</v>
      </c>
      <c r="BP26" s="84">
        <f>BO26*'Productivity Report'!$AA$32</f>
        <v>0</v>
      </c>
      <c r="BQ26" s="81">
        <v>0</v>
      </c>
      <c r="BR26" s="84">
        <f>BQ26*'Productivity Report'!$AA$32</f>
        <v>0</v>
      </c>
      <c r="BS26" s="81">
        <v>0</v>
      </c>
      <c r="BT26" s="84">
        <f>BS26*'Productivity Report'!$AA$32</f>
        <v>0</v>
      </c>
      <c r="BU26" s="81">
        <v>0</v>
      </c>
      <c r="BV26" s="84">
        <f>BU26*'Productivity Report'!$AA$32</f>
        <v>0</v>
      </c>
      <c r="BW26" s="81">
        <v>0</v>
      </c>
      <c r="BX26" s="84">
        <f>BW26*'Productivity Report'!$AA$32</f>
        <v>0</v>
      </c>
      <c r="BY26" s="81">
        <v>0</v>
      </c>
      <c r="BZ26" s="84">
        <f>BY26*'Productivity Report'!$AA$32</f>
        <v>0</v>
      </c>
      <c r="CA26" s="81">
        <v>0</v>
      </c>
      <c r="CB26" s="84">
        <f>CA26*'Productivity Report'!$AA$32</f>
        <v>0</v>
      </c>
    </row>
    <row r="27" spans="1:80" hidden="1">
      <c r="A27" s="37" t="s">
        <v>109</v>
      </c>
      <c r="B27" s="1" t="s">
        <v>5</v>
      </c>
      <c r="C27" s="1" t="s">
        <v>94</v>
      </c>
      <c r="D27" s="36">
        <v>43252</v>
      </c>
      <c r="E27" s="36">
        <v>43435</v>
      </c>
      <c r="F27" s="1" t="s">
        <v>94</v>
      </c>
      <c r="G27" s="1">
        <v>100</v>
      </c>
      <c r="H27" s="1">
        <v>5</v>
      </c>
      <c r="I27" s="1" t="s">
        <v>94</v>
      </c>
      <c r="J27" s="1" t="s">
        <v>95</v>
      </c>
      <c r="K27" s="1" t="s">
        <v>94</v>
      </c>
      <c r="L27" t="s">
        <v>262</v>
      </c>
      <c r="M27" s="1">
        <v>0</v>
      </c>
      <c r="N27" s="44">
        <f t="shared" si="2"/>
        <v>1421.5</v>
      </c>
      <c r="O27" s="45">
        <f t="shared" si="2"/>
        <v>553800.32088590506</v>
      </c>
      <c r="P27" s="44">
        <v>0</v>
      </c>
      <c r="Q27" s="45">
        <f>P27*'Productivity Report'!$B$32</f>
        <v>0</v>
      </c>
      <c r="R27" s="44">
        <v>0</v>
      </c>
      <c r="S27" s="45">
        <f>R27*'Productivity Report'!$C$32</f>
        <v>0</v>
      </c>
      <c r="T27" s="44">
        <f>10+25+37+24</f>
        <v>96</v>
      </c>
      <c r="U27" s="45">
        <f>T27*'Productivity Report'!$D$32</f>
        <v>36036.373897707235</v>
      </c>
      <c r="V27" s="44">
        <f>15+80.5+122+28</f>
        <v>245.5</v>
      </c>
      <c r="W27" s="45">
        <f>V27*'Productivity Report'!$E$32</f>
        <v>88007.302536231888</v>
      </c>
      <c r="X27" s="44">
        <v>157</v>
      </c>
      <c r="Y27" s="45">
        <f>X27*'Productivity Report'!$F$32</f>
        <v>58603.304884594749</v>
      </c>
      <c r="Z27" s="44">
        <v>57.5</v>
      </c>
      <c r="AA27" s="45">
        <f>Z27*'Productivity Report'!$G$32</f>
        <v>25981.518843404807</v>
      </c>
      <c r="AB27" s="44">
        <v>180</v>
      </c>
      <c r="AC27" s="45">
        <f>AB27*'Productivity Report'!$H$32</f>
        <v>74609.090909090912</v>
      </c>
      <c r="AD27" s="44">
        <v>241</v>
      </c>
      <c r="AE27" s="45">
        <f>AD27*'Productivity Report'!$I$32</f>
        <v>97179.776942355893</v>
      </c>
      <c r="AF27" s="44">
        <v>244</v>
      </c>
      <c r="AG27" s="45">
        <f>AF27*'Productivity Report'!$J$32</f>
        <v>98389.48370927319</v>
      </c>
      <c r="AH27" s="44">
        <v>153</v>
      </c>
      <c r="AI27" s="45">
        <f>AH27*'Productivity Report'!$K$32</f>
        <v>56330.258581235707</v>
      </c>
      <c r="AJ27" s="44">
        <v>42</v>
      </c>
      <c r="AK27" s="45">
        <f>AJ27*'Productivity Report'!$L$32</f>
        <v>16486.444444444445</v>
      </c>
      <c r="AL27" s="44">
        <v>5.5</v>
      </c>
      <c r="AM27" s="45">
        <f>AL27*'Productivity Report'!$M$32</f>
        <v>2176.7661375661378</v>
      </c>
      <c r="AN27" s="44">
        <v>21</v>
      </c>
      <c r="AO27" s="45">
        <f>AN27*'Productivity Report'!$N$32</f>
        <v>7653.8811594202889</v>
      </c>
      <c r="AP27" s="44">
        <v>81.5</v>
      </c>
      <c r="AQ27" s="45">
        <f>AP27*'Productivity Report'!$O$32</f>
        <v>29704.348309178731</v>
      </c>
      <c r="AR27" s="44">
        <v>52</v>
      </c>
      <c r="AS27" s="45">
        <f>AR27*'Productivity Report'!$P$32</f>
        <v>18275.034374999999</v>
      </c>
      <c r="AT27" s="31">
        <v>5.5</v>
      </c>
      <c r="AU27" s="45">
        <f>AT27*'Productivity Report'!$Q$32</f>
        <v>2082.4866071428569</v>
      </c>
      <c r="AV27" s="31">
        <v>10</v>
      </c>
      <c r="AW27" s="45">
        <f>AV27*'Productivity Report'!$R$32</f>
        <v>3579.8051948051948</v>
      </c>
      <c r="AX27" s="31">
        <v>2</v>
      </c>
      <c r="AY27" s="45">
        <f>AX27*'Productivity Report'!$S$32</f>
        <v>714.41483516483515</v>
      </c>
      <c r="AZ27" s="31">
        <v>6</v>
      </c>
      <c r="BA27" s="45">
        <f>AZ27*'Productivity Report'!$T$32</f>
        <v>3223.5458333333336</v>
      </c>
      <c r="BB27" s="31">
        <v>374</v>
      </c>
      <c r="BC27" s="45">
        <f>BB27*'Productivity Report'!$U$32</f>
        <v>199780.28125</v>
      </c>
      <c r="BD27" s="31">
        <v>40.5</v>
      </c>
      <c r="BE27" s="45">
        <f>BD27*'Productivity Report'!$V$32</f>
        <v>19751.855113636364</v>
      </c>
      <c r="BF27" s="31">
        <v>66.5</v>
      </c>
      <c r="BG27" s="45">
        <f>BF27*'Productivity Report'!$W$32</f>
        <v>35475.063131313131</v>
      </c>
      <c r="BH27" s="81">
        <v>208.25</v>
      </c>
      <c r="BI27" s="84">
        <f>BH27*'Productivity Report'!$X$32</f>
        <v>112240.00506072874</v>
      </c>
      <c r="BJ27" s="81">
        <v>1</v>
      </c>
      <c r="BK27" s="84">
        <f>BJ27*'Productivity Report'!$Y$32</f>
        <v>400.671875</v>
      </c>
      <c r="BM27" s="81">
        <v>0</v>
      </c>
      <c r="BN27" s="84">
        <f>BM27*'Productivity Report'!$Z$32</f>
        <v>0</v>
      </c>
      <c r="BO27" s="81">
        <v>0</v>
      </c>
      <c r="BP27" s="84">
        <f>BO27*'Productivity Report'!$AA$32</f>
        <v>0</v>
      </c>
      <c r="BQ27" s="81">
        <v>11.5</v>
      </c>
      <c r="BR27" s="84">
        <f>BQ27*500</f>
        <v>5750</v>
      </c>
      <c r="BS27" s="81">
        <v>6</v>
      </c>
      <c r="BT27" s="84">
        <f>BS27*500</f>
        <v>3000</v>
      </c>
      <c r="BU27" s="81">
        <v>0</v>
      </c>
      <c r="BV27" s="84">
        <f>BU27*500</f>
        <v>0</v>
      </c>
      <c r="BW27" s="81">
        <v>0</v>
      </c>
      <c r="BX27" s="84">
        <f>BW27*500</f>
        <v>0</v>
      </c>
      <c r="BY27" s="81">
        <v>0</v>
      </c>
      <c r="BZ27" s="84">
        <f>BY27*500</f>
        <v>0</v>
      </c>
      <c r="CA27" s="81">
        <v>0</v>
      </c>
      <c r="CB27" s="84">
        <f>CA27*500</f>
        <v>0</v>
      </c>
    </row>
    <row r="28" spans="1:80" hidden="1">
      <c r="A28" s="37" t="s">
        <v>110</v>
      </c>
      <c r="B28" s="1" t="s">
        <v>5</v>
      </c>
      <c r="C28" s="1" t="s">
        <v>94</v>
      </c>
      <c r="D28" s="36">
        <v>43191</v>
      </c>
      <c r="E28" s="36">
        <v>43313</v>
      </c>
      <c r="F28" s="1" t="s">
        <v>94</v>
      </c>
      <c r="G28" s="1">
        <v>100</v>
      </c>
      <c r="H28" s="1">
        <v>5</v>
      </c>
      <c r="I28" s="1" t="s">
        <v>95</v>
      </c>
      <c r="J28" s="1" t="s">
        <v>95</v>
      </c>
      <c r="K28" s="1" t="s">
        <v>94</v>
      </c>
      <c r="L28" s="1" t="s">
        <v>96</v>
      </c>
      <c r="M28" s="1">
        <v>0</v>
      </c>
      <c r="N28" s="44">
        <f t="shared" si="2"/>
        <v>383</v>
      </c>
      <c r="O28" s="45">
        <f t="shared" si="2"/>
        <v>143763.7581193918</v>
      </c>
      <c r="P28" s="44">
        <f>2+5+6+16+10</f>
        <v>39</v>
      </c>
      <c r="Q28" s="45">
        <f>P28*'Productivity Report'!$B$32</f>
        <v>14157.714015151516</v>
      </c>
      <c r="R28" s="44">
        <f>4+5+38+36+27</f>
        <v>110</v>
      </c>
      <c r="S28" s="45">
        <f>R28*'Productivity Report'!$C$32</f>
        <v>39506.615136876004</v>
      </c>
      <c r="T28" s="44">
        <f>7+12+3+20</f>
        <v>42</v>
      </c>
      <c r="U28" s="45">
        <f>T28*'Productivity Report'!$D$32</f>
        <v>15765.913580246914</v>
      </c>
      <c r="V28" s="44">
        <f>11+2+2</f>
        <v>15</v>
      </c>
      <c r="W28" s="45">
        <f>V28*'Productivity Report'!$E$32</f>
        <v>5377.228260869565</v>
      </c>
      <c r="X28" s="44">
        <v>100</v>
      </c>
      <c r="Y28" s="45">
        <f>X28*'Productivity Report'!$F$32</f>
        <v>37326.945786366079</v>
      </c>
      <c r="Z28" s="44">
        <v>11.5</v>
      </c>
      <c r="AA28" s="45">
        <f>Z28*'Productivity Report'!$G$32</f>
        <v>5196.3037686809621</v>
      </c>
      <c r="AB28" s="44">
        <v>5</v>
      </c>
      <c r="AC28" s="45">
        <f>AB28*'Productivity Report'!$H$32</f>
        <v>2072.4747474747473</v>
      </c>
      <c r="AD28" s="44">
        <v>12</v>
      </c>
      <c r="AE28" s="45">
        <f>AD28*'Productivity Report'!$I$32</f>
        <v>4838.8270676691736</v>
      </c>
      <c r="AF28" s="44">
        <v>44</v>
      </c>
      <c r="AG28" s="45">
        <f>AF28*'Productivity Report'!$J$32</f>
        <v>17742.365914786969</v>
      </c>
      <c r="AH28" s="44">
        <v>0</v>
      </c>
      <c r="AI28" s="45">
        <f>AH28*'Productivity Report'!$K$32</f>
        <v>0</v>
      </c>
      <c r="AJ28" s="44">
        <v>0.5</v>
      </c>
      <c r="AK28" s="45">
        <f>AJ28*'Productivity Report'!$L$32</f>
        <v>196.26719576719577</v>
      </c>
      <c r="AL28" s="44">
        <v>4</v>
      </c>
      <c r="AM28" s="45">
        <f>AL28*'Productivity Report'!$M$32</f>
        <v>1583.1026455026456</v>
      </c>
      <c r="AN28" s="44">
        <v>2</v>
      </c>
      <c r="AO28" s="45">
        <f>AN28*'Productivity Report'!$N$32</f>
        <v>728.94106280193228</v>
      </c>
      <c r="AP28" s="44">
        <v>1</v>
      </c>
      <c r="AQ28" s="45">
        <f>AP28*'Productivity Report'!$O$32</f>
        <v>364.47053140096602</v>
      </c>
      <c r="AR28" s="44">
        <v>0</v>
      </c>
      <c r="AS28" s="45">
        <f>AR28*'Productivity Report'!$P$32</f>
        <v>0</v>
      </c>
      <c r="AT28" s="17">
        <v>0</v>
      </c>
      <c r="AU28" s="45">
        <f>AT28*'Productivity Report'!$Q$32</f>
        <v>0</v>
      </c>
      <c r="AV28" s="17">
        <v>0</v>
      </c>
      <c r="AW28" s="45">
        <f>AV28*'Productivity Report'!$R$32</f>
        <v>0</v>
      </c>
      <c r="AX28" s="17">
        <v>0</v>
      </c>
      <c r="AY28" s="45">
        <f>AX28*'Productivity Report'!$S$32</f>
        <v>0</v>
      </c>
      <c r="AZ28" s="17">
        <v>0</v>
      </c>
      <c r="BA28" s="45">
        <f>AZ28*'Productivity Report'!$T$32</f>
        <v>0</v>
      </c>
      <c r="BB28" s="17"/>
      <c r="BC28" s="45">
        <f>BB28*'Productivity Report'!$U$32</f>
        <v>0</v>
      </c>
      <c r="BD28" s="17"/>
      <c r="BE28" s="45">
        <f>BD28*'Productivity Report'!$V$32</f>
        <v>0</v>
      </c>
      <c r="BF28" s="31">
        <v>20</v>
      </c>
      <c r="BG28" s="45">
        <f>BF28*'Productivity Report'!$W$32</f>
        <v>10669.191919191919</v>
      </c>
      <c r="BH28" s="81">
        <v>3</v>
      </c>
      <c r="BI28" s="84">
        <f>BH28*'Productivity Report'!$X$32</f>
        <v>1616.9028340080972</v>
      </c>
      <c r="BJ28" s="81">
        <v>0</v>
      </c>
      <c r="BK28" s="84">
        <f>BJ28*'Productivity Report'!$Y$32</f>
        <v>0</v>
      </c>
      <c r="BM28" s="81">
        <v>2</v>
      </c>
      <c r="BN28" s="84">
        <v>0</v>
      </c>
      <c r="BO28" s="81">
        <v>0</v>
      </c>
      <c r="BP28" s="84">
        <f>BO28*'Productivity Report'!$AA$32</f>
        <v>0</v>
      </c>
      <c r="BQ28" s="81">
        <v>0</v>
      </c>
      <c r="BR28" s="84">
        <f>BQ28*'Productivity Report'!$AA$32</f>
        <v>0</v>
      </c>
      <c r="BS28" s="81">
        <v>0</v>
      </c>
      <c r="BT28" s="84">
        <f>BS28*'Productivity Report'!$AA$32</f>
        <v>0</v>
      </c>
      <c r="BU28" s="81">
        <v>0</v>
      </c>
      <c r="BV28" s="84">
        <f>BU28*'Productivity Report'!$AA$32</f>
        <v>0</v>
      </c>
      <c r="BW28" s="81">
        <v>0</v>
      </c>
      <c r="BX28" s="84">
        <f>BW28*'Productivity Report'!$AA$32</f>
        <v>0</v>
      </c>
      <c r="BY28" s="81">
        <v>0</v>
      </c>
      <c r="BZ28" s="84">
        <f>BY28*'Productivity Report'!$AA$32</f>
        <v>0</v>
      </c>
      <c r="CA28" s="81">
        <v>0</v>
      </c>
      <c r="CB28" s="84">
        <f>CA28*'Productivity Report'!$AA$32</f>
        <v>0</v>
      </c>
    </row>
    <row r="29" spans="1:80" hidden="1">
      <c r="A29" s="37" t="s">
        <v>111</v>
      </c>
      <c r="B29" s="1" t="s">
        <v>5</v>
      </c>
      <c r="C29" s="1" t="s">
        <v>94</v>
      </c>
      <c r="D29" s="36">
        <v>43405</v>
      </c>
      <c r="F29" s="1" t="s">
        <v>95</v>
      </c>
      <c r="G29" s="1">
        <v>25</v>
      </c>
      <c r="H29" s="1">
        <v>5</v>
      </c>
      <c r="I29" s="1" t="s">
        <v>95</v>
      </c>
      <c r="J29" s="1" t="s">
        <v>95</v>
      </c>
      <c r="K29" s="1" t="s">
        <v>94</v>
      </c>
      <c r="L29" s="1" t="s">
        <v>112</v>
      </c>
      <c r="M29" s="1">
        <v>0</v>
      </c>
      <c r="N29" s="44">
        <f t="shared" si="2"/>
        <v>10.5</v>
      </c>
      <c r="O29" s="45">
        <f t="shared" si="2"/>
        <v>4233.9736842105267</v>
      </c>
      <c r="P29" s="44">
        <v>0</v>
      </c>
      <c r="Q29" s="45">
        <f>P29*'Productivity Report'!$B$32</f>
        <v>0</v>
      </c>
      <c r="R29" s="44">
        <v>0</v>
      </c>
      <c r="S29" s="45">
        <f>R29*'Productivity Report'!$C$32</f>
        <v>0</v>
      </c>
      <c r="T29" s="44">
        <v>0</v>
      </c>
      <c r="U29" s="45">
        <f>T29*'Productivity Report'!$D$32</f>
        <v>0</v>
      </c>
      <c r="V29" s="44">
        <v>0</v>
      </c>
      <c r="W29" s="45">
        <f>V29*'Productivity Report'!$E$32</f>
        <v>0</v>
      </c>
      <c r="X29" s="44">
        <v>0</v>
      </c>
      <c r="Y29" s="45">
        <f>X29*'Productivity Report'!$F$32</f>
        <v>0</v>
      </c>
      <c r="Z29" s="44">
        <v>0</v>
      </c>
      <c r="AA29" s="45">
        <f>Z29*'Productivity Report'!$G$32</f>
        <v>0</v>
      </c>
      <c r="AB29" s="44">
        <v>0</v>
      </c>
      <c r="AC29" s="45">
        <f>AB29*'Productivity Report'!$H$32</f>
        <v>0</v>
      </c>
      <c r="AD29" s="44">
        <v>10.5</v>
      </c>
      <c r="AE29" s="45">
        <f>AD29*'Productivity Report'!$I$32</f>
        <v>4233.9736842105267</v>
      </c>
      <c r="AF29" s="44">
        <v>0</v>
      </c>
      <c r="AG29" s="45">
        <f>AF29*'Productivity Report'!$J$32</f>
        <v>0</v>
      </c>
      <c r="AH29" s="44">
        <v>0</v>
      </c>
      <c r="AI29" s="45">
        <f>AH29*'Productivity Report'!$K$32</f>
        <v>0</v>
      </c>
      <c r="AJ29" s="44">
        <v>0</v>
      </c>
      <c r="AK29" s="45">
        <f>AJ29*'Productivity Report'!$L$32</f>
        <v>0</v>
      </c>
      <c r="AL29" s="44">
        <v>0</v>
      </c>
      <c r="AM29" s="45">
        <f>AL29*'Productivity Report'!$M$32</f>
        <v>0</v>
      </c>
      <c r="AN29" s="44">
        <v>0</v>
      </c>
      <c r="AO29" s="45">
        <f>AN29*'Productivity Report'!$N$32</f>
        <v>0</v>
      </c>
      <c r="AP29" s="44">
        <v>0</v>
      </c>
      <c r="AQ29" s="45">
        <f>AP29*'Productivity Report'!$O$32</f>
        <v>0</v>
      </c>
      <c r="AR29" s="44">
        <v>0</v>
      </c>
      <c r="AS29" s="45">
        <f>AR29*'Productivity Report'!$P$32</f>
        <v>0</v>
      </c>
      <c r="AT29" s="17">
        <v>0</v>
      </c>
      <c r="AU29" s="45">
        <f>AT29*'Productivity Report'!$Q$32</f>
        <v>0</v>
      </c>
      <c r="AV29" s="17">
        <v>0</v>
      </c>
      <c r="AW29" s="45">
        <f>AV29*'Productivity Report'!$R$32</f>
        <v>0</v>
      </c>
      <c r="AX29" s="17">
        <v>0</v>
      </c>
      <c r="AY29" s="45">
        <f>AX29*'Productivity Report'!$S$32</f>
        <v>0</v>
      </c>
      <c r="AZ29" s="17">
        <v>0</v>
      </c>
      <c r="BA29" s="45">
        <f>AZ29*'Productivity Report'!$T$32</f>
        <v>0</v>
      </c>
      <c r="BB29" s="17"/>
      <c r="BC29" s="45">
        <f>BB29*'Productivity Report'!$U$32</f>
        <v>0</v>
      </c>
      <c r="BD29" s="17"/>
      <c r="BE29" s="45">
        <f>BD29*'Productivity Report'!$V$32</f>
        <v>0</v>
      </c>
      <c r="BF29" s="31"/>
      <c r="BG29" s="45">
        <f>BF29*'Productivity Report'!$W$32</f>
        <v>0</v>
      </c>
      <c r="BH29" s="81">
        <v>0</v>
      </c>
      <c r="BI29" s="84">
        <f>BH29*'Productivity Report'!$X$32</f>
        <v>0</v>
      </c>
      <c r="BJ29" s="81">
        <v>0</v>
      </c>
      <c r="BK29" s="84">
        <f>BJ29*'Productivity Report'!$Y$32</f>
        <v>0</v>
      </c>
      <c r="BM29" s="81">
        <v>0</v>
      </c>
      <c r="BN29" s="84">
        <f>BM29*'Productivity Report'!$Z$32</f>
        <v>0</v>
      </c>
      <c r="BO29" s="81">
        <v>0</v>
      </c>
      <c r="BP29" s="84">
        <f>BO29*'Productivity Report'!$AA$32</f>
        <v>0</v>
      </c>
      <c r="BQ29" s="81">
        <v>0</v>
      </c>
      <c r="BR29" s="84">
        <f>BQ29*'Productivity Report'!$AA$32</f>
        <v>0</v>
      </c>
      <c r="BS29" s="81">
        <v>0</v>
      </c>
      <c r="BT29" s="84">
        <f>BS29*'Productivity Report'!$AA$32</f>
        <v>0</v>
      </c>
      <c r="BU29" s="81">
        <v>0</v>
      </c>
      <c r="BV29" s="84">
        <f>BU29*'Productivity Report'!$AA$32</f>
        <v>0</v>
      </c>
      <c r="BW29" s="81">
        <v>0</v>
      </c>
      <c r="BX29" s="84">
        <f>BW29*'Productivity Report'!$AA$32</f>
        <v>0</v>
      </c>
      <c r="BY29" s="81">
        <v>0</v>
      </c>
      <c r="BZ29" s="84">
        <f>BY29*'Productivity Report'!$AA$32</f>
        <v>0</v>
      </c>
      <c r="CA29" s="81">
        <v>0</v>
      </c>
      <c r="CB29" s="84">
        <f>CA29*'Productivity Report'!$AA$32</f>
        <v>0</v>
      </c>
    </row>
    <row r="30" spans="1:80" hidden="1">
      <c r="A30" s="37" t="s">
        <v>113</v>
      </c>
      <c r="B30" s="1" t="s">
        <v>5</v>
      </c>
      <c r="C30" s="1" t="s">
        <v>94</v>
      </c>
      <c r="D30" s="36">
        <v>43191</v>
      </c>
      <c r="E30" s="36">
        <v>43405</v>
      </c>
      <c r="F30" s="1" t="s">
        <v>94</v>
      </c>
      <c r="G30" s="1">
        <v>100</v>
      </c>
      <c r="H30" s="1">
        <v>5</v>
      </c>
      <c r="I30" s="1" t="s">
        <v>94</v>
      </c>
      <c r="J30" s="1" t="s">
        <v>95</v>
      </c>
      <c r="K30" s="1" t="s">
        <v>94</v>
      </c>
      <c r="L30" s="1" t="s">
        <v>96</v>
      </c>
      <c r="M30" s="1">
        <v>0</v>
      </c>
      <c r="N30" s="44">
        <f t="shared" si="2"/>
        <v>518.5</v>
      </c>
      <c r="O30" s="45">
        <f t="shared" si="2"/>
        <v>206212.39769669191</v>
      </c>
      <c r="P30" s="44">
        <f>12+166</f>
        <v>178</v>
      </c>
      <c r="Q30" s="45">
        <f>P30*'Productivity Report'!$B$32</f>
        <v>64617.258838383837</v>
      </c>
      <c r="R30" s="44">
        <f>2+45</f>
        <v>47</v>
      </c>
      <c r="S30" s="45">
        <f>R30*'Productivity Report'!$C$32</f>
        <v>16880.099194847018</v>
      </c>
      <c r="T30" s="44">
        <v>0</v>
      </c>
      <c r="U30" s="45">
        <f>T30*'Productivity Report'!$D$32</f>
        <v>0</v>
      </c>
      <c r="V30" s="44">
        <v>0</v>
      </c>
      <c r="W30" s="45">
        <f>V30*'Productivity Report'!$E$32</f>
        <v>0</v>
      </c>
      <c r="X30" s="44">
        <v>41</v>
      </c>
      <c r="Y30" s="45">
        <f>X30*'Productivity Report'!$F$32</f>
        <v>15304.047772410093</v>
      </c>
      <c r="Z30" s="44">
        <v>157</v>
      </c>
      <c r="AA30" s="45">
        <f>Z30*'Productivity Report'!$G$32</f>
        <v>70940.842755035745</v>
      </c>
      <c r="AB30" s="44">
        <v>47</v>
      </c>
      <c r="AC30" s="45">
        <f>AB30*'Productivity Report'!$H$32</f>
        <v>19481.262626262625</v>
      </c>
      <c r="AD30" s="44">
        <v>21.5</v>
      </c>
      <c r="AE30" s="45">
        <f>AD30*'Productivity Report'!$I$32</f>
        <v>8669.565162907269</v>
      </c>
      <c r="AF30" s="44">
        <v>2</v>
      </c>
      <c r="AG30" s="45">
        <f>AF30*'Productivity Report'!$J$32</f>
        <v>806.47117794486223</v>
      </c>
      <c r="AH30" s="44">
        <v>13</v>
      </c>
      <c r="AI30" s="45">
        <f>AH30*'Productivity Report'!$K$32</f>
        <v>4786.2311212814657</v>
      </c>
      <c r="AJ30" s="44">
        <v>7</v>
      </c>
      <c r="AK30" s="45">
        <f>AJ30*'Productivity Report'!$L$32</f>
        <v>2747.7407407407409</v>
      </c>
      <c r="AL30" s="44">
        <v>5</v>
      </c>
      <c r="AM30" s="45">
        <f>AL30*'Productivity Report'!$M$32</f>
        <v>1978.8783068783071</v>
      </c>
      <c r="AN30" s="44">
        <v>6</v>
      </c>
      <c r="AO30" s="45">
        <f>AN30*'Productivity Report'!$N$32</f>
        <v>2186.8231884057968</v>
      </c>
      <c r="AP30" s="44">
        <v>1.5</v>
      </c>
      <c r="AQ30" s="45">
        <f>AP30*'Productivity Report'!$O$32</f>
        <v>546.70579710144898</v>
      </c>
      <c r="AR30" s="44">
        <v>0</v>
      </c>
      <c r="AS30" s="45">
        <f>AR30*'Productivity Report'!$P$32</f>
        <v>0</v>
      </c>
      <c r="AT30" s="17">
        <v>0</v>
      </c>
      <c r="AU30" s="45">
        <f>AT30*'Productivity Report'!$Q$32</f>
        <v>0</v>
      </c>
      <c r="AV30" s="17">
        <v>0</v>
      </c>
      <c r="AW30" s="45">
        <f>AV30*'Productivity Report'!$R$32</f>
        <v>0</v>
      </c>
      <c r="AX30" s="17">
        <v>0</v>
      </c>
      <c r="AY30" s="45">
        <f>AX30*'Productivity Report'!$S$32</f>
        <v>0</v>
      </c>
      <c r="AZ30" s="17">
        <v>1</v>
      </c>
      <c r="BA30" s="45">
        <f>AZ30*'Productivity Report'!$T$32</f>
        <v>537.25763888888889</v>
      </c>
      <c r="BB30" s="17"/>
      <c r="BC30" s="45">
        <f>BB30*'Productivity Report'!$U$32</f>
        <v>0</v>
      </c>
      <c r="BD30" s="17"/>
      <c r="BE30" s="45">
        <f>BD30*'Productivity Report'!$V$32</f>
        <v>0</v>
      </c>
      <c r="BF30" s="31">
        <v>6</v>
      </c>
      <c r="BG30" s="45">
        <f>BF30*'Productivity Report'!$W$32</f>
        <v>3200.757575757576</v>
      </c>
      <c r="BH30" s="81">
        <v>0</v>
      </c>
      <c r="BI30" s="84">
        <f>BH30*'Productivity Report'!$X$32</f>
        <v>0</v>
      </c>
      <c r="BJ30" s="81">
        <v>0</v>
      </c>
      <c r="BK30" s="84">
        <f>BJ30*'Productivity Report'!$Y$32</f>
        <v>0</v>
      </c>
      <c r="BM30" s="81">
        <v>0</v>
      </c>
      <c r="BN30" s="84">
        <f>BM30*'Productivity Report'!$Z$32</f>
        <v>0</v>
      </c>
      <c r="BO30" s="81">
        <v>0</v>
      </c>
      <c r="BP30" s="84">
        <f>BO30*'Productivity Report'!$AA$32</f>
        <v>0</v>
      </c>
      <c r="BQ30" s="81">
        <v>0</v>
      </c>
      <c r="BR30" s="84">
        <f>BQ30*'Productivity Report'!$AA$32</f>
        <v>0</v>
      </c>
      <c r="BS30" s="81">
        <v>0</v>
      </c>
      <c r="BT30" s="84">
        <f>BS30*'Productivity Report'!$AA$32</f>
        <v>0</v>
      </c>
      <c r="BU30" s="81">
        <v>0</v>
      </c>
      <c r="BV30" s="84">
        <f>BU30*'Productivity Report'!$AA$32</f>
        <v>0</v>
      </c>
      <c r="BW30" s="81">
        <v>0</v>
      </c>
      <c r="BX30" s="84">
        <f>BW30*'Productivity Report'!$AA$32</f>
        <v>0</v>
      </c>
      <c r="BY30" s="81">
        <v>0</v>
      </c>
      <c r="BZ30" s="84">
        <f>BY30*'Productivity Report'!$AA$32</f>
        <v>0</v>
      </c>
      <c r="CA30" s="81">
        <v>0</v>
      </c>
      <c r="CB30" s="84">
        <f>CA30*'Productivity Report'!$AA$32</f>
        <v>0</v>
      </c>
    </row>
    <row r="31" spans="1:80" ht="17.100000000000001" hidden="1" customHeight="1">
      <c r="A31" s="37" t="s">
        <v>114</v>
      </c>
      <c r="B31" s="1" t="s">
        <v>5</v>
      </c>
      <c r="C31" s="1" t="s">
        <v>95</v>
      </c>
      <c r="F31" s="1" t="s">
        <v>94</v>
      </c>
      <c r="G31" s="1">
        <v>100</v>
      </c>
      <c r="H31" s="1">
        <v>5</v>
      </c>
      <c r="I31" s="1" t="s">
        <v>95</v>
      </c>
      <c r="J31" s="1" t="s">
        <v>94</v>
      </c>
      <c r="K31" s="1" t="s">
        <v>94</v>
      </c>
      <c r="L31" s="1" t="s">
        <v>96</v>
      </c>
      <c r="M31" s="1">
        <v>900000</v>
      </c>
      <c r="N31" s="44">
        <f t="shared" si="2"/>
        <v>1006</v>
      </c>
      <c r="O31" s="45">
        <f t="shared" si="2"/>
        <v>380509.76715151343</v>
      </c>
      <c r="P31" s="44">
        <f>54+163+27</f>
        <v>244</v>
      </c>
      <c r="Q31" s="45">
        <f>P31*'Productivity Report'!$B$32</f>
        <v>88576.467171717173</v>
      </c>
      <c r="R31" s="44">
        <f>8+15.5+55+4</f>
        <v>82.5</v>
      </c>
      <c r="S31" s="45">
        <f>R31*'Productivity Report'!$C$32</f>
        <v>29629.961352656999</v>
      </c>
      <c r="T31" s="44">
        <f>4+4+39.5</f>
        <v>47.5</v>
      </c>
      <c r="U31" s="45">
        <f>T31*'Productivity Report'!$D$32</f>
        <v>17830.497501469723</v>
      </c>
      <c r="V31" s="44">
        <f>16+165</f>
        <v>181</v>
      </c>
      <c r="W31" s="45">
        <f>V31*'Productivity Report'!$E$32</f>
        <v>64885.221014492752</v>
      </c>
      <c r="X31" s="44">
        <v>111.5</v>
      </c>
      <c r="Y31" s="45">
        <f>X31*'Productivity Report'!$F$32</f>
        <v>41619.544551798179</v>
      </c>
      <c r="Z31" s="44">
        <v>68.5</v>
      </c>
      <c r="AA31" s="45">
        <f>Z31*'Productivity Report'!$G$32</f>
        <v>30951.896361273553</v>
      </c>
      <c r="AB31" s="44">
        <v>63</v>
      </c>
      <c r="AC31" s="45">
        <f>AB31*'Productivity Report'!$H$32</f>
        <v>26113.181818181816</v>
      </c>
      <c r="AD31" s="44">
        <v>26</v>
      </c>
      <c r="AE31" s="45">
        <f>AD31*'Productivity Report'!$I$32</f>
        <v>10484.12531328321</v>
      </c>
      <c r="AF31" s="44">
        <v>47</v>
      </c>
      <c r="AG31" s="45">
        <f>AF31*'Productivity Report'!$J$32</f>
        <v>18952.072681704263</v>
      </c>
      <c r="AH31" s="44">
        <v>67</v>
      </c>
      <c r="AI31" s="45">
        <f>AH31*'Productivity Report'!$K$32</f>
        <v>24667.498855835245</v>
      </c>
      <c r="AJ31" s="44">
        <v>35</v>
      </c>
      <c r="AK31" s="45">
        <f>AJ31*'Productivity Report'!$L$32</f>
        <v>13738.703703703704</v>
      </c>
      <c r="AL31" s="44">
        <v>33</v>
      </c>
      <c r="AM31" s="45">
        <f>AL31*'Productivity Report'!$M$32</f>
        <v>13060.596825396826</v>
      </c>
      <c r="AN31" s="44">
        <v>35.5</v>
      </c>
      <c r="AO31" s="45">
        <f>AN31*'Productivity Report'!$N$32</f>
        <v>12938.703864734298</v>
      </c>
      <c r="AP31" s="44">
        <v>59</v>
      </c>
      <c r="AQ31" s="45">
        <f>AP31*'Productivity Report'!$O$32</f>
        <v>21503.761352656995</v>
      </c>
      <c r="AR31" s="44">
        <v>25.5</v>
      </c>
      <c r="AS31" s="45">
        <f>AR31*'Productivity Report'!$P$32</f>
        <v>8961.7957031249989</v>
      </c>
      <c r="AT31" s="17">
        <v>22.7</v>
      </c>
      <c r="AU31" s="45">
        <f>AT31*'Productivity Report'!$Q$32</f>
        <v>8594.9901785714283</v>
      </c>
      <c r="AV31" s="17">
        <v>60</v>
      </c>
      <c r="AW31" s="45">
        <f>AV31*'Productivity Report'!$R$32</f>
        <v>21478.83116883117</v>
      </c>
      <c r="AX31" s="17">
        <v>37.332999999999998</v>
      </c>
      <c r="AY31" s="45">
        <f>AX31*'Productivity Report'!$S$32</f>
        <v>13335.624520604395</v>
      </c>
      <c r="AZ31" s="17">
        <v>42</v>
      </c>
      <c r="BA31" s="45">
        <f>AZ31*'Productivity Report'!$T$32</f>
        <v>22564.820833333335</v>
      </c>
      <c r="BB31" s="17">
        <v>79</v>
      </c>
      <c r="BC31" s="45">
        <f>BB31*'Productivity Report'!$U$32</f>
        <v>42199.578125</v>
      </c>
      <c r="BD31" s="31">
        <v>56.5</v>
      </c>
      <c r="BE31" s="45">
        <f>BD31*'Productivity Report'!$V$32</f>
        <v>27555.057133838385</v>
      </c>
      <c r="BF31" s="31">
        <v>71</v>
      </c>
      <c r="BG31" s="45">
        <f>BF31*'Productivity Report'!$W$32</f>
        <v>37875.631313131315</v>
      </c>
      <c r="BH31" s="81">
        <v>44</v>
      </c>
      <c r="BI31" s="84">
        <f>BH31*'Productivity Report'!$X$32</f>
        <v>23714.574898785424</v>
      </c>
      <c r="BJ31" s="81">
        <v>16.5</v>
      </c>
      <c r="BK31" s="84">
        <f>BJ31*'Productivity Report'!$Y$32</f>
        <v>6611.0859375</v>
      </c>
      <c r="BL31" s="97" t="s">
        <v>286</v>
      </c>
      <c r="BM31" s="81">
        <v>0</v>
      </c>
      <c r="BN31" s="84">
        <f>BM31*'Productivity Report'!$Z$32</f>
        <v>0</v>
      </c>
      <c r="BO31" s="81">
        <v>0</v>
      </c>
      <c r="BP31" s="84">
        <f>BO31*'Productivity Report'!$AA$32</f>
        <v>0</v>
      </c>
      <c r="BQ31" s="81">
        <v>0</v>
      </c>
      <c r="BR31" s="84">
        <f>BQ31*'Productivity Report'!$AA$32</f>
        <v>0</v>
      </c>
      <c r="BS31" s="81">
        <v>0</v>
      </c>
      <c r="BT31" s="84">
        <f>BS31*'Productivity Report'!$AA$32</f>
        <v>0</v>
      </c>
      <c r="BU31" s="81">
        <v>0</v>
      </c>
      <c r="BV31" s="84">
        <f>BU31*'Productivity Report'!$AA$32</f>
        <v>0</v>
      </c>
      <c r="BW31" s="81">
        <v>0</v>
      </c>
      <c r="BX31" s="84">
        <f>BW31*'Productivity Report'!$AA$32</f>
        <v>0</v>
      </c>
      <c r="BY31" s="81">
        <v>0</v>
      </c>
      <c r="BZ31" s="84">
        <f>BY31*'Productivity Report'!$AA$32</f>
        <v>0</v>
      </c>
      <c r="CA31" s="81">
        <v>0</v>
      </c>
      <c r="CB31" s="84">
        <f>CA31*'Productivity Report'!$AA$32</f>
        <v>0</v>
      </c>
    </row>
    <row r="32" spans="1:80" ht="17.100000000000001" hidden="1" customHeight="1">
      <c r="A32" s="37" t="s">
        <v>114</v>
      </c>
      <c r="B32" s="1" t="s">
        <v>5</v>
      </c>
      <c r="L32" s="1" t="s">
        <v>262</v>
      </c>
      <c r="N32" s="44"/>
      <c r="O32" s="45"/>
      <c r="P32" s="44"/>
      <c r="Q32" s="45"/>
      <c r="R32" s="44"/>
      <c r="S32" s="45"/>
      <c r="T32" s="44"/>
      <c r="U32" s="45"/>
      <c r="V32" s="44"/>
      <c r="W32" s="45"/>
      <c r="X32" s="44"/>
      <c r="Y32" s="45"/>
      <c r="Z32" s="44"/>
      <c r="AA32" s="45"/>
      <c r="AB32" s="44"/>
      <c r="AC32" s="45"/>
      <c r="AD32" s="44"/>
      <c r="AE32" s="45"/>
      <c r="AF32" s="44"/>
      <c r="AG32" s="45"/>
      <c r="AH32" s="44"/>
      <c r="AI32" s="45"/>
      <c r="AJ32" s="44"/>
      <c r="AK32" s="45"/>
      <c r="AL32" s="44"/>
      <c r="AM32" s="45"/>
      <c r="AN32" s="44"/>
      <c r="AO32" s="45"/>
      <c r="AP32" s="44"/>
      <c r="AQ32" s="45"/>
      <c r="AR32" s="44"/>
      <c r="AS32" s="45"/>
      <c r="AT32" s="31"/>
      <c r="AU32" s="45"/>
      <c r="AV32" s="31"/>
      <c r="AW32" s="45"/>
      <c r="AX32" s="31"/>
      <c r="AY32" s="45"/>
      <c r="AZ32" s="31"/>
      <c r="BA32" s="45"/>
      <c r="BB32" s="31"/>
      <c r="BC32" s="45"/>
      <c r="BD32" s="31"/>
      <c r="BE32" s="45"/>
      <c r="BF32" s="31"/>
      <c r="BG32" s="45">
        <f>BF32*'Productivity Report'!$W$32</f>
        <v>0</v>
      </c>
      <c r="BH32" s="81"/>
      <c r="BI32" s="84">
        <f>BH32*'Productivity Report'!$X$32</f>
        <v>0</v>
      </c>
      <c r="BJ32" s="81">
        <v>17</v>
      </c>
      <c r="BK32" s="84">
        <f>BJ32*'Productivity Report'!$Y$32</f>
        <v>6811.421875</v>
      </c>
      <c r="BM32" s="81">
        <v>0</v>
      </c>
      <c r="BN32" s="84">
        <f>BM32*'Productivity Report'!$Z$32</f>
        <v>0</v>
      </c>
      <c r="BO32" s="81">
        <v>2</v>
      </c>
      <c r="BP32" s="84">
        <f>BO32*600</f>
        <v>1200</v>
      </c>
      <c r="BQ32" s="81">
        <v>6</v>
      </c>
      <c r="BR32" s="84">
        <f>BQ32*500</f>
        <v>3000</v>
      </c>
      <c r="BS32" s="81">
        <v>6.5</v>
      </c>
      <c r="BT32" s="84">
        <f>BS32*500</f>
        <v>3250</v>
      </c>
      <c r="BU32" s="81">
        <v>6.5</v>
      </c>
      <c r="BV32" s="84">
        <f>BU32*500</f>
        <v>3250</v>
      </c>
      <c r="BW32" s="81">
        <v>11</v>
      </c>
      <c r="BX32" s="84">
        <f>BW32*500</f>
        <v>5500</v>
      </c>
      <c r="BY32" s="81">
        <v>1</v>
      </c>
      <c r="BZ32" s="84">
        <f>BY32*500</f>
        <v>500</v>
      </c>
      <c r="CA32" s="81">
        <v>11</v>
      </c>
      <c r="CB32" s="84">
        <f>CA32*500</f>
        <v>5500</v>
      </c>
    </row>
    <row r="33" spans="1:80" hidden="1">
      <c r="A33" s="37" t="s">
        <v>115</v>
      </c>
      <c r="B33" s="1" t="s">
        <v>5</v>
      </c>
      <c r="C33" s="1" t="s">
        <v>94</v>
      </c>
      <c r="F33" s="1" t="s">
        <v>94</v>
      </c>
      <c r="G33" s="1">
        <v>100</v>
      </c>
      <c r="H33" s="1">
        <v>5</v>
      </c>
      <c r="I33" s="1" t="s">
        <v>95</v>
      </c>
      <c r="J33" s="1" t="s">
        <v>94</v>
      </c>
      <c r="K33" s="1" t="s">
        <v>94</v>
      </c>
      <c r="L33" s="1" t="s">
        <v>96</v>
      </c>
      <c r="M33" s="1">
        <v>0</v>
      </c>
      <c r="N33" s="44">
        <f t="shared" ref="N33:N64" si="3">P33+R33+T33+V33+X33+Z33+AB33+AD33+AF33+AH33+AJ33+AL33</f>
        <v>46</v>
      </c>
      <c r="O33" s="45">
        <f t="shared" ref="O33:O64" si="4">Q33+S33+U33+W33+Y33+AA33+AC33+AE33+AG33+AI33+AK33+AM33</f>
        <v>17223.08795337781</v>
      </c>
      <c r="P33" s="44">
        <v>0</v>
      </c>
      <c r="Q33" s="45">
        <f>P33*'Productivity Report'!$B$32</f>
        <v>0</v>
      </c>
      <c r="R33" s="44">
        <v>0</v>
      </c>
      <c r="S33" s="45">
        <f>R33*'Productivity Report'!$C$32</f>
        <v>0</v>
      </c>
      <c r="T33" s="44">
        <v>39</v>
      </c>
      <c r="U33" s="45">
        <f>T33*'Productivity Report'!$D$32</f>
        <v>14639.776895943563</v>
      </c>
      <c r="V33" s="44">
        <v>2</v>
      </c>
      <c r="W33" s="45">
        <f>V33*'Productivity Report'!$E$32</f>
        <v>716.963768115942</v>
      </c>
      <c r="X33" s="44">
        <v>5</v>
      </c>
      <c r="Y33" s="45">
        <f>X33*'Productivity Report'!$F$32</f>
        <v>1866.3472893183041</v>
      </c>
      <c r="Z33" s="44">
        <v>0</v>
      </c>
      <c r="AA33" s="45">
        <f>Z33*'Productivity Report'!$G$32</f>
        <v>0</v>
      </c>
      <c r="AB33" s="44">
        <v>0</v>
      </c>
      <c r="AC33" s="45">
        <f>AB33*'Productivity Report'!$H$32</f>
        <v>0</v>
      </c>
      <c r="AD33" s="44">
        <v>0</v>
      </c>
      <c r="AE33" s="45">
        <f>AD33*'Productivity Report'!$I$32</f>
        <v>0</v>
      </c>
      <c r="AF33" s="44">
        <v>0</v>
      </c>
      <c r="AG33" s="45">
        <f>AF33*'Productivity Report'!$J$32</f>
        <v>0</v>
      </c>
      <c r="AH33" s="44">
        <v>0</v>
      </c>
      <c r="AI33" s="45">
        <f>AH33*'Productivity Report'!$K$32</f>
        <v>0</v>
      </c>
      <c r="AJ33" s="44">
        <v>0</v>
      </c>
      <c r="AK33" s="45">
        <f>AJ33*'Productivity Report'!$L$32</f>
        <v>0</v>
      </c>
      <c r="AL33" s="44">
        <v>0</v>
      </c>
      <c r="AM33" s="45">
        <f>AL33*'Productivity Report'!$M$32</f>
        <v>0</v>
      </c>
      <c r="AN33" s="44">
        <v>0</v>
      </c>
      <c r="AO33" s="45">
        <f>AN33*'Productivity Report'!$N$32</f>
        <v>0</v>
      </c>
      <c r="AP33" s="44">
        <v>0</v>
      </c>
      <c r="AQ33" s="45">
        <f>AP33*'Productivity Report'!$O$32</f>
        <v>0</v>
      </c>
      <c r="AR33" s="44">
        <v>0</v>
      </c>
      <c r="AS33" s="45">
        <f>AR33*'Productivity Report'!$P$32</f>
        <v>0</v>
      </c>
      <c r="AT33" s="17">
        <v>0</v>
      </c>
      <c r="AU33" s="45">
        <f>AT33*'Productivity Report'!$Q$32</f>
        <v>0</v>
      </c>
      <c r="AV33" s="17">
        <v>0</v>
      </c>
      <c r="AW33" s="45">
        <f>AV33*'Productivity Report'!$R$32</f>
        <v>0</v>
      </c>
      <c r="AX33" s="17">
        <v>0</v>
      </c>
      <c r="AY33" s="45">
        <f>AX33*'Productivity Report'!$S$32</f>
        <v>0</v>
      </c>
      <c r="AZ33" s="17">
        <v>0</v>
      </c>
      <c r="BA33" s="45">
        <f>AZ33*'Productivity Report'!$T$32</f>
        <v>0</v>
      </c>
      <c r="BB33" s="17"/>
      <c r="BC33" s="45">
        <f>BB33*'Productivity Report'!$U$32</f>
        <v>0</v>
      </c>
      <c r="BD33" s="17"/>
      <c r="BE33" s="45">
        <f>BD33*'Productivity Report'!$V$32</f>
        <v>0</v>
      </c>
      <c r="BF33" s="31"/>
      <c r="BG33" s="45">
        <f>BF33*'Productivity Report'!$W$32</f>
        <v>0</v>
      </c>
      <c r="BH33" s="81">
        <v>0</v>
      </c>
      <c r="BI33" s="84">
        <f>BH33*'Productivity Report'!$X$32</f>
        <v>0</v>
      </c>
      <c r="BJ33" s="81">
        <v>0</v>
      </c>
      <c r="BK33" s="84">
        <f>BJ33*'Productivity Report'!$Y$32</f>
        <v>0</v>
      </c>
      <c r="BM33" s="81">
        <v>0</v>
      </c>
      <c r="BN33" s="84">
        <f>BM33*'Productivity Report'!$Z$32</f>
        <v>0</v>
      </c>
      <c r="BO33" s="81">
        <v>0</v>
      </c>
      <c r="BP33" s="84">
        <f>BO33*'Productivity Report'!$AA$32</f>
        <v>0</v>
      </c>
      <c r="BQ33" s="81">
        <v>0</v>
      </c>
      <c r="BR33" s="84">
        <f>BQ33*'Productivity Report'!$AA$32</f>
        <v>0</v>
      </c>
      <c r="BS33" s="81">
        <v>0</v>
      </c>
      <c r="BT33" s="84">
        <f>BS33*'Productivity Report'!$AA$32</f>
        <v>0</v>
      </c>
      <c r="BU33" s="81">
        <v>0</v>
      </c>
      <c r="BV33" s="84">
        <f>BU33*'Productivity Report'!$AA$32</f>
        <v>0</v>
      </c>
      <c r="BW33" s="81">
        <v>0</v>
      </c>
      <c r="BX33" s="84">
        <f>BW33*'Productivity Report'!$AA$32</f>
        <v>0</v>
      </c>
      <c r="BY33" s="81">
        <v>0</v>
      </c>
      <c r="BZ33" s="84">
        <f>BY33*'Productivity Report'!$AA$32</f>
        <v>0</v>
      </c>
      <c r="CA33" s="81">
        <v>0</v>
      </c>
      <c r="CB33" s="84">
        <f>CA33*'Productivity Report'!$AA$32</f>
        <v>0</v>
      </c>
    </row>
    <row r="34" spans="1:80" hidden="1">
      <c r="A34" s="37" t="s">
        <v>116</v>
      </c>
      <c r="B34" s="1" t="s">
        <v>5</v>
      </c>
      <c r="C34" s="1" t="s">
        <v>94</v>
      </c>
      <c r="D34" s="36">
        <v>43221</v>
      </c>
      <c r="E34" s="36">
        <v>43282</v>
      </c>
      <c r="F34" s="1" t="s">
        <v>95</v>
      </c>
      <c r="G34" s="1">
        <v>100</v>
      </c>
      <c r="H34" s="1">
        <v>5</v>
      </c>
      <c r="I34" s="1" t="s">
        <v>94</v>
      </c>
      <c r="J34" s="1" t="s">
        <v>94</v>
      </c>
      <c r="K34" s="1" t="s">
        <v>94</v>
      </c>
      <c r="L34" s="1" t="s">
        <v>112</v>
      </c>
      <c r="M34" s="1">
        <v>0</v>
      </c>
      <c r="N34" s="44">
        <f t="shared" si="3"/>
        <v>631</v>
      </c>
      <c r="O34" s="45">
        <f t="shared" si="4"/>
        <v>230266.29197786466</v>
      </c>
      <c r="P34" s="44">
        <v>0</v>
      </c>
      <c r="Q34" s="45">
        <f>P34*'Productivity Report'!$B$32</f>
        <v>0</v>
      </c>
      <c r="R34" s="44">
        <f>104+27+130.5+41.5+19.5+57</f>
        <v>379.5</v>
      </c>
      <c r="S34" s="45">
        <f>R34*'Productivity Report'!$C$32</f>
        <v>136297.8222222222</v>
      </c>
      <c r="T34" s="44">
        <f>41+4+113+30+37.5</f>
        <v>225.5</v>
      </c>
      <c r="U34" s="45">
        <f>T34*'Productivity Report'!$D$32</f>
        <v>84647.940770135217</v>
      </c>
      <c r="V34" s="44">
        <f>16+6+4</f>
        <v>26</v>
      </c>
      <c r="W34" s="45">
        <f>V34*'Productivity Report'!$E$32</f>
        <v>9320.528985507246</v>
      </c>
      <c r="X34" s="44">
        <v>0</v>
      </c>
      <c r="Y34" s="45">
        <f>X34*'Productivity Report'!$F$32</f>
        <v>0</v>
      </c>
      <c r="Z34" s="44">
        <v>0</v>
      </c>
      <c r="AA34" s="45">
        <f>Z34*'Productivity Report'!$G$32</f>
        <v>0</v>
      </c>
      <c r="AB34" s="44">
        <v>0</v>
      </c>
      <c r="AC34" s="45">
        <f>AB34*'Productivity Report'!$H$32</f>
        <v>0</v>
      </c>
      <c r="AD34" s="44">
        <v>0</v>
      </c>
      <c r="AE34" s="45">
        <f>AD34*'Productivity Report'!$I$32</f>
        <v>0</v>
      </c>
      <c r="AF34" s="44">
        <v>0</v>
      </c>
      <c r="AG34" s="45">
        <f>AF34*'Productivity Report'!$J$32</f>
        <v>0</v>
      </c>
      <c r="AH34" s="44">
        <v>0</v>
      </c>
      <c r="AI34" s="45">
        <f>AH34*'Productivity Report'!$K$32</f>
        <v>0</v>
      </c>
      <c r="AJ34" s="44">
        <v>0</v>
      </c>
      <c r="AK34" s="45">
        <f>AJ34*'Productivity Report'!$L$32</f>
        <v>0</v>
      </c>
      <c r="AL34" s="44">
        <v>0</v>
      </c>
      <c r="AM34" s="45">
        <f>AL34*'Productivity Report'!$M$32</f>
        <v>0</v>
      </c>
      <c r="AN34" s="44">
        <v>0</v>
      </c>
      <c r="AO34" s="45">
        <f>AN34*'Productivity Report'!$N$32</f>
        <v>0</v>
      </c>
      <c r="AP34" s="44">
        <v>0</v>
      </c>
      <c r="AQ34" s="45">
        <f>AP34*'Productivity Report'!$O$32</f>
        <v>0</v>
      </c>
      <c r="AR34" s="44">
        <v>0</v>
      </c>
      <c r="AS34" s="45">
        <f>AR34*'Productivity Report'!$P$32</f>
        <v>0</v>
      </c>
      <c r="AT34" s="17">
        <v>0</v>
      </c>
      <c r="AU34" s="45">
        <f>AT34*'Productivity Report'!$Q$32</f>
        <v>0</v>
      </c>
      <c r="AV34" s="17">
        <v>0</v>
      </c>
      <c r="AW34" s="45">
        <f>AV34*'Productivity Report'!$R$32</f>
        <v>0</v>
      </c>
      <c r="AX34" s="17">
        <v>0</v>
      </c>
      <c r="AY34" s="45">
        <f>AX34*'Productivity Report'!$S$32</f>
        <v>0</v>
      </c>
      <c r="AZ34" s="17">
        <v>0</v>
      </c>
      <c r="BA34" s="45">
        <f>AZ34*'Productivity Report'!$T$32</f>
        <v>0</v>
      </c>
      <c r="BB34" s="17"/>
      <c r="BC34" s="45">
        <f>BB34*'Productivity Report'!$U$32</f>
        <v>0</v>
      </c>
      <c r="BD34" s="17"/>
      <c r="BE34" s="45">
        <f>BD34*'Productivity Report'!$V$32</f>
        <v>0</v>
      </c>
      <c r="BF34" s="31"/>
      <c r="BG34" s="45">
        <f>BF34*'Productivity Report'!$W$32</f>
        <v>0</v>
      </c>
      <c r="BH34" s="81">
        <v>0</v>
      </c>
      <c r="BI34" s="84">
        <f>BH34*'Productivity Report'!$X$32</f>
        <v>0</v>
      </c>
      <c r="BJ34" s="81">
        <v>0</v>
      </c>
      <c r="BK34" s="84">
        <f>BJ34*'Productivity Report'!$Y$32</f>
        <v>0</v>
      </c>
      <c r="BM34" s="81">
        <v>0</v>
      </c>
      <c r="BN34" s="84">
        <f>BM34*'Productivity Report'!$Z$32</f>
        <v>0</v>
      </c>
      <c r="BO34" s="81">
        <v>0</v>
      </c>
      <c r="BP34" s="84">
        <f>BO34*'Productivity Report'!$AA$32</f>
        <v>0</v>
      </c>
      <c r="BQ34" s="81">
        <v>0</v>
      </c>
      <c r="BR34" s="84">
        <f>BQ34*'Productivity Report'!$AA$32</f>
        <v>0</v>
      </c>
      <c r="BS34" s="81">
        <v>0</v>
      </c>
      <c r="BT34" s="84">
        <f>BS34*'Productivity Report'!$AA$32</f>
        <v>0</v>
      </c>
      <c r="BU34" s="81">
        <v>0</v>
      </c>
      <c r="BV34" s="84">
        <f>BU34*'Productivity Report'!$AA$32</f>
        <v>0</v>
      </c>
      <c r="BW34" s="81">
        <v>0</v>
      </c>
      <c r="BX34" s="84">
        <f>BW34*'Productivity Report'!$AA$32</f>
        <v>0</v>
      </c>
      <c r="BY34" s="81">
        <v>0</v>
      </c>
      <c r="BZ34" s="84">
        <f>BY34*'Productivity Report'!$AA$32</f>
        <v>0</v>
      </c>
      <c r="CA34" s="81">
        <v>0</v>
      </c>
      <c r="CB34" s="84">
        <f>CA34*'Productivity Report'!$AA$32</f>
        <v>0</v>
      </c>
    </row>
    <row r="35" spans="1:80" hidden="1">
      <c r="A35" s="1" t="s">
        <v>117</v>
      </c>
      <c r="B35" s="1" t="s">
        <v>5</v>
      </c>
      <c r="C35" s="1" t="s">
        <v>94</v>
      </c>
      <c r="F35" s="1" t="s">
        <v>94</v>
      </c>
      <c r="G35" s="1">
        <v>100</v>
      </c>
      <c r="H35" s="1">
        <v>5</v>
      </c>
      <c r="I35" s="1" t="s">
        <v>95</v>
      </c>
      <c r="J35" s="1" t="s">
        <v>95</v>
      </c>
      <c r="K35" s="1" t="s">
        <v>94</v>
      </c>
      <c r="L35" s="1" t="s">
        <v>96</v>
      </c>
      <c r="M35" s="1">
        <v>0</v>
      </c>
      <c r="N35" s="44">
        <f t="shared" si="3"/>
        <v>138</v>
      </c>
      <c r="O35" s="45">
        <f t="shared" si="4"/>
        <v>60997.186206623272</v>
      </c>
      <c r="P35" s="44">
        <v>0</v>
      </c>
      <c r="Q35" s="45">
        <f>P35*'Productivity Report'!$B$32</f>
        <v>0</v>
      </c>
      <c r="R35" s="44">
        <v>0</v>
      </c>
      <c r="S35" s="45">
        <f>R35*'Productivity Report'!$C$32</f>
        <v>0</v>
      </c>
      <c r="T35" s="44">
        <v>0</v>
      </c>
      <c r="U35" s="45">
        <f>T35*'Productivity Report'!$D$32</f>
        <v>0</v>
      </c>
      <c r="V35" s="44">
        <v>0</v>
      </c>
      <c r="W35" s="45">
        <f>V35*'Productivity Report'!$E$32</f>
        <v>0</v>
      </c>
      <c r="X35" s="44">
        <v>0</v>
      </c>
      <c r="Y35" s="45">
        <f>X35*'Productivity Report'!$F$32</f>
        <v>0</v>
      </c>
      <c r="Z35" s="44">
        <v>108</v>
      </c>
      <c r="AA35" s="45">
        <f>Z35*'Productivity Report'!$G$32</f>
        <v>48800.070175438595</v>
      </c>
      <c r="AB35" s="44">
        <v>12</v>
      </c>
      <c r="AC35" s="45">
        <f>AB35*'Productivity Report'!$H$32</f>
        <v>4973.939393939394</v>
      </c>
      <c r="AD35" s="44">
        <v>15</v>
      </c>
      <c r="AE35" s="45">
        <f>AD35*'Productivity Report'!$I$32</f>
        <v>6048.5338345864666</v>
      </c>
      <c r="AF35" s="44">
        <v>2</v>
      </c>
      <c r="AG35" s="45">
        <f>AF35*'Productivity Report'!$J$32</f>
        <v>806.47117794486223</v>
      </c>
      <c r="AH35" s="44">
        <v>1</v>
      </c>
      <c r="AI35" s="45">
        <f>AH35*'Productivity Report'!$K$32</f>
        <v>368.17162471395886</v>
      </c>
      <c r="AJ35" s="44">
        <v>0</v>
      </c>
      <c r="AK35" s="45">
        <f>AJ35*'Productivity Report'!$L$32</f>
        <v>0</v>
      </c>
      <c r="AL35" s="44">
        <v>0</v>
      </c>
      <c r="AM35" s="45">
        <f>AL35*'Productivity Report'!$M$32</f>
        <v>0</v>
      </c>
      <c r="AN35" s="44">
        <v>0</v>
      </c>
      <c r="AO35" s="45">
        <f>AN35*'Productivity Report'!$N$32</f>
        <v>0</v>
      </c>
      <c r="AP35" s="44">
        <v>0</v>
      </c>
      <c r="AQ35" s="45">
        <f>AP35*'Productivity Report'!$O$32</f>
        <v>0</v>
      </c>
      <c r="AR35" s="44">
        <v>0</v>
      </c>
      <c r="AS35" s="45">
        <f>AR35*'Productivity Report'!$P$32</f>
        <v>0</v>
      </c>
      <c r="AT35" s="17">
        <v>0</v>
      </c>
      <c r="AU35" s="45">
        <f>AT35*'Productivity Report'!$Q$32</f>
        <v>0</v>
      </c>
      <c r="AV35" s="17">
        <v>0</v>
      </c>
      <c r="AW35" s="45">
        <f>AV35*'Productivity Report'!$R$32</f>
        <v>0</v>
      </c>
      <c r="AX35" s="17">
        <v>0</v>
      </c>
      <c r="AY35" s="45">
        <f>AX35*'Productivity Report'!$S$32</f>
        <v>0</v>
      </c>
      <c r="AZ35" s="17">
        <v>0</v>
      </c>
      <c r="BA35" s="45">
        <f>AZ35*'Productivity Report'!$T$32</f>
        <v>0</v>
      </c>
      <c r="BB35" s="17"/>
      <c r="BC35" s="45">
        <f>BB35*'Productivity Report'!$U$32</f>
        <v>0</v>
      </c>
      <c r="BD35" s="17"/>
      <c r="BE35" s="45">
        <f>BD35*'Productivity Report'!$V$32</f>
        <v>0</v>
      </c>
      <c r="BF35" s="31"/>
      <c r="BG35" s="45">
        <f>BF35*'Productivity Report'!$W$32</f>
        <v>0</v>
      </c>
      <c r="BH35" s="81">
        <v>0</v>
      </c>
      <c r="BI35" s="84">
        <f>BH35*'Productivity Report'!$X$32</f>
        <v>0</v>
      </c>
      <c r="BJ35" s="81">
        <v>0</v>
      </c>
      <c r="BK35" s="84">
        <f>BJ35*'Productivity Report'!$Y$32</f>
        <v>0</v>
      </c>
      <c r="BM35" s="81">
        <v>0</v>
      </c>
      <c r="BN35" s="84">
        <f>BM35*'Productivity Report'!$Z$32</f>
        <v>0</v>
      </c>
      <c r="BO35" s="81">
        <v>0</v>
      </c>
      <c r="BP35" s="84">
        <f>BO35*'Productivity Report'!$AA$32</f>
        <v>0</v>
      </c>
      <c r="BQ35" s="81">
        <v>0</v>
      </c>
      <c r="BR35" s="84">
        <f>BQ35*'Productivity Report'!$AA$32</f>
        <v>0</v>
      </c>
      <c r="BS35" s="81">
        <v>0</v>
      </c>
      <c r="BT35" s="84">
        <f>BS35*'Productivity Report'!$AA$32</f>
        <v>0</v>
      </c>
      <c r="BU35" s="81">
        <v>0</v>
      </c>
      <c r="BV35" s="84">
        <f>BU35*'Productivity Report'!$AA$32</f>
        <v>0</v>
      </c>
      <c r="BW35" s="81">
        <v>0</v>
      </c>
      <c r="BX35" s="84">
        <f>BW35*'Productivity Report'!$AA$32</f>
        <v>0</v>
      </c>
      <c r="BY35" s="81">
        <v>0</v>
      </c>
      <c r="BZ35" s="84">
        <f>BY35*'Productivity Report'!$AA$32</f>
        <v>0</v>
      </c>
      <c r="CA35" s="81">
        <v>0</v>
      </c>
      <c r="CB35" s="84">
        <f>CA35*'Productivity Report'!$AA$32</f>
        <v>0</v>
      </c>
    </row>
    <row r="36" spans="1:80" hidden="1">
      <c r="A36" s="1" t="s">
        <v>118</v>
      </c>
      <c r="B36" s="1" t="s">
        <v>5</v>
      </c>
      <c r="C36" s="1" t="s">
        <v>95</v>
      </c>
      <c r="F36" s="1" t="s">
        <v>94</v>
      </c>
      <c r="G36" s="1">
        <v>100</v>
      </c>
      <c r="H36" s="1">
        <v>5</v>
      </c>
      <c r="I36" s="1" t="s">
        <v>95</v>
      </c>
      <c r="J36" s="1" t="s">
        <v>95</v>
      </c>
      <c r="K36" s="1" t="s">
        <v>94</v>
      </c>
      <c r="L36" s="1" t="s">
        <v>96</v>
      </c>
      <c r="M36" s="1">
        <v>400000</v>
      </c>
      <c r="N36" s="44">
        <f t="shared" si="3"/>
        <v>323.5</v>
      </c>
      <c r="O36" s="45">
        <f t="shared" si="4"/>
        <v>117575.5473587671</v>
      </c>
      <c r="P36" s="44">
        <f>9+56+50+106</f>
        <v>221</v>
      </c>
      <c r="Q36" s="45">
        <f>P36*'Productivity Report'!$B$32</f>
        <v>80227.046085858587</v>
      </c>
      <c r="R36" s="44">
        <f>4+15.5+50</f>
        <v>69.5</v>
      </c>
      <c r="S36" s="45">
        <f>R36*'Productivity Report'!$C$32</f>
        <v>24960.997745571654</v>
      </c>
      <c r="T36" s="44">
        <f>3+16+14</f>
        <v>33</v>
      </c>
      <c r="U36" s="45">
        <f>T36*'Productivity Report'!$D$32</f>
        <v>12387.503527336861</v>
      </c>
      <c r="V36" s="44">
        <v>0</v>
      </c>
      <c r="W36" s="45">
        <f>V36*'Productivity Report'!$E$32</f>
        <v>0</v>
      </c>
      <c r="X36" s="44">
        <v>0</v>
      </c>
      <c r="Y36" s="45">
        <f>X36*'Productivity Report'!$F$32</f>
        <v>0</v>
      </c>
      <c r="Z36" s="44">
        <v>0</v>
      </c>
      <c r="AA36" s="45">
        <f>Z36*'Productivity Report'!$G$32</f>
        <v>0</v>
      </c>
      <c r="AB36" s="44">
        <v>0</v>
      </c>
      <c r="AC36" s="45">
        <f>AB36*'Productivity Report'!$H$32</f>
        <v>0</v>
      </c>
      <c r="AD36" s="44">
        <v>0</v>
      </c>
      <c r="AE36" s="45">
        <f>AD36*'Productivity Report'!$I$32</f>
        <v>0</v>
      </c>
      <c r="AF36" s="44">
        <v>0</v>
      </c>
      <c r="AG36" s="45">
        <f>AF36*'Productivity Report'!$J$32</f>
        <v>0</v>
      </c>
      <c r="AH36" s="44">
        <v>0</v>
      </c>
      <c r="AI36" s="45">
        <f>AH36*'Productivity Report'!$K$32</f>
        <v>0</v>
      </c>
      <c r="AJ36" s="44">
        <v>0</v>
      </c>
      <c r="AK36" s="45">
        <f>AJ36*'Productivity Report'!$L$32</f>
        <v>0</v>
      </c>
      <c r="AL36" s="44">
        <v>0</v>
      </c>
      <c r="AM36" s="45">
        <f>AL36*'Productivity Report'!$M$32</f>
        <v>0</v>
      </c>
      <c r="AN36" s="44">
        <v>0</v>
      </c>
      <c r="AO36" s="45">
        <f>AN36*'Productivity Report'!$N$32</f>
        <v>0</v>
      </c>
      <c r="AP36" s="44">
        <v>0</v>
      </c>
      <c r="AQ36" s="45">
        <f>AP36*'Productivity Report'!$O$32</f>
        <v>0</v>
      </c>
      <c r="AR36" s="44">
        <v>0</v>
      </c>
      <c r="AS36" s="45">
        <f>AR36*'Productivity Report'!$P$32</f>
        <v>0</v>
      </c>
      <c r="AT36" s="17">
        <v>0</v>
      </c>
      <c r="AU36" s="45">
        <f>AT36*'Productivity Report'!$Q$32</f>
        <v>0</v>
      </c>
      <c r="AV36" s="17">
        <v>0</v>
      </c>
      <c r="AW36" s="45">
        <f>AV36*'Productivity Report'!$R$32</f>
        <v>0</v>
      </c>
      <c r="AX36" s="17">
        <v>0</v>
      </c>
      <c r="AY36" s="45">
        <f>AX36*'Productivity Report'!$S$32</f>
        <v>0</v>
      </c>
      <c r="AZ36" s="17">
        <v>0</v>
      </c>
      <c r="BA36" s="45">
        <f>AZ36*'Productivity Report'!$T$32</f>
        <v>0</v>
      </c>
      <c r="BB36" s="17"/>
      <c r="BC36" s="45">
        <f>BB36*'Productivity Report'!$U$32</f>
        <v>0</v>
      </c>
      <c r="BD36" s="17"/>
      <c r="BE36" s="45">
        <f>BD36*'Productivity Report'!$V$32</f>
        <v>0</v>
      </c>
      <c r="BF36" s="31"/>
      <c r="BG36" s="45">
        <f>BF36*'Productivity Report'!$W$32</f>
        <v>0</v>
      </c>
      <c r="BH36" s="81">
        <v>0</v>
      </c>
      <c r="BI36" s="84">
        <f>BH36*'Productivity Report'!$X$32</f>
        <v>0</v>
      </c>
      <c r="BJ36" s="81">
        <v>0</v>
      </c>
      <c r="BK36" s="84">
        <f>BJ36*'Productivity Report'!$Y$32</f>
        <v>0</v>
      </c>
      <c r="BM36" s="81">
        <v>0</v>
      </c>
      <c r="BN36" s="84">
        <f>BM36*'Productivity Report'!$Z$32</f>
        <v>0</v>
      </c>
      <c r="BO36" s="81">
        <v>0</v>
      </c>
      <c r="BP36" s="84">
        <f>BO36*'Productivity Report'!$AA$32</f>
        <v>0</v>
      </c>
      <c r="BQ36" s="81">
        <v>0</v>
      </c>
      <c r="BR36" s="84">
        <f>BQ36*'Productivity Report'!$AA$32</f>
        <v>0</v>
      </c>
      <c r="BS36" s="81">
        <v>0</v>
      </c>
      <c r="BT36" s="84">
        <f>BS36*'Productivity Report'!$AA$32</f>
        <v>0</v>
      </c>
      <c r="BU36" s="81">
        <v>0</v>
      </c>
      <c r="BV36" s="84">
        <f>BU36*'Productivity Report'!$AA$32</f>
        <v>0</v>
      </c>
      <c r="BW36" s="81">
        <v>0</v>
      </c>
      <c r="BX36" s="84">
        <f>BW36*'Productivity Report'!$AA$32</f>
        <v>0</v>
      </c>
      <c r="BY36" s="81">
        <v>0</v>
      </c>
      <c r="BZ36" s="84">
        <f>BY36*'Productivity Report'!$AA$32</f>
        <v>0</v>
      </c>
      <c r="CA36" s="81">
        <v>0</v>
      </c>
      <c r="CB36" s="84">
        <f>CA36*'Productivity Report'!$AA$32</f>
        <v>0</v>
      </c>
    </row>
    <row r="37" spans="1:80" hidden="1">
      <c r="A37" s="1" t="s">
        <v>119</v>
      </c>
      <c r="B37" s="1" t="s">
        <v>5</v>
      </c>
      <c r="C37" s="1" t="s">
        <v>94</v>
      </c>
      <c r="D37" s="36">
        <v>43405</v>
      </c>
      <c r="F37" s="1" t="s">
        <v>95</v>
      </c>
      <c r="G37" s="1">
        <v>100</v>
      </c>
      <c r="H37" s="1">
        <v>5</v>
      </c>
      <c r="I37" s="1" t="s">
        <v>95</v>
      </c>
      <c r="J37" s="1" t="s">
        <v>95</v>
      </c>
      <c r="K37" s="1" t="s">
        <v>94</v>
      </c>
      <c r="L37" s="1" t="s">
        <v>96</v>
      </c>
      <c r="M37" s="1">
        <v>0</v>
      </c>
      <c r="N37" s="44">
        <f t="shared" si="3"/>
        <v>89</v>
      </c>
      <c r="O37" s="45">
        <f t="shared" si="4"/>
        <v>35694.205574322281</v>
      </c>
      <c r="P37" s="44">
        <v>0</v>
      </c>
      <c r="Q37" s="45">
        <f>P37*'Productivity Report'!$B$32</f>
        <v>0</v>
      </c>
      <c r="R37" s="44">
        <v>0</v>
      </c>
      <c r="S37" s="45">
        <f>R37*'Productivity Report'!$C$32</f>
        <v>0</v>
      </c>
      <c r="T37" s="44">
        <v>0</v>
      </c>
      <c r="U37" s="45">
        <f>T37*'Productivity Report'!$D$32</f>
        <v>0</v>
      </c>
      <c r="V37" s="44">
        <v>0</v>
      </c>
      <c r="W37" s="45">
        <f>V37*'Productivity Report'!$E$32</f>
        <v>0</v>
      </c>
      <c r="X37" s="44">
        <v>0</v>
      </c>
      <c r="Y37" s="45">
        <f>X37*'Productivity Report'!$F$32</f>
        <v>0</v>
      </c>
      <c r="Z37" s="44">
        <v>0</v>
      </c>
      <c r="AA37" s="45">
        <f>Z37*'Productivity Report'!$G$32</f>
        <v>0</v>
      </c>
      <c r="AB37" s="44">
        <v>0</v>
      </c>
      <c r="AC37" s="45">
        <f>AB37*'Productivity Report'!$H$32</f>
        <v>0</v>
      </c>
      <c r="AD37" s="44">
        <v>58</v>
      </c>
      <c r="AE37" s="45">
        <f>AD37*'Productivity Report'!$I$32</f>
        <v>23387.664160401004</v>
      </c>
      <c r="AF37" s="44">
        <v>22</v>
      </c>
      <c r="AG37" s="45">
        <f>AF37*'Productivity Report'!$J$32</f>
        <v>8871.1829573934847</v>
      </c>
      <c r="AH37" s="44">
        <v>4</v>
      </c>
      <c r="AI37" s="45">
        <f>AH37*'Productivity Report'!$K$32</f>
        <v>1472.6864988558355</v>
      </c>
      <c r="AJ37" s="44">
        <v>5</v>
      </c>
      <c r="AK37" s="45">
        <f>AJ37*'Productivity Report'!$L$32</f>
        <v>1962.6719576719577</v>
      </c>
      <c r="AL37" s="44">
        <v>0</v>
      </c>
      <c r="AM37" s="45">
        <f>AL37*'Productivity Report'!$M$32</f>
        <v>0</v>
      </c>
      <c r="AN37" s="44">
        <v>1</v>
      </c>
      <c r="AO37" s="45">
        <f>AN37*'Productivity Report'!$N$32</f>
        <v>364.47053140096614</v>
      </c>
      <c r="AP37" s="44">
        <v>0</v>
      </c>
      <c r="AQ37" s="45">
        <f>AP37*'Productivity Report'!$O$32</f>
        <v>0</v>
      </c>
      <c r="AR37" s="44">
        <v>0</v>
      </c>
      <c r="AS37" s="45">
        <f>AR37*'Productivity Report'!$P$32</f>
        <v>0</v>
      </c>
      <c r="AT37" s="17">
        <v>0</v>
      </c>
      <c r="AU37" s="45">
        <f>AT37*'Productivity Report'!$Q$32</f>
        <v>0</v>
      </c>
      <c r="AV37" s="17">
        <v>0</v>
      </c>
      <c r="AW37" s="45">
        <f>AV37*'Productivity Report'!$R$32</f>
        <v>0</v>
      </c>
      <c r="AX37" s="17">
        <v>0</v>
      </c>
      <c r="AY37" s="45">
        <f>AX37*'Productivity Report'!$S$32</f>
        <v>0</v>
      </c>
      <c r="AZ37" s="17">
        <v>0</v>
      </c>
      <c r="BA37" s="45">
        <f>AZ37*'Productivity Report'!$T$32</f>
        <v>0</v>
      </c>
      <c r="BB37" s="17"/>
      <c r="BC37" s="45">
        <f>BB37*'Productivity Report'!$U$32</f>
        <v>0</v>
      </c>
      <c r="BD37" s="17"/>
      <c r="BE37" s="45">
        <f>BD37*'Productivity Report'!$V$32</f>
        <v>0</v>
      </c>
      <c r="BF37" s="31"/>
      <c r="BG37" s="45">
        <f>BF37*'Productivity Report'!$W$32</f>
        <v>0</v>
      </c>
      <c r="BH37" s="81">
        <v>0</v>
      </c>
      <c r="BI37" s="84">
        <f>BH37*'Productivity Report'!$X$32</f>
        <v>0</v>
      </c>
      <c r="BJ37" s="81">
        <v>0</v>
      </c>
      <c r="BK37" s="84">
        <f>BJ37*'Productivity Report'!$Y$32</f>
        <v>0</v>
      </c>
      <c r="BM37" s="81">
        <v>0</v>
      </c>
      <c r="BN37" s="84">
        <f>BM37*'Productivity Report'!$Z$32</f>
        <v>0</v>
      </c>
      <c r="BO37" s="81">
        <v>0</v>
      </c>
      <c r="BP37" s="84">
        <f>BO37*'Productivity Report'!$AA$32</f>
        <v>0</v>
      </c>
      <c r="BQ37" s="81">
        <v>0</v>
      </c>
      <c r="BR37" s="84">
        <f>BQ37*'Productivity Report'!$AA$32</f>
        <v>0</v>
      </c>
      <c r="BS37" s="81">
        <v>0</v>
      </c>
      <c r="BT37" s="84">
        <f>BS37*'Productivity Report'!$AA$32</f>
        <v>0</v>
      </c>
      <c r="BU37" s="81">
        <v>0</v>
      </c>
      <c r="BV37" s="84">
        <f>BU37*'Productivity Report'!$AA$32</f>
        <v>0</v>
      </c>
      <c r="BW37" s="81">
        <v>0</v>
      </c>
      <c r="BX37" s="84">
        <f>BW37*'Productivity Report'!$AA$32</f>
        <v>0</v>
      </c>
      <c r="BY37" s="81">
        <v>0</v>
      </c>
      <c r="BZ37" s="84">
        <f>BY37*'Productivity Report'!$AA$32</f>
        <v>0</v>
      </c>
      <c r="CA37" s="81">
        <v>0</v>
      </c>
      <c r="CB37" s="84">
        <f>CA37*'Productivity Report'!$AA$32</f>
        <v>0</v>
      </c>
    </row>
    <row r="38" spans="1:80" hidden="1">
      <c r="A38" s="1" t="s">
        <v>120</v>
      </c>
      <c r="B38" s="1" t="s">
        <v>5</v>
      </c>
      <c r="C38" s="1" t="s">
        <v>94</v>
      </c>
      <c r="D38" s="36">
        <v>43344</v>
      </c>
      <c r="E38" s="36">
        <v>43374</v>
      </c>
      <c r="F38" s="1" t="s">
        <v>95</v>
      </c>
      <c r="G38" s="1">
        <v>100</v>
      </c>
      <c r="H38" s="1">
        <v>5</v>
      </c>
      <c r="I38" s="1" t="s">
        <v>95</v>
      </c>
      <c r="J38" s="1" t="s">
        <v>95</v>
      </c>
      <c r="K38" s="1" t="s">
        <v>95</v>
      </c>
      <c r="L38" s="1" t="s">
        <v>96</v>
      </c>
      <c r="M38" s="1">
        <v>0</v>
      </c>
      <c r="N38" s="44">
        <f t="shared" si="3"/>
        <v>50</v>
      </c>
      <c r="O38" s="45">
        <f t="shared" si="4"/>
        <v>22443.194872703647</v>
      </c>
      <c r="P38" s="44">
        <v>0</v>
      </c>
      <c r="Q38" s="45">
        <f>P38*'Productivity Report'!$B$32</f>
        <v>0</v>
      </c>
      <c r="R38" s="44">
        <v>0</v>
      </c>
      <c r="S38" s="45">
        <f>R38*'Productivity Report'!$C$32</f>
        <v>0</v>
      </c>
      <c r="T38" s="44">
        <v>0</v>
      </c>
      <c r="U38" s="45">
        <f>T38*'Productivity Report'!$D$32</f>
        <v>0</v>
      </c>
      <c r="V38" s="44">
        <v>0</v>
      </c>
      <c r="W38" s="45">
        <f>V38*'Productivity Report'!$E$32</f>
        <v>0</v>
      </c>
      <c r="X38" s="44">
        <v>0</v>
      </c>
      <c r="Y38" s="45">
        <f>X38*'Productivity Report'!$F$32</f>
        <v>0</v>
      </c>
      <c r="Z38" s="44">
        <v>46</v>
      </c>
      <c r="AA38" s="45">
        <f>Z38*'Productivity Report'!$G$32</f>
        <v>20785.215074723848</v>
      </c>
      <c r="AB38" s="44">
        <v>4</v>
      </c>
      <c r="AC38" s="45">
        <f>AB38*'Productivity Report'!$H$32</f>
        <v>1657.9797979797979</v>
      </c>
      <c r="AD38" s="44">
        <v>0</v>
      </c>
      <c r="AE38" s="45">
        <f>AD38*'Productivity Report'!$I$32</f>
        <v>0</v>
      </c>
      <c r="AF38" s="44">
        <v>0</v>
      </c>
      <c r="AG38" s="45">
        <f>AF38*'Productivity Report'!$J$32</f>
        <v>0</v>
      </c>
      <c r="AH38" s="44">
        <v>0</v>
      </c>
      <c r="AI38" s="45">
        <f>AH38*'Productivity Report'!$K$32</f>
        <v>0</v>
      </c>
      <c r="AJ38" s="44">
        <v>0</v>
      </c>
      <c r="AK38" s="45">
        <f>AJ38*'Productivity Report'!$L$32</f>
        <v>0</v>
      </c>
      <c r="AL38" s="44">
        <v>0</v>
      </c>
      <c r="AM38" s="45">
        <f>AL38*'Productivity Report'!$M$32</f>
        <v>0</v>
      </c>
      <c r="AN38" s="44">
        <v>0</v>
      </c>
      <c r="AO38" s="45">
        <f>AN38*'Productivity Report'!$N$32</f>
        <v>0</v>
      </c>
      <c r="AP38" s="44">
        <v>0</v>
      </c>
      <c r="AQ38" s="45">
        <f>AP38*'Productivity Report'!$O$32</f>
        <v>0</v>
      </c>
      <c r="AR38" s="44">
        <v>0</v>
      </c>
      <c r="AS38" s="45">
        <f>AR38*'Productivity Report'!$P$32</f>
        <v>0</v>
      </c>
      <c r="AT38" s="17">
        <v>0</v>
      </c>
      <c r="AU38" s="45">
        <f>AT38*'Productivity Report'!$Q$32</f>
        <v>0</v>
      </c>
      <c r="AV38" s="17">
        <v>0</v>
      </c>
      <c r="AW38" s="45">
        <f>AV38*'Productivity Report'!$R$32</f>
        <v>0</v>
      </c>
      <c r="AX38" s="17">
        <v>0</v>
      </c>
      <c r="AY38" s="45">
        <f>AX38*'Productivity Report'!$S$32</f>
        <v>0</v>
      </c>
      <c r="AZ38" s="17">
        <v>0</v>
      </c>
      <c r="BA38" s="45">
        <f>AZ38*'Productivity Report'!$T$32</f>
        <v>0</v>
      </c>
      <c r="BB38" s="17"/>
      <c r="BC38" s="45">
        <f>BB38*'Productivity Report'!$U$32</f>
        <v>0</v>
      </c>
      <c r="BD38" s="17"/>
      <c r="BE38" s="45">
        <f>BD38*'Productivity Report'!$V$32</f>
        <v>0</v>
      </c>
      <c r="BF38" s="31"/>
      <c r="BG38" s="45">
        <f>BF38*'Productivity Report'!$W$32</f>
        <v>0</v>
      </c>
      <c r="BH38" s="81">
        <v>0</v>
      </c>
      <c r="BI38" s="84">
        <f>BH38*'Productivity Report'!$X$32</f>
        <v>0</v>
      </c>
      <c r="BJ38" s="81">
        <v>0</v>
      </c>
      <c r="BK38" s="84">
        <f>BJ38*'Productivity Report'!$Y$32</f>
        <v>0</v>
      </c>
      <c r="BM38" s="81">
        <v>0</v>
      </c>
      <c r="BN38" s="84">
        <f>BM38*'Productivity Report'!$Z$32</f>
        <v>0</v>
      </c>
      <c r="BO38" s="81">
        <v>0</v>
      </c>
      <c r="BP38" s="84">
        <f>BO38*'Productivity Report'!$AA$32</f>
        <v>0</v>
      </c>
      <c r="BQ38" s="81">
        <v>0</v>
      </c>
      <c r="BR38" s="84">
        <f>BQ38*'Productivity Report'!$AA$32</f>
        <v>0</v>
      </c>
      <c r="BS38" s="81">
        <v>0</v>
      </c>
      <c r="BT38" s="84">
        <f>BS38*'Productivity Report'!$AA$32</f>
        <v>0</v>
      </c>
      <c r="BU38" s="81">
        <v>0</v>
      </c>
      <c r="BV38" s="84">
        <f>BU38*'Productivity Report'!$AA$32</f>
        <v>0</v>
      </c>
      <c r="BW38" s="81">
        <v>0</v>
      </c>
      <c r="BX38" s="84">
        <f>BW38*'Productivity Report'!$AA$32</f>
        <v>0</v>
      </c>
      <c r="BY38" s="81">
        <v>0</v>
      </c>
      <c r="BZ38" s="84">
        <f>BY38*'Productivity Report'!$AA$32</f>
        <v>0</v>
      </c>
      <c r="CA38" s="81">
        <v>0</v>
      </c>
      <c r="CB38" s="84">
        <f>CA38*'Productivity Report'!$AA$32</f>
        <v>0</v>
      </c>
    </row>
    <row r="39" spans="1:80" hidden="1">
      <c r="A39" s="1" t="s">
        <v>121</v>
      </c>
      <c r="B39" s="1" t="s">
        <v>5</v>
      </c>
      <c r="C39" s="1" t="s">
        <v>94</v>
      </c>
      <c r="D39" s="36">
        <v>43313</v>
      </c>
      <c r="E39" s="36">
        <v>43344</v>
      </c>
      <c r="F39" s="1" t="s">
        <v>95</v>
      </c>
      <c r="G39" s="1">
        <v>100</v>
      </c>
      <c r="H39" s="1">
        <v>5</v>
      </c>
      <c r="I39" s="1" t="s">
        <v>95</v>
      </c>
      <c r="J39" s="1" t="s">
        <v>95</v>
      </c>
      <c r="K39" s="1" t="s">
        <v>95</v>
      </c>
      <c r="L39" s="1" t="s">
        <v>96</v>
      </c>
      <c r="M39" s="1">
        <v>0</v>
      </c>
      <c r="N39" s="44">
        <f t="shared" si="3"/>
        <v>65.5</v>
      </c>
      <c r="O39" s="45">
        <f t="shared" si="4"/>
        <v>28260.427112467161</v>
      </c>
      <c r="P39" s="44">
        <v>0</v>
      </c>
      <c r="Q39" s="45">
        <f>P39*'Productivity Report'!$B$32</f>
        <v>0</v>
      </c>
      <c r="R39" s="44">
        <v>0</v>
      </c>
      <c r="S39" s="45">
        <f>R39*'Productivity Report'!$C$32</f>
        <v>0</v>
      </c>
      <c r="T39" s="44">
        <v>0</v>
      </c>
      <c r="U39" s="45">
        <f>T39*'Productivity Report'!$D$32</f>
        <v>0</v>
      </c>
      <c r="V39" s="44">
        <v>0</v>
      </c>
      <c r="W39" s="45">
        <f>V39*'Productivity Report'!$E$32</f>
        <v>0</v>
      </c>
      <c r="X39" s="44">
        <v>17</v>
      </c>
      <c r="Y39" s="45">
        <f>X39*'Productivity Report'!$F$32</f>
        <v>6345.5807836822341</v>
      </c>
      <c r="Z39" s="44">
        <v>48.5</v>
      </c>
      <c r="AA39" s="45">
        <f>Z39*'Productivity Report'!$G$32</f>
        <v>21914.846328784926</v>
      </c>
      <c r="AB39" s="44">
        <v>0</v>
      </c>
      <c r="AC39" s="45">
        <f>AB39*'Productivity Report'!$H$32</f>
        <v>0</v>
      </c>
      <c r="AD39" s="44">
        <v>0</v>
      </c>
      <c r="AE39" s="45">
        <f>AD39*'Productivity Report'!$I$32</f>
        <v>0</v>
      </c>
      <c r="AF39" s="44">
        <v>0</v>
      </c>
      <c r="AG39" s="45">
        <f>AF39*'Productivity Report'!$J$32</f>
        <v>0</v>
      </c>
      <c r="AH39" s="44">
        <v>0</v>
      </c>
      <c r="AI39" s="45">
        <f>AH39*'Productivity Report'!$K$32</f>
        <v>0</v>
      </c>
      <c r="AJ39" s="44">
        <v>0</v>
      </c>
      <c r="AK39" s="45">
        <f>AJ39*'Productivity Report'!$L$32</f>
        <v>0</v>
      </c>
      <c r="AL39" s="44">
        <v>0</v>
      </c>
      <c r="AM39" s="45">
        <f>AL39*'Productivity Report'!$M$32</f>
        <v>0</v>
      </c>
      <c r="AN39" s="44">
        <v>0</v>
      </c>
      <c r="AO39" s="45">
        <f>AN39*'Productivity Report'!$N$32</f>
        <v>0</v>
      </c>
      <c r="AP39" s="44">
        <v>0</v>
      </c>
      <c r="AQ39" s="45">
        <f>AP39*'Productivity Report'!$O$32</f>
        <v>0</v>
      </c>
      <c r="AR39" s="44">
        <v>0</v>
      </c>
      <c r="AS39" s="45">
        <f>AR39*'Productivity Report'!$P$32</f>
        <v>0</v>
      </c>
      <c r="AT39" s="17">
        <v>0</v>
      </c>
      <c r="AU39" s="45">
        <f>AT39*'Productivity Report'!$Q$32</f>
        <v>0</v>
      </c>
      <c r="AV39" s="17">
        <v>0</v>
      </c>
      <c r="AW39" s="45">
        <f>AV39*'Productivity Report'!$R$32</f>
        <v>0</v>
      </c>
      <c r="AX39" s="17">
        <v>0</v>
      </c>
      <c r="AY39" s="45">
        <f>AX39*'Productivity Report'!$S$32</f>
        <v>0</v>
      </c>
      <c r="AZ39" s="17">
        <v>0</v>
      </c>
      <c r="BA39" s="45">
        <f>AZ39*'Productivity Report'!$T$32</f>
        <v>0</v>
      </c>
      <c r="BB39" s="17"/>
      <c r="BC39" s="45">
        <f>BB39*'Productivity Report'!$U$32</f>
        <v>0</v>
      </c>
      <c r="BD39" s="17"/>
      <c r="BE39" s="45">
        <f>BD39*'Productivity Report'!$V$32</f>
        <v>0</v>
      </c>
      <c r="BF39" s="31"/>
      <c r="BG39" s="45">
        <f>BF39*'Productivity Report'!$W$32</f>
        <v>0</v>
      </c>
      <c r="BH39" s="81">
        <v>0</v>
      </c>
      <c r="BI39" s="84">
        <f>BH39*'Productivity Report'!$X$32</f>
        <v>0</v>
      </c>
      <c r="BJ39" s="81">
        <v>0</v>
      </c>
      <c r="BK39" s="84">
        <f>BJ39*'Productivity Report'!$Y$32</f>
        <v>0</v>
      </c>
      <c r="BM39" s="81">
        <v>0</v>
      </c>
      <c r="BN39" s="84">
        <f>BM39*'Productivity Report'!$Z$32</f>
        <v>0</v>
      </c>
      <c r="BO39" s="81">
        <v>0</v>
      </c>
      <c r="BP39" s="84">
        <f>BO39*'Productivity Report'!$AA$32</f>
        <v>0</v>
      </c>
      <c r="BQ39" s="81">
        <v>0</v>
      </c>
      <c r="BR39" s="84">
        <f>BQ39*'Productivity Report'!$AA$32</f>
        <v>0</v>
      </c>
      <c r="BS39" s="81">
        <v>0</v>
      </c>
      <c r="BT39" s="84">
        <f>BS39*'Productivity Report'!$AA$32</f>
        <v>0</v>
      </c>
      <c r="BU39" s="81">
        <v>0</v>
      </c>
      <c r="BV39" s="84">
        <f>BU39*'Productivity Report'!$AA$32</f>
        <v>0</v>
      </c>
      <c r="BW39" s="81">
        <v>0</v>
      </c>
      <c r="BX39" s="84">
        <f>BW39*'Productivity Report'!$AA$32</f>
        <v>0</v>
      </c>
      <c r="BY39" s="81">
        <v>0</v>
      </c>
      <c r="BZ39" s="84">
        <f>BY39*'Productivity Report'!$AA$32</f>
        <v>0</v>
      </c>
      <c r="CA39" s="81">
        <v>0</v>
      </c>
      <c r="CB39" s="84">
        <f>CA39*'Productivity Report'!$AA$32</f>
        <v>0</v>
      </c>
    </row>
    <row r="40" spans="1:80" hidden="1">
      <c r="A40" s="1" t="s">
        <v>122</v>
      </c>
      <c r="B40" s="1" t="s">
        <v>5</v>
      </c>
      <c r="C40" s="1" t="s">
        <v>95</v>
      </c>
      <c r="F40" s="1" t="s">
        <v>94</v>
      </c>
      <c r="G40" s="1">
        <v>100</v>
      </c>
      <c r="H40" s="1">
        <v>5</v>
      </c>
      <c r="I40" s="1" t="s">
        <v>95</v>
      </c>
      <c r="J40" s="1" t="s">
        <v>95</v>
      </c>
      <c r="K40" s="1" t="s">
        <v>94</v>
      </c>
      <c r="L40" s="1" t="s">
        <v>96</v>
      </c>
      <c r="M40" s="1">
        <v>700000</v>
      </c>
      <c r="N40" s="44">
        <f t="shared" si="3"/>
        <v>152.5</v>
      </c>
      <c r="O40" s="45">
        <f t="shared" si="4"/>
        <v>55519.883600081906</v>
      </c>
      <c r="P40" s="44">
        <f>1+87+10+4</f>
        <v>102</v>
      </c>
      <c r="Q40" s="45">
        <f>P40*'Productivity Report'!$B$32</f>
        <v>37027.867424242424</v>
      </c>
      <c r="R40" s="44">
        <f>14+27</f>
        <v>41</v>
      </c>
      <c r="S40" s="45">
        <f>R40*'Productivity Report'!$C$32</f>
        <v>14725.192914653782</v>
      </c>
      <c r="T40" s="44">
        <v>2</v>
      </c>
      <c r="U40" s="45">
        <f>T40*'Productivity Report'!$D$32</f>
        <v>750.75778953556733</v>
      </c>
      <c r="V40" s="44">
        <v>0</v>
      </c>
      <c r="W40" s="45">
        <f>V40*'Productivity Report'!$E$32</f>
        <v>0</v>
      </c>
      <c r="X40" s="44">
        <v>0</v>
      </c>
      <c r="Y40" s="45">
        <f>X40*'Productivity Report'!$F$32</f>
        <v>0</v>
      </c>
      <c r="Z40" s="44">
        <v>0</v>
      </c>
      <c r="AA40" s="45">
        <f>Z40*'Productivity Report'!$G$32</f>
        <v>0</v>
      </c>
      <c r="AB40" s="44">
        <v>5.5</v>
      </c>
      <c r="AC40" s="45">
        <f>AB40*'Productivity Report'!$H$32</f>
        <v>2279.7222222222222</v>
      </c>
      <c r="AD40" s="44">
        <v>0</v>
      </c>
      <c r="AE40" s="45">
        <f>AD40*'Productivity Report'!$I$32</f>
        <v>0</v>
      </c>
      <c r="AF40" s="44">
        <v>0</v>
      </c>
      <c r="AG40" s="45">
        <f>AF40*'Productivity Report'!$J$32</f>
        <v>0</v>
      </c>
      <c r="AH40" s="44">
        <v>2</v>
      </c>
      <c r="AI40" s="45">
        <f>AH40*'Productivity Report'!$K$32</f>
        <v>736.34324942791773</v>
      </c>
      <c r="AJ40" s="44">
        <v>0</v>
      </c>
      <c r="AK40" s="45">
        <f>AJ40*'Productivity Report'!$L$32</f>
        <v>0</v>
      </c>
      <c r="AL40" s="44">
        <v>0</v>
      </c>
      <c r="AM40" s="45">
        <f>AL40*'Productivity Report'!$M$32</f>
        <v>0</v>
      </c>
      <c r="AN40" s="44">
        <v>0</v>
      </c>
      <c r="AO40" s="45">
        <f>AN40*'Productivity Report'!$N$32</f>
        <v>0</v>
      </c>
      <c r="AP40" s="44">
        <v>0</v>
      </c>
      <c r="AQ40" s="45">
        <f>AP40*'Productivity Report'!$O$32</f>
        <v>0</v>
      </c>
      <c r="AR40" s="44">
        <v>0</v>
      </c>
      <c r="AS40" s="45">
        <f>AR40*'Productivity Report'!$P$32</f>
        <v>0</v>
      </c>
      <c r="AT40" s="17">
        <v>0</v>
      </c>
      <c r="AU40" s="45">
        <f>AT40*'Productivity Report'!$Q$32</f>
        <v>0</v>
      </c>
      <c r="AV40" s="17">
        <v>0</v>
      </c>
      <c r="AW40" s="45">
        <f>AV40*'Productivity Report'!$R$32</f>
        <v>0</v>
      </c>
      <c r="AX40" s="17">
        <v>0</v>
      </c>
      <c r="AY40" s="45">
        <f>AX40*'Productivity Report'!$S$32</f>
        <v>0</v>
      </c>
      <c r="AZ40" s="17">
        <v>0</v>
      </c>
      <c r="BA40" s="45">
        <f>AZ40*'Productivity Report'!$T$32</f>
        <v>0</v>
      </c>
      <c r="BB40" s="17"/>
      <c r="BC40" s="45">
        <f>BB40*'Productivity Report'!$U$32</f>
        <v>0</v>
      </c>
      <c r="BD40" s="17"/>
      <c r="BE40" s="45">
        <f>BD40*'Productivity Report'!$V$32</f>
        <v>0</v>
      </c>
      <c r="BF40" s="31"/>
      <c r="BG40" s="45">
        <f>BF40*'Productivity Report'!$W$32</f>
        <v>0</v>
      </c>
      <c r="BH40" s="81">
        <v>0</v>
      </c>
      <c r="BI40" s="84">
        <f>BH40*'Productivity Report'!$X$32</f>
        <v>0</v>
      </c>
      <c r="BJ40" s="81">
        <v>0</v>
      </c>
      <c r="BK40" s="84">
        <f>BJ40*'Productivity Report'!$Y$32</f>
        <v>0</v>
      </c>
      <c r="BM40" s="81">
        <v>0</v>
      </c>
      <c r="BN40" s="84">
        <f>BM40*'Productivity Report'!$Z$32</f>
        <v>0</v>
      </c>
      <c r="BO40" s="81">
        <v>0</v>
      </c>
      <c r="BP40" s="84">
        <f>BO40*'Productivity Report'!$AA$32</f>
        <v>0</v>
      </c>
      <c r="BQ40" s="81">
        <v>0</v>
      </c>
      <c r="BR40" s="84">
        <f>BQ40*'Productivity Report'!$AA$32</f>
        <v>0</v>
      </c>
      <c r="BS40" s="81">
        <v>0</v>
      </c>
      <c r="BT40" s="84">
        <f>BS40*'Productivity Report'!$AA$32</f>
        <v>0</v>
      </c>
      <c r="BU40" s="81">
        <v>0</v>
      </c>
      <c r="BV40" s="84">
        <f>BU40*'Productivity Report'!$AA$32</f>
        <v>0</v>
      </c>
      <c r="BW40" s="81">
        <v>0</v>
      </c>
      <c r="BX40" s="84">
        <f>BW40*'Productivity Report'!$AA$32</f>
        <v>0</v>
      </c>
      <c r="BY40" s="81">
        <v>0</v>
      </c>
      <c r="BZ40" s="84">
        <f>BY40*'Productivity Report'!$AA$32</f>
        <v>0</v>
      </c>
      <c r="CA40" s="81">
        <v>0</v>
      </c>
      <c r="CB40" s="84">
        <f>CA40*'Productivity Report'!$AA$32</f>
        <v>0</v>
      </c>
    </row>
    <row r="41" spans="1:80" hidden="1">
      <c r="A41" s="39" t="s">
        <v>123</v>
      </c>
      <c r="B41" s="1" t="s">
        <v>5</v>
      </c>
      <c r="C41" s="1" t="s">
        <v>95</v>
      </c>
      <c r="F41" s="39"/>
      <c r="G41" s="39"/>
      <c r="H41" s="1">
        <v>5</v>
      </c>
      <c r="I41" s="39"/>
      <c r="J41" s="39"/>
      <c r="K41" s="39"/>
      <c r="L41" s="1" t="s">
        <v>96</v>
      </c>
      <c r="M41" s="1">
        <v>0</v>
      </c>
      <c r="N41" s="44">
        <f t="shared" si="3"/>
        <v>1459</v>
      </c>
      <c r="O41" s="45">
        <f t="shared" si="4"/>
        <v>551482.54558575666</v>
      </c>
      <c r="P41" s="44">
        <v>168</v>
      </c>
      <c r="Q41" s="45">
        <f>P41*'Productivity Report'!$B$32</f>
        <v>60987.07575757576</v>
      </c>
      <c r="R41" s="44">
        <f>13+3+5+176</f>
        <v>197</v>
      </c>
      <c r="S41" s="45">
        <f>R41*'Productivity Report'!$C$32</f>
        <v>70752.756199677926</v>
      </c>
      <c r="T41" s="44">
        <f>6+2+160</f>
        <v>168</v>
      </c>
      <c r="U41" s="45">
        <f>T41*'Productivity Report'!$D$32</f>
        <v>63063.654320987655</v>
      </c>
      <c r="V41" s="44">
        <f>24.5+144</f>
        <v>168.5</v>
      </c>
      <c r="W41" s="45">
        <f>V41*'Productivity Report'!$E$32</f>
        <v>60404.197463768112</v>
      </c>
      <c r="X41" s="44">
        <v>246.5</v>
      </c>
      <c r="Y41" s="45">
        <f>X41*'Productivity Report'!$F$32</f>
        <v>92010.921363392394</v>
      </c>
      <c r="Z41" s="44">
        <v>43</v>
      </c>
      <c r="AA41" s="45">
        <f>Z41*'Productivity Report'!$G$32</f>
        <v>19429.657569850551</v>
      </c>
      <c r="AB41" s="44">
        <v>73.5</v>
      </c>
      <c r="AC41" s="45">
        <f>AB41*'Productivity Report'!$H$32</f>
        <v>30465.378787878788</v>
      </c>
      <c r="AD41" s="44">
        <v>59</v>
      </c>
      <c r="AE41" s="45">
        <f>AD41*'Productivity Report'!$I$32</f>
        <v>23790.899749373435</v>
      </c>
      <c r="AF41" s="44">
        <v>79</v>
      </c>
      <c r="AG41" s="45">
        <f>AF41*'Productivity Report'!$J$32</f>
        <v>31855.611528822057</v>
      </c>
      <c r="AH41" s="44">
        <v>93</v>
      </c>
      <c r="AI41" s="45">
        <f>AH41*'Productivity Report'!$K$32</f>
        <v>34239.961098398177</v>
      </c>
      <c r="AJ41" s="44">
        <v>70</v>
      </c>
      <c r="AK41" s="45">
        <f>AJ41*'Productivity Report'!$L$32</f>
        <v>27477.407407407409</v>
      </c>
      <c r="AL41" s="44">
        <v>93.5</v>
      </c>
      <c r="AM41" s="45">
        <f>AL41*'Productivity Report'!$M$32</f>
        <v>37005.024338624338</v>
      </c>
      <c r="AN41" s="44">
        <v>135</v>
      </c>
      <c r="AO41" s="45">
        <f>AN41*'Productivity Report'!$N$32</f>
        <v>49203.521739130432</v>
      </c>
      <c r="AP41" s="44">
        <f>2.5+121.5</f>
        <v>124</v>
      </c>
      <c r="AQ41" s="45">
        <f>AP41*'Productivity Report'!$O$32</f>
        <v>45194.345893719787</v>
      </c>
      <c r="AR41" s="44">
        <v>16</v>
      </c>
      <c r="AS41" s="45">
        <f>AR41*'Productivity Report'!$P$32</f>
        <v>5623.0874999999996</v>
      </c>
      <c r="AT41" s="17">
        <v>72.900000000000006</v>
      </c>
      <c r="AU41" s="45">
        <f>AT41*'Productivity Report'!$Q$32</f>
        <v>27602.413392857143</v>
      </c>
      <c r="AV41" s="17">
        <v>64</v>
      </c>
      <c r="AW41" s="45">
        <f>AV41*'Productivity Report'!$R$32</f>
        <v>22910.753246753247</v>
      </c>
      <c r="AX41" s="17">
        <v>28.332999999999998</v>
      </c>
      <c r="AY41" s="45">
        <f>AX41*'Productivity Report'!$S$32</f>
        <v>10120.757762362637</v>
      </c>
      <c r="AZ41" s="17">
        <v>48</v>
      </c>
      <c r="BA41" s="45">
        <f>AZ41*'Productivity Report'!$T$32</f>
        <v>25788.366666666669</v>
      </c>
      <c r="BB41" s="17">
        <v>35</v>
      </c>
      <c r="BC41" s="45">
        <f>BB41*'Productivity Report'!$U$32</f>
        <v>18696.015625</v>
      </c>
      <c r="BD41" s="31">
        <v>278</v>
      </c>
      <c r="BE41" s="45">
        <f>BD41*'Productivity Report'!$V$32</f>
        <v>135580.63510101009</v>
      </c>
      <c r="BF41" s="31">
        <v>432</v>
      </c>
      <c r="BG41" s="45">
        <f>BF41*'Productivity Report'!$W$32</f>
        <v>230454.54545454544</v>
      </c>
      <c r="BH41" s="81">
        <v>0</v>
      </c>
      <c r="BI41" s="84">
        <f>BH41*'Productivity Report'!$X$32</f>
        <v>0</v>
      </c>
      <c r="BJ41" s="81">
        <v>0</v>
      </c>
      <c r="BK41" s="84">
        <f>BJ41*'Productivity Report'!$Y$32</f>
        <v>0</v>
      </c>
      <c r="BM41" s="81">
        <v>0</v>
      </c>
      <c r="BN41" s="84">
        <f>BM41*'Productivity Report'!$Z$32</f>
        <v>0</v>
      </c>
      <c r="BO41" s="81">
        <v>0</v>
      </c>
      <c r="BP41" s="84">
        <f>BO41*'Productivity Report'!$AA$32</f>
        <v>0</v>
      </c>
      <c r="BQ41" s="81">
        <v>0</v>
      </c>
      <c r="BR41" s="84">
        <f>BQ41*'Productivity Report'!$AA$32</f>
        <v>0</v>
      </c>
      <c r="BS41" s="81">
        <v>0</v>
      </c>
      <c r="BT41" s="84">
        <f>BS41*'Productivity Report'!$AA$32</f>
        <v>0</v>
      </c>
      <c r="BU41" s="81">
        <v>0</v>
      </c>
      <c r="BV41" s="84">
        <f>BU41*'Productivity Report'!$AA$32</f>
        <v>0</v>
      </c>
      <c r="BW41" s="81">
        <v>0</v>
      </c>
      <c r="BX41" s="84">
        <f>BW41*'Productivity Report'!$AA$32</f>
        <v>0</v>
      </c>
      <c r="BY41" s="81">
        <v>0</v>
      </c>
      <c r="BZ41" s="84">
        <f>BY41*'Productivity Report'!$AA$32</f>
        <v>0</v>
      </c>
      <c r="CA41" s="81">
        <v>0</v>
      </c>
      <c r="CB41" s="84">
        <f>CA41*'Productivity Report'!$AA$32</f>
        <v>0</v>
      </c>
    </row>
    <row r="42" spans="1:80" hidden="1">
      <c r="A42" s="39" t="s">
        <v>124</v>
      </c>
      <c r="B42" s="1" t="s">
        <v>5</v>
      </c>
      <c r="C42" s="1" t="s">
        <v>95</v>
      </c>
      <c r="F42" s="39"/>
      <c r="G42" s="39"/>
      <c r="H42" s="1">
        <v>5</v>
      </c>
      <c r="I42" s="39"/>
      <c r="J42" s="39"/>
      <c r="K42" s="39"/>
      <c r="L42" s="1" t="s">
        <v>96</v>
      </c>
      <c r="M42" s="1">
        <v>0</v>
      </c>
      <c r="N42" s="44">
        <f t="shared" si="3"/>
        <v>94</v>
      </c>
      <c r="O42" s="45">
        <f t="shared" si="4"/>
        <v>36701.419352631812</v>
      </c>
      <c r="P42" s="44">
        <f>10+6</f>
        <v>16</v>
      </c>
      <c r="Q42" s="45">
        <f>P42*'Productivity Report'!$B$32</f>
        <v>5808.2929292929293</v>
      </c>
      <c r="R42" s="44">
        <v>0</v>
      </c>
      <c r="S42" s="45">
        <f>R42*'Productivity Report'!$C$32</f>
        <v>0</v>
      </c>
      <c r="T42" s="44">
        <v>1</v>
      </c>
      <c r="U42" s="45">
        <f>T42*'Productivity Report'!$D$32</f>
        <v>375.37889476778366</v>
      </c>
      <c r="V42" s="44">
        <v>0</v>
      </c>
      <c r="W42" s="45">
        <f>V42*'Productivity Report'!$E$32</f>
        <v>0</v>
      </c>
      <c r="X42" s="44">
        <v>0</v>
      </c>
      <c r="Y42" s="45">
        <f>X42*'Productivity Report'!$F$32</f>
        <v>0</v>
      </c>
      <c r="Z42" s="44">
        <v>0</v>
      </c>
      <c r="AA42" s="45">
        <f>Z42*'Productivity Report'!$G$32</f>
        <v>0</v>
      </c>
      <c r="AB42" s="44">
        <v>18.5</v>
      </c>
      <c r="AC42" s="45">
        <f>AB42*'Productivity Report'!$H$32</f>
        <v>7668.1565656565654</v>
      </c>
      <c r="AD42" s="44">
        <v>7</v>
      </c>
      <c r="AE42" s="45">
        <f>AD42*'Productivity Report'!$I$32</f>
        <v>2822.6491228070176</v>
      </c>
      <c r="AF42" s="44">
        <v>0</v>
      </c>
      <c r="AG42" s="45">
        <f>AF42*'Productivity Report'!$J$32</f>
        <v>0</v>
      </c>
      <c r="AH42" s="44">
        <v>11</v>
      </c>
      <c r="AI42" s="45">
        <f>AH42*'Productivity Report'!$K$32</f>
        <v>4049.8878718535475</v>
      </c>
      <c r="AJ42" s="44">
        <v>16</v>
      </c>
      <c r="AK42" s="45">
        <f>AJ42*'Productivity Report'!$L$32</f>
        <v>6280.5502645502647</v>
      </c>
      <c r="AL42" s="44">
        <v>24.5</v>
      </c>
      <c r="AM42" s="45">
        <f>AL42*'Productivity Report'!$M$32</f>
        <v>9696.5037037037036</v>
      </c>
      <c r="AN42" s="44">
        <v>43</v>
      </c>
      <c r="AO42" s="45">
        <f>AN42*'Productivity Report'!$N$32</f>
        <v>15672.232850241544</v>
      </c>
      <c r="AP42" s="44">
        <v>28.5</v>
      </c>
      <c r="AQ42" s="45">
        <f>AP42*'Productivity Report'!$O$32</f>
        <v>10387.410144927531</v>
      </c>
      <c r="AR42" s="44">
        <v>0</v>
      </c>
      <c r="AS42" s="45">
        <f>AR42*'Productivity Report'!$P$32</f>
        <v>0</v>
      </c>
      <c r="AT42" s="17">
        <v>0</v>
      </c>
      <c r="AU42" s="45">
        <f>AT42*'Productivity Report'!$Q$32</f>
        <v>0</v>
      </c>
      <c r="AV42" s="17">
        <v>17</v>
      </c>
      <c r="AW42" s="45">
        <f>AV42*'Productivity Report'!$R$32</f>
        <v>6085.6688311688313</v>
      </c>
      <c r="AX42" s="17">
        <v>41.917000000000002</v>
      </c>
      <c r="AY42" s="45">
        <f>AX42*'Productivity Report'!$S$32</f>
        <v>14973.063322802198</v>
      </c>
      <c r="AZ42" s="17">
        <v>17.25</v>
      </c>
      <c r="BA42" s="45">
        <f>AZ42*'Productivity Report'!$T$32</f>
        <v>9267.6942708333336</v>
      </c>
      <c r="BB42" s="17"/>
      <c r="BC42" s="45">
        <f>BB42*'Productivity Report'!$U$32</f>
        <v>0</v>
      </c>
      <c r="BD42" s="17"/>
      <c r="BE42" s="45">
        <f>BD42*'Productivity Report'!$V$32</f>
        <v>0</v>
      </c>
      <c r="BF42" s="31"/>
      <c r="BG42" s="45">
        <f>BF42*'Productivity Report'!$W$32</f>
        <v>0</v>
      </c>
      <c r="BH42" s="81">
        <v>0</v>
      </c>
      <c r="BI42" s="84">
        <f>BH42*'Productivity Report'!$X$32</f>
        <v>0</v>
      </c>
      <c r="BJ42" s="81">
        <v>0</v>
      </c>
      <c r="BK42" s="84">
        <f>BJ42*'Productivity Report'!$Y$32</f>
        <v>0</v>
      </c>
      <c r="BM42" s="81">
        <v>0</v>
      </c>
      <c r="BN42" s="84">
        <f>BM42*'Productivity Report'!$Z$32</f>
        <v>0</v>
      </c>
      <c r="BO42" s="81">
        <v>0</v>
      </c>
      <c r="BP42" s="84">
        <f>BO42*'Productivity Report'!$AA$32</f>
        <v>0</v>
      </c>
      <c r="BQ42" s="81">
        <v>0</v>
      </c>
      <c r="BR42" s="84">
        <f>BQ42*'Productivity Report'!$AA$32</f>
        <v>0</v>
      </c>
      <c r="BS42" s="81">
        <v>0</v>
      </c>
      <c r="BT42" s="84">
        <f>BS42*'Productivity Report'!$AA$32</f>
        <v>0</v>
      </c>
      <c r="BU42" s="81">
        <v>0</v>
      </c>
      <c r="BV42" s="84">
        <f>BU42*'Productivity Report'!$AA$32</f>
        <v>0</v>
      </c>
      <c r="BW42" s="81">
        <v>0</v>
      </c>
      <c r="BX42" s="84">
        <f>BW42*'Productivity Report'!$AA$32</f>
        <v>0</v>
      </c>
      <c r="BY42" s="81">
        <v>0</v>
      </c>
      <c r="BZ42" s="84">
        <f>BY42*'Productivity Report'!$AA$32</f>
        <v>0</v>
      </c>
      <c r="CA42" s="81">
        <v>0</v>
      </c>
      <c r="CB42" s="84">
        <f>CA42*'Productivity Report'!$AA$32</f>
        <v>0</v>
      </c>
    </row>
    <row r="43" spans="1:80" hidden="1">
      <c r="A43" s="39" t="s">
        <v>125</v>
      </c>
      <c r="B43" s="1" t="s">
        <v>5</v>
      </c>
      <c r="C43" s="1" t="s">
        <v>94</v>
      </c>
      <c r="F43" s="1" t="s">
        <v>95</v>
      </c>
      <c r="G43" s="1">
        <v>100</v>
      </c>
      <c r="H43" s="1">
        <v>5</v>
      </c>
      <c r="I43" s="1" t="s">
        <v>95</v>
      </c>
      <c r="J43" s="1" t="s">
        <v>95</v>
      </c>
      <c r="K43" s="1" t="s">
        <v>95</v>
      </c>
      <c r="L43" s="1" t="s">
        <v>96</v>
      </c>
      <c r="M43" s="1">
        <v>0</v>
      </c>
      <c r="N43" s="44">
        <f t="shared" si="3"/>
        <v>157.5</v>
      </c>
      <c r="O43" s="45">
        <f t="shared" si="4"/>
        <v>56686.580342126115</v>
      </c>
      <c r="P43" s="44">
        <v>0</v>
      </c>
      <c r="Q43" s="45">
        <f>P43*'Productivity Report'!$B$32</f>
        <v>0</v>
      </c>
      <c r="R43" s="44">
        <v>9</v>
      </c>
      <c r="S43" s="45">
        <f>R43*'Productivity Report'!$C$32</f>
        <v>3232.3594202898548</v>
      </c>
      <c r="T43" s="44">
        <f>5+8</f>
        <v>13</v>
      </c>
      <c r="U43" s="45">
        <f>T43*'Productivity Report'!$D$32</f>
        <v>4879.9256319811875</v>
      </c>
      <c r="V43" s="44">
        <f>98.5+23+14</f>
        <v>135.5</v>
      </c>
      <c r="W43" s="45">
        <f>V43*'Productivity Report'!$E$32</f>
        <v>48574.295289855072</v>
      </c>
      <c r="X43" s="44">
        <v>0</v>
      </c>
      <c r="Y43" s="45">
        <f>X43*'Productivity Report'!$F$32</f>
        <v>0</v>
      </c>
      <c r="Z43" s="44">
        <v>0</v>
      </c>
      <c r="AA43" s="45">
        <f>Z43*'Productivity Report'!$G$32</f>
        <v>0</v>
      </c>
      <c r="AB43" s="44">
        <v>0</v>
      </c>
      <c r="AC43" s="45">
        <f>AB43*'Productivity Report'!$H$32</f>
        <v>0</v>
      </c>
      <c r="AD43" s="44">
        <v>0</v>
      </c>
      <c r="AE43" s="45">
        <f>AD43*'Productivity Report'!$I$32</f>
        <v>0</v>
      </c>
      <c r="AF43" s="44">
        <v>0</v>
      </c>
      <c r="AG43" s="45">
        <f>AF43*'Productivity Report'!$J$32</f>
        <v>0</v>
      </c>
      <c r="AH43" s="44">
        <v>0</v>
      </c>
      <c r="AI43" s="45">
        <f>AH43*'Productivity Report'!$K$32</f>
        <v>0</v>
      </c>
      <c r="AJ43" s="44">
        <v>0</v>
      </c>
      <c r="AK43" s="45">
        <f>AJ43*'Productivity Report'!$L$32</f>
        <v>0</v>
      </c>
      <c r="AL43" s="44">
        <v>0</v>
      </c>
      <c r="AM43" s="45">
        <f>AL43*'Productivity Report'!$M$32</f>
        <v>0</v>
      </c>
      <c r="AN43" s="44">
        <v>0</v>
      </c>
      <c r="AO43" s="45">
        <f>AN43*'Productivity Report'!$N$32</f>
        <v>0</v>
      </c>
      <c r="AP43" s="44">
        <v>0</v>
      </c>
      <c r="AQ43" s="45">
        <f>AP43*'Productivity Report'!$O$32</f>
        <v>0</v>
      </c>
      <c r="AR43" s="44">
        <v>0</v>
      </c>
      <c r="AS43" s="45">
        <f>AR43*'Productivity Report'!$P$32</f>
        <v>0</v>
      </c>
      <c r="AT43" s="17">
        <v>0</v>
      </c>
      <c r="AU43" s="45">
        <f>AT43*'Productivity Report'!$Q$32</f>
        <v>0</v>
      </c>
      <c r="AV43" s="17">
        <v>0</v>
      </c>
      <c r="AW43" s="45">
        <f>AV43*'Productivity Report'!$R$32</f>
        <v>0</v>
      </c>
      <c r="AX43" s="17">
        <v>0</v>
      </c>
      <c r="AY43" s="45">
        <f>AX43*'Productivity Report'!$S$32</f>
        <v>0</v>
      </c>
      <c r="AZ43" s="17">
        <v>0</v>
      </c>
      <c r="BA43" s="45">
        <f>AZ43*'Productivity Report'!$T$32</f>
        <v>0</v>
      </c>
      <c r="BB43" s="17"/>
      <c r="BC43" s="45">
        <f>BB43*'Productivity Report'!$U$32</f>
        <v>0</v>
      </c>
      <c r="BD43" s="17"/>
      <c r="BE43" s="45">
        <f>BD43*'Productivity Report'!$V$32</f>
        <v>0</v>
      </c>
      <c r="BF43" s="31"/>
      <c r="BG43" s="45">
        <f>BF43*'Productivity Report'!$W$32</f>
        <v>0</v>
      </c>
      <c r="BH43" s="81">
        <v>0</v>
      </c>
      <c r="BI43" s="84">
        <f>BH43*'Productivity Report'!$X$32</f>
        <v>0</v>
      </c>
      <c r="BJ43" s="81">
        <v>0</v>
      </c>
      <c r="BK43" s="84">
        <f>BJ43*'Productivity Report'!$Y$32</f>
        <v>0</v>
      </c>
      <c r="BM43" s="81">
        <v>0</v>
      </c>
      <c r="BN43" s="84">
        <f>BM43*'Productivity Report'!$Z$32</f>
        <v>0</v>
      </c>
      <c r="BO43" s="81">
        <v>0</v>
      </c>
      <c r="BP43" s="84">
        <f>BO43*'Productivity Report'!$AA$32</f>
        <v>0</v>
      </c>
      <c r="BQ43" s="81">
        <v>0</v>
      </c>
      <c r="BR43" s="84">
        <f>BQ43*'Productivity Report'!$AA$32</f>
        <v>0</v>
      </c>
      <c r="BS43" s="81">
        <v>0</v>
      </c>
      <c r="BT43" s="84">
        <f>BS43*'Productivity Report'!$AA$32</f>
        <v>0</v>
      </c>
      <c r="BU43" s="81">
        <v>0</v>
      </c>
      <c r="BV43" s="84">
        <f>BU43*'Productivity Report'!$AA$32</f>
        <v>0</v>
      </c>
      <c r="BW43" s="81">
        <v>0</v>
      </c>
      <c r="BX43" s="84">
        <f>BW43*'Productivity Report'!$AA$32</f>
        <v>0</v>
      </c>
      <c r="BY43" s="81">
        <v>0</v>
      </c>
      <c r="BZ43" s="84">
        <f>BY43*'Productivity Report'!$AA$32</f>
        <v>0</v>
      </c>
      <c r="CA43" s="81">
        <v>0</v>
      </c>
      <c r="CB43" s="84">
        <f>CA43*'Productivity Report'!$AA$32</f>
        <v>0</v>
      </c>
    </row>
    <row r="44" spans="1:80" hidden="1">
      <c r="A44" s="1" t="s">
        <v>126</v>
      </c>
      <c r="B44" s="1" t="s">
        <v>5</v>
      </c>
      <c r="C44" s="1" t="s">
        <v>95</v>
      </c>
      <c r="F44" s="1" t="s">
        <v>95</v>
      </c>
      <c r="G44" s="1">
        <v>100</v>
      </c>
      <c r="H44" s="1">
        <v>5</v>
      </c>
      <c r="I44" s="1" t="s">
        <v>95</v>
      </c>
      <c r="J44" s="1" t="s">
        <v>95</v>
      </c>
      <c r="K44" s="1" t="s">
        <v>95</v>
      </c>
      <c r="L44" s="1" t="s">
        <v>96</v>
      </c>
      <c r="M44" s="1">
        <v>200000</v>
      </c>
      <c r="N44" s="44">
        <f t="shared" si="3"/>
        <v>81</v>
      </c>
      <c r="O44" s="45">
        <f t="shared" si="4"/>
        <v>30298.491737190168</v>
      </c>
      <c r="P44" s="44">
        <v>2</v>
      </c>
      <c r="Q44" s="45">
        <f>P44*'Productivity Report'!$B$32</f>
        <v>726.03661616161617</v>
      </c>
      <c r="R44" s="44">
        <v>3</v>
      </c>
      <c r="S44" s="45">
        <f>R44*'Productivity Report'!$C$32</f>
        <v>1077.4531400966182</v>
      </c>
      <c r="T44" s="44">
        <f>10+64</f>
        <v>74</v>
      </c>
      <c r="U44" s="45">
        <f>T44*'Productivity Report'!$D$32</f>
        <v>27778.038212815991</v>
      </c>
      <c r="V44" s="44">
        <v>2</v>
      </c>
      <c r="W44" s="45">
        <f>V44*'Productivity Report'!$E$32</f>
        <v>716.963768115942</v>
      </c>
      <c r="X44" s="44">
        <v>0</v>
      </c>
      <c r="Y44" s="45">
        <f>X44*'Productivity Report'!$F$32</f>
        <v>0</v>
      </c>
      <c r="Z44" s="44">
        <v>0</v>
      </c>
      <c r="AA44" s="45">
        <f>Z44*'Productivity Report'!$G$32</f>
        <v>0</v>
      </c>
      <c r="AB44" s="44">
        <v>0</v>
      </c>
      <c r="AC44" s="45">
        <f>AB44*'Productivity Report'!$H$32</f>
        <v>0</v>
      </c>
      <c r="AD44" s="44">
        <v>0</v>
      </c>
      <c r="AE44" s="45">
        <f>AD44*'Productivity Report'!$I$32</f>
        <v>0</v>
      </c>
      <c r="AF44" s="44">
        <v>0</v>
      </c>
      <c r="AG44" s="45">
        <f>AF44*'Productivity Report'!$J$32</f>
        <v>0</v>
      </c>
      <c r="AH44" s="44">
        <v>0</v>
      </c>
      <c r="AI44" s="45">
        <f>AH44*'Productivity Report'!$K$32</f>
        <v>0</v>
      </c>
      <c r="AJ44" s="44">
        <v>0</v>
      </c>
      <c r="AK44" s="45">
        <f>AJ44*'Productivity Report'!$L$32</f>
        <v>0</v>
      </c>
      <c r="AL44" s="44">
        <v>0</v>
      </c>
      <c r="AM44" s="45">
        <f>AL44*'Productivity Report'!$M$32</f>
        <v>0</v>
      </c>
      <c r="AN44" s="44">
        <v>0</v>
      </c>
      <c r="AO44" s="45">
        <f>AN44*'Productivity Report'!$N$32</f>
        <v>0</v>
      </c>
      <c r="AP44" s="44">
        <v>0</v>
      </c>
      <c r="AQ44" s="45">
        <f>AP44*'Productivity Report'!$O$32</f>
        <v>0</v>
      </c>
      <c r="AR44" s="44">
        <v>0</v>
      </c>
      <c r="AS44" s="45">
        <f>AR44*'Productivity Report'!$P$32</f>
        <v>0</v>
      </c>
      <c r="AT44" s="17">
        <v>0</v>
      </c>
      <c r="AU44" s="45">
        <f>AT44*'Productivity Report'!$Q$32</f>
        <v>0</v>
      </c>
      <c r="AV44" s="17">
        <v>0</v>
      </c>
      <c r="AW44" s="45">
        <f>AV44*'Productivity Report'!$R$32</f>
        <v>0</v>
      </c>
      <c r="AX44" s="17">
        <v>0</v>
      </c>
      <c r="AY44" s="45">
        <f>AX44*'Productivity Report'!$S$32</f>
        <v>0</v>
      </c>
      <c r="AZ44" s="17">
        <v>0</v>
      </c>
      <c r="BA44" s="45">
        <f>AZ44*'Productivity Report'!$T$32</f>
        <v>0</v>
      </c>
      <c r="BB44" s="17"/>
      <c r="BC44" s="45">
        <f>BB44*'Productivity Report'!$U$32</f>
        <v>0</v>
      </c>
      <c r="BD44" s="17"/>
      <c r="BE44" s="45">
        <f>BD44*'Productivity Report'!$V$32</f>
        <v>0</v>
      </c>
      <c r="BF44" s="31"/>
      <c r="BG44" s="45">
        <f>BF44*'Productivity Report'!$W$32</f>
        <v>0</v>
      </c>
      <c r="BH44" s="81">
        <v>0</v>
      </c>
      <c r="BI44" s="84">
        <f>BH44*'Productivity Report'!$X$32</f>
        <v>0</v>
      </c>
      <c r="BJ44" s="81">
        <v>0</v>
      </c>
      <c r="BK44" s="84">
        <f>BJ44*'Productivity Report'!$Y$32</f>
        <v>0</v>
      </c>
      <c r="BM44" s="81">
        <v>0</v>
      </c>
      <c r="BN44" s="84">
        <f>BM44*'Productivity Report'!$Z$32</f>
        <v>0</v>
      </c>
      <c r="BO44" s="81">
        <v>0</v>
      </c>
      <c r="BP44" s="84">
        <f>BO44*'Productivity Report'!$AA$32</f>
        <v>0</v>
      </c>
      <c r="BQ44" s="81">
        <v>0</v>
      </c>
      <c r="BR44" s="84">
        <f>BQ44*'Productivity Report'!$AA$32</f>
        <v>0</v>
      </c>
      <c r="BS44" s="81">
        <v>0</v>
      </c>
      <c r="BT44" s="84">
        <f>BS44*'Productivity Report'!$AA$32</f>
        <v>0</v>
      </c>
      <c r="BU44" s="81">
        <v>0</v>
      </c>
      <c r="BV44" s="84">
        <f>BU44*'Productivity Report'!$AA$32</f>
        <v>0</v>
      </c>
      <c r="BW44" s="81">
        <v>0</v>
      </c>
      <c r="BX44" s="84">
        <f>BW44*'Productivity Report'!$AA$32</f>
        <v>0</v>
      </c>
      <c r="BY44" s="81">
        <v>0</v>
      </c>
      <c r="BZ44" s="84">
        <f>BY44*'Productivity Report'!$AA$32</f>
        <v>0</v>
      </c>
      <c r="CA44" s="81">
        <v>0</v>
      </c>
      <c r="CB44" s="84">
        <f>CA44*'Productivity Report'!$AA$32</f>
        <v>0</v>
      </c>
    </row>
    <row r="45" spans="1:80" hidden="1">
      <c r="A45" s="1" t="s">
        <v>127</v>
      </c>
      <c r="B45" s="1" t="s">
        <v>5</v>
      </c>
      <c r="C45" s="1" t="s">
        <v>95</v>
      </c>
      <c r="F45" s="1" t="s">
        <v>94</v>
      </c>
      <c r="G45" s="1">
        <v>100</v>
      </c>
      <c r="H45" s="1">
        <v>5</v>
      </c>
      <c r="I45" s="1" t="s">
        <v>95</v>
      </c>
      <c r="J45" s="1" t="s">
        <v>95</v>
      </c>
      <c r="K45" s="1" t="s">
        <v>95</v>
      </c>
      <c r="L45" s="1" t="s">
        <v>96</v>
      </c>
      <c r="M45" s="1">
        <v>100000</v>
      </c>
      <c r="N45" s="44">
        <f t="shared" si="3"/>
        <v>14</v>
      </c>
      <c r="O45" s="45">
        <f t="shared" si="4"/>
        <v>5079.2374941908147</v>
      </c>
      <c r="P45" s="44">
        <v>5</v>
      </c>
      <c r="Q45" s="45">
        <f>P45*'Productivity Report'!$B$32</f>
        <v>1815.0915404040404</v>
      </c>
      <c r="R45" s="44">
        <v>6</v>
      </c>
      <c r="S45" s="45">
        <f>R45*'Productivity Report'!$C$32</f>
        <v>2154.9062801932364</v>
      </c>
      <c r="T45" s="44">
        <v>2</v>
      </c>
      <c r="U45" s="45">
        <f>T45*'Productivity Report'!$D$32</f>
        <v>750.75778953556733</v>
      </c>
      <c r="V45" s="44">
        <v>1</v>
      </c>
      <c r="W45" s="45">
        <f>V45*'Productivity Report'!$E$32</f>
        <v>358.481884057971</v>
      </c>
      <c r="X45" s="44">
        <v>0</v>
      </c>
      <c r="Y45" s="45">
        <f>X45*'Productivity Report'!$F$32</f>
        <v>0</v>
      </c>
      <c r="Z45" s="44">
        <v>0</v>
      </c>
      <c r="AA45" s="45">
        <f>Z45*'Productivity Report'!$G$32</f>
        <v>0</v>
      </c>
      <c r="AB45" s="44">
        <v>0</v>
      </c>
      <c r="AC45" s="45">
        <f>AB45*'Productivity Report'!$H$32</f>
        <v>0</v>
      </c>
      <c r="AD45" s="44">
        <v>0</v>
      </c>
      <c r="AE45" s="45">
        <f>AD45*'Productivity Report'!$I$32</f>
        <v>0</v>
      </c>
      <c r="AF45" s="44">
        <v>0</v>
      </c>
      <c r="AG45" s="45">
        <f>AF45*'Productivity Report'!$J$32</f>
        <v>0</v>
      </c>
      <c r="AH45" s="44">
        <v>0</v>
      </c>
      <c r="AI45" s="45">
        <f>AH45*'Productivity Report'!$K$32</f>
        <v>0</v>
      </c>
      <c r="AJ45" s="44">
        <v>0</v>
      </c>
      <c r="AK45" s="45">
        <f>AJ45*'Productivity Report'!$L$32</f>
        <v>0</v>
      </c>
      <c r="AL45" s="44">
        <v>0</v>
      </c>
      <c r="AM45" s="45">
        <f>AL45*'Productivity Report'!$M$32</f>
        <v>0</v>
      </c>
      <c r="AN45" s="44">
        <v>0</v>
      </c>
      <c r="AO45" s="45">
        <f>AN45*'Productivity Report'!$N$32</f>
        <v>0</v>
      </c>
      <c r="AP45" s="44">
        <v>0</v>
      </c>
      <c r="AQ45" s="45">
        <f>AP45*'Productivity Report'!$O$32</f>
        <v>0</v>
      </c>
      <c r="AR45" s="44">
        <v>0</v>
      </c>
      <c r="AS45" s="45">
        <f>AR45*'Productivity Report'!$P$32</f>
        <v>0</v>
      </c>
      <c r="AT45" s="17">
        <v>0</v>
      </c>
      <c r="AU45" s="45">
        <f>AT45*'Productivity Report'!$Q$32</f>
        <v>0</v>
      </c>
      <c r="AV45" s="17">
        <v>0</v>
      </c>
      <c r="AW45" s="45">
        <f>AV45*'Productivity Report'!$R$32</f>
        <v>0</v>
      </c>
      <c r="AX45" s="17">
        <v>0</v>
      </c>
      <c r="AY45" s="45">
        <f>AX45*'Productivity Report'!$S$32</f>
        <v>0</v>
      </c>
      <c r="AZ45" s="17">
        <v>0</v>
      </c>
      <c r="BA45" s="45">
        <f>AZ45*'Productivity Report'!$T$32</f>
        <v>0</v>
      </c>
      <c r="BB45" s="17"/>
      <c r="BC45" s="45">
        <f>BB45*'Productivity Report'!$U$32</f>
        <v>0</v>
      </c>
      <c r="BD45" s="17"/>
      <c r="BE45" s="45">
        <f>BD45*'Productivity Report'!$V$32</f>
        <v>0</v>
      </c>
      <c r="BF45" s="31"/>
      <c r="BG45" s="45">
        <f>BF45*'Productivity Report'!$W$32</f>
        <v>0</v>
      </c>
      <c r="BH45" s="81">
        <v>0</v>
      </c>
      <c r="BI45" s="84">
        <f>BH45*'Productivity Report'!$X$32</f>
        <v>0</v>
      </c>
      <c r="BJ45" s="81">
        <v>0</v>
      </c>
      <c r="BK45" s="84">
        <f>BJ45*'Productivity Report'!$Y$32</f>
        <v>0</v>
      </c>
      <c r="BM45" s="81">
        <v>0</v>
      </c>
      <c r="BN45" s="84">
        <f>BM45*'Productivity Report'!$Z$32</f>
        <v>0</v>
      </c>
      <c r="BO45" s="81">
        <v>0</v>
      </c>
      <c r="BP45" s="84">
        <f>BO45*'Productivity Report'!$AA$32</f>
        <v>0</v>
      </c>
      <c r="BQ45" s="81">
        <v>0</v>
      </c>
      <c r="BR45" s="84">
        <f>BQ45*'Productivity Report'!$AA$32</f>
        <v>0</v>
      </c>
      <c r="BS45" s="81">
        <v>0</v>
      </c>
      <c r="BT45" s="84">
        <f>BS45*'Productivity Report'!$AA$32</f>
        <v>0</v>
      </c>
      <c r="BU45" s="81">
        <v>0</v>
      </c>
      <c r="BV45" s="84">
        <f>BU45*'Productivity Report'!$AA$32</f>
        <v>0</v>
      </c>
      <c r="BW45" s="81">
        <v>0</v>
      </c>
      <c r="BX45" s="84">
        <f>BW45*'Productivity Report'!$AA$32</f>
        <v>0</v>
      </c>
      <c r="BY45" s="81">
        <v>0</v>
      </c>
      <c r="BZ45" s="84">
        <f>BY45*'Productivity Report'!$AA$32</f>
        <v>0</v>
      </c>
      <c r="CA45" s="81">
        <v>0</v>
      </c>
      <c r="CB45" s="84">
        <f>CA45*'Productivity Report'!$AA$32</f>
        <v>0</v>
      </c>
    </row>
    <row r="46" spans="1:80" hidden="1">
      <c r="A46" s="1" t="s">
        <v>128</v>
      </c>
      <c r="B46" s="1" t="s">
        <v>5</v>
      </c>
      <c r="C46" s="1" t="s">
        <v>95</v>
      </c>
      <c r="F46" s="1" t="s">
        <v>94</v>
      </c>
      <c r="G46" s="1">
        <v>100</v>
      </c>
      <c r="H46" s="1">
        <v>5</v>
      </c>
      <c r="I46" s="1" t="s">
        <v>95</v>
      </c>
      <c r="J46" s="1" t="s">
        <v>95</v>
      </c>
      <c r="K46" s="1" t="s">
        <v>95</v>
      </c>
      <c r="L46" s="1" t="s">
        <v>96</v>
      </c>
      <c r="M46" s="1">
        <v>100000</v>
      </c>
      <c r="N46" s="44">
        <f t="shared" si="3"/>
        <v>15.5</v>
      </c>
      <c r="O46" s="45">
        <f t="shared" si="4"/>
        <v>5963.3461169667689</v>
      </c>
      <c r="P46" s="44">
        <v>2</v>
      </c>
      <c r="Q46" s="45">
        <f>P46*'Productivity Report'!$B$32</f>
        <v>726.03661616161617</v>
      </c>
      <c r="R46" s="44">
        <v>2</v>
      </c>
      <c r="S46" s="45">
        <f>R46*'Productivity Report'!$C$32</f>
        <v>718.30209339774547</v>
      </c>
      <c r="T46" s="44">
        <v>0</v>
      </c>
      <c r="U46" s="45">
        <f>T46*'Productivity Report'!$D$32</f>
        <v>0</v>
      </c>
      <c r="V46" s="44">
        <v>0</v>
      </c>
      <c r="W46" s="45">
        <f>V46*'Productivity Report'!$E$32</f>
        <v>0</v>
      </c>
      <c r="X46" s="44">
        <v>0</v>
      </c>
      <c r="Y46" s="45">
        <f>X46*'Productivity Report'!$F$32</f>
        <v>0</v>
      </c>
      <c r="Z46" s="44">
        <v>0</v>
      </c>
      <c r="AA46" s="45">
        <f>Z46*'Productivity Report'!$G$32</f>
        <v>0</v>
      </c>
      <c r="AB46" s="44">
        <v>0</v>
      </c>
      <c r="AC46" s="45">
        <f>AB46*'Productivity Report'!$H$32</f>
        <v>0</v>
      </c>
      <c r="AD46" s="44">
        <v>0</v>
      </c>
      <c r="AE46" s="45">
        <f>AD46*'Productivity Report'!$I$32</f>
        <v>0</v>
      </c>
      <c r="AF46" s="44">
        <v>0</v>
      </c>
      <c r="AG46" s="45">
        <f>AF46*'Productivity Report'!$J$32</f>
        <v>0</v>
      </c>
      <c r="AH46" s="44">
        <v>0</v>
      </c>
      <c r="AI46" s="45">
        <f>AH46*'Productivity Report'!$K$32</f>
        <v>0</v>
      </c>
      <c r="AJ46" s="44">
        <v>10</v>
      </c>
      <c r="AK46" s="45">
        <f>AJ46*'Productivity Report'!$L$32</f>
        <v>3925.3439153439153</v>
      </c>
      <c r="AL46" s="44">
        <v>1.5</v>
      </c>
      <c r="AM46" s="45">
        <f>AL46*'Productivity Report'!$M$32</f>
        <v>593.66349206349207</v>
      </c>
      <c r="AN46" s="44">
        <v>1</v>
      </c>
      <c r="AO46" s="45">
        <f>AN46*'Productivity Report'!$N$32</f>
        <v>364.47053140096614</v>
      </c>
      <c r="AP46" s="44">
        <v>5</v>
      </c>
      <c r="AQ46" s="45">
        <f>AP46*'Productivity Report'!$O$32</f>
        <v>1822.3526570048302</v>
      </c>
      <c r="AR46" s="44">
        <v>2</v>
      </c>
      <c r="AS46" s="45">
        <f>AR46*'Productivity Report'!$P$32</f>
        <v>702.88593749999995</v>
      </c>
      <c r="AT46" s="17">
        <v>0</v>
      </c>
      <c r="AU46" s="45">
        <f>AT46*'Productivity Report'!$Q$32</f>
        <v>0</v>
      </c>
      <c r="AV46" s="17">
        <v>0</v>
      </c>
      <c r="AW46" s="45">
        <f>AV46*'Productivity Report'!$R$32</f>
        <v>0</v>
      </c>
      <c r="AX46" s="17">
        <v>0</v>
      </c>
      <c r="AY46" s="45">
        <f>AX46*'Productivity Report'!$S$32</f>
        <v>0</v>
      </c>
      <c r="AZ46" s="17">
        <v>0</v>
      </c>
      <c r="BA46" s="45">
        <f>AZ46*'Productivity Report'!$T$32</f>
        <v>0</v>
      </c>
      <c r="BB46" s="17"/>
      <c r="BC46" s="45">
        <f>BB46*'Productivity Report'!$U$32</f>
        <v>0</v>
      </c>
      <c r="BD46" s="17"/>
      <c r="BE46" s="45">
        <f>BD46*'Productivity Report'!$V$32</f>
        <v>0</v>
      </c>
      <c r="BF46" s="31"/>
      <c r="BG46" s="45">
        <f>BF46*'Productivity Report'!$W$32</f>
        <v>0</v>
      </c>
      <c r="BH46" s="81">
        <v>0</v>
      </c>
      <c r="BI46" s="84">
        <f>BH46*'Productivity Report'!$X$32</f>
        <v>0</v>
      </c>
      <c r="BJ46" s="81">
        <v>0</v>
      </c>
      <c r="BK46" s="84">
        <f>BJ46*'Productivity Report'!$Y$32</f>
        <v>0</v>
      </c>
      <c r="BM46" s="81">
        <v>0</v>
      </c>
      <c r="BN46" s="84">
        <f>BM46*'Productivity Report'!$Z$32</f>
        <v>0</v>
      </c>
      <c r="BO46" s="81">
        <v>0</v>
      </c>
      <c r="BP46" s="84">
        <f>BO46*'Productivity Report'!$AA$32</f>
        <v>0</v>
      </c>
      <c r="BQ46" s="81">
        <v>0</v>
      </c>
      <c r="BR46" s="84">
        <f>BQ46*'Productivity Report'!$AA$32</f>
        <v>0</v>
      </c>
      <c r="BS46" s="81">
        <v>0</v>
      </c>
      <c r="BT46" s="84">
        <f>BS46*'Productivity Report'!$AA$32</f>
        <v>0</v>
      </c>
      <c r="BU46" s="81">
        <v>0</v>
      </c>
      <c r="BV46" s="84">
        <f>BU46*'Productivity Report'!$AA$32</f>
        <v>0</v>
      </c>
      <c r="BW46" s="81">
        <v>0</v>
      </c>
      <c r="BX46" s="84">
        <f>BW46*'Productivity Report'!$AA$32</f>
        <v>0</v>
      </c>
      <c r="BY46" s="81">
        <v>0</v>
      </c>
      <c r="BZ46" s="84">
        <f>BY46*'Productivity Report'!$AA$32</f>
        <v>0</v>
      </c>
      <c r="CA46" s="81">
        <v>0</v>
      </c>
      <c r="CB46" s="84">
        <f>CA46*'Productivity Report'!$AA$32</f>
        <v>0</v>
      </c>
    </row>
    <row r="47" spans="1:80" hidden="1">
      <c r="A47" s="1" t="s">
        <v>129</v>
      </c>
      <c r="B47" s="1" t="s">
        <v>5</v>
      </c>
      <c r="C47" s="1" t="s">
        <v>95</v>
      </c>
      <c r="F47" s="1" t="s">
        <v>95</v>
      </c>
      <c r="G47" s="1">
        <v>100</v>
      </c>
      <c r="H47" s="1">
        <v>5</v>
      </c>
      <c r="I47" s="1" t="s">
        <v>95</v>
      </c>
      <c r="J47" s="1" t="s">
        <v>95</v>
      </c>
      <c r="K47" s="1" t="s">
        <v>95</v>
      </c>
      <c r="L47" s="1" t="s">
        <v>96</v>
      </c>
      <c r="M47" s="1">
        <v>100000</v>
      </c>
      <c r="N47" s="44">
        <f t="shared" si="3"/>
        <v>6</v>
      </c>
      <c r="O47" s="45">
        <f t="shared" si="4"/>
        <v>2202.8310218587994</v>
      </c>
      <c r="P47" s="44">
        <f>1+3</f>
        <v>4</v>
      </c>
      <c r="Q47" s="45">
        <f>P47*'Productivity Report'!$B$32</f>
        <v>1452.0732323232323</v>
      </c>
      <c r="R47" s="44">
        <v>0</v>
      </c>
      <c r="S47" s="45">
        <f>R47*'Productivity Report'!$C$32</f>
        <v>0</v>
      </c>
      <c r="T47" s="44">
        <v>2</v>
      </c>
      <c r="U47" s="45">
        <f>T47*'Productivity Report'!$D$32</f>
        <v>750.75778953556733</v>
      </c>
      <c r="V47" s="44">
        <v>0</v>
      </c>
      <c r="W47" s="45">
        <f>V47*'Productivity Report'!$E$32</f>
        <v>0</v>
      </c>
      <c r="X47" s="44">
        <v>0</v>
      </c>
      <c r="Y47" s="45">
        <f>X47*'Productivity Report'!$F$32</f>
        <v>0</v>
      </c>
      <c r="Z47" s="44">
        <v>0</v>
      </c>
      <c r="AA47" s="45">
        <f>Z47*'Productivity Report'!$G$32</f>
        <v>0</v>
      </c>
      <c r="AB47" s="44">
        <v>0</v>
      </c>
      <c r="AC47" s="45">
        <f>AB47*'Productivity Report'!$H$32</f>
        <v>0</v>
      </c>
      <c r="AD47" s="44">
        <v>0</v>
      </c>
      <c r="AE47" s="45">
        <f>AD47*'Productivity Report'!$I$32</f>
        <v>0</v>
      </c>
      <c r="AF47" s="44">
        <v>0</v>
      </c>
      <c r="AG47" s="45">
        <f>AF47*'Productivity Report'!$J$32</f>
        <v>0</v>
      </c>
      <c r="AH47" s="44">
        <v>0</v>
      </c>
      <c r="AI47" s="45">
        <f>AH47*'Productivity Report'!$K$32</f>
        <v>0</v>
      </c>
      <c r="AJ47" s="44">
        <v>0</v>
      </c>
      <c r="AK47" s="45">
        <f>AJ47*'Productivity Report'!$L$32</f>
        <v>0</v>
      </c>
      <c r="AL47" s="44">
        <v>0</v>
      </c>
      <c r="AM47" s="45">
        <f>AL47*'Productivity Report'!$M$32</f>
        <v>0</v>
      </c>
      <c r="AN47" s="44">
        <v>0</v>
      </c>
      <c r="AO47" s="45">
        <f>AN47*'Productivity Report'!$N$32</f>
        <v>0</v>
      </c>
      <c r="AP47" s="44">
        <v>0</v>
      </c>
      <c r="AQ47" s="45">
        <f>AP47*'Productivity Report'!$O$32</f>
        <v>0</v>
      </c>
      <c r="AR47" s="44">
        <v>0</v>
      </c>
      <c r="AS47" s="45">
        <f>AR47*'Productivity Report'!$P$32</f>
        <v>0</v>
      </c>
      <c r="AT47" s="17">
        <v>0</v>
      </c>
      <c r="AU47" s="45">
        <f>AT47*'Productivity Report'!$Q$32</f>
        <v>0</v>
      </c>
      <c r="AV47" s="17">
        <v>0</v>
      </c>
      <c r="AW47" s="45">
        <f>AV47*'Productivity Report'!$R$32</f>
        <v>0</v>
      </c>
      <c r="AX47" s="17">
        <v>0</v>
      </c>
      <c r="AY47" s="45">
        <f>AX47*'Productivity Report'!$S$32</f>
        <v>0</v>
      </c>
      <c r="AZ47" s="17">
        <v>0</v>
      </c>
      <c r="BA47" s="45">
        <f>AZ47*'Productivity Report'!$T$32</f>
        <v>0</v>
      </c>
      <c r="BB47" s="17"/>
      <c r="BC47" s="45">
        <f>BB47*'Productivity Report'!$U$32</f>
        <v>0</v>
      </c>
      <c r="BD47" s="17"/>
      <c r="BE47" s="45">
        <f>BD47*'Productivity Report'!$V$32</f>
        <v>0</v>
      </c>
      <c r="BF47" s="31"/>
      <c r="BG47" s="45">
        <f>BF47*'Productivity Report'!$W$32</f>
        <v>0</v>
      </c>
      <c r="BH47" s="81">
        <v>0</v>
      </c>
      <c r="BI47" s="84">
        <f>BH47*'Productivity Report'!$X$32</f>
        <v>0</v>
      </c>
      <c r="BJ47" s="81">
        <v>0</v>
      </c>
      <c r="BK47" s="84">
        <f>BJ47*'Productivity Report'!$Y$32</f>
        <v>0</v>
      </c>
      <c r="BM47" s="81">
        <v>0</v>
      </c>
      <c r="BN47" s="84">
        <f>BM47*'Productivity Report'!$Z$32</f>
        <v>0</v>
      </c>
      <c r="BO47" s="81">
        <v>0</v>
      </c>
      <c r="BP47" s="84">
        <f>BO47*'Productivity Report'!$AA$32</f>
        <v>0</v>
      </c>
      <c r="BQ47" s="81">
        <v>0</v>
      </c>
      <c r="BR47" s="84">
        <f>BQ47*'Productivity Report'!$AA$32</f>
        <v>0</v>
      </c>
      <c r="BS47" s="81">
        <v>0</v>
      </c>
      <c r="BT47" s="84">
        <f>BS47*'Productivity Report'!$AA$32</f>
        <v>0</v>
      </c>
      <c r="BU47" s="81">
        <v>0</v>
      </c>
      <c r="BV47" s="84">
        <f>BU47*'Productivity Report'!$AA$32</f>
        <v>0</v>
      </c>
      <c r="BW47" s="81">
        <v>0</v>
      </c>
      <c r="BX47" s="84">
        <f>BW47*'Productivity Report'!$AA$32</f>
        <v>0</v>
      </c>
      <c r="BY47" s="81">
        <v>0</v>
      </c>
      <c r="BZ47" s="84">
        <f>BY47*'Productivity Report'!$AA$32</f>
        <v>0</v>
      </c>
      <c r="CA47" s="81">
        <v>0</v>
      </c>
      <c r="CB47" s="84">
        <f>CA47*'Productivity Report'!$AA$32</f>
        <v>0</v>
      </c>
    </row>
    <row r="48" spans="1:80" hidden="1">
      <c r="A48" s="40" t="s">
        <v>130</v>
      </c>
      <c r="B48" s="1" t="s">
        <v>5</v>
      </c>
      <c r="C48" s="1" t="s">
        <v>94</v>
      </c>
      <c r="D48" s="36">
        <v>43435</v>
      </c>
      <c r="F48" s="1" t="s">
        <v>95</v>
      </c>
      <c r="G48" s="1">
        <v>100</v>
      </c>
      <c r="H48" s="1">
        <v>5</v>
      </c>
      <c r="I48" s="1" t="s">
        <v>94</v>
      </c>
      <c r="J48" s="1" t="s">
        <v>95</v>
      </c>
      <c r="K48" s="1" t="s">
        <v>94</v>
      </c>
      <c r="L48" s="1" t="s">
        <v>96</v>
      </c>
      <c r="M48" s="1">
        <v>0</v>
      </c>
      <c r="N48" s="44">
        <f t="shared" si="3"/>
        <v>49</v>
      </c>
      <c r="O48" s="45">
        <f t="shared" si="4"/>
        <v>18504.453980361533</v>
      </c>
      <c r="P48" s="44">
        <v>0</v>
      </c>
      <c r="Q48" s="45">
        <f>P48*'Productivity Report'!$B$32</f>
        <v>0</v>
      </c>
      <c r="R48" s="44">
        <v>0</v>
      </c>
      <c r="S48" s="45">
        <f>R48*'Productivity Report'!$C$32</f>
        <v>0</v>
      </c>
      <c r="T48" s="44">
        <v>0</v>
      </c>
      <c r="U48" s="45">
        <f>T48*'Productivity Report'!$D$32</f>
        <v>0</v>
      </c>
      <c r="V48" s="44">
        <v>0</v>
      </c>
      <c r="W48" s="45">
        <f>V48*'Productivity Report'!$E$32</f>
        <v>0</v>
      </c>
      <c r="X48" s="44">
        <v>0</v>
      </c>
      <c r="Y48" s="45">
        <f>X48*'Productivity Report'!$F$32</f>
        <v>0</v>
      </c>
      <c r="Z48" s="44">
        <v>0</v>
      </c>
      <c r="AA48" s="45">
        <f>Z48*'Productivity Report'!$G$32</f>
        <v>0</v>
      </c>
      <c r="AB48" s="44">
        <v>0</v>
      </c>
      <c r="AC48" s="45">
        <f>AB48*'Productivity Report'!$H$32</f>
        <v>0</v>
      </c>
      <c r="AD48" s="44">
        <v>0</v>
      </c>
      <c r="AE48" s="45">
        <f>AD48*'Productivity Report'!$I$32</f>
        <v>0</v>
      </c>
      <c r="AF48" s="44">
        <v>3</v>
      </c>
      <c r="AG48" s="45">
        <f>AF48*'Productivity Report'!$J$32</f>
        <v>1209.7067669172934</v>
      </c>
      <c r="AH48" s="44">
        <v>33</v>
      </c>
      <c r="AI48" s="45">
        <f>AH48*'Productivity Report'!$K$32</f>
        <v>12149.663615560643</v>
      </c>
      <c r="AJ48" s="44">
        <v>0</v>
      </c>
      <c r="AK48" s="45">
        <f>AJ48*'Productivity Report'!$L$32</f>
        <v>0</v>
      </c>
      <c r="AL48" s="44">
        <v>13</v>
      </c>
      <c r="AM48" s="45">
        <f>AL48*'Productivity Report'!$M$32</f>
        <v>5145.0835978835985</v>
      </c>
      <c r="AN48" s="44">
        <v>1</v>
      </c>
      <c r="AO48" s="45">
        <f>AN48*'Productivity Report'!$N$32</f>
        <v>364.47053140096614</v>
      </c>
      <c r="AP48" s="44">
        <v>0</v>
      </c>
      <c r="AQ48" s="45">
        <f>AP48*'Productivity Report'!$O$32</f>
        <v>0</v>
      </c>
      <c r="AR48" s="44">
        <v>0</v>
      </c>
      <c r="AS48" s="45">
        <f>AR48*'Productivity Report'!$P$32</f>
        <v>0</v>
      </c>
      <c r="AT48" s="17">
        <v>0</v>
      </c>
      <c r="AU48" s="45">
        <f>AT48*'Productivity Report'!$Q$32</f>
        <v>0</v>
      </c>
      <c r="AV48" s="17">
        <v>0</v>
      </c>
      <c r="AW48" s="45">
        <f>AV48*'Productivity Report'!$R$32</f>
        <v>0</v>
      </c>
      <c r="AX48" s="17">
        <v>0</v>
      </c>
      <c r="AY48" s="45">
        <f>AX48*'Productivity Report'!$S$32</f>
        <v>0</v>
      </c>
      <c r="AZ48" s="17">
        <v>5</v>
      </c>
      <c r="BA48" s="45">
        <f>AZ48*'Productivity Report'!$T$32</f>
        <v>2686.2881944444443</v>
      </c>
      <c r="BB48" s="17"/>
      <c r="BC48" s="45">
        <f>BB48*'Productivity Report'!$U$32</f>
        <v>0</v>
      </c>
      <c r="BD48" s="17"/>
      <c r="BE48" s="45">
        <f>BD48*'Productivity Report'!$V$32</f>
        <v>0</v>
      </c>
      <c r="BF48" s="31"/>
      <c r="BG48" s="45">
        <f>BF48*'Productivity Report'!$W$32</f>
        <v>0</v>
      </c>
      <c r="BH48" s="81">
        <v>0</v>
      </c>
      <c r="BI48" s="84">
        <f>BH48*'Productivity Report'!$X$32</f>
        <v>0</v>
      </c>
      <c r="BJ48" s="81">
        <v>0</v>
      </c>
      <c r="BK48" s="84">
        <f>BJ48*'Productivity Report'!$Y$32</f>
        <v>0</v>
      </c>
      <c r="BM48" s="81">
        <v>0</v>
      </c>
      <c r="BN48" s="84">
        <f>BM48*'Productivity Report'!$Z$32</f>
        <v>0</v>
      </c>
      <c r="BO48" s="81">
        <v>0</v>
      </c>
      <c r="BP48" s="84">
        <f>BO48*'Productivity Report'!$AA$32</f>
        <v>0</v>
      </c>
      <c r="BQ48" s="81">
        <v>0</v>
      </c>
      <c r="BR48" s="84">
        <f>BQ48*'Productivity Report'!$AA$32</f>
        <v>0</v>
      </c>
      <c r="BS48" s="81">
        <v>0</v>
      </c>
      <c r="BT48" s="84">
        <f>BS48*'Productivity Report'!$AA$32</f>
        <v>0</v>
      </c>
      <c r="BU48" s="81">
        <v>0</v>
      </c>
      <c r="BV48" s="84">
        <f>BU48*'Productivity Report'!$AA$32</f>
        <v>0</v>
      </c>
      <c r="BW48" s="81">
        <v>0</v>
      </c>
      <c r="BX48" s="84">
        <f>BW48*'Productivity Report'!$AA$32</f>
        <v>0</v>
      </c>
      <c r="BY48" s="81">
        <v>0</v>
      </c>
      <c r="BZ48" s="84">
        <f>BY48*'Productivity Report'!$AA$32</f>
        <v>0</v>
      </c>
      <c r="CA48" s="81">
        <v>0</v>
      </c>
      <c r="CB48" s="84">
        <f>CA48*'Productivity Report'!$AA$32</f>
        <v>0</v>
      </c>
    </row>
    <row r="49" spans="1:80" ht="15" hidden="1" customHeight="1">
      <c r="A49" s="39" t="s">
        <v>131</v>
      </c>
      <c r="B49" s="1" t="s">
        <v>5</v>
      </c>
      <c r="C49" s="1" t="s">
        <v>95</v>
      </c>
      <c r="D49" s="36">
        <v>43435</v>
      </c>
      <c r="F49" s="1" t="s">
        <v>95</v>
      </c>
      <c r="G49" s="1">
        <v>0</v>
      </c>
      <c r="H49" s="1">
        <v>5</v>
      </c>
      <c r="I49" s="1" t="s">
        <v>95</v>
      </c>
      <c r="J49" s="1" t="s">
        <v>95</v>
      </c>
      <c r="K49" s="1" t="s">
        <v>95</v>
      </c>
      <c r="L49" s="1" t="s">
        <v>96</v>
      </c>
      <c r="M49" s="1">
        <v>0</v>
      </c>
      <c r="N49" s="44">
        <f t="shared" si="3"/>
        <v>24</v>
      </c>
      <c r="O49" s="45">
        <f t="shared" si="4"/>
        <v>9349.5571779690781</v>
      </c>
      <c r="P49" s="44">
        <v>0</v>
      </c>
      <c r="Q49" s="45">
        <f>P49*'Productivity Report'!$B$32</f>
        <v>0</v>
      </c>
      <c r="R49" s="44">
        <v>0</v>
      </c>
      <c r="S49" s="45">
        <f>R49*'Productivity Report'!$C$32</f>
        <v>0</v>
      </c>
      <c r="T49" s="44">
        <v>0</v>
      </c>
      <c r="U49" s="45">
        <f>T49*'Productivity Report'!$D$32</f>
        <v>0</v>
      </c>
      <c r="V49" s="44">
        <v>0</v>
      </c>
      <c r="W49" s="45">
        <f>V49*'Productivity Report'!$E$32</f>
        <v>0</v>
      </c>
      <c r="X49" s="44">
        <v>0</v>
      </c>
      <c r="Y49" s="45">
        <f>X49*'Productivity Report'!$F$32</f>
        <v>0</v>
      </c>
      <c r="Z49" s="44">
        <v>0</v>
      </c>
      <c r="AA49" s="45">
        <f>Z49*'Productivity Report'!$G$32</f>
        <v>0</v>
      </c>
      <c r="AB49" s="44">
        <v>0</v>
      </c>
      <c r="AC49" s="45">
        <f>AB49*'Productivity Report'!$H$32</f>
        <v>0</v>
      </c>
      <c r="AD49" s="44">
        <v>0</v>
      </c>
      <c r="AE49" s="45">
        <f>AD49*'Productivity Report'!$I$32</f>
        <v>0</v>
      </c>
      <c r="AF49" s="44">
        <v>7</v>
      </c>
      <c r="AG49" s="45">
        <f>AF49*'Productivity Report'!$J$32</f>
        <v>2822.6491228070176</v>
      </c>
      <c r="AH49" s="44">
        <v>6</v>
      </c>
      <c r="AI49" s="45">
        <f>AH49*'Productivity Report'!$K$32</f>
        <v>2209.0297482837532</v>
      </c>
      <c r="AJ49" s="44">
        <v>11</v>
      </c>
      <c r="AK49" s="45">
        <f>AJ49*'Productivity Report'!$L$32</f>
        <v>4317.8783068783068</v>
      </c>
      <c r="AL49" s="44">
        <v>0</v>
      </c>
      <c r="AM49" s="45">
        <f>AL49*'Productivity Report'!$M$32</f>
        <v>0</v>
      </c>
      <c r="AN49" s="44">
        <v>48</v>
      </c>
      <c r="AO49" s="45">
        <f>AN49*'Productivity Report'!$N$32</f>
        <v>17494.585507246375</v>
      </c>
      <c r="AP49" s="44">
        <v>11</v>
      </c>
      <c r="AQ49" s="45">
        <f>AP49*'Productivity Report'!$O$32</f>
        <v>4009.1758454106262</v>
      </c>
      <c r="AR49" s="44">
        <v>0</v>
      </c>
      <c r="AS49" s="45">
        <f>AR49*'Productivity Report'!$P$32</f>
        <v>0</v>
      </c>
      <c r="AT49" s="17">
        <v>0.7</v>
      </c>
      <c r="AU49" s="45">
        <f>AT49*'Productivity Report'!$Q$32</f>
        <v>265.04374999999999</v>
      </c>
      <c r="AV49" s="17">
        <v>3</v>
      </c>
      <c r="AW49" s="45">
        <f>AV49*'Productivity Report'!$R$32</f>
        <v>1073.9415584415585</v>
      </c>
      <c r="AX49" s="17">
        <v>6</v>
      </c>
      <c r="AY49" s="45">
        <f>AX49*'Productivity Report'!$S$32</f>
        <v>2143.2445054945056</v>
      </c>
      <c r="AZ49" s="17">
        <v>3</v>
      </c>
      <c r="BA49" s="45">
        <f>AZ49*'Productivity Report'!$T$32</f>
        <v>1611.7729166666668</v>
      </c>
      <c r="BB49" s="17">
        <v>9.5</v>
      </c>
      <c r="BC49" s="45">
        <f>BB49*'Productivity Report'!$U$32</f>
        <v>5074.6328125</v>
      </c>
      <c r="BD49" s="31">
        <v>7</v>
      </c>
      <c r="BE49" s="45">
        <f>BD49*'Productivity Report'!$V$32</f>
        <v>3413.9008838383838</v>
      </c>
      <c r="BF49" s="31"/>
      <c r="BG49" s="45">
        <f>BF49*'Productivity Report'!$W$32</f>
        <v>0</v>
      </c>
      <c r="BH49" s="81">
        <v>0</v>
      </c>
      <c r="BI49" s="84">
        <f>BH49*'Productivity Report'!$X$32</f>
        <v>0</v>
      </c>
      <c r="BJ49" s="81">
        <v>0</v>
      </c>
      <c r="BK49" s="84">
        <f>BJ49*'Productivity Report'!$Y$32</f>
        <v>0</v>
      </c>
      <c r="BM49" s="81">
        <v>0</v>
      </c>
      <c r="BN49" s="84">
        <f>BM49*'Productivity Report'!$Z$32</f>
        <v>0</v>
      </c>
      <c r="BO49" s="81">
        <v>0</v>
      </c>
      <c r="BP49" s="84">
        <f>BO49*'Productivity Report'!$AA$32</f>
        <v>0</v>
      </c>
      <c r="BQ49" s="81">
        <v>0</v>
      </c>
      <c r="BR49" s="84">
        <f>BQ49*'Productivity Report'!$AA$32</f>
        <v>0</v>
      </c>
      <c r="BS49" s="81">
        <v>0</v>
      </c>
      <c r="BT49" s="84">
        <f>BS49*'Productivity Report'!$AA$32</f>
        <v>0</v>
      </c>
      <c r="BU49" s="81">
        <v>0</v>
      </c>
      <c r="BV49" s="84">
        <f>BU49*'Productivity Report'!$AA$32</f>
        <v>0</v>
      </c>
      <c r="BW49" s="81">
        <v>0</v>
      </c>
      <c r="BX49" s="84">
        <f>BW49*'Productivity Report'!$AA$32</f>
        <v>0</v>
      </c>
      <c r="BY49" s="81">
        <v>0</v>
      </c>
      <c r="BZ49" s="84">
        <f>BY49*'Productivity Report'!$AA$32</f>
        <v>0</v>
      </c>
      <c r="CA49" s="81">
        <v>0</v>
      </c>
      <c r="CB49" s="84">
        <f>CA49*'Productivity Report'!$AA$32</f>
        <v>0</v>
      </c>
    </row>
    <row r="50" spans="1:80" hidden="1">
      <c r="A50" s="40" t="s">
        <v>132</v>
      </c>
      <c r="B50" s="1" t="s">
        <v>133</v>
      </c>
      <c r="C50" s="1" t="s">
        <v>94</v>
      </c>
      <c r="D50" s="36">
        <v>43435</v>
      </c>
      <c r="E50" s="36">
        <v>43466</v>
      </c>
      <c r="F50" s="1" t="s">
        <v>94</v>
      </c>
      <c r="G50" s="1">
        <v>100</v>
      </c>
      <c r="H50" s="1">
        <v>5</v>
      </c>
      <c r="I50" s="1" t="s">
        <v>94</v>
      </c>
      <c r="J50" s="1" t="s">
        <v>95</v>
      </c>
      <c r="K50" s="1" t="s">
        <v>94</v>
      </c>
      <c r="L50" s="1" t="s">
        <v>96</v>
      </c>
      <c r="M50" s="1">
        <v>0</v>
      </c>
      <c r="N50" s="44">
        <f t="shared" si="3"/>
        <v>135</v>
      </c>
      <c r="O50" s="45">
        <f t="shared" si="4"/>
        <v>51771.943227634307</v>
      </c>
      <c r="P50" s="44">
        <v>0</v>
      </c>
      <c r="Q50" s="45">
        <f>P50*'Productivity Report'!$B$32</f>
        <v>0</v>
      </c>
      <c r="R50" s="44">
        <v>0</v>
      </c>
      <c r="S50" s="45">
        <f>R50*'Productivity Report'!$C$32</f>
        <v>0</v>
      </c>
      <c r="T50" s="44">
        <v>0</v>
      </c>
      <c r="U50" s="45">
        <f>T50*'Productivity Report'!$D$32</f>
        <v>0</v>
      </c>
      <c r="V50" s="44">
        <v>0</v>
      </c>
      <c r="W50" s="45">
        <f>V50*'Productivity Report'!$E$32</f>
        <v>0</v>
      </c>
      <c r="X50" s="44">
        <v>0</v>
      </c>
      <c r="Y50" s="45">
        <f>X50*'Productivity Report'!$F$32</f>
        <v>0</v>
      </c>
      <c r="Z50" s="44">
        <v>0</v>
      </c>
      <c r="AA50" s="45">
        <f>Z50*'Productivity Report'!$G$32</f>
        <v>0</v>
      </c>
      <c r="AB50" s="44">
        <v>0</v>
      </c>
      <c r="AC50" s="45">
        <f>AB50*'Productivity Report'!$H$32</f>
        <v>0</v>
      </c>
      <c r="AD50" s="44">
        <v>0</v>
      </c>
      <c r="AE50" s="45">
        <f>AD50*'Productivity Report'!$I$32</f>
        <v>0</v>
      </c>
      <c r="AF50" s="44">
        <v>59</v>
      </c>
      <c r="AG50" s="45">
        <f>AF50*'Productivity Report'!$J$32</f>
        <v>23790.899749373435</v>
      </c>
      <c r="AH50" s="44">
        <v>76</v>
      </c>
      <c r="AI50" s="45">
        <f>AH50*'Productivity Report'!$K$32</f>
        <v>27981.043478260872</v>
      </c>
      <c r="AJ50" s="44">
        <v>0</v>
      </c>
      <c r="AK50" s="45">
        <f>AJ50*'Productivity Report'!$L$32</f>
        <v>0</v>
      </c>
      <c r="AL50" s="44">
        <v>0</v>
      </c>
      <c r="AM50" s="45">
        <f>AL50*'Productivity Report'!$M$32</f>
        <v>0</v>
      </c>
      <c r="AN50" s="44">
        <v>0</v>
      </c>
      <c r="AO50" s="45">
        <f>AN50*'Productivity Report'!$N$32</f>
        <v>0</v>
      </c>
      <c r="AP50" s="44">
        <v>0</v>
      </c>
      <c r="AQ50" s="45">
        <f>AP50*'Productivity Report'!$O$32</f>
        <v>0</v>
      </c>
      <c r="AR50" s="44">
        <v>0</v>
      </c>
      <c r="AS50" s="45">
        <f>AR50*'Productivity Report'!$P$32</f>
        <v>0</v>
      </c>
      <c r="AT50" s="17">
        <v>0</v>
      </c>
      <c r="AU50" s="45">
        <f>AT50*'Productivity Report'!$Q$32</f>
        <v>0</v>
      </c>
      <c r="AV50" s="17">
        <v>0</v>
      </c>
      <c r="AW50" s="45">
        <f>AV50*'Productivity Report'!$R$32</f>
        <v>0</v>
      </c>
      <c r="AX50" s="17">
        <v>0</v>
      </c>
      <c r="AY50" s="45">
        <f>AX50*'Productivity Report'!$S$32</f>
        <v>0</v>
      </c>
      <c r="AZ50" s="17">
        <v>89</v>
      </c>
      <c r="BA50" s="45">
        <f>AZ50*'Productivity Report'!$T$32</f>
        <v>47815.929861111108</v>
      </c>
      <c r="BB50" s="17"/>
      <c r="BC50" s="45">
        <f>BB50*'Productivity Report'!$U$32</f>
        <v>0</v>
      </c>
      <c r="BD50" s="17"/>
      <c r="BE50" s="45">
        <f>BD50*'Productivity Report'!$V$32</f>
        <v>0</v>
      </c>
      <c r="BF50" s="31"/>
      <c r="BG50" s="45">
        <f>BF50*'Productivity Report'!$W$32</f>
        <v>0</v>
      </c>
      <c r="BH50" s="81">
        <v>0</v>
      </c>
      <c r="BI50" s="84">
        <f>BH50*'Productivity Report'!$X$32</f>
        <v>0</v>
      </c>
      <c r="BJ50" s="81">
        <v>0</v>
      </c>
      <c r="BK50" s="84">
        <f>BJ50*'Productivity Report'!$Y$32</f>
        <v>0</v>
      </c>
      <c r="BM50" s="81">
        <v>0</v>
      </c>
      <c r="BN50" s="84">
        <f>BM50*'Productivity Report'!$Z$32</f>
        <v>0</v>
      </c>
      <c r="BO50" s="81">
        <v>0</v>
      </c>
      <c r="BP50" s="84">
        <f>BO50*'Productivity Report'!$AA$32</f>
        <v>0</v>
      </c>
      <c r="BQ50" s="81">
        <v>0</v>
      </c>
      <c r="BR50" s="84">
        <f>BQ50*'Productivity Report'!$AA$32</f>
        <v>0</v>
      </c>
      <c r="BS50" s="81">
        <v>0</v>
      </c>
      <c r="BT50" s="84">
        <f>BS50*'Productivity Report'!$AA$32</f>
        <v>0</v>
      </c>
      <c r="BU50" s="81">
        <v>0</v>
      </c>
      <c r="BV50" s="84">
        <f>BU50*'Productivity Report'!$AA$32</f>
        <v>0</v>
      </c>
      <c r="BW50" s="81">
        <v>0</v>
      </c>
      <c r="BX50" s="84">
        <f>BW50*'Productivity Report'!$AA$32</f>
        <v>0</v>
      </c>
      <c r="BY50" s="81">
        <v>0</v>
      </c>
      <c r="BZ50" s="84">
        <f>BY50*'Productivity Report'!$AA$32</f>
        <v>0</v>
      </c>
      <c r="CA50" s="81">
        <v>0</v>
      </c>
      <c r="CB50" s="84">
        <f>CA50*'Productivity Report'!$AA$32</f>
        <v>0</v>
      </c>
    </row>
    <row r="51" spans="1:80" hidden="1">
      <c r="A51" s="40" t="s">
        <v>134</v>
      </c>
      <c r="B51" s="1" t="s">
        <v>133</v>
      </c>
      <c r="C51" s="1" t="s">
        <v>94</v>
      </c>
      <c r="D51" s="36">
        <v>43374</v>
      </c>
      <c r="E51" s="36">
        <v>43466</v>
      </c>
      <c r="F51" s="1" t="s">
        <v>94</v>
      </c>
      <c r="G51" s="1">
        <v>100</v>
      </c>
      <c r="H51" s="1">
        <v>5</v>
      </c>
      <c r="I51" s="1" t="s">
        <v>94</v>
      </c>
      <c r="J51" s="1" t="s">
        <v>95</v>
      </c>
      <c r="K51" s="1" t="s">
        <v>94</v>
      </c>
      <c r="L51" s="1" t="s">
        <v>96</v>
      </c>
      <c r="M51" s="1">
        <v>0</v>
      </c>
      <c r="N51" s="44">
        <f t="shared" si="3"/>
        <v>582</v>
      </c>
      <c r="O51" s="45">
        <f t="shared" si="4"/>
        <v>233715.216004438</v>
      </c>
      <c r="P51" s="44">
        <v>0</v>
      </c>
      <c r="Q51" s="45">
        <f>P51*'Productivity Report'!$B$32</f>
        <v>0</v>
      </c>
      <c r="R51" s="44">
        <v>0</v>
      </c>
      <c r="S51" s="45">
        <f>R51*'Productivity Report'!$C$32</f>
        <v>0</v>
      </c>
      <c r="T51" s="44">
        <v>0</v>
      </c>
      <c r="U51" s="45">
        <f>T51*'Productivity Report'!$D$32</f>
        <v>0</v>
      </c>
      <c r="V51" s="44">
        <v>0</v>
      </c>
      <c r="W51" s="45">
        <f>V51*'Productivity Report'!$E$32</f>
        <v>0</v>
      </c>
      <c r="X51" s="44">
        <v>0</v>
      </c>
      <c r="Y51" s="45">
        <f>X51*'Productivity Report'!$F$32</f>
        <v>0</v>
      </c>
      <c r="Z51" s="44">
        <v>0</v>
      </c>
      <c r="AA51" s="45">
        <f>Z51*'Productivity Report'!$G$32</f>
        <v>0</v>
      </c>
      <c r="AB51" s="44">
        <v>213</v>
      </c>
      <c r="AC51" s="45">
        <f>AB51*'Productivity Report'!$H$32</f>
        <v>88287.42424242424</v>
      </c>
      <c r="AD51" s="44">
        <v>162</v>
      </c>
      <c r="AE51" s="45">
        <f>AD51*'Productivity Report'!$I$32</f>
        <v>65324.165413533839</v>
      </c>
      <c r="AF51" s="44">
        <v>111</v>
      </c>
      <c r="AG51" s="45">
        <f>AF51*'Productivity Report'!$J$32</f>
        <v>44759.150375939855</v>
      </c>
      <c r="AH51" s="44">
        <v>96</v>
      </c>
      <c r="AI51" s="45">
        <f>AH51*'Productivity Report'!$K$32</f>
        <v>35344.475972540051</v>
      </c>
      <c r="AJ51" s="44">
        <v>0</v>
      </c>
      <c r="AK51" s="45">
        <f>AJ51*'Productivity Report'!$L$32</f>
        <v>0</v>
      </c>
      <c r="AL51" s="44">
        <v>0</v>
      </c>
      <c r="AM51" s="45">
        <f>AL51*'Productivity Report'!$M$32</f>
        <v>0</v>
      </c>
      <c r="AN51" s="44">
        <v>1</v>
      </c>
      <c r="AO51" s="45">
        <f>AN51*'Productivity Report'!$N$32</f>
        <v>364.47053140096614</v>
      </c>
      <c r="AP51" s="44">
        <v>0</v>
      </c>
      <c r="AQ51" s="45">
        <f>AP51*'Productivity Report'!$O$32</f>
        <v>0</v>
      </c>
      <c r="AR51" s="44">
        <v>22</v>
      </c>
      <c r="AS51" s="45">
        <f>AR51*'Productivity Report'!$P$32</f>
        <v>7731.7453124999993</v>
      </c>
      <c r="AT51" s="17">
        <v>39.5</v>
      </c>
      <c r="AU51" s="45">
        <f>AT51*'Productivity Report'!$Q$32</f>
        <v>14956.040178571428</v>
      </c>
      <c r="AV51" s="17">
        <v>0</v>
      </c>
      <c r="AW51" s="45">
        <f>AV51*'Productivity Report'!$R$32</f>
        <v>0</v>
      </c>
      <c r="AX51" s="17">
        <v>0</v>
      </c>
      <c r="AY51" s="45">
        <f>AX51*'Productivity Report'!$S$32</f>
        <v>0</v>
      </c>
      <c r="AZ51" s="17">
        <v>0</v>
      </c>
      <c r="BA51" s="45">
        <f>AZ51*'Productivity Report'!$T$32</f>
        <v>0</v>
      </c>
      <c r="BB51" s="17">
        <v>147.5</v>
      </c>
      <c r="BC51" s="45">
        <f>BB51*'Productivity Report'!$U$32</f>
        <v>78790.3515625</v>
      </c>
      <c r="BD51" s="31">
        <v>57</v>
      </c>
      <c r="BE51" s="45">
        <f>BD51*'Productivity Report'!$V$32</f>
        <v>27798.907196969696</v>
      </c>
      <c r="BF51" s="31"/>
      <c r="BG51" s="45">
        <f>BF51*'Productivity Report'!$W$32</f>
        <v>0</v>
      </c>
      <c r="BH51" s="81">
        <v>0</v>
      </c>
      <c r="BI51" s="84">
        <f>BH51*'Productivity Report'!$X$32</f>
        <v>0</v>
      </c>
      <c r="BJ51" s="81">
        <v>0</v>
      </c>
      <c r="BK51" s="84">
        <f>BJ51*'Productivity Report'!$Y$32</f>
        <v>0</v>
      </c>
      <c r="BM51" s="81">
        <v>0</v>
      </c>
      <c r="BN51" s="84">
        <f>BM51*'Productivity Report'!$Z$32</f>
        <v>0</v>
      </c>
      <c r="BO51" s="81">
        <v>0</v>
      </c>
      <c r="BP51" s="84">
        <f>BO51*'Productivity Report'!$AA$32</f>
        <v>0</v>
      </c>
      <c r="BQ51" s="81">
        <v>0</v>
      </c>
      <c r="BR51" s="84">
        <f>BQ51*'Productivity Report'!$AA$32</f>
        <v>0</v>
      </c>
      <c r="BS51" s="81">
        <v>0</v>
      </c>
      <c r="BT51" s="84">
        <f>BS51*'Productivity Report'!$AA$32</f>
        <v>0</v>
      </c>
      <c r="BU51" s="81">
        <v>0</v>
      </c>
      <c r="BV51" s="84">
        <f>BU51*'Productivity Report'!$AA$32</f>
        <v>0</v>
      </c>
      <c r="BW51" s="81">
        <v>0</v>
      </c>
      <c r="BX51" s="84">
        <f>BW51*'Productivity Report'!$AA$32</f>
        <v>0</v>
      </c>
      <c r="BY51" s="81">
        <v>0</v>
      </c>
      <c r="BZ51" s="84">
        <f>BY51*'Productivity Report'!$AA$32</f>
        <v>0</v>
      </c>
      <c r="CA51" s="81">
        <v>0</v>
      </c>
      <c r="CB51" s="84">
        <f>CA51*'Productivity Report'!$AA$32</f>
        <v>0</v>
      </c>
    </row>
    <row r="52" spans="1:80" hidden="1">
      <c r="A52" s="40" t="s">
        <v>135</v>
      </c>
      <c r="B52" s="1" t="s">
        <v>133</v>
      </c>
      <c r="C52" s="1" t="s">
        <v>94</v>
      </c>
      <c r="D52" s="36">
        <v>43405</v>
      </c>
      <c r="F52" s="1" t="s">
        <v>95</v>
      </c>
      <c r="G52" s="1">
        <v>25</v>
      </c>
      <c r="H52" s="1">
        <v>5</v>
      </c>
      <c r="I52" s="1" t="s">
        <v>95</v>
      </c>
      <c r="J52" s="1" t="s">
        <v>95</v>
      </c>
      <c r="K52" s="1" t="s">
        <v>94</v>
      </c>
      <c r="L52" s="1" t="s">
        <v>96</v>
      </c>
      <c r="M52" s="1">
        <v>0</v>
      </c>
      <c r="N52" s="44">
        <f t="shared" si="3"/>
        <v>226</v>
      </c>
      <c r="O52" s="45">
        <f t="shared" si="4"/>
        <v>90289.707965566093</v>
      </c>
      <c r="P52" s="44">
        <v>0</v>
      </c>
      <c r="Q52" s="45">
        <f>P52*'Productivity Report'!$B$32</f>
        <v>0</v>
      </c>
      <c r="R52" s="44">
        <v>0</v>
      </c>
      <c r="S52" s="45">
        <f>R52*'Productivity Report'!$C$32</f>
        <v>0</v>
      </c>
      <c r="T52" s="44">
        <v>0</v>
      </c>
      <c r="U52" s="45">
        <f>T52*'Productivity Report'!$D$32</f>
        <v>0</v>
      </c>
      <c r="V52" s="44">
        <v>0</v>
      </c>
      <c r="W52" s="45">
        <f>V52*'Productivity Report'!$E$32</f>
        <v>0</v>
      </c>
      <c r="X52" s="44">
        <v>0</v>
      </c>
      <c r="Y52" s="45">
        <f>X52*'Productivity Report'!$F$32</f>
        <v>0</v>
      </c>
      <c r="Z52" s="44">
        <v>0</v>
      </c>
      <c r="AA52" s="45">
        <f>Z52*'Productivity Report'!$G$32</f>
        <v>0</v>
      </c>
      <c r="AB52" s="44">
        <v>0</v>
      </c>
      <c r="AC52" s="45">
        <f>AB52*'Productivity Report'!$H$32</f>
        <v>0</v>
      </c>
      <c r="AD52" s="44">
        <v>33</v>
      </c>
      <c r="AE52" s="45">
        <f>AD52*'Productivity Report'!$I$32</f>
        <v>13306.774436090227</v>
      </c>
      <c r="AF52" s="44">
        <v>169</v>
      </c>
      <c r="AG52" s="45">
        <f>AF52*'Productivity Report'!$J$32</f>
        <v>68146.814536340855</v>
      </c>
      <c r="AH52" s="44">
        <v>24</v>
      </c>
      <c r="AI52" s="45">
        <f>AH52*'Productivity Report'!$K$32</f>
        <v>8836.1189931350127</v>
      </c>
      <c r="AJ52" s="44">
        <v>0</v>
      </c>
      <c r="AK52" s="45">
        <f>AJ52*'Productivity Report'!$L$32</f>
        <v>0</v>
      </c>
      <c r="AL52" s="44">
        <v>0</v>
      </c>
      <c r="AM52" s="45">
        <f>AL52*'Productivity Report'!$M$32</f>
        <v>0</v>
      </c>
      <c r="AN52" s="44">
        <v>0</v>
      </c>
      <c r="AO52" s="45">
        <f>AN52*'Productivity Report'!$N$32</f>
        <v>0</v>
      </c>
      <c r="AP52" s="44">
        <v>0</v>
      </c>
      <c r="AQ52" s="45">
        <f>AP52*'Productivity Report'!$O$32</f>
        <v>0</v>
      </c>
      <c r="AR52" s="44">
        <v>0</v>
      </c>
      <c r="AS52" s="45">
        <f>AR52*'Productivity Report'!$P$32</f>
        <v>0</v>
      </c>
      <c r="AT52" s="17">
        <v>0</v>
      </c>
      <c r="AU52" s="45">
        <f>AT52*'Productivity Report'!$Q$32</f>
        <v>0</v>
      </c>
      <c r="AV52" s="17">
        <v>88</v>
      </c>
      <c r="AW52" s="45">
        <f>AV52*'Productivity Report'!$R$32</f>
        <v>31502.285714285714</v>
      </c>
      <c r="AX52" s="17">
        <v>129</v>
      </c>
      <c r="AY52" s="45">
        <f>AX52*'Productivity Report'!$S$32</f>
        <v>46079.756868131866</v>
      </c>
      <c r="AZ52" s="17">
        <v>30</v>
      </c>
      <c r="BA52" s="45">
        <f>AZ52*'Productivity Report'!$T$32</f>
        <v>16117.729166666666</v>
      </c>
      <c r="BB52" s="17"/>
      <c r="BC52" s="45">
        <f>BB52*'Productivity Report'!$U$32</f>
        <v>0</v>
      </c>
      <c r="BD52" s="30">
        <v>4</v>
      </c>
      <c r="BE52" s="45">
        <f>BD52*'Productivity Report'!$V$32</f>
        <v>1950.8005050505051</v>
      </c>
      <c r="BF52" s="30"/>
      <c r="BG52" s="45">
        <f>BF52*'Productivity Report'!$W$32</f>
        <v>0</v>
      </c>
      <c r="BH52" s="81">
        <v>0</v>
      </c>
      <c r="BI52" s="84">
        <f>BH52*'Productivity Report'!$X$32</f>
        <v>0</v>
      </c>
      <c r="BJ52" s="81">
        <v>0</v>
      </c>
      <c r="BK52" s="84">
        <f>BJ52*'Productivity Report'!$Y$32</f>
        <v>0</v>
      </c>
      <c r="BM52" s="81">
        <v>0</v>
      </c>
      <c r="BN52" s="84">
        <f>BM52*'Productivity Report'!$Z$32</f>
        <v>0</v>
      </c>
      <c r="BO52" s="81">
        <v>0</v>
      </c>
      <c r="BP52" s="84">
        <f>BO52*'Productivity Report'!$AA$32</f>
        <v>0</v>
      </c>
      <c r="BQ52" s="81">
        <v>0</v>
      </c>
      <c r="BR52" s="84">
        <f>BQ52*'Productivity Report'!$AA$32</f>
        <v>0</v>
      </c>
      <c r="BS52" s="81">
        <v>0</v>
      </c>
      <c r="BT52" s="84">
        <f>BS52*'Productivity Report'!$AA$32</f>
        <v>0</v>
      </c>
      <c r="BU52" s="81">
        <v>0</v>
      </c>
      <c r="BV52" s="84">
        <f>BU52*'Productivity Report'!$AA$32</f>
        <v>0</v>
      </c>
      <c r="BW52" s="81">
        <v>0</v>
      </c>
      <c r="BX52" s="84">
        <f>BW52*'Productivity Report'!$AA$32</f>
        <v>0</v>
      </c>
      <c r="BY52" s="81">
        <v>0</v>
      </c>
      <c r="BZ52" s="84">
        <f>BY52*'Productivity Report'!$AA$32</f>
        <v>0</v>
      </c>
      <c r="CA52" s="81">
        <v>0</v>
      </c>
      <c r="CB52" s="84">
        <f>CA52*'Productivity Report'!$AA$32</f>
        <v>0</v>
      </c>
    </row>
    <row r="53" spans="1:80" hidden="1">
      <c r="A53" s="39" t="s">
        <v>136</v>
      </c>
      <c r="B53" s="1" t="s">
        <v>133</v>
      </c>
      <c r="C53" s="1" t="s">
        <v>94</v>
      </c>
      <c r="F53" s="1" t="s">
        <v>95</v>
      </c>
      <c r="G53" s="1">
        <v>25</v>
      </c>
      <c r="H53" s="1">
        <v>5</v>
      </c>
      <c r="I53" s="1" t="s">
        <v>95</v>
      </c>
      <c r="J53" s="1" t="s">
        <v>95</v>
      </c>
      <c r="K53" s="1" t="s">
        <v>95</v>
      </c>
      <c r="L53" s="1" t="s">
        <v>96</v>
      </c>
      <c r="M53" s="1">
        <v>0</v>
      </c>
      <c r="N53" s="44">
        <f t="shared" si="3"/>
        <v>58</v>
      </c>
      <c r="O53" s="45">
        <f t="shared" si="4"/>
        <v>23387.664160401004</v>
      </c>
      <c r="P53" s="44">
        <v>0</v>
      </c>
      <c r="Q53" s="45">
        <f>P53*'Productivity Report'!$B$32</f>
        <v>0</v>
      </c>
      <c r="R53" s="44">
        <v>0</v>
      </c>
      <c r="S53" s="45">
        <f>R53*'Productivity Report'!$C$32</f>
        <v>0</v>
      </c>
      <c r="T53" s="44">
        <v>0</v>
      </c>
      <c r="U53" s="45">
        <f>T53*'Productivity Report'!$D$32</f>
        <v>0</v>
      </c>
      <c r="V53" s="44">
        <v>0</v>
      </c>
      <c r="W53" s="45">
        <f>V53*'Productivity Report'!$E$32</f>
        <v>0</v>
      </c>
      <c r="X53" s="44">
        <v>0</v>
      </c>
      <c r="Y53" s="45">
        <f>X53*'Productivity Report'!$F$32</f>
        <v>0</v>
      </c>
      <c r="Z53" s="44">
        <v>0</v>
      </c>
      <c r="AA53" s="45">
        <f>Z53*'Productivity Report'!$G$32</f>
        <v>0</v>
      </c>
      <c r="AB53" s="44">
        <v>0</v>
      </c>
      <c r="AC53" s="45">
        <f>AB53*'Productivity Report'!$H$32</f>
        <v>0</v>
      </c>
      <c r="AD53" s="44">
        <v>58</v>
      </c>
      <c r="AE53" s="45">
        <f>AD53*'Productivity Report'!$I$32</f>
        <v>23387.664160401004</v>
      </c>
      <c r="AF53" s="44">
        <v>0</v>
      </c>
      <c r="AG53" s="45">
        <f>AF53*'Productivity Report'!$J$32</f>
        <v>0</v>
      </c>
      <c r="AH53" s="44">
        <v>0</v>
      </c>
      <c r="AI53" s="45">
        <f>AH53*'Productivity Report'!$K$32</f>
        <v>0</v>
      </c>
      <c r="AJ53" s="44">
        <v>0</v>
      </c>
      <c r="AK53" s="45">
        <f>AJ53*'Productivity Report'!$L$32</f>
        <v>0</v>
      </c>
      <c r="AL53" s="44">
        <v>0</v>
      </c>
      <c r="AM53" s="45">
        <f>AL53*'Productivity Report'!$M$32</f>
        <v>0</v>
      </c>
      <c r="AN53" s="44">
        <v>0</v>
      </c>
      <c r="AO53" s="45">
        <f>AN53*'Productivity Report'!$N$32</f>
        <v>0</v>
      </c>
      <c r="AP53" s="44">
        <v>0</v>
      </c>
      <c r="AQ53" s="45">
        <f>AP53*'Productivity Report'!$O$32</f>
        <v>0</v>
      </c>
      <c r="AR53" s="44">
        <v>0</v>
      </c>
      <c r="AS53" s="45">
        <f>AR53*'Productivity Report'!$P$32</f>
        <v>0</v>
      </c>
      <c r="AT53" s="17">
        <v>0</v>
      </c>
      <c r="AU53" s="45">
        <f>AT53*'Productivity Report'!$Q$32</f>
        <v>0</v>
      </c>
      <c r="AV53" s="17">
        <v>0</v>
      </c>
      <c r="AW53" s="45">
        <f>AV53*'Productivity Report'!$R$32</f>
        <v>0</v>
      </c>
      <c r="AX53" s="17">
        <v>0</v>
      </c>
      <c r="AY53" s="45">
        <f>AX53*'Productivity Report'!$S$32</f>
        <v>0</v>
      </c>
      <c r="AZ53" s="17">
        <v>0</v>
      </c>
      <c r="BA53" s="45">
        <f>AZ53*'Productivity Report'!$T$32</f>
        <v>0</v>
      </c>
      <c r="BB53" s="17"/>
      <c r="BC53" s="45">
        <f>BB53*'Productivity Report'!$U$32</f>
        <v>0</v>
      </c>
      <c r="BD53" s="17"/>
      <c r="BE53" s="45">
        <f>BD53*'Productivity Report'!$V$32</f>
        <v>0</v>
      </c>
      <c r="BF53" s="31"/>
      <c r="BG53" s="45">
        <f>BF53*'Productivity Report'!$W$32</f>
        <v>0</v>
      </c>
      <c r="BH53" s="81">
        <v>0</v>
      </c>
      <c r="BI53" s="84">
        <f>BH53*'Productivity Report'!$X$32</f>
        <v>0</v>
      </c>
      <c r="BJ53" s="81">
        <v>0</v>
      </c>
      <c r="BK53" s="84">
        <f>BJ53*'Productivity Report'!$Y$32</f>
        <v>0</v>
      </c>
      <c r="BM53" s="81">
        <v>0</v>
      </c>
      <c r="BN53" s="84">
        <f>BM53*'Productivity Report'!$Z$32</f>
        <v>0</v>
      </c>
      <c r="BO53" s="81">
        <v>0</v>
      </c>
      <c r="BP53" s="84">
        <f>BO53*'Productivity Report'!$AA$32</f>
        <v>0</v>
      </c>
      <c r="BQ53" s="81">
        <v>0</v>
      </c>
      <c r="BR53" s="84">
        <f>BQ53*'Productivity Report'!$AA$32</f>
        <v>0</v>
      </c>
      <c r="BS53" s="81">
        <v>0</v>
      </c>
      <c r="BT53" s="84">
        <f>BS53*'Productivity Report'!$AA$32</f>
        <v>0</v>
      </c>
      <c r="BU53" s="81">
        <v>0</v>
      </c>
      <c r="BV53" s="84">
        <f>BU53*'Productivity Report'!$AA$32</f>
        <v>0</v>
      </c>
      <c r="BW53" s="81">
        <v>0</v>
      </c>
      <c r="BX53" s="84">
        <f>BW53*'Productivity Report'!$AA$32</f>
        <v>0</v>
      </c>
      <c r="BY53" s="81">
        <v>0</v>
      </c>
      <c r="BZ53" s="84">
        <f>BY53*'Productivity Report'!$AA$32</f>
        <v>0</v>
      </c>
      <c r="CA53" s="81">
        <v>0</v>
      </c>
      <c r="CB53" s="84">
        <f>CA53*'Productivity Report'!$AA$32</f>
        <v>0</v>
      </c>
    </row>
    <row r="54" spans="1:80" hidden="1">
      <c r="A54" s="1" t="s">
        <v>137</v>
      </c>
      <c r="B54" s="1" t="s">
        <v>133</v>
      </c>
      <c r="C54" s="1" t="s">
        <v>94</v>
      </c>
      <c r="D54" s="36">
        <v>43313</v>
      </c>
      <c r="E54" s="36">
        <v>43344</v>
      </c>
      <c r="F54" s="1" t="s">
        <v>94</v>
      </c>
      <c r="G54" s="1">
        <v>100</v>
      </c>
      <c r="H54" s="1">
        <v>5</v>
      </c>
      <c r="I54" s="1" t="s">
        <v>95</v>
      </c>
      <c r="J54" s="1" t="s">
        <v>95</v>
      </c>
      <c r="K54" s="1" t="s">
        <v>95</v>
      </c>
      <c r="L54" s="1" t="s">
        <v>96</v>
      </c>
      <c r="M54" s="1">
        <v>0</v>
      </c>
      <c r="N54" s="44">
        <f t="shared" si="3"/>
        <v>242</v>
      </c>
      <c r="O54" s="45">
        <f t="shared" si="4"/>
        <v>94840.408428478608</v>
      </c>
      <c r="P54" s="44">
        <v>0</v>
      </c>
      <c r="Q54" s="45">
        <f>P54*'Productivity Report'!$B$32</f>
        <v>0</v>
      </c>
      <c r="R54" s="44">
        <v>0</v>
      </c>
      <c r="S54" s="45">
        <f>R54*'Productivity Report'!$C$32</f>
        <v>0</v>
      </c>
      <c r="T54" s="44">
        <v>0</v>
      </c>
      <c r="U54" s="45">
        <f>T54*'Productivity Report'!$D$32</f>
        <v>0</v>
      </c>
      <c r="V54" s="44">
        <v>0</v>
      </c>
      <c r="W54" s="45">
        <f>V54*'Productivity Report'!$E$32</f>
        <v>0</v>
      </c>
      <c r="X54" s="44">
        <v>184</v>
      </c>
      <c r="Y54" s="45">
        <f>X54*'Productivity Report'!$F$32</f>
        <v>68681.580246913596</v>
      </c>
      <c r="Z54" s="44">
        <v>57</v>
      </c>
      <c r="AA54" s="45">
        <f>Z54*'Productivity Report'!$G$32</f>
        <v>25755.592592592591</v>
      </c>
      <c r="AB54" s="44">
        <v>0</v>
      </c>
      <c r="AC54" s="45">
        <f>AB54*'Productivity Report'!$H$32</f>
        <v>0</v>
      </c>
      <c r="AD54" s="44">
        <v>1</v>
      </c>
      <c r="AE54" s="45">
        <f>AD54*'Productivity Report'!$I$32</f>
        <v>403.23558897243112</v>
      </c>
      <c r="AF54" s="44">
        <v>0</v>
      </c>
      <c r="AG54" s="45">
        <f>AF54*'Productivity Report'!$J$32</f>
        <v>0</v>
      </c>
      <c r="AH54" s="44">
        <v>0</v>
      </c>
      <c r="AI54" s="45">
        <f>AH54*'Productivity Report'!$K$32</f>
        <v>0</v>
      </c>
      <c r="AJ54" s="44">
        <v>0</v>
      </c>
      <c r="AK54" s="45">
        <f>AJ54*'Productivity Report'!$L$32</f>
        <v>0</v>
      </c>
      <c r="AL54" s="44">
        <v>0</v>
      </c>
      <c r="AM54" s="45">
        <f>AL54*'Productivity Report'!$M$32</f>
        <v>0</v>
      </c>
      <c r="AN54" s="44">
        <v>0</v>
      </c>
      <c r="AO54" s="45">
        <f>AN54*'Productivity Report'!$N$32</f>
        <v>0</v>
      </c>
      <c r="AP54" s="44">
        <v>0</v>
      </c>
      <c r="AQ54" s="45">
        <f>AP54*'Productivity Report'!$O$32</f>
        <v>0</v>
      </c>
      <c r="AR54" s="44">
        <v>0</v>
      </c>
      <c r="AS54" s="45">
        <f>AR54*'Productivity Report'!$P$32</f>
        <v>0</v>
      </c>
      <c r="AT54" s="17">
        <v>0</v>
      </c>
      <c r="AU54" s="45">
        <f>AT54*'Productivity Report'!$Q$32</f>
        <v>0</v>
      </c>
      <c r="AV54" s="17">
        <v>0</v>
      </c>
      <c r="AW54" s="45">
        <f>AV54*'Productivity Report'!$R$32</f>
        <v>0</v>
      </c>
      <c r="AX54" s="17">
        <v>0</v>
      </c>
      <c r="AY54" s="45">
        <f>AX54*'Productivity Report'!$S$32</f>
        <v>0</v>
      </c>
      <c r="AZ54" s="17">
        <v>0</v>
      </c>
      <c r="BA54" s="45">
        <f>AZ54*'Productivity Report'!$T$32</f>
        <v>0</v>
      </c>
      <c r="BB54" s="17"/>
      <c r="BC54" s="45">
        <f>BB54*'Productivity Report'!$U$32</f>
        <v>0</v>
      </c>
      <c r="BD54" s="17"/>
      <c r="BE54" s="45">
        <f>BD54*'Productivity Report'!$V$32</f>
        <v>0</v>
      </c>
      <c r="BF54" s="31"/>
      <c r="BG54" s="45">
        <f>BF54*'Productivity Report'!$W$32</f>
        <v>0</v>
      </c>
      <c r="BH54" s="81">
        <v>0</v>
      </c>
      <c r="BI54" s="84">
        <f>BH54*'Productivity Report'!$X$32</f>
        <v>0</v>
      </c>
      <c r="BJ54" s="81">
        <v>0</v>
      </c>
      <c r="BK54" s="84">
        <f>BJ54*'Productivity Report'!$Y$32</f>
        <v>0</v>
      </c>
      <c r="BM54" s="81">
        <v>0</v>
      </c>
      <c r="BN54" s="84">
        <f>BM54*'Productivity Report'!$Z$32</f>
        <v>0</v>
      </c>
      <c r="BO54" s="81">
        <v>0</v>
      </c>
      <c r="BP54" s="84">
        <f>BO54*'Productivity Report'!$AA$32</f>
        <v>0</v>
      </c>
      <c r="BQ54" s="81">
        <v>0</v>
      </c>
      <c r="BR54" s="84">
        <f>BQ54*'Productivity Report'!$AA$32</f>
        <v>0</v>
      </c>
      <c r="BS54" s="81">
        <v>0</v>
      </c>
      <c r="BT54" s="84">
        <f>BS54*'Productivity Report'!$AA$32</f>
        <v>0</v>
      </c>
      <c r="BU54" s="81">
        <v>0</v>
      </c>
      <c r="BV54" s="84">
        <f>BU54*'Productivity Report'!$AA$32</f>
        <v>0</v>
      </c>
      <c r="BW54" s="81">
        <v>0</v>
      </c>
      <c r="BX54" s="84">
        <f>BW54*'Productivity Report'!$AA$32</f>
        <v>0</v>
      </c>
      <c r="BY54" s="81">
        <v>0</v>
      </c>
      <c r="BZ54" s="84">
        <f>BY54*'Productivity Report'!$AA$32</f>
        <v>0</v>
      </c>
      <c r="CA54" s="81">
        <v>0</v>
      </c>
      <c r="CB54" s="84">
        <f>CA54*'Productivity Report'!$AA$32</f>
        <v>0</v>
      </c>
    </row>
    <row r="55" spans="1:80" hidden="1">
      <c r="A55" s="1" t="s">
        <v>138</v>
      </c>
      <c r="B55" s="1" t="s">
        <v>133</v>
      </c>
      <c r="C55" s="1" t="s">
        <v>94</v>
      </c>
      <c r="D55" s="36">
        <v>43374</v>
      </c>
      <c r="E55" s="36">
        <v>43405</v>
      </c>
      <c r="F55" s="1" t="s">
        <v>94</v>
      </c>
      <c r="G55" s="1">
        <v>100</v>
      </c>
      <c r="H55" s="1">
        <v>5</v>
      </c>
      <c r="I55" s="1" t="s">
        <v>94</v>
      </c>
      <c r="J55" s="1" t="s">
        <v>95</v>
      </c>
      <c r="K55" s="1" t="s">
        <v>94</v>
      </c>
      <c r="L55" s="1" t="s">
        <v>96</v>
      </c>
      <c r="M55" s="1">
        <v>0</v>
      </c>
      <c r="N55" s="44">
        <f t="shared" si="3"/>
        <v>180.5</v>
      </c>
      <c r="O55" s="45">
        <f t="shared" si="4"/>
        <v>73410.376767016365</v>
      </c>
      <c r="P55" s="44">
        <v>0</v>
      </c>
      <c r="Q55" s="45">
        <f>P55*'Productivity Report'!$B$32</f>
        <v>0</v>
      </c>
      <c r="R55" s="44">
        <v>0</v>
      </c>
      <c r="S55" s="45">
        <f>R55*'Productivity Report'!$C$32</f>
        <v>0</v>
      </c>
      <c r="T55" s="44">
        <v>0</v>
      </c>
      <c r="U55" s="45">
        <f>T55*'Productivity Report'!$D$32</f>
        <v>0</v>
      </c>
      <c r="V55" s="44">
        <v>0</v>
      </c>
      <c r="W55" s="45">
        <f>V55*'Productivity Report'!$E$32</f>
        <v>0</v>
      </c>
      <c r="X55" s="44">
        <v>0</v>
      </c>
      <c r="Y55" s="45">
        <f>X55*'Productivity Report'!$F$32</f>
        <v>0</v>
      </c>
      <c r="Z55" s="44">
        <v>0</v>
      </c>
      <c r="AA55" s="45">
        <f>Z55*'Productivity Report'!$G$32</f>
        <v>0</v>
      </c>
      <c r="AB55" s="44">
        <v>93</v>
      </c>
      <c r="AC55" s="45">
        <f>AB55*'Productivity Report'!$H$32</f>
        <v>38548.030303030304</v>
      </c>
      <c r="AD55" s="44">
        <v>75.5</v>
      </c>
      <c r="AE55" s="45">
        <f>AD55*'Productivity Report'!$I$32</f>
        <v>30444.286967418549</v>
      </c>
      <c r="AF55" s="44">
        <v>0</v>
      </c>
      <c r="AG55" s="45">
        <f>AF55*'Productivity Report'!$J$32</f>
        <v>0</v>
      </c>
      <c r="AH55" s="44">
        <v>12</v>
      </c>
      <c r="AI55" s="45">
        <f>AH55*'Productivity Report'!$K$32</f>
        <v>4418.0594965675064</v>
      </c>
      <c r="AJ55" s="44">
        <v>0</v>
      </c>
      <c r="AK55" s="45">
        <f>AJ55*'Productivity Report'!$L$32</f>
        <v>0</v>
      </c>
      <c r="AL55" s="44">
        <v>0</v>
      </c>
      <c r="AM55" s="45">
        <f>AL55*'Productivity Report'!$M$32</f>
        <v>0</v>
      </c>
      <c r="AN55" s="44">
        <v>0</v>
      </c>
      <c r="AO55" s="45">
        <f>AN55*'Productivity Report'!$N$32</f>
        <v>0</v>
      </c>
      <c r="AP55" s="44">
        <v>0</v>
      </c>
      <c r="AQ55" s="45">
        <f>AP55*'Productivity Report'!$O$32</f>
        <v>0</v>
      </c>
      <c r="AR55" s="44">
        <v>0</v>
      </c>
      <c r="AS55" s="45">
        <f>AR55*'Productivity Report'!$P$32</f>
        <v>0</v>
      </c>
      <c r="AT55" s="17">
        <v>0</v>
      </c>
      <c r="AU55" s="45">
        <f>AT55*'Productivity Report'!$Q$32</f>
        <v>0</v>
      </c>
      <c r="AV55" s="17">
        <v>0</v>
      </c>
      <c r="AW55" s="45">
        <f>AV55*'Productivity Report'!$R$32</f>
        <v>0</v>
      </c>
      <c r="AX55" s="17">
        <v>0</v>
      </c>
      <c r="AY55" s="45">
        <f>AX55*'Productivity Report'!$S$32</f>
        <v>0</v>
      </c>
      <c r="AZ55" s="17">
        <v>0</v>
      </c>
      <c r="BA55" s="45">
        <f>AZ55*'Productivity Report'!$T$32</f>
        <v>0</v>
      </c>
      <c r="BB55" s="17"/>
      <c r="BC55" s="45">
        <f>BB55*'Productivity Report'!$U$32</f>
        <v>0</v>
      </c>
      <c r="BD55" s="17"/>
      <c r="BE55" s="45">
        <f>BD55*'Productivity Report'!$V$32</f>
        <v>0</v>
      </c>
      <c r="BF55" s="31"/>
      <c r="BG55" s="45">
        <f>BF55*'Productivity Report'!$W$32</f>
        <v>0</v>
      </c>
      <c r="BH55" s="81">
        <v>0</v>
      </c>
      <c r="BI55" s="84">
        <f>BH55*'Productivity Report'!$X$32</f>
        <v>0</v>
      </c>
      <c r="BJ55" s="81">
        <v>0</v>
      </c>
      <c r="BK55" s="84">
        <f>BJ55*'Productivity Report'!$Y$32</f>
        <v>0</v>
      </c>
      <c r="BM55" s="81">
        <v>0</v>
      </c>
      <c r="BN55" s="84">
        <f>BM55*'Productivity Report'!$Z$32</f>
        <v>0</v>
      </c>
      <c r="BO55" s="81">
        <v>0</v>
      </c>
      <c r="BP55" s="84">
        <f>BO55*'Productivity Report'!$AA$32</f>
        <v>0</v>
      </c>
      <c r="BQ55" s="81">
        <v>0</v>
      </c>
      <c r="BR55" s="84">
        <f>BQ55*'Productivity Report'!$AA$32</f>
        <v>0</v>
      </c>
      <c r="BS55" s="81">
        <v>0</v>
      </c>
      <c r="BT55" s="84">
        <f>BS55*'Productivity Report'!$AA$32</f>
        <v>0</v>
      </c>
      <c r="BU55" s="81">
        <v>0</v>
      </c>
      <c r="BV55" s="84">
        <f>BU55*'Productivity Report'!$AA$32</f>
        <v>0</v>
      </c>
      <c r="BW55" s="81">
        <v>0</v>
      </c>
      <c r="BX55" s="84">
        <f>BW55*'Productivity Report'!$AA$32</f>
        <v>0</v>
      </c>
      <c r="BY55" s="81">
        <v>0</v>
      </c>
      <c r="BZ55" s="84">
        <f>BY55*'Productivity Report'!$AA$32</f>
        <v>0</v>
      </c>
      <c r="CA55" s="81">
        <v>0</v>
      </c>
      <c r="CB55" s="84">
        <f>CA55*'Productivity Report'!$AA$32</f>
        <v>0</v>
      </c>
    </row>
    <row r="56" spans="1:80" hidden="1">
      <c r="A56" s="1" t="s">
        <v>139</v>
      </c>
      <c r="B56" s="1" t="s">
        <v>133</v>
      </c>
      <c r="C56" s="1" t="s">
        <v>94</v>
      </c>
      <c r="D56" s="36">
        <v>43313</v>
      </c>
      <c r="E56" s="36">
        <v>43435</v>
      </c>
      <c r="F56" s="1" t="s">
        <v>95</v>
      </c>
      <c r="G56" s="1">
        <v>100</v>
      </c>
      <c r="H56" s="1">
        <v>5</v>
      </c>
      <c r="I56" s="1" t="s">
        <v>94</v>
      </c>
      <c r="J56" s="1" t="s">
        <v>95</v>
      </c>
      <c r="K56" s="1" t="s">
        <v>94</v>
      </c>
      <c r="L56" s="1" t="s">
        <v>96</v>
      </c>
      <c r="M56" s="1">
        <v>0</v>
      </c>
      <c r="N56" s="44">
        <f t="shared" si="3"/>
        <v>246</v>
      </c>
      <c r="O56" s="45">
        <f t="shared" si="4"/>
        <v>95431.468357616337</v>
      </c>
      <c r="P56" s="44">
        <v>0</v>
      </c>
      <c r="Q56" s="45">
        <f>P56*'Productivity Report'!$B$32</f>
        <v>0</v>
      </c>
      <c r="R56" s="44">
        <v>0</v>
      </c>
      <c r="S56" s="45">
        <f>R56*'Productivity Report'!$C$32</f>
        <v>0</v>
      </c>
      <c r="T56" s="44">
        <v>0</v>
      </c>
      <c r="U56" s="45">
        <f>T56*'Productivity Report'!$D$32</f>
        <v>0</v>
      </c>
      <c r="V56" s="44">
        <v>0</v>
      </c>
      <c r="W56" s="45">
        <f>V56*'Productivity Report'!$E$32</f>
        <v>0</v>
      </c>
      <c r="X56" s="44">
        <v>173</v>
      </c>
      <c r="Y56" s="45">
        <f>X56*'Productivity Report'!$F$32</f>
        <v>64575.616210413318</v>
      </c>
      <c r="Z56" s="44">
        <v>16</v>
      </c>
      <c r="AA56" s="45">
        <f>Z56*'Productivity Report'!$G$32</f>
        <v>7229.6400259909033</v>
      </c>
      <c r="AB56" s="44">
        <v>57</v>
      </c>
      <c r="AC56" s="45">
        <f>AB56*'Productivity Report'!$H$32</f>
        <v>23626.21212121212</v>
      </c>
      <c r="AD56" s="44">
        <v>0</v>
      </c>
      <c r="AE56" s="45">
        <f>AD56*'Productivity Report'!$I$32</f>
        <v>0</v>
      </c>
      <c r="AF56" s="44">
        <v>0</v>
      </c>
      <c r="AG56" s="45">
        <f>AF56*'Productivity Report'!$J$32</f>
        <v>0</v>
      </c>
      <c r="AH56" s="44">
        <v>0</v>
      </c>
      <c r="AI56" s="45">
        <f>AH56*'Productivity Report'!$K$32</f>
        <v>0</v>
      </c>
      <c r="AJ56" s="44">
        <v>0</v>
      </c>
      <c r="AK56" s="45">
        <f>AJ56*'Productivity Report'!$L$32</f>
        <v>0</v>
      </c>
      <c r="AL56" s="44">
        <v>0</v>
      </c>
      <c r="AM56" s="45">
        <f>AL56*'Productivity Report'!$M$32</f>
        <v>0</v>
      </c>
      <c r="AN56" s="44">
        <v>0</v>
      </c>
      <c r="AO56" s="45">
        <f>AN56*'Productivity Report'!$N$32</f>
        <v>0</v>
      </c>
      <c r="AP56" s="44">
        <v>0</v>
      </c>
      <c r="AQ56" s="45">
        <f>AP56*'Productivity Report'!$O$32</f>
        <v>0</v>
      </c>
      <c r="AR56" s="44">
        <v>0</v>
      </c>
      <c r="AS56" s="45">
        <f>AR56*'Productivity Report'!$P$32</f>
        <v>0</v>
      </c>
      <c r="AT56" s="17">
        <v>45.5</v>
      </c>
      <c r="AU56" s="45">
        <f>AT56*'Productivity Report'!$Q$32</f>
        <v>17227.84375</v>
      </c>
      <c r="AV56" s="17">
        <v>74</v>
      </c>
      <c r="AW56" s="45">
        <f>AV56*'Productivity Report'!$R$32</f>
        <v>26490.558441558442</v>
      </c>
      <c r="AX56" s="17">
        <v>0</v>
      </c>
      <c r="AY56" s="45">
        <f>AX56*'Productivity Report'!$S$32</f>
        <v>0</v>
      </c>
      <c r="AZ56" s="17">
        <v>0</v>
      </c>
      <c r="BA56" s="45">
        <f>AZ56*'Productivity Report'!$T$32</f>
        <v>0</v>
      </c>
      <c r="BB56" s="17"/>
      <c r="BC56" s="45">
        <f>BB56*'Productivity Report'!$U$32</f>
        <v>0</v>
      </c>
      <c r="BD56" s="17"/>
      <c r="BE56" s="45">
        <f>BD56*'Productivity Report'!$V$32</f>
        <v>0</v>
      </c>
      <c r="BF56" s="31"/>
      <c r="BG56" s="45">
        <f>BF56*'Productivity Report'!$W$32</f>
        <v>0</v>
      </c>
      <c r="BH56" s="81">
        <v>0</v>
      </c>
      <c r="BI56" s="84">
        <f>BH56*'Productivity Report'!$X$32</f>
        <v>0</v>
      </c>
      <c r="BJ56" s="81">
        <v>0</v>
      </c>
      <c r="BK56" s="84">
        <f>BJ56*'Productivity Report'!$Y$32</f>
        <v>0</v>
      </c>
      <c r="BM56" s="81">
        <v>0</v>
      </c>
      <c r="BN56" s="84">
        <f>BM56*'Productivity Report'!$Z$32</f>
        <v>0</v>
      </c>
      <c r="BO56" s="81">
        <v>0</v>
      </c>
      <c r="BP56" s="84">
        <f>BO56*'Productivity Report'!$AA$32</f>
        <v>0</v>
      </c>
      <c r="BQ56" s="81">
        <v>0</v>
      </c>
      <c r="BR56" s="84">
        <f>BQ56*'Productivity Report'!$AA$32</f>
        <v>0</v>
      </c>
      <c r="BS56" s="81">
        <v>0</v>
      </c>
      <c r="BT56" s="84">
        <f>BS56*'Productivity Report'!$AA$32</f>
        <v>0</v>
      </c>
      <c r="BU56" s="81">
        <v>0</v>
      </c>
      <c r="BV56" s="84">
        <f>BU56*'Productivity Report'!$AA$32</f>
        <v>0</v>
      </c>
      <c r="BW56" s="81">
        <v>0</v>
      </c>
      <c r="BX56" s="84">
        <f>BW56*'Productivity Report'!$AA$32</f>
        <v>0</v>
      </c>
      <c r="BY56" s="81">
        <v>0</v>
      </c>
      <c r="BZ56" s="84">
        <f>BY56*'Productivity Report'!$AA$32</f>
        <v>0</v>
      </c>
      <c r="CA56" s="81">
        <v>0</v>
      </c>
      <c r="CB56" s="84">
        <f>CA56*'Productivity Report'!$AA$32</f>
        <v>0</v>
      </c>
    </row>
    <row r="57" spans="1:80" hidden="1">
      <c r="A57" s="1" t="s">
        <v>140</v>
      </c>
      <c r="B57" s="1" t="s">
        <v>133</v>
      </c>
      <c r="C57" s="1" t="s">
        <v>94</v>
      </c>
      <c r="D57" s="36">
        <v>43282</v>
      </c>
      <c r="F57" s="1" t="s">
        <v>95</v>
      </c>
      <c r="G57" s="1">
        <v>50</v>
      </c>
      <c r="H57" s="1">
        <v>5</v>
      </c>
      <c r="I57" s="1" t="s">
        <v>94</v>
      </c>
      <c r="J57" s="1" t="s">
        <v>95</v>
      </c>
      <c r="K57" s="1" t="s">
        <v>94</v>
      </c>
      <c r="L57" s="1" t="s">
        <v>96</v>
      </c>
      <c r="M57" s="1">
        <v>0</v>
      </c>
      <c r="N57" s="44">
        <f t="shared" si="3"/>
        <v>210</v>
      </c>
      <c r="O57" s="45">
        <f t="shared" si="4"/>
        <v>90874.208918578108</v>
      </c>
      <c r="P57" s="44">
        <v>0</v>
      </c>
      <c r="Q57" s="45">
        <f>P57*'Productivity Report'!$B$32</f>
        <v>0</v>
      </c>
      <c r="R57" s="44">
        <v>0</v>
      </c>
      <c r="S57" s="45">
        <f>R57*'Productivity Report'!$C$32</f>
        <v>0</v>
      </c>
      <c r="T57" s="44">
        <v>0</v>
      </c>
      <c r="U57" s="45">
        <f>T57*'Productivity Report'!$D$32</f>
        <v>0</v>
      </c>
      <c r="V57" s="44">
        <v>16</v>
      </c>
      <c r="W57" s="45">
        <f>V57*'Productivity Report'!$E$32</f>
        <v>5735.710144927536</v>
      </c>
      <c r="X57" s="44">
        <v>0</v>
      </c>
      <c r="Y57" s="45">
        <f>X57*'Productivity Report'!$F$32</f>
        <v>0</v>
      </c>
      <c r="Z57" s="44">
        <v>160</v>
      </c>
      <c r="AA57" s="45">
        <f>Z57*'Productivity Report'!$G$32</f>
        <v>72296.400259909031</v>
      </c>
      <c r="AB57" s="44">
        <v>7</v>
      </c>
      <c r="AC57" s="45">
        <f>AB57*'Productivity Report'!$H$32</f>
        <v>2901.4646464646462</v>
      </c>
      <c r="AD57" s="44">
        <v>0</v>
      </c>
      <c r="AE57" s="45">
        <f>AD57*'Productivity Report'!$I$32</f>
        <v>0</v>
      </c>
      <c r="AF57" s="44">
        <v>0</v>
      </c>
      <c r="AG57" s="45">
        <f>AF57*'Productivity Report'!$J$32</f>
        <v>0</v>
      </c>
      <c r="AH57" s="44">
        <v>27</v>
      </c>
      <c r="AI57" s="45">
        <f>AH57*'Productivity Report'!$K$32</f>
        <v>9940.6338672768889</v>
      </c>
      <c r="AJ57" s="44">
        <v>0</v>
      </c>
      <c r="AK57" s="45">
        <f>AJ57*'Productivity Report'!$L$32</f>
        <v>0</v>
      </c>
      <c r="AL57" s="44">
        <v>0</v>
      </c>
      <c r="AM57" s="45">
        <f>AL57*'Productivity Report'!$M$32</f>
        <v>0</v>
      </c>
      <c r="AN57" s="44">
        <v>0</v>
      </c>
      <c r="AO57" s="45">
        <f>AN57*'Productivity Report'!$N$32</f>
        <v>0</v>
      </c>
      <c r="AP57" s="44">
        <v>0</v>
      </c>
      <c r="AQ57" s="45">
        <f>AP57*'Productivity Report'!$O$32</f>
        <v>0</v>
      </c>
      <c r="AR57" s="44">
        <v>22</v>
      </c>
      <c r="AS57" s="45">
        <f>AR57*'Productivity Report'!$P$32</f>
        <v>7731.7453124999993</v>
      </c>
      <c r="AT57" s="18">
        <v>18.5</v>
      </c>
      <c r="AU57" s="45">
        <f>AT57*'Productivity Report'!$Q$32</f>
        <v>7004.7276785714284</v>
      </c>
      <c r="AV57" s="17">
        <v>0</v>
      </c>
      <c r="AW57" s="45">
        <f>AV57*'Productivity Report'!$R$32</f>
        <v>0</v>
      </c>
      <c r="AX57" s="17">
        <v>0</v>
      </c>
      <c r="AY57" s="45">
        <f>AX57*'Productivity Report'!$S$32</f>
        <v>0</v>
      </c>
      <c r="AZ57" s="17">
        <v>0</v>
      </c>
      <c r="BA57" s="45">
        <f>AZ57*'Productivity Report'!$T$32</f>
        <v>0</v>
      </c>
      <c r="BB57" s="17"/>
      <c r="BC57" s="45">
        <f>BB57*'Productivity Report'!$U$32</f>
        <v>0</v>
      </c>
      <c r="BD57" s="31">
        <v>11.5</v>
      </c>
      <c r="BE57" s="45">
        <f>BD57*'Productivity Report'!$V$32</f>
        <v>5608.5514520202023</v>
      </c>
      <c r="BF57" s="31"/>
      <c r="BG57" s="45">
        <f>BF57*'Productivity Report'!$W$32</f>
        <v>0</v>
      </c>
      <c r="BH57" s="81">
        <v>0</v>
      </c>
      <c r="BI57" s="84">
        <f>BH57*'Productivity Report'!$X$32</f>
        <v>0</v>
      </c>
      <c r="BJ57" s="81">
        <v>0</v>
      </c>
      <c r="BK57" s="84">
        <f>BJ57*'Productivity Report'!$Y$32</f>
        <v>0</v>
      </c>
      <c r="BM57" s="81">
        <v>0</v>
      </c>
      <c r="BN57" s="84">
        <f>BM57*'Productivity Report'!$Z$32</f>
        <v>0</v>
      </c>
      <c r="BO57" s="81">
        <v>0</v>
      </c>
      <c r="BP57" s="84">
        <f>BO57*'Productivity Report'!$AA$32</f>
        <v>0</v>
      </c>
      <c r="BQ57" s="81">
        <v>0</v>
      </c>
      <c r="BR57" s="84">
        <f>BQ57*'Productivity Report'!$AA$32</f>
        <v>0</v>
      </c>
      <c r="BS57" s="81">
        <v>0</v>
      </c>
      <c r="BT57" s="84">
        <f>BS57*'Productivity Report'!$AA$32</f>
        <v>0</v>
      </c>
      <c r="BU57" s="81">
        <v>0</v>
      </c>
      <c r="BV57" s="84">
        <f>BU57*'Productivity Report'!$AA$32</f>
        <v>0</v>
      </c>
      <c r="BW57" s="81">
        <v>0</v>
      </c>
      <c r="BX57" s="84">
        <f>BW57*'Productivity Report'!$AA$32</f>
        <v>0</v>
      </c>
      <c r="BY57" s="81">
        <v>0</v>
      </c>
      <c r="BZ57" s="84">
        <f>BY57*'Productivity Report'!$AA$32</f>
        <v>0</v>
      </c>
      <c r="CA57" s="81">
        <v>0</v>
      </c>
      <c r="CB57" s="84">
        <f>CA57*'Productivity Report'!$AA$32</f>
        <v>0</v>
      </c>
    </row>
    <row r="58" spans="1:80" hidden="1">
      <c r="A58" s="1" t="s">
        <v>141</v>
      </c>
      <c r="B58" s="1" t="s">
        <v>133</v>
      </c>
      <c r="C58" s="1" t="s">
        <v>94</v>
      </c>
      <c r="D58" s="36">
        <v>43313</v>
      </c>
      <c r="E58" s="36">
        <v>43344</v>
      </c>
      <c r="F58" s="1" t="s">
        <v>94</v>
      </c>
      <c r="G58" s="1">
        <v>100</v>
      </c>
      <c r="H58" s="1">
        <v>5</v>
      </c>
      <c r="I58" s="1" t="s">
        <v>95</v>
      </c>
      <c r="J58" s="1" t="s">
        <v>95</v>
      </c>
      <c r="K58" s="1" t="s">
        <v>94</v>
      </c>
      <c r="L58" s="1" t="s">
        <v>96</v>
      </c>
      <c r="M58" s="1">
        <v>0</v>
      </c>
      <c r="N58" s="44">
        <f t="shared" si="3"/>
        <v>100.5</v>
      </c>
      <c r="O58" s="45">
        <f t="shared" si="4"/>
        <v>40625.69439904108</v>
      </c>
      <c r="P58" s="44">
        <v>0</v>
      </c>
      <c r="Q58" s="45">
        <f>P58*'Productivity Report'!$B$32</f>
        <v>0</v>
      </c>
      <c r="R58" s="44">
        <v>0</v>
      </c>
      <c r="S58" s="45">
        <f>R58*'Productivity Report'!$C$32</f>
        <v>0</v>
      </c>
      <c r="T58" s="44">
        <v>0</v>
      </c>
      <c r="U58" s="45">
        <f>T58*'Productivity Report'!$D$32</f>
        <v>0</v>
      </c>
      <c r="V58" s="44">
        <v>0</v>
      </c>
      <c r="W58" s="45">
        <f>V58*'Productivity Report'!$E$32</f>
        <v>0</v>
      </c>
      <c r="X58" s="44">
        <v>47.5</v>
      </c>
      <c r="Y58" s="45">
        <f>X58*'Productivity Report'!$F$32</f>
        <v>17730.29924852389</v>
      </c>
      <c r="Z58" s="44">
        <v>40</v>
      </c>
      <c r="AA58" s="45">
        <f>Z58*'Productivity Report'!$G$32</f>
        <v>18074.100064977258</v>
      </c>
      <c r="AB58" s="44">
        <v>0</v>
      </c>
      <c r="AC58" s="45">
        <f>AB58*'Productivity Report'!$H$32</f>
        <v>0</v>
      </c>
      <c r="AD58" s="44">
        <v>0</v>
      </c>
      <c r="AE58" s="45">
        <f>AD58*'Productivity Report'!$I$32</f>
        <v>0</v>
      </c>
      <c r="AF58" s="44">
        <v>1</v>
      </c>
      <c r="AG58" s="45">
        <f>AF58*'Productivity Report'!$J$32</f>
        <v>403.23558897243112</v>
      </c>
      <c r="AH58" s="44">
        <v>12</v>
      </c>
      <c r="AI58" s="45">
        <f>AH58*'Productivity Report'!$K$32</f>
        <v>4418.0594965675064</v>
      </c>
      <c r="AJ58" s="44">
        <v>0</v>
      </c>
      <c r="AK58" s="45">
        <f>AJ58*'Productivity Report'!$L$32</f>
        <v>0</v>
      </c>
      <c r="AL58" s="44">
        <v>0</v>
      </c>
      <c r="AM58" s="45">
        <f>AL58*'Productivity Report'!$M$32</f>
        <v>0</v>
      </c>
      <c r="AN58" s="44">
        <v>0</v>
      </c>
      <c r="AO58" s="45">
        <f>AN58*'Productivity Report'!$N$32</f>
        <v>0</v>
      </c>
      <c r="AP58" s="44">
        <v>0</v>
      </c>
      <c r="AQ58" s="45">
        <f>AP58*'Productivity Report'!$O$32</f>
        <v>0</v>
      </c>
      <c r="AR58" s="44">
        <v>0</v>
      </c>
      <c r="AS58" s="45">
        <f>AR58*'Productivity Report'!$P$32</f>
        <v>0</v>
      </c>
      <c r="AT58" s="17">
        <v>0</v>
      </c>
      <c r="AU58" s="45">
        <f>AT58*'Productivity Report'!$Q$32</f>
        <v>0</v>
      </c>
      <c r="AV58" s="17">
        <v>0</v>
      </c>
      <c r="AW58" s="45">
        <f>AV58*'Productivity Report'!$R$32</f>
        <v>0</v>
      </c>
      <c r="AX58" s="17">
        <v>0</v>
      </c>
      <c r="AY58" s="45">
        <f>AX58*'Productivity Report'!$S$32</f>
        <v>0</v>
      </c>
      <c r="AZ58" s="17">
        <v>0</v>
      </c>
      <c r="BA58" s="45">
        <f>AZ58*'Productivity Report'!$T$32</f>
        <v>0</v>
      </c>
      <c r="BB58" s="17"/>
      <c r="BC58" s="45">
        <f>BB58*'Productivity Report'!$U$32</f>
        <v>0</v>
      </c>
      <c r="BD58" s="17">
        <v>0</v>
      </c>
      <c r="BE58" s="45">
        <f>BD58*'Productivity Report'!$V$32</f>
        <v>0</v>
      </c>
      <c r="BF58" s="31"/>
      <c r="BG58" s="45">
        <f>BF58*'Productivity Report'!$W$32</f>
        <v>0</v>
      </c>
      <c r="BH58" s="81">
        <v>0</v>
      </c>
      <c r="BI58" s="84">
        <f>BH58*'Productivity Report'!$X$32</f>
        <v>0</v>
      </c>
      <c r="BJ58" s="81">
        <v>0</v>
      </c>
      <c r="BK58" s="84">
        <f>BJ58*'Productivity Report'!$Y$32</f>
        <v>0</v>
      </c>
      <c r="BM58" s="81">
        <v>0</v>
      </c>
      <c r="BN58" s="84">
        <f>BM58*'Productivity Report'!$Z$32</f>
        <v>0</v>
      </c>
      <c r="BO58" s="81">
        <v>0</v>
      </c>
      <c r="BP58" s="84">
        <f>BO58*'Productivity Report'!$AA$32</f>
        <v>0</v>
      </c>
      <c r="BQ58" s="81">
        <v>0</v>
      </c>
      <c r="BR58" s="84">
        <f>BQ58*'Productivity Report'!$AA$32</f>
        <v>0</v>
      </c>
      <c r="BS58" s="81">
        <v>0</v>
      </c>
      <c r="BT58" s="84">
        <f>BS58*'Productivity Report'!$AA$32</f>
        <v>0</v>
      </c>
      <c r="BU58" s="81">
        <v>0</v>
      </c>
      <c r="BV58" s="84">
        <f>BU58*'Productivity Report'!$AA$32</f>
        <v>0</v>
      </c>
      <c r="BW58" s="81">
        <v>0</v>
      </c>
      <c r="BX58" s="84">
        <f>BW58*'Productivity Report'!$AA$32</f>
        <v>0</v>
      </c>
      <c r="BY58" s="81">
        <v>0</v>
      </c>
      <c r="BZ58" s="84">
        <f>BY58*'Productivity Report'!$AA$32</f>
        <v>0</v>
      </c>
      <c r="CA58" s="81">
        <v>0</v>
      </c>
      <c r="CB58" s="84">
        <f>CA58*'Productivity Report'!$AA$32</f>
        <v>0</v>
      </c>
    </row>
    <row r="59" spans="1:80" hidden="1">
      <c r="A59" s="1" t="s">
        <v>142</v>
      </c>
      <c r="B59" s="1" t="s">
        <v>133</v>
      </c>
      <c r="C59" s="1" t="s">
        <v>94</v>
      </c>
      <c r="D59" s="36">
        <v>43344</v>
      </c>
      <c r="E59" s="36">
        <v>43344</v>
      </c>
      <c r="F59" s="1" t="s">
        <v>94</v>
      </c>
      <c r="G59" s="1">
        <v>100</v>
      </c>
      <c r="H59" s="1">
        <v>5</v>
      </c>
      <c r="I59" s="1" t="s">
        <v>95</v>
      </c>
      <c r="J59" s="1" t="s">
        <v>95</v>
      </c>
      <c r="K59" s="1" t="s">
        <v>94</v>
      </c>
      <c r="L59" s="1" t="s">
        <v>96</v>
      </c>
      <c r="M59" s="1">
        <v>0</v>
      </c>
      <c r="N59" s="44">
        <f t="shared" si="3"/>
        <v>44</v>
      </c>
      <c r="O59" s="45">
        <f t="shared" si="4"/>
        <v>19881.510071474982</v>
      </c>
      <c r="P59" s="44">
        <v>0</v>
      </c>
      <c r="Q59" s="45">
        <f>P59*'Productivity Report'!$B$32</f>
        <v>0</v>
      </c>
      <c r="R59" s="44">
        <v>0</v>
      </c>
      <c r="S59" s="45">
        <f>R59*'Productivity Report'!$C$32</f>
        <v>0</v>
      </c>
      <c r="T59" s="44">
        <v>0</v>
      </c>
      <c r="U59" s="45">
        <f>T59*'Productivity Report'!$D$32</f>
        <v>0</v>
      </c>
      <c r="V59" s="44">
        <v>0</v>
      </c>
      <c r="W59" s="45">
        <f>V59*'Productivity Report'!$E$32</f>
        <v>0</v>
      </c>
      <c r="X59" s="44">
        <v>0</v>
      </c>
      <c r="Y59" s="45">
        <f>X59*'Productivity Report'!$F$32</f>
        <v>0</v>
      </c>
      <c r="Z59" s="44">
        <v>44</v>
      </c>
      <c r="AA59" s="45">
        <f>Z59*'Productivity Report'!$G$32</f>
        <v>19881.510071474982</v>
      </c>
      <c r="AB59" s="44">
        <v>0</v>
      </c>
      <c r="AC59" s="45">
        <f>AB59*'Productivity Report'!$H$32</f>
        <v>0</v>
      </c>
      <c r="AD59" s="44">
        <v>0</v>
      </c>
      <c r="AE59" s="45">
        <f>AD59*'Productivity Report'!$I$32</f>
        <v>0</v>
      </c>
      <c r="AF59" s="44">
        <v>0</v>
      </c>
      <c r="AG59" s="45">
        <f>AF59*'Productivity Report'!$J$32</f>
        <v>0</v>
      </c>
      <c r="AH59" s="44">
        <v>0</v>
      </c>
      <c r="AI59" s="45">
        <f>AH59*'Productivity Report'!$K$32</f>
        <v>0</v>
      </c>
      <c r="AJ59" s="44">
        <v>0</v>
      </c>
      <c r="AK59" s="45">
        <f>AJ59*'Productivity Report'!$L$32</f>
        <v>0</v>
      </c>
      <c r="AL59" s="44">
        <v>0</v>
      </c>
      <c r="AM59" s="45">
        <f>AL59*'Productivity Report'!$M$32</f>
        <v>0</v>
      </c>
      <c r="AN59" s="44">
        <v>0</v>
      </c>
      <c r="AO59" s="45">
        <f>AN59*'Productivity Report'!$N$32</f>
        <v>0</v>
      </c>
      <c r="AP59" s="44">
        <v>0</v>
      </c>
      <c r="AQ59" s="45">
        <f>AP59*'Productivity Report'!$O$32</f>
        <v>0</v>
      </c>
      <c r="AR59" s="44">
        <v>0</v>
      </c>
      <c r="AS59" s="45">
        <f>AR59*'Productivity Report'!$P$32</f>
        <v>0</v>
      </c>
      <c r="AT59" s="17">
        <v>0</v>
      </c>
      <c r="AU59" s="45">
        <f>AT59*'Productivity Report'!$Q$32</f>
        <v>0</v>
      </c>
      <c r="AV59" s="17">
        <v>0</v>
      </c>
      <c r="AW59" s="45">
        <f>AV59*'Productivity Report'!$R$32</f>
        <v>0</v>
      </c>
      <c r="AX59" s="17">
        <v>0</v>
      </c>
      <c r="AY59" s="45">
        <f>AX59*'Productivity Report'!$S$32</f>
        <v>0</v>
      </c>
      <c r="AZ59" s="17">
        <v>0</v>
      </c>
      <c r="BA59" s="45">
        <f>AZ59*'Productivity Report'!$T$32</f>
        <v>0</v>
      </c>
      <c r="BB59" s="17"/>
      <c r="BC59" s="45">
        <f>BB59*'Productivity Report'!$U$32</f>
        <v>0</v>
      </c>
      <c r="BD59" s="17"/>
      <c r="BE59" s="45">
        <f>BD59*'Productivity Report'!$V$32</f>
        <v>0</v>
      </c>
      <c r="BF59" s="31"/>
      <c r="BG59" s="45">
        <f>BF59*'Productivity Report'!$W$32</f>
        <v>0</v>
      </c>
      <c r="BH59" s="81">
        <v>0</v>
      </c>
      <c r="BI59" s="84">
        <f>BH59*'Productivity Report'!$X$32</f>
        <v>0</v>
      </c>
      <c r="BJ59" s="81">
        <v>0</v>
      </c>
      <c r="BK59" s="84">
        <f>BJ59*'Productivity Report'!$Y$32</f>
        <v>0</v>
      </c>
      <c r="BM59" s="81">
        <v>0</v>
      </c>
      <c r="BN59" s="84">
        <f>BM59*'Productivity Report'!$Z$32</f>
        <v>0</v>
      </c>
      <c r="BO59" s="81">
        <v>0</v>
      </c>
      <c r="BP59" s="84">
        <f>BO59*'Productivity Report'!$AA$32</f>
        <v>0</v>
      </c>
      <c r="BQ59" s="81">
        <v>0</v>
      </c>
      <c r="BR59" s="84">
        <f>BQ59*'Productivity Report'!$AA$32</f>
        <v>0</v>
      </c>
      <c r="BS59" s="81">
        <v>0</v>
      </c>
      <c r="BT59" s="84">
        <f>BS59*'Productivity Report'!$AA$32</f>
        <v>0</v>
      </c>
      <c r="BU59" s="81">
        <v>0</v>
      </c>
      <c r="BV59" s="84">
        <f>BU59*'Productivity Report'!$AA$32</f>
        <v>0</v>
      </c>
      <c r="BW59" s="81">
        <v>0</v>
      </c>
      <c r="BX59" s="84">
        <f>BW59*'Productivity Report'!$AA$32</f>
        <v>0</v>
      </c>
      <c r="BY59" s="81">
        <v>0</v>
      </c>
      <c r="BZ59" s="84">
        <f>BY59*'Productivity Report'!$AA$32</f>
        <v>0</v>
      </c>
      <c r="CA59" s="81">
        <v>0</v>
      </c>
      <c r="CB59" s="84">
        <f>CA59*'Productivity Report'!$AA$32</f>
        <v>0</v>
      </c>
    </row>
    <row r="60" spans="1:80" hidden="1">
      <c r="A60" s="1" t="s">
        <v>143</v>
      </c>
      <c r="B60" s="1" t="s">
        <v>133</v>
      </c>
      <c r="C60" s="1" t="s">
        <v>94</v>
      </c>
      <c r="D60" s="36">
        <v>43344</v>
      </c>
      <c r="E60" s="36">
        <v>43344</v>
      </c>
      <c r="F60" s="1" t="s">
        <v>94</v>
      </c>
      <c r="G60" s="1">
        <v>100</v>
      </c>
      <c r="H60" s="1">
        <v>5</v>
      </c>
      <c r="I60" s="1" t="s">
        <v>95</v>
      </c>
      <c r="J60" s="1" t="s">
        <v>95</v>
      </c>
      <c r="K60" s="1" t="s">
        <v>94</v>
      </c>
      <c r="L60" s="1" t="s">
        <v>96</v>
      </c>
      <c r="M60" s="1">
        <v>0</v>
      </c>
      <c r="N60" s="44">
        <f t="shared" si="3"/>
        <v>275</v>
      </c>
      <c r="O60" s="45">
        <f t="shared" si="4"/>
        <v>106288.14033540642</v>
      </c>
      <c r="P60" s="44">
        <v>0</v>
      </c>
      <c r="Q60" s="45">
        <f>P60*'Productivity Report'!$B$32</f>
        <v>0</v>
      </c>
      <c r="R60" s="44">
        <v>0</v>
      </c>
      <c r="S60" s="45">
        <f>R60*'Productivity Report'!$C$32</f>
        <v>0</v>
      </c>
      <c r="T60" s="44">
        <f>120+115</f>
        <v>235</v>
      </c>
      <c r="U60" s="45">
        <f>T60*'Productivity Report'!$D$32</f>
        <v>88214.040270429163</v>
      </c>
      <c r="V60" s="44">
        <v>0</v>
      </c>
      <c r="W60" s="45">
        <f>V60*'Productivity Report'!$E$32</f>
        <v>0</v>
      </c>
      <c r="X60" s="44">
        <v>0</v>
      </c>
      <c r="Y60" s="45">
        <f>X60*'Productivity Report'!$F$32</f>
        <v>0</v>
      </c>
      <c r="Z60" s="44">
        <v>40</v>
      </c>
      <c r="AA60" s="45">
        <f>Z60*'Productivity Report'!$G$32</f>
        <v>18074.100064977258</v>
      </c>
      <c r="AB60" s="44">
        <v>0</v>
      </c>
      <c r="AC60" s="45">
        <f>AB60*'Productivity Report'!$H$32</f>
        <v>0</v>
      </c>
      <c r="AD60" s="44">
        <v>0</v>
      </c>
      <c r="AE60" s="45">
        <f>AD60*'Productivity Report'!$I$32</f>
        <v>0</v>
      </c>
      <c r="AF60" s="44">
        <v>0</v>
      </c>
      <c r="AG60" s="45">
        <f>AF60*'Productivity Report'!$J$32</f>
        <v>0</v>
      </c>
      <c r="AH60" s="44">
        <v>0</v>
      </c>
      <c r="AI60" s="45">
        <f>AH60*'Productivity Report'!$K$32</f>
        <v>0</v>
      </c>
      <c r="AJ60" s="44">
        <v>0</v>
      </c>
      <c r="AK60" s="45">
        <f>AJ60*'Productivity Report'!$L$32</f>
        <v>0</v>
      </c>
      <c r="AL60" s="44">
        <v>0</v>
      </c>
      <c r="AM60" s="45">
        <f>AL60*'Productivity Report'!$M$32</f>
        <v>0</v>
      </c>
      <c r="AN60" s="44">
        <v>0</v>
      </c>
      <c r="AO60" s="45">
        <f>AN60*'Productivity Report'!$N$32</f>
        <v>0</v>
      </c>
      <c r="AP60" s="44">
        <v>0</v>
      </c>
      <c r="AQ60" s="45">
        <f>AP60*'Productivity Report'!$O$32</f>
        <v>0</v>
      </c>
      <c r="AR60" s="44">
        <v>0</v>
      </c>
      <c r="AS60" s="45">
        <f>AR60*'Productivity Report'!$P$32</f>
        <v>0</v>
      </c>
      <c r="AT60" s="17">
        <v>0</v>
      </c>
      <c r="AU60" s="45">
        <f>AT60*'Productivity Report'!$Q$32</f>
        <v>0</v>
      </c>
      <c r="AV60" s="17">
        <v>0</v>
      </c>
      <c r="AW60" s="45">
        <f>AV60*'Productivity Report'!$R$32</f>
        <v>0</v>
      </c>
      <c r="AX60" s="17">
        <v>0</v>
      </c>
      <c r="AY60" s="45">
        <f>AX60*'Productivity Report'!$S$32</f>
        <v>0</v>
      </c>
      <c r="AZ60" s="17">
        <v>0</v>
      </c>
      <c r="BA60" s="45">
        <f>AZ60*'Productivity Report'!$T$32</f>
        <v>0</v>
      </c>
      <c r="BB60" s="17"/>
      <c r="BC60" s="45">
        <f>BB60*'Productivity Report'!$U$32</f>
        <v>0</v>
      </c>
      <c r="BD60" s="17"/>
      <c r="BE60" s="45">
        <f>BD60*'Productivity Report'!$V$32</f>
        <v>0</v>
      </c>
      <c r="BF60" s="31"/>
      <c r="BG60" s="45">
        <f>BF60*'Productivity Report'!$W$32</f>
        <v>0</v>
      </c>
      <c r="BH60" s="81">
        <v>0</v>
      </c>
      <c r="BI60" s="84">
        <f>BH60*'Productivity Report'!$X$32</f>
        <v>0</v>
      </c>
      <c r="BJ60" s="81">
        <v>0</v>
      </c>
      <c r="BK60" s="84">
        <f>BJ60*'Productivity Report'!$Y$32</f>
        <v>0</v>
      </c>
      <c r="BM60" s="81">
        <v>0</v>
      </c>
      <c r="BN60" s="84">
        <f>BM60*'Productivity Report'!$Z$32</f>
        <v>0</v>
      </c>
      <c r="BO60" s="81">
        <v>0</v>
      </c>
      <c r="BP60" s="84">
        <f>BO60*'Productivity Report'!$AA$32</f>
        <v>0</v>
      </c>
      <c r="BQ60" s="81">
        <v>0</v>
      </c>
      <c r="BR60" s="84">
        <f>BQ60*'Productivity Report'!$AA$32</f>
        <v>0</v>
      </c>
      <c r="BS60" s="81">
        <v>0</v>
      </c>
      <c r="BT60" s="84">
        <f>BS60*'Productivity Report'!$AA$32</f>
        <v>0</v>
      </c>
      <c r="BU60" s="81">
        <v>0</v>
      </c>
      <c r="BV60" s="84">
        <f>BU60*'Productivity Report'!$AA$32</f>
        <v>0</v>
      </c>
      <c r="BW60" s="81">
        <v>0</v>
      </c>
      <c r="BX60" s="84">
        <f>BW60*'Productivity Report'!$AA$32</f>
        <v>0</v>
      </c>
      <c r="BY60" s="81">
        <v>0</v>
      </c>
      <c r="BZ60" s="84">
        <f>BY60*'Productivity Report'!$AA$32</f>
        <v>0</v>
      </c>
      <c r="CA60" s="81">
        <v>0</v>
      </c>
      <c r="CB60" s="84">
        <f>CA60*'Productivity Report'!$AA$32</f>
        <v>0</v>
      </c>
    </row>
    <row r="61" spans="1:80" hidden="1">
      <c r="A61" s="1" t="s">
        <v>144</v>
      </c>
      <c r="B61" s="1" t="s">
        <v>133</v>
      </c>
      <c r="C61" s="1" t="s">
        <v>94</v>
      </c>
      <c r="D61" s="36">
        <v>43252</v>
      </c>
      <c r="E61" s="36">
        <v>43313</v>
      </c>
      <c r="F61" s="1" t="s">
        <v>95</v>
      </c>
      <c r="G61" s="1">
        <v>100</v>
      </c>
      <c r="H61" s="1">
        <v>5</v>
      </c>
      <c r="I61" s="1" t="s">
        <v>95</v>
      </c>
      <c r="J61" s="1" t="s">
        <v>95</v>
      </c>
      <c r="K61" s="1" t="s">
        <v>94</v>
      </c>
      <c r="L61" s="1" t="s">
        <v>96</v>
      </c>
      <c r="M61" s="1">
        <v>0</v>
      </c>
      <c r="N61" s="44">
        <f t="shared" si="3"/>
        <v>350</v>
      </c>
      <c r="O61" s="45">
        <f t="shared" si="4"/>
        <v>125681.99224880505</v>
      </c>
      <c r="P61" s="44">
        <v>0</v>
      </c>
      <c r="Q61" s="45">
        <f>P61*'Productivity Report'!$B$32</f>
        <v>0</v>
      </c>
      <c r="R61" s="44">
        <v>0</v>
      </c>
      <c r="S61" s="45">
        <f>R61*'Productivity Report'!$C$32</f>
        <v>0</v>
      </c>
      <c r="T61" s="44">
        <v>10</v>
      </c>
      <c r="U61" s="45">
        <f>T61*'Productivity Report'!$D$32</f>
        <v>3753.7889476778364</v>
      </c>
      <c r="V61" s="44">
        <f>9+184+144</f>
        <v>337</v>
      </c>
      <c r="W61" s="45">
        <f>V61*'Productivity Report'!$E$32</f>
        <v>120808.39492753622</v>
      </c>
      <c r="X61" s="44">
        <v>3</v>
      </c>
      <c r="Y61" s="45">
        <f>X61*'Productivity Report'!$F$32</f>
        <v>1119.8083735909825</v>
      </c>
      <c r="Z61" s="44">
        <v>0</v>
      </c>
      <c r="AA61" s="45">
        <f>Z61*'Productivity Report'!$G$32</f>
        <v>0</v>
      </c>
      <c r="AB61" s="44">
        <v>0</v>
      </c>
      <c r="AC61" s="45">
        <f>AB61*'Productivity Report'!$H$32</f>
        <v>0</v>
      </c>
      <c r="AD61" s="44">
        <v>0</v>
      </c>
      <c r="AE61" s="45">
        <f>AD61*'Productivity Report'!$I$32</f>
        <v>0</v>
      </c>
      <c r="AF61" s="44">
        <v>0</v>
      </c>
      <c r="AG61" s="45">
        <f>AF61*'Productivity Report'!$J$32</f>
        <v>0</v>
      </c>
      <c r="AH61" s="44">
        <v>0</v>
      </c>
      <c r="AI61" s="45">
        <f>AH61*'Productivity Report'!$K$32</f>
        <v>0</v>
      </c>
      <c r="AJ61" s="44">
        <v>0</v>
      </c>
      <c r="AK61" s="45">
        <f>AJ61*'Productivity Report'!$L$32</f>
        <v>0</v>
      </c>
      <c r="AL61" s="44">
        <v>0</v>
      </c>
      <c r="AM61" s="45">
        <f>AL61*'Productivity Report'!$M$32</f>
        <v>0</v>
      </c>
      <c r="AN61" s="44">
        <v>0</v>
      </c>
      <c r="AO61" s="45">
        <f>AN61*'Productivity Report'!$N$32</f>
        <v>0</v>
      </c>
      <c r="AP61" s="44">
        <v>0</v>
      </c>
      <c r="AQ61" s="45">
        <f>AP61*'Productivity Report'!$O$32</f>
        <v>0</v>
      </c>
      <c r="AR61" s="44">
        <v>0</v>
      </c>
      <c r="AS61" s="45">
        <f>AR61*'Productivity Report'!$P$32</f>
        <v>0</v>
      </c>
      <c r="AT61" s="17">
        <v>0</v>
      </c>
      <c r="AU61" s="45">
        <f>AT61*'Productivity Report'!$Q$32</f>
        <v>0</v>
      </c>
      <c r="AV61" s="17">
        <v>0</v>
      </c>
      <c r="AW61" s="45">
        <f>AV61*'Productivity Report'!$R$32</f>
        <v>0</v>
      </c>
      <c r="AX61" s="17">
        <v>0</v>
      </c>
      <c r="AY61" s="45">
        <f>AX61*'Productivity Report'!$S$32</f>
        <v>0</v>
      </c>
      <c r="AZ61" s="17">
        <v>0</v>
      </c>
      <c r="BA61" s="45">
        <f>AZ61*'Productivity Report'!$T$32</f>
        <v>0</v>
      </c>
      <c r="BB61" s="17"/>
      <c r="BC61" s="45">
        <f>BB61*'Productivity Report'!$U$32</f>
        <v>0</v>
      </c>
      <c r="BD61" s="17"/>
      <c r="BE61" s="45">
        <f>BD61*'Productivity Report'!$V$32</f>
        <v>0</v>
      </c>
      <c r="BF61" s="31"/>
      <c r="BG61" s="45">
        <f>BF61*'Productivity Report'!$W$32</f>
        <v>0</v>
      </c>
      <c r="BH61" s="81">
        <v>0</v>
      </c>
      <c r="BI61" s="84">
        <f>BH61*'Productivity Report'!$X$32</f>
        <v>0</v>
      </c>
      <c r="BJ61" s="81">
        <v>0</v>
      </c>
      <c r="BK61" s="84">
        <f>BJ61*'Productivity Report'!$Y$32</f>
        <v>0</v>
      </c>
      <c r="BM61" s="81">
        <v>0</v>
      </c>
      <c r="BN61" s="84">
        <f>BM61*'Productivity Report'!$Z$32</f>
        <v>0</v>
      </c>
      <c r="BO61" s="81">
        <v>0</v>
      </c>
      <c r="BP61" s="84">
        <f>BO61*'Productivity Report'!$AA$32</f>
        <v>0</v>
      </c>
      <c r="BQ61" s="81">
        <v>0</v>
      </c>
      <c r="BR61" s="84">
        <f>BQ61*'Productivity Report'!$AA$32</f>
        <v>0</v>
      </c>
      <c r="BS61" s="81">
        <v>0</v>
      </c>
      <c r="BT61" s="84">
        <f>BS61*'Productivity Report'!$AA$32</f>
        <v>0</v>
      </c>
      <c r="BU61" s="81">
        <v>0</v>
      </c>
      <c r="BV61" s="84">
        <f>BU61*'Productivity Report'!$AA$32</f>
        <v>0</v>
      </c>
      <c r="BW61" s="81">
        <v>0</v>
      </c>
      <c r="BX61" s="84">
        <f>BW61*'Productivity Report'!$AA$32</f>
        <v>0</v>
      </c>
      <c r="BY61" s="81">
        <v>0</v>
      </c>
      <c r="BZ61" s="84">
        <f>BY61*'Productivity Report'!$AA$32</f>
        <v>0</v>
      </c>
      <c r="CA61" s="81">
        <v>0</v>
      </c>
      <c r="CB61" s="84">
        <f>CA61*'Productivity Report'!$AA$32</f>
        <v>0</v>
      </c>
    </row>
    <row r="62" spans="1:80" hidden="1">
      <c r="A62" s="1" t="s">
        <v>145</v>
      </c>
      <c r="B62" s="1" t="s">
        <v>146</v>
      </c>
      <c r="C62" s="1" t="s">
        <v>94</v>
      </c>
      <c r="F62" s="1" t="s">
        <v>94</v>
      </c>
      <c r="G62" s="1">
        <v>100</v>
      </c>
      <c r="H62" s="1">
        <v>5</v>
      </c>
      <c r="I62" s="1" t="s">
        <v>95</v>
      </c>
      <c r="J62" s="1" t="s">
        <v>95</v>
      </c>
      <c r="K62" s="1" t="s">
        <v>94</v>
      </c>
      <c r="L62" s="1" t="s">
        <v>96</v>
      </c>
      <c r="M62" s="1">
        <v>0</v>
      </c>
      <c r="N62" s="44">
        <f t="shared" si="3"/>
        <v>2377.5</v>
      </c>
      <c r="O62" s="45">
        <f t="shared" si="4"/>
        <v>890297.44101152371</v>
      </c>
      <c r="P62" s="44">
        <f>152+137</f>
        <v>289</v>
      </c>
      <c r="Q62" s="45">
        <f>P62*'Productivity Report'!$B$32</f>
        <v>104912.29103535354</v>
      </c>
      <c r="R62" s="44">
        <f>58+72+135+85</f>
        <v>350</v>
      </c>
      <c r="S62" s="45">
        <f>R62*'Productivity Report'!$C$32</f>
        <v>125702.86634460546</v>
      </c>
      <c r="T62" s="44">
        <f>170+160</f>
        <v>330</v>
      </c>
      <c r="U62" s="45">
        <f>T62*'Productivity Report'!$D$32</f>
        <v>123875.03527336862</v>
      </c>
      <c r="V62" s="44">
        <f>157+25+148+168</f>
        <v>498</v>
      </c>
      <c r="W62" s="45">
        <f>V62*'Productivity Report'!$E$32</f>
        <v>178523.97826086957</v>
      </c>
      <c r="X62" s="44">
        <v>215.5</v>
      </c>
      <c r="Y62" s="45">
        <f>X62*'Productivity Report'!$F$32</f>
        <v>80439.568169618913</v>
      </c>
      <c r="Z62" s="44">
        <v>29</v>
      </c>
      <c r="AA62" s="45">
        <f>Z62*'Productivity Report'!$G$32</f>
        <v>13103.722547108513</v>
      </c>
      <c r="AB62" s="44">
        <v>127</v>
      </c>
      <c r="AC62" s="45">
        <f>AB62*'Productivity Report'!$H$32</f>
        <v>52640.858585858587</v>
      </c>
      <c r="AD62" s="44">
        <v>79</v>
      </c>
      <c r="AE62" s="45">
        <f>AD62*'Productivity Report'!$I$32</f>
        <v>31855.611528822057</v>
      </c>
      <c r="AF62" s="44">
        <v>84</v>
      </c>
      <c r="AG62" s="45">
        <f>AF62*'Productivity Report'!$J$32</f>
        <v>33871.789473684214</v>
      </c>
      <c r="AH62" s="44">
        <v>109</v>
      </c>
      <c r="AI62" s="45">
        <f>AH62*'Productivity Report'!$K$32</f>
        <v>40130.707093821518</v>
      </c>
      <c r="AJ62" s="44">
        <v>133</v>
      </c>
      <c r="AK62" s="45">
        <f>AJ62*'Productivity Report'!$L$32</f>
        <v>52207.074074074073</v>
      </c>
      <c r="AL62" s="44">
        <v>134</v>
      </c>
      <c r="AM62" s="45">
        <f>AL62*'Productivity Report'!$M$32</f>
        <v>53033.938624338625</v>
      </c>
      <c r="AN62" s="44">
        <v>32.5</v>
      </c>
      <c r="AO62" s="45">
        <f>AN62*'Productivity Report'!$N$32</f>
        <v>11845.292270531399</v>
      </c>
      <c r="AP62" s="44">
        <v>6.5</v>
      </c>
      <c r="AQ62" s="45">
        <f>AP62*'Productivity Report'!$O$32</f>
        <v>2369.058454106279</v>
      </c>
      <c r="AR62" s="44">
        <v>2</v>
      </c>
      <c r="AS62" s="45">
        <f>AR62*'Productivity Report'!$P$32</f>
        <v>702.88593749999995</v>
      </c>
      <c r="AT62" s="17">
        <v>2</v>
      </c>
      <c r="AU62" s="45">
        <f>AT62*'Productivity Report'!$Q$32</f>
        <v>757.26785714285711</v>
      </c>
      <c r="AV62" s="17">
        <v>0</v>
      </c>
      <c r="AW62" s="45">
        <f>AV62*'Productivity Report'!$R$32</f>
        <v>0</v>
      </c>
      <c r="AX62" s="17">
        <v>0</v>
      </c>
      <c r="AY62" s="45">
        <f>AX62*'Productivity Report'!$S$32</f>
        <v>0</v>
      </c>
      <c r="AZ62" s="17">
        <v>0</v>
      </c>
      <c r="BA62" s="45">
        <f>AZ62*'Productivity Report'!$T$32</f>
        <v>0</v>
      </c>
      <c r="BB62" s="17"/>
      <c r="BC62" s="45">
        <f>BB62*'Productivity Report'!$U$32</f>
        <v>0</v>
      </c>
      <c r="BD62" s="17"/>
      <c r="BE62" s="45">
        <f>BD62*'Productivity Report'!$V$32</f>
        <v>0</v>
      </c>
      <c r="BF62" s="31"/>
      <c r="BG62" s="45">
        <f>BF62*'Productivity Report'!$W$32</f>
        <v>0</v>
      </c>
      <c r="BH62" s="81">
        <v>0</v>
      </c>
      <c r="BI62" s="84">
        <f>BH62*'Productivity Report'!$X$32</f>
        <v>0</v>
      </c>
      <c r="BJ62" s="81">
        <v>0</v>
      </c>
      <c r="BK62" s="84">
        <f>BJ62*'Productivity Report'!$Y$32</f>
        <v>0</v>
      </c>
      <c r="BM62" s="81">
        <v>0</v>
      </c>
      <c r="BN62" s="84">
        <f>BM62*'Productivity Report'!$Z$32</f>
        <v>0</v>
      </c>
      <c r="BO62" s="81">
        <v>0</v>
      </c>
      <c r="BP62" s="84">
        <f>BO62*'Productivity Report'!$AA$32</f>
        <v>0</v>
      </c>
      <c r="BQ62" s="81">
        <v>0</v>
      </c>
      <c r="BR62" s="84">
        <f>BQ62*'Productivity Report'!$AA$32</f>
        <v>0</v>
      </c>
      <c r="BS62" s="81">
        <v>0</v>
      </c>
      <c r="BT62" s="84">
        <f>BS62*'Productivity Report'!$AA$32</f>
        <v>0</v>
      </c>
      <c r="BU62" s="81">
        <v>0</v>
      </c>
      <c r="BV62" s="84">
        <f>BU62*'Productivity Report'!$AA$32</f>
        <v>0</v>
      </c>
      <c r="BW62" s="81">
        <v>0</v>
      </c>
      <c r="BX62" s="84">
        <f>BW62*'Productivity Report'!$AA$32</f>
        <v>0</v>
      </c>
      <c r="BY62" s="81">
        <v>0</v>
      </c>
      <c r="BZ62" s="84">
        <f>BY62*'Productivity Report'!$AA$32</f>
        <v>0</v>
      </c>
      <c r="CA62" s="81">
        <v>0</v>
      </c>
      <c r="CB62" s="84">
        <f>CA62*'Productivity Report'!$AA$32</f>
        <v>0</v>
      </c>
    </row>
    <row r="63" spans="1:80" hidden="1">
      <c r="A63" s="1" t="s">
        <v>255</v>
      </c>
      <c r="B63" s="1" t="s">
        <v>273</v>
      </c>
      <c r="C63" s="1" t="s">
        <v>94</v>
      </c>
      <c r="F63" s="1" t="s">
        <v>94</v>
      </c>
      <c r="G63" s="1">
        <v>100</v>
      </c>
      <c r="H63" s="1">
        <v>5</v>
      </c>
      <c r="I63" s="1" t="s">
        <v>95</v>
      </c>
      <c r="J63" s="1" t="s">
        <v>95</v>
      </c>
      <c r="K63" s="1" t="s">
        <v>94</v>
      </c>
      <c r="L63" t="s">
        <v>102</v>
      </c>
      <c r="M63" s="1">
        <v>0</v>
      </c>
      <c r="N63" s="44">
        <f t="shared" si="3"/>
        <v>320</v>
      </c>
      <c r="O63" s="45">
        <f t="shared" si="4"/>
        <v>119154.49754649853</v>
      </c>
      <c r="P63" s="44">
        <f>67+50</f>
        <v>117</v>
      </c>
      <c r="Q63" s="45">
        <f>P63*'Productivity Report'!$B$32</f>
        <v>42473.142045454544</v>
      </c>
      <c r="R63" s="44">
        <v>105</v>
      </c>
      <c r="S63" s="45">
        <f>R63*'Productivity Report'!$C$32</f>
        <v>37710.859903381635</v>
      </c>
      <c r="T63" s="44">
        <v>0</v>
      </c>
      <c r="U63" s="45">
        <f>T63*'Productivity Report'!$D$32</f>
        <v>0</v>
      </c>
      <c r="V63" s="44">
        <v>4.5</v>
      </c>
      <c r="W63" s="45">
        <f>V63*'Productivity Report'!$E$32</f>
        <v>1613.1684782608695</v>
      </c>
      <c r="X63" s="44">
        <v>6</v>
      </c>
      <c r="Y63" s="45">
        <f>X63*'Productivity Report'!$F$32</f>
        <v>2239.6167471819649</v>
      </c>
      <c r="Z63" s="44">
        <v>3</v>
      </c>
      <c r="AA63" s="45">
        <f>Z63*'Productivity Report'!$G$32</f>
        <v>1355.5575048732944</v>
      </c>
      <c r="AB63" s="44">
        <v>31</v>
      </c>
      <c r="AC63" s="45">
        <f>AB63*'Productivity Report'!$H$32</f>
        <v>12849.343434343435</v>
      </c>
      <c r="AD63" s="44">
        <v>17.5</v>
      </c>
      <c r="AE63" s="45">
        <f>AD63*'Productivity Report'!$I$32</f>
        <v>7056.6228070175448</v>
      </c>
      <c r="AF63" s="44">
        <v>13</v>
      </c>
      <c r="AG63" s="45">
        <f>AF63*'Productivity Report'!$J$32</f>
        <v>5242.0626566416049</v>
      </c>
      <c r="AH63" s="44">
        <v>17</v>
      </c>
      <c r="AI63" s="45">
        <f>AH63*'Productivity Report'!$K$32</f>
        <v>6258.9176201373011</v>
      </c>
      <c r="AJ63" s="44">
        <v>6</v>
      </c>
      <c r="AK63" s="45">
        <f>AJ63*'Productivity Report'!$L$32</f>
        <v>2355.2063492063494</v>
      </c>
      <c r="AL63" s="44">
        <v>0</v>
      </c>
      <c r="AM63" s="45">
        <f>AL63*'Productivity Report'!$M$32</f>
        <v>0</v>
      </c>
      <c r="AN63" s="44">
        <v>7.5</v>
      </c>
      <c r="AO63" s="45">
        <f>AN63*'Productivity Report'!$N$32</f>
        <v>2733.528985507246</v>
      </c>
      <c r="AP63" s="44">
        <v>20</v>
      </c>
      <c r="AQ63" s="45">
        <f>AP63*'Productivity Report'!$O$32</f>
        <v>7289.4106280193209</v>
      </c>
      <c r="AR63" s="44">
        <v>0</v>
      </c>
      <c r="AS63" s="45">
        <f>AR63*'Productivity Report'!$P$32</f>
        <v>0</v>
      </c>
      <c r="AT63" s="17">
        <v>0.5</v>
      </c>
      <c r="AU63" s="45">
        <f>AT63*'Productivity Report'!$Q$32</f>
        <v>189.31696428571428</v>
      </c>
      <c r="AV63" s="17">
        <v>0</v>
      </c>
      <c r="AW63" s="45">
        <f>AV63*'Productivity Report'!$R$32</f>
        <v>0</v>
      </c>
      <c r="AX63" s="17">
        <v>0</v>
      </c>
      <c r="AY63" s="45">
        <f>AX63*'Productivity Report'!$S$32</f>
        <v>0</v>
      </c>
      <c r="AZ63" s="17">
        <v>2</v>
      </c>
      <c r="BA63" s="45">
        <f>AZ63*'Productivity Report'!$T$32</f>
        <v>1074.5152777777778</v>
      </c>
      <c r="BB63" s="17">
        <v>3</v>
      </c>
      <c r="BC63" s="45">
        <f>BB63*'Productivity Report'!$U$32</f>
        <v>1602.515625</v>
      </c>
      <c r="BD63" s="31">
        <v>2.5</v>
      </c>
      <c r="BE63" s="45">
        <f>BD63*'Productivity Report'!$V$32</f>
        <v>1219.2503156565656</v>
      </c>
      <c r="BF63" s="31">
        <v>2</v>
      </c>
      <c r="BG63" s="45">
        <f>BF63*'Productivity Report'!$W$32</f>
        <v>1066.9191919191919</v>
      </c>
      <c r="BH63" s="81">
        <v>3.5</v>
      </c>
      <c r="BI63" s="84">
        <f>BH63*'Productivity Report'!$X$32</f>
        <v>1886.3866396761134</v>
      </c>
      <c r="BJ63" s="81">
        <v>2.5</v>
      </c>
      <c r="BK63" s="84">
        <f>BJ63*'Productivity Report'!$Y$32</f>
        <v>1001.6796875</v>
      </c>
      <c r="BM63" s="81">
        <v>0</v>
      </c>
      <c r="BN63" s="84">
        <f>BM63*'Productivity Report'!$Z$32</f>
        <v>0</v>
      </c>
      <c r="BO63" s="81">
        <v>2.25</v>
      </c>
      <c r="BP63" s="84">
        <f>BO63*600</f>
        <v>1350</v>
      </c>
      <c r="BQ63" s="81">
        <v>0.5</v>
      </c>
      <c r="BR63" s="84">
        <f>BQ63*600</f>
        <v>300</v>
      </c>
      <c r="BS63" s="81">
        <v>5.5</v>
      </c>
      <c r="BT63" s="84">
        <f>BS63*600</f>
        <v>3300</v>
      </c>
      <c r="BU63" s="81">
        <v>4</v>
      </c>
      <c r="BV63" s="84">
        <f>BU63*600</f>
        <v>2400</v>
      </c>
      <c r="BW63" s="81">
        <v>3</v>
      </c>
      <c r="BX63" s="84">
        <f>BW63*600</f>
        <v>1800</v>
      </c>
      <c r="BY63" s="81">
        <v>74</v>
      </c>
      <c r="BZ63" s="84">
        <f>BY63*600</f>
        <v>44400</v>
      </c>
      <c r="CA63" s="81">
        <v>100</v>
      </c>
      <c r="CB63" s="84">
        <f>CA63*600</f>
        <v>60000</v>
      </c>
    </row>
    <row r="64" spans="1:80" hidden="1">
      <c r="A64" s="1" t="s">
        <v>271</v>
      </c>
      <c r="B64" s="1" t="s">
        <v>146</v>
      </c>
      <c r="C64" s="1" t="s">
        <v>94</v>
      </c>
      <c r="F64" s="1" t="s">
        <v>94</v>
      </c>
      <c r="G64" s="1">
        <v>100</v>
      </c>
      <c r="H64" s="1">
        <v>5</v>
      </c>
      <c r="I64" s="1" t="s">
        <v>95</v>
      </c>
      <c r="J64" s="1" t="s">
        <v>95</v>
      </c>
      <c r="K64" s="1" t="s">
        <v>94</v>
      </c>
      <c r="L64" s="1" t="s">
        <v>102</v>
      </c>
      <c r="M64" s="1">
        <v>0</v>
      </c>
      <c r="N64" s="44">
        <f t="shared" si="3"/>
        <v>72</v>
      </c>
      <c r="O64" s="45">
        <f t="shared" si="4"/>
        <v>27496.940410607847</v>
      </c>
      <c r="P64" s="44">
        <v>0</v>
      </c>
      <c r="Q64" s="45">
        <f>P64*'Productivity Report'!$B$32</f>
        <v>0</v>
      </c>
      <c r="R64" s="44">
        <v>0</v>
      </c>
      <c r="S64" s="45">
        <f>R64*'Productivity Report'!$C$32</f>
        <v>0</v>
      </c>
      <c r="T64" s="44">
        <v>0</v>
      </c>
      <c r="U64" s="45">
        <f>T64*'Productivity Report'!$D$32</f>
        <v>0</v>
      </c>
      <c r="V64" s="44">
        <v>0</v>
      </c>
      <c r="W64" s="45">
        <f>V64*'Productivity Report'!$E$32</f>
        <v>0</v>
      </c>
      <c r="X64" s="44">
        <v>52</v>
      </c>
      <c r="Y64" s="45">
        <f>X64*'Productivity Report'!$F$32</f>
        <v>19410.011808910363</v>
      </c>
      <c r="Z64" s="44">
        <v>3</v>
      </c>
      <c r="AA64" s="45">
        <f>Z64*'Productivity Report'!$G$32</f>
        <v>1355.5575048732944</v>
      </c>
      <c r="AB64" s="44">
        <v>0</v>
      </c>
      <c r="AC64" s="45">
        <f>AB64*'Productivity Report'!$H$32</f>
        <v>0</v>
      </c>
      <c r="AD64" s="44">
        <v>8</v>
      </c>
      <c r="AE64" s="45">
        <f>AD64*'Productivity Report'!$I$32</f>
        <v>3225.8847117794489</v>
      </c>
      <c r="AF64" s="44">
        <v>2</v>
      </c>
      <c r="AG64" s="45">
        <f>AF64*'Productivity Report'!$J$32</f>
        <v>806.47117794486223</v>
      </c>
      <c r="AH64" s="44">
        <v>2</v>
      </c>
      <c r="AI64" s="45">
        <f>AH64*'Productivity Report'!$K$32</f>
        <v>736.34324942791773</v>
      </c>
      <c r="AJ64" s="44">
        <v>5</v>
      </c>
      <c r="AK64" s="45">
        <f>AJ64*'Productivity Report'!$L$32</f>
        <v>1962.6719576719577</v>
      </c>
      <c r="AL64" s="44">
        <v>0</v>
      </c>
      <c r="AM64" s="45">
        <f>AL64*'Productivity Report'!$M$32</f>
        <v>0</v>
      </c>
      <c r="AN64" s="44">
        <v>0.5</v>
      </c>
      <c r="AO64" s="45">
        <f>AN64*'Productivity Report'!$N$32</f>
        <v>182.23526570048307</v>
      </c>
      <c r="AP64" s="44">
        <v>0.5</v>
      </c>
      <c r="AQ64" s="45">
        <f>AP64*'Productivity Report'!$O$32</f>
        <v>182.23526570048301</v>
      </c>
      <c r="AR64" s="44">
        <v>0</v>
      </c>
      <c r="AS64" s="45">
        <f>AR64*'Productivity Report'!$P$32</f>
        <v>0</v>
      </c>
      <c r="AT64" s="17">
        <v>0</v>
      </c>
      <c r="AU64" s="45">
        <f>AT64*'Productivity Report'!$Q$32</f>
        <v>0</v>
      </c>
      <c r="AV64" s="17">
        <v>0</v>
      </c>
      <c r="AW64" s="45">
        <f>AV64*'Productivity Report'!$R$32</f>
        <v>0</v>
      </c>
      <c r="AX64" s="17">
        <v>0</v>
      </c>
      <c r="AY64" s="45">
        <f>AX64*'Productivity Report'!$S$32</f>
        <v>0</v>
      </c>
      <c r="AZ64" s="17">
        <v>0</v>
      </c>
      <c r="BA64" s="45">
        <f>AZ64*'Productivity Report'!$T$32</f>
        <v>0</v>
      </c>
      <c r="BB64" s="17"/>
      <c r="BC64" s="45">
        <f>BB64*'Productivity Report'!$U$32</f>
        <v>0</v>
      </c>
      <c r="BD64" s="17"/>
      <c r="BE64" s="45">
        <f>BD64*'Productivity Report'!$V$32</f>
        <v>0</v>
      </c>
      <c r="BF64" s="31"/>
      <c r="BG64" s="45">
        <f>BF64*'Productivity Report'!$W$32</f>
        <v>0</v>
      </c>
      <c r="BH64" s="81">
        <v>0</v>
      </c>
      <c r="BI64" s="84">
        <f>BH64*'Productivity Report'!$X$32</f>
        <v>0</v>
      </c>
      <c r="BJ64" s="81">
        <v>3.5</v>
      </c>
      <c r="BK64" s="84">
        <f>BJ64*'Productivity Report'!$Y$32</f>
        <v>1402.3515625</v>
      </c>
      <c r="BM64" s="81">
        <v>0.5</v>
      </c>
      <c r="BN64" s="84">
        <f>BM64*600</f>
        <v>300</v>
      </c>
      <c r="BO64" s="81">
        <v>0</v>
      </c>
      <c r="BP64" s="84">
        <f>BO64*'Productivity Report'!$AA$32</f>
        <v>0</v>
      </c>
      <c r="BQ64" s="81">
        <v>0</v>
      </c>
      <c r="BR64" s="84">
        <f>BQ64*'Productivity Report'!$AA$32</f>
        <v>0</v>
      </c>
      <c r="BS64" s="81">
        <v>0</v>
      </c>
      <c r="BT64" s="84">
        <f>BS64*'Productivity Report'!$AA$32</f>
        <v>0</v>
      </c>
      <c r="BU64" s="81">
        <v>0</v>
      </c>
      <c r="BV64" s="84">
        <f>BU64*'Productivity Report'!$AA$32</f>
        <v>0</v>
      </c>
      <c r="BW64" s="81">
        <v>0</v>
      </c>
      <c r="BX64" s="84">
        <f>BW64*'Productivity Report'!$AA$32</f>
        <v>0</v>
      </c>
      <c r="BY64" s="81">
        <v>0</v>
      </c>
      <c r="BZ64" s="84">
        <f>BY64*'Productivity Report'!$AA$32</f>
        <v>0</v>
      </c>
      <c r="CA64" s="81">
        <v>0</v>
      </c>
      <c r="CB64" s="84">
        <f>CA64*'Productivity Report'!$AA$32</f>
        <v>0</v>
      </c>
    </row>
    <row r="65" spans="1:80" hidden="1">
      <c r="A65" s="1" t="s">
        <v>147</v>
      </c>
      <c r="B65" s="1" t="s">
        <v>146</v>
      </c>
      <c r="C65" s="1" t="s">
        <v>94</v>
      </c>
      <c r="F65" s="1" t="s">
        <v>94</v>
      </c>
      <c r="G65" s="1">
        <v>100</v>
      </c>
      <c r="H65" s="1">
        <v>5</v>
      </c>
      <c r="I65" s="1" t="s">
        <v>95</v>
      </c>
      <c r="J65" s="1" t="s">
        <v>95</v>
      </c>
      <c r="K65" s="1" t="s">
        <v>94</v>
      </c>
      <c r="L65" s="1" t="s">
        <v>96</v>
      </c>
      <c r="M65" s="1">
        <v>0</v>
      </c>
      <c r="N65" s="44">
        <f t="shared" ref="N65:N85" si="5">P65+R65+T65+V65+X65+Z65+AB65+AD65+AF65+AH65+AJ65+AL65</f>
        <v>593.5</v>
      </c>
      <c r="O65" s="45">
        <f t="shared" ref="O65:O85" si="6">Q65+S65+U65+W65+Y65+AA65+AC65+AE65+AG65+AI65+AK65+AM65</f>
        <v>237254.5331880915</v>
      </c>
      <c r="P65" s="44">
        <v>170</v>
      </c>
      <c r="Q65" s="45">
        <f>P65*'Productivity Report'!$B$32</f>
        <v>61713.112373737371</v>
      </c>
      <c r="R65" s="44">
        <v>0</v>
      </c>
      <c r="S65" s="45">
        <f>R65*'Productivity Report'!$C$32</f>
        <v>0</v>
      </c>
      <c r="T65" s="44">
        <v>1</v>
      </c>
      <c r="U65" s="45">
        <f>T65*'Productivity Report'!$D$32</f>
        <v>375.37889476778366</v>
      </c>
      <c r="V65" s="44">
        <v>32.5</v>
      </c>
      <c r="W65" s="45">
        <f>V65*'Productivity Report'!$E$32</f>
        <v>11650.661231884058</v>
      </c>
      <c r="X65" s="44">
        <v>0</v>
      </c>
      <c r="Y65" s="45">
        <f>X65*'Productivity Report'!$F$32</f>
        <v>0</v>
      </c>
      <c r="Z65" s="44">
        <v>160</v>
      </c>
      <c r="AA65" s="45">
        <f>Z65*'Productivity Report'!$G$32</f>
        <v>72296.400259909031</v>
      </c>
      <c r="AB65" s="44">
        <v>14.5</v>
      </c>
      <c r="AC65" s="45">
        <f>AB65*'Productivity Report'!$H$32</f>
        <v>6010.1767676767677</v>
      </c>
      <c r="AD65" s="44">
        <v>67</v>
      </c>
      <c r="AE65" s="45">
        <f>AD65*'Productivity Report'!$I$32</f>
        <v>27016.784461152885</v>
      </c>
      <c r="AF65" s="44">
        <v>61</v>
      </c>
      <c r="AG65" s="45">
        <f>AF65*'Productivity Report'!$J$32</f>
        <v>24597.370927318298</v>
      </c>
      <c r="AH65" s="44">
        <v>33</v>
      </c>
      <c r="AI65" s="45">
        <f>AH65*'Productivity Report'!$K$32</f>
        <v>12149.663615560643</v>
      </c>
      <c r="AJ65" s="44">
        <v>38.5</v>
      </c>
      <c r="AK65" s="45">
        <f>AJ65*'Productivity Report'!$L$32</f>
        <v>15112.574074074075</v>
      </c>
      <c r="AL65" s="44">
        <v>16</v>
      </c>
      <c r="AM65" s="45">
        <f>AL65*'Productivity Report'!$M$32</f>
        <v>6332.4105820105824</v>
      </c>
      <c r="AN65" s="44">
        <v>1</v>
      </c>
      <c r="AO65" s="45">
        <f>AN65*'Productivity Report'!$N$32</f>
        <v>364.47053140096614</v>
      </c>
      <c r="AP65" s="44">
        <v>20</v>
      </c>
      <c r="AQ65" s="45">
        <f>AP65*'Productivity Report'!$O$32</f>
        <v>7289.4106280193209</v>
      </c>
      <c r="AR65" s="44">
        <v>4</v>
      </c>
      <c r="AS65" s="45">
        <f>AR65*'Productivity Report'!$P$32</f>
        <v>1405.7718749999999</v>
      </c>
      <c r="AT65" s="17">
        <v>0</v>
      </c>
      <c r="AU65" s="45">
        <f>AT65*'Productivity Report'!$Q$32</f>
        <v>0</v>
      </c>
      <c r="AV65" s="17">
        <v>0</v>
      </c>
      <c r="AW65" s="45">
        <f>AV65*'Productivity Report'!$R$32</f>
        <v>0</v>
      </c>
      <c r="AX65" s="17">
        <v>0</v>
      </c>
      <c r="AY65" s="45">
        <f>AX65*'Productivity Report'!$S$32</f>
        <v>0</v>
      </c>
      <c r="AZ65" s="17">
        <v>0</v>
      </c>
      <c r="BA65" s="45">
        <f>AZ65*'Productivity Report'!$T$32</f>
        <v>0</v>
      </c>
      <c r="BB65" s="17"/>
      <c r="BC65" s="45">
        <f>BB65*'Productivity Report'!$U$32</f>
        <v>0</v>
      </c>
      <c r="BD65" s="17"/>
      <c r="BE65" s="45">
        <f>BD65*'Productivity Report'!$V$32</f>
        <v>0</v>
      </c>
      <c r="BF65" s="31"/>
      <c r="BG65" s="45">
        <f>BF65*'Productivity Report'!$W$32</f>
        <v>0</v>
      </c>
      <c r="BH65" s="81">
        <v>0</v>
      </c>
      <c r="BI65" s="84">
        <f>BH65*'Productivity Report'!$X$32</f>
        <v>0</v>
      </c>
      <c r="BJ65" s="81">
        <v>0</v>
      </c>
      <c r="BK65" s="84">
        <f>BJ65*'Productivity Report'!$Y$32</f>
        <v>0</v>
      </c>
      <c r="BM65" s="81">
        <v>0</v>
      </c>
      <c r="BN65" s="84">
        <f>BM65*'Productivity Report'!$Z$32</f>
        <v>0</v>
      </c>
      <c r="BO65" s="81">
        <v>0</v>
      </c>
      <c r="BP65" s="84">
        <f>BO65*'Productivity Report'!$AA$32</f>
        <v>0</v>
      </c>
      <c r="BQ65" s="81">
        <v>0</v>
      </c>
      <c r="BR65" s="84">
        <f>BQ65*'Productivity Report'!$AA$32</f>
        <v>0</v>
      </c>
      <c r="BS65" s="81">
        <v>0</v>
      </c>
      <c r="BT65" s="84">
        <f>BS65*'Productivity Report'!$AA$32</f>
        <v>0</v>
      </c>
      <c r="BU65" s="81">
        <v>0</v>
      </c>
      <c r="BV65" s="84">
        <f>BU65*'Productivity Report'!$AA$32</f>
        <v>0</v>
      </c>
      <c r="BW65" s="81">
        <v>0</v>
      </c>
      <c r="BX65" s="84">
        <f>BW65*'Productivity Report'!$AA$32</f>
        <v>0</v>
      </c>
      <c r="BY65" s="81">
        <v>0</v>
      </c>
      <c r="BZ65" s="84">
        <f>BY65*'Productivity Report'!$AA$32</f>
        <v>0</v>
      </c>
      <c r="CA65" s="81">
        <v>0</v>
      </c>
      <c r="CB65" s="84">
        <f>CA65*'Productivity Report'!$AA$32</f>
        <v>0</v>
      </c>
    </row>
    <row r="66" spans="1:80" hidden="1">
      <c r="A66" s="1" t="s">
        <v>148</v>
      </c>
      <c r="B66" s="1" t="s">
        <v>146</v>
      </c>
      <c r="C66" s="1" t="s">
        <v>94</v>
      </c>
      <c r="F66" s="1" t="s">
        <v>94</v>
      </c>
      <c r="G66" s="1">
        <v>100</v>
      </c>
      <c r="H66" s="1">
        <v>5</v>
      </c>
      <c r="I66" s="1" t="s">
        <v>95</v>
      </c>
      <c r="J66" s="1" t="s">
        <v>95</v>
      </c>
      <c r="K66" s="1" t="s">
        <v>94</v>
      </c>
      <c r="L66" t="s">
        <v>102</v>
      </c>
      <c r="M66" s="1">
        <v>0</v>
      </c>
      <c r="N66" s="44">
        <f t="shared" si="5"/>
        <v>149.5</v>
      </c>
      <c r="O66" s="45">
        <f t="shared" si="6"/>
        <v>59700.564632320813</v>
      </c>
      <c r="P66" s="44">
        <v>0</v>
      </c>
      <c r="Q66" s="45">
        <f>P66*'Productivity Report'!$B$32</f>
        <v>0</v>
      </c>
      <c r="R66" s="44">
        <v>0</v>
      </c>
      <c r="S66" s="45">
        <f>R66*'Productivity Report'!$C$32</f>
        <v>0</v>
      </c>
      <c r="T66" s="44">
        <v>13.5</v>
      </c>
      <c r="U66" s="45">
        <f>T66*'Productivity Report'!$D$32</f>
        <v>5067.6150793650795</v>
      </c>
      <c r="V66" s="44">
        <v>0</v>
      </c>
      <c r="W66" s="45">
        <f>V66*'Productivity Report'!$E$32</f>
        <v>0</v>
      </c>
      <c r="X66" s="44">
        <v>18</v>
      </c>
      <c r="Y66" s="45">
        <f>X66*'Productivity Report'!$F$32</f>
        <v>6718.8502415458952</v>
      </c>
      <c r="Z66" s="44">
        <v>9</v>
      </c>
      <c r="AA66" s="45">
        <f>Z66*'Productivity Report'!$G$32</f>
        <v>4066.6725146198833</v>
      </c>
      <c r="AB66" s="44">
        <v>2</v>
      </c>
      <c r="AC66" s="45">
        <f>AB66*'Productivity Report'!$H$32</f>
        <v>828.98989898989896</v>
      </c>
      <c r="AD66" s="44">
        <v>49</v>
      </c>
      <c r="AE66" s="45">
        <f>AD66*'Productivity Report'!$I$32</f>
        <v>19758.543859649126</v>
      </c>
      <c r="AF66" s="44">
        <v>45</v>
      </c>
      <c r="AG66" s="45">
        <f>AF66*'Productivity Report'!$J$32</f>
        <v>18145.601503759401</v>
      </c>
      <c r="AH66" s="44">
        <v>0</v>
      </c>
      <c r="AI66" s="45">
        <f>AH66*'Productivity Report'!$K$32</f>
        <v>0</v>
      </c>
      <c r="AJ66" s="44">
        <v>9.5</v>
      </c>
      <c r="AK66" s="45">
        <f>AJ66*'Productivity Report'!$L$32</f>
        <v>3729.0767195767198</v>
      </c>
      <c r="AL66" s="44">
        <v>3.5</v>
      </c>
      <c r="AM66" s="45">
        <f>AL66*'Productivity Report'!$M$32</f>
        <v>1385.2148148148149</v>
      </c>
      <c r="AN66" s="44">
        <v>9.5</v>
      </c>
      <c r="AO66" s="45">
        <f>AN66*'Productivity Report'!$N$32</f>
        <v>3462.4700483091783</v>
      </c>
      <c r="AP66" s="44">
        <v>12.5</v>
      </c>
      <c r="AQ66" s="45">
        <f>AP66*'Productivity Report'!$O$32</f>
        <v>4555.8816425120749</v>
      </c>
      <c r="AR66" s="44">
        <v>19</v>
      </c>
      <c r="AS66" s="45">
        <f>AR66*'Productivity Report'!$P$32</f>
        <v>6677.4164062499995</v>
      </c>
      <c r="AT66" s="17">
        <v>0</v>
      </c>
      <c r="AU66" s="45">
        <f>AT66*'Productivity Report'!$Q$32</f>
        <v>0</v>
      </c>
      <c r="AV66" s="17">
        <v>11</v>
      </c>
      <c r="AW66" s="45">
        <f>AV66*'Productivity Report'!$R$32</f>
        <v>3937.7857142857142</v>
      </c>
      <c r="AX66" s="17">
        <v>3</v>
      </c>
      <c r="AY66" s="45">
        <f>AX66*'Productivity Report'!$S$32</f>
        <v>1071.6222527472528</v>
      </c>
      <c r="AZ66" s="17">
        <v>1</v>
      </c>
      <c r="BA66" s="45">
        <f>AZ66*'Productivity Report'!$T$32</f>
        <v>537.25763888888889</v>
      </c>
      <c r="BB66" s="17">
        <v>1</v>
      </c>
      <c r="BC66" s="45">
        <f>BB66*'Productivity Report'!$U$32</f>
        <v>534.171875</v>
      </c>
      <c r="BD66" s="31">
        <v>14.5</v>
      </c>
      <c r="BE66" s="45">
        <f>BD66*'Productivity Report'!$V$32</f>
        <v>7071.6518308080813</v>
      </c>
      <c r="BF66" s="31">
        <v>9.25</v>
      </c>
      <c r="BG66" s="45">
        <f>BF66*'Productivity Report'!$W$32</f>
        <v>4934.5012626262624</v>
      </c>
      <c r="BH66" s="81">
        <v>7.75</v>
      </c>
      <c r="BI66" s="84">
        <f>BH66*'Productivity Report'!$X$32</f>
        <v>4176.998987854251</v>
      </c>
      <c r="BJ66" s="81">
        <v>4.25</v>
      </c>
      <c r="BK66" s="84">
        <f>BJ66*'Productivity Report'!$Y$32</f>
        <v>1702.85546875</v>
      </c>
      <c r="BM66" s="81">
        <v>2</v>
      </c>
      <c r="BN66" s="84">
        <f>BM66*600</f>
        <v>1200</v>
      </c>
      <c r="BO66" s="81">
        <v>0</v>
      </c>
      <c r="BP66" s="84">
        <f>BO66*'Productivity Report'!$AA$32</f>
        <v>0</v>
      </c>
      <c r="BQ66" s="81">
        <v>0</v>
      </c>
      <c r="BR66" s="84">
        <f>BQ66*'Productivity Report'!$AA$32</f>
        <v>0</v>
      </c>
      <c r="BS66" s="81">
        <v>0</v>
      </c>
      <c r="BT66" s="84">
        <f>BS66*'Productivity Report'!$AA$32</f>
        <v>0</v>
      </c>
      <c r="BU66" s="81">
        <v>0</v>
      </c>
      <c r="BV66" s="84">
        <f>BU66*'Productivity Report'!$AA$32</f>
        <v>0</v>
      </c>
      <c r="BW66" s="81">
        <v>0</v>
      </c>
      <c r="BX66" s="84">
        <f>BW66*'Productivity Report'!$AA$32</f>
        <v>0</v>
      </c>
      <c r="BY66" s="81">
        <v>0</v>
      </c>
      <c r="BZ66" s="84">
        <f>BY66*'Productivity Report'!$AA$32</f>
        <v>0</v>
      </c>
      <c r="CA66" s="81">
        <v>0</v>
      </c>
      <c r="CB66" s="84">
        <f>CA66*'Productivity Report'!$AA$32</f>
        <v>0</v>
      </c>
    </row>
    <row r="67" spans="1:80" hidden="1">
      <c r="A67" s="1" t="s">
        <v>149</v>
      </c>
      <c r="B67" s="1" t="s">
        <v>146</v>
      </c>
      <c r="C67" s="1" t="s">
        <v>94</v>
      </c>
      <c r="F67" s="1" t="s">
        <v>94</v>
      </c>
      <c r="G67" s="1">
        <v>100</v>
      </c>
      <c r="H67" s="1">
        <v>5</v>
      </c>
      <c r="I67" s="1" t="s">
        <v>95</v>
      </c>
      <c r="J67" s="1" t="s">
        <v>95</v>
      </c>
      <c r="K67" s="1" t="s">
        <v>94</v>
      </c>
      <c r="L67" s="1" t="s">
        <v>96</v>
      </c>
      <c r="M67" s="1">
        <v>0</v>
      </c>
      <c r="N67" s="44">
        <f t="shared" si="5"/>
        <v>9</v>
      </c>
      <c r="O67" s="45">
        <f t="shared" si="6"/>
        <v>3405.3517761795792</v>
      </c>
      <c r="P67" s="44">
        <v>0</v>
      </c>
      <c r="Q67" s="45">
        <f>P67*'Productivity Report'!$B$32</f>
        <v>0</v>
      </c>
      <c r="R67" s="44">
        <v>0</v>
      </c>
      <c r="S67" s="45">
        <f>R67*'Productivity Report'!$C$32</f>
        <v>0</v>
      </c>
      <c r="T67" s="44">
        <v>0</v>
      </c>
      <c r="U67" s="45">
        <f>T67*'Productivity Report'!$D$32</f>
        <v>0</v>
      </c>
      <c r="V67" s="44">
        <v>5</v>
      </c>
      <c r="W67" s="45">
        <f>V67*'Productivity Report'!$E$32</f>
        <v>1792.409420289855</v>
      </c>
      <c r="X67" s="44">
        <v>0</v>
      </c>
      <c r="Y67" s="45">
        <f>X67*'Productivity Report'!$F$32</f>
        <v>0</v>
      </c>
      <c r="Z67" s="44">
        <v>0</v>
      </c>
      <c r="AA67" s="45">
        <f>Z67*'Productivity Report'!$G$32</f>
        <v>0</v>
      </c>
      <c r="AB67" s="44">
        <v>0</v>
      </c>
      <c r="AC67" s="45">
        <f>AB67*'Productivity Report'!$H$32</f>
        <v>0</v>
      </c>
      <c r="AD67" s="44">
        <v>4</v>
      </c>
      <c r="AE67" s="45">
        <f>AD67*'Productivity Report'!$I$32</f>
        <v>1612.9423558897245</v>
      </c>
      <c r="AF67" s="44">
        <v>0</v>
      </c>
      <c r="AG67" s="45">
        <f>AF67*'Productivity Report'!$J$32</f>
        <v>0</v>
      </c>
      <c r="AH67" s="44">
        <v>0</v>
      </c>
      <c r="AI67" s="45">
        <f>AH67*'Productivity Report'!$K$32</f>
        <v>0</v>
      </c>
      <c r="AJ67" s="44">
        <v>0</v>
      </c>
      <c r="AK67" s="45">
        <f>AJ67*'Productivity Report'!$L$32</f>
        <v>0</v>
      </c>
      <c r="AL67" s="44">
        <v>0</v>
      </c>
      <c r="AM67" s="45">
        <f>AL67*'Productivity Report'!$M$32</f>
        <v>0</v>
      </c>
      <c r="AN67" s="44">
        <v>0</v>
      </c>
      <c r="AO67" s="45">
        <f>AN67*'Productivity Report'!$N$32</f>
        <v>0</v>
      </c>
      <c r="AP67" s="44">
        <v>0</v>
      </c>
      <c r="AQ67" s="45">
        <f>AP67*'Productivity Report'!$O$32</f>
        <v>0</v>
      </c>
      <c r="AR67" s="44">
        <v>0</v>
      </c>
      <c r="AS67" s="45">
        <f>AR67*'Productivity Report'!$P$32</f>
        <v>0</v>
      </c>
      <c r="AT67" s="17">
        <v>0</v>
      </c>
      <c r="AU67" s="45">
        <f>AT67*'Productivity Report'!$Q$32</f>
        <v>0</v>
      </c>
      <c r="AV67" s="17">
        <v>0</v>
      </c>
      <c r="AW67" s="45">
        <f>AV67*'Productivity Report'!$R$32</f>
        <v>0</v>
      </c>
      <c r="AX67" s="17">
        <v>0</v>
      </c>
      <c r="AY67" s="45">
        <f>AX67*'Productivity Report'!$S$32</f>
        <v>0</v>
      </c>
      <c r="AZ67" s="17">
        <v>0</v>
      </c>
      <c r="BA67" s="45">
        <f>AZ67*'Productivity Report'!$T$32</f>
        <v>0</v>
      </c>
      <c r="BB67" s="17"/>
      <c r="BC67" s="45">
        <f>BB67*'Productivity Report'!$U$32</f>
        <v>0</v>
      </c>
      <c r="BD67" s="17"/>
      <c r="BE67" s="45">
        <f>BD67*'Productivity Report'!$V$32</f>
        <v>0</v>
      </c>
      <c r="BF67" s="31"/>
      <c r="BG67" s="45">
        <f>BF67*'Productivity Report'!$W$32</f>
        <v>0</v>
      </c>
      <c r="BH67" s="81">
        <v>0</v>
      </c>
      <c r="BI67" s="84">
        <f>BH67*'Productivity Report'!$X$32</f>
        <v>0</v>
      </c>
      <c r="BJ67" s="81">
        <v>0</v>
      </c>
      <c r="BK67" s="84">
        <f>BJ67*'Productivity Report'!$Y$32</f>
        <v>0</v>
      </c>
      <c r="BM67" s="81">
        <v>0</v>
      </c>
      <c r="BN67" s="84">
        <f>BM67*'Productivity Report'!$Z$32</f>
        <v>0</v>
      </c>
      <c r="BO67" s="81">
        <v>0</v>
      </c>
      <c r="BP67" s="84">
        <f>BO67*'Productivity Report'!$AA$32</f>
        <v>0</v>
      </c>
      <c r="BQ67" s="81">
        <v>0</v>
      </c>
      <c r="BR67" s="84">
        <f>BQ67*'Productivity Report'!$AA$32</f>
        <v>0</v>
      </c>
      <c r="BS67" s="81">
        <v>0</v>
      </c>
      <c r="BT67" s="84">
        <f>BS67*'Productivity Report'!$AA$32</f>
        <v>0</v>
      </c>
      <c r="BU67" s="81">
        <v>0</v>
      </c>
      <c r="BV67" s="84">
        <f>BU67*'Productivity Report'!$AA$32</f>
        <v>0</v>
      </c>
      <c r="BW67" s="81">
        <v>0</v>
      </c>
      <c r="BX67" s="84">
        <f>BW67*'Productivity Report'!$AA$32</f>
        <v>0</v>
      </c>
      <c r="BY67" s="81">
        <v>0</v>
      </c>
      <c r="BZ67" s="84">
        <f>BY67*'Productivity Report'!$AA$32</f>
        <v>0</v>
      </c>
      <c r="CA67" s="81">
        <v>0</v>
      </c>
      <c r="CB67" s="84">
        <f>CA67*'Productivity Report'!$AA$32</f>
        <v>0</v>
      </c>
    </row>
    <row r="68" spans="1:80" hidden="1">
      <c r="A68" s="1" t="s">
        <v>150</v>
      </c>
      <c r="B68" s="1" t="s">
        <v>146</v>
      </c>
      <c r="C68" s="1" t="s">
        <v>94</v>
      </c>
      <c r="F68" s="1" t="s">
        <v>94</v>
      </c>
      <c r="G68" s="1">
        <v>100</v>
      </c>
      <c r="H68" s="1">
        <v>5</v>
      </c>
      <c r="I68" s="1" t="s">
        <v>95</v>
      </c>
      <c r="J68" s="1" t="s">
        <v>95</v>
      </c>
      <c r="K68" s="1" t="s">
        <v>94</v>
      </c>
      <c r="L68" t="s">
        <v>102</v>
      </c>
      <c r="M68" s="1">
        <v>0</v>
      </c>
      <c r="N68" s="44">
        <f t="shared" si="5"/>
        <v>206.5</v>
      </c>
      <c r="O68" s="45">
        <f t="shared" si="6"/>
        <v>76228.291382777927</v>
      </c>
      <c r="P68" s="44">
        <v>0</v>
      </c>
      <c r="Q68" s="45">
        <f>P68*'Productivity Report'!$B$32</f>
        <v>0</v>
      </c>
      <c r="R68" s="44">
        <v>91</v>
      </c>
      <c r="S68" s="45">
        <f>R68*'Productivity Report'!$C$32</f>
        <v>32682.745249597418</v>
      </c>
      <c r="T68" s="44">
        <f>80+27</f>
        <v>107</v>
      </c>
      <c r="U68" s="45">
        <f>T68*'Productivity Report'!$D$32</f>
        <v>40165.541740152854</v>
      </c>
      <c r="V68" s="44">
        <v>0</v>
      </c>
      <c r="W68" s="45">
        <f>V68*'Productivity Report'!$E$32</f>
        <v>0</v>
      </c>
      <c r="X68" s="44">
        <v>1</v>
      </c>
      <c r="Y68" s="45">
        <f>X68*'Productivity Report'!$F$32</f>
        <v>373.26945786366082</v>
      </c>
      <c r="Z68" s="44">
        <v>0</v>
      </c>
      <c r="AA68" s="45">
        <f>Z68*'Productivity Report'!$G$32</f>
        <v>0</v>
      </c>
      <c r="AB68" s="44">
        <v>0</v>
      </c>
      <c r="AC68" s="45">
        <f>AB68*'Productivity Report'!$H$32</f>
        <v>0</v>
      </c>
      <c r="AD68" s="44">
        <v>0</v>
      </c>
      <c r="AE68" s="45">
        <f>AD68*'Productivity Report'!$I$32</f>
        <v>0</v>
      </c>
      <c r="AF68" s="44">
        <v>7</v>
      </c>
      <c r="AG68" s="45">
        <f>AF68*'Productivity Report'!$J$32</f>
        <v>2822.6491228070176</v>
      </c>
      <c r="AH68" s="44">
        <v>0.5</v>
      </c>
      <c r="AI68" s="45">
        <f>AH68*'Productivity Report'!$K$32</f>
        <v>184.08581235697943</v>
      </c>
      <c r="AJ68" s="44">
        <v>0</v>
      </c>
      <c r="AK68" s="45">
        <f>AJ68*'Productivity Report'!$L$32</f>
        <v>0</v>
      </c>
      <c r="AL68" s="44">
        <v>0</v>
      </c>
      <c r="AM68" s="45">
        <f>AL68*'Productivity Report'!$M$32</f>
        <v>0</v>
      </c>
      <c r="AN68" s="44">
        <v>0.5</v>
      </c>
      <c r="AO68" s="45">
        <f>AN68*'Productivity Report'!$N$32</f>
        <v>182.23526570048307</v>
      </c>
      <c r="AP68" s="44">
        <v>3</v>
      </c>
      <c r="AQ68" s="45">
        <f>AP68*'Productivity Report'!$O$32</f>
        <v>1093.411594202898</v>
      </c>
      <c r="AR68" s="44">
        <v>1</v>
      </c>
      <c r="AS68" s="45">
        <f>AR68*'Productivity Report'!$P$32</f>
        <v>351.44296874999998</v>
      </c>
      <c r="AT68" s="17">
        <v>0.3</v>
      </c>
      <c r="AU68" s="45">
        <f>AT68*'Productivity Report'!$Q$32</f>
        <v>113.59017857142857</v>
      </c>
      <c r="AV68" s="17">
        <v>0</v>
      </c>
      <c r="AW68" s="45">
        <f>AV68*'Productivity Report'!$R$32</f>
        <v>0</v>
      </c>
      <c r="AX68" s="17">
        <v>0</v>
      </c>
      <c r="AY68" s="45">
        <f>AX68*'Productivity Report'!$S$32</f>
        <v>0</v>
      </c>
      <c r="AZ68" s="17">
        <v>0</v>
      </c>
      <c r="BA68" s="45">
        <f>AZ68*'Productivity Report'!$T$32</f>
        <v>0</v>
      </c>
      <c r="BB68" s="17"/>
      <c r="BC68" s="45">
        <f>BB68*'Productivity Report'!$U$32</f>
        <v>0</v>
      </c>
      <c r="BD68" s="17"/>
      <c r="BE68" s="45">
        <f>BD68*'Productivity Report'!$V$32</f>
        <v>0</v>
      </c>
      <c r="BF68" s="31"/>
      <c r="BG68" s="45">
        <f>BF68*'Productivity Report'!$W$32</f>
        <v>0</v>
      </c>
      <c r="BH68" s="81">
        <v>1.5</v>
      </c>
      <c r="BI68" s="84">
        <f>BH68*'Productivity Report'!$X$32</f>
        <v>808.45141700404861</v>
      </c>
      <c r="BJ68" s="81">
        <v>1</v>
      </c>
      <c r="BK68" s="84">
        <f>BJ68*'Productivity Report'!$Y$32</f>
        <v>400.671875</v>
      </c>
      <c r="BM68" s="81">
        <v>0</v>
      </c>
      <c r="BN68" s="84">
        <f>BM68*'Productivity Report'!$Z$32</f>
        <v>0</v>
      </c>
      <c r="BO68" s="81">
        <v>0</v>
      </c>
      <c r="BP68" s="84">
        <f>BO68*'Productivity Report'!$AA$32</f>
        <v>0</v>
      </c>
      <c r="BQ68" s="81">
        <v>0</v>
      </c>
      <c r="BR68" s="84">
        <f>BQ68*'Productivity Report'!$AA$32</f>
        <v>0</v>
      </c>
      <c r="BS68" s="81">
        <v>0</v>
      </c>
      <c r="BT68" s="84">
        <f>BS68*'Productivity Report'!$AA$32</f>
        <v>0</v>
      </c>
      <c r="BU68" s="81">
        <v>0</v>
      </c>
      <c r="BV68" s="84">
        <f>BU68*'Productivity Report'!$AA$32</f>
        <v>0</v>
      </c>
      <c r="BW68" s="81">
        <v>0</v>
      </c>
      <c r="BX68" s="84">
        <f>BW68*'Productivity Report'!$AA$32</f>
        <v>0</v>
      </c>
      <c r="BY68" s="81">
        <v>0</v>
      </c>
      <c r="BZ68" s="84">
        <f>BY68*'Productivity Report'!$AA$32</f>
        <v>0</v>
      </c>
      <c r="CA68" s="81">
        <v>0</v>
      </c>
      <c r="CB68" s="84">
        <f>CA68*'Productivity Report'!$AA$32</f>
        <v>0</v>
      </c>
    </row>
    <row r="69" spans="1:80" hidden="1">
      <c r="A69" s="39" t="s">
        <v>151</v>
      </c>
      <c r="B69" s="1" t="s">
        <v>146</v>
      </c>
      <c r="C69" s="1" t="s">
        <v>94</v>
      </c>
      <c r="F69" s="1" t="s">
        <v>94</v>
      </c>
      <c r="G69" s="1">
        <v>100</v>
      </c>
      <c r="H69" s="1">
        <v>5</v>
      </c>
      <c r="I69" s="1" t="s">
        <v>95</v>
      </c>
      <c r="J69" s="1" t="s">
        <v>95</v>
      </c>
      <c r="K69" s="1" t="s">
        <v>94</v>
      </c>
      <c r="L69" s="1" t="s">
        <v>96</v>
      </c>
      <c r="M69" s="1">
        <v>0</v>
      </c>
      <c r="N69" s="44">
        <f t="shared" si="5"/>
        <v>1137</v>
      </c>
      <c r="O69" s="45">
        <f t="shared" si="6"/>
        <v>447359.41657495493</v>
      </c>
      <c r="P69" s="44">
        <v>0</v>
      </c>
      <c r="Q69" s="45">
        <f>P69*'Productivity Report'!$B$32</f>
        <v>0</v>
      </c>
      <c r="R69" s="44">
        <v>21.5</v>
      </c>
      <c r="S69" s="45">
        <f>R69*'Productivity Report'!$C$32</f>
        <v>7721.7475040257641</v>
      </c>
      <c r="T69" s="44">
        <f>163.5+97</f>
        <v>260.5</v>
      </c>
      <c r="U69" s="45">
        <f>T69*'Productivity Report'!$D$32</f>
        <v>97786.202087007638</v>
      </c>
      <c r="V69" s="44">
        <v>90</v>
      </c>
      <c r="W69" s="45">
        <f>V69*'Productivity Report'!$E$32</f>
        <v>32263.369565217392</v>
      </c>
      <c r="X69" s="44">
        <v>24.5</v>
      </c>
      <c r="Y69" s="45">
        <f>X69*'Productivity Report'!$F$32</f>
        <v>9145.1017176596906</v>
      </c>
      <c r="Z69" s="44">
        <v>102</v>
      </c>
      <c r="AA69" s="45">
        <f>Z69*'Productivity Report'!$G$32</f>
        <v>46088.955165692008</v>
      </c>
      <c r="AB69" s="44">
        <v>142</v>
      </c>
      <c r="AC69" s="45">
        <f>AB69*'Productivity Report'!$H$32</f>
        <v>58858.282828282827</v>
      </c>
      <c r="AD69" s="44">
        <v>94</v>
      </c>
      <c r="AE69" s="45">
        <f>AD69*'Productivity Report'!$I$32</f>
        <v>37904.145363408526</v>
      </c>
      <c r="AF69" s="44">
        <v>97</v>
      </c>
      <c r="AG69" s="45">
        <f>AF69*'Productivity Report'!$J$32</f>
        <v>39113.852130325817</v>
      </c>
      <c r="AH69" s="44">
        <v>75</v>
      </c>
      <c r="AI69" s="45">
        <f>AH69*'Productivity Report'!$K$32</f>
        <v>27612.871853546916</v>
      </c>
      <c r="AJ69" s="44">
        <v>111.5</v>
      </c>
      <c r="AK69" s="45">
        <f>AJ69*'Productivity Report'!$L$32</f>
        <v>43767.584656084655</v>
      </c>
      <c r="AL69" s="44">
        <v>119</v>
      </c>
      <c r="AM69" s="45">
        <f>AL69*'Productivity Report'!$M$32</f>
        <v>47097.303703703707</v>
      </c>
      <c r="AN69" s="44">
        <v>133.5</v>
      </c>
      <c r="AO69" s="45">
        <f>AN69*'Productivity Report'!$N$32</f>
        <v>48656.815942028981</v>
      </c>
      <c r="AP69" s="44">
        <v>0.5</v>
      </c>
      <c r="AQ69" s="45">
        <f>AP69*'Productivity Report'!$O$32</f>
        <v>182.23526570048301</v>
      </c>
      <c r="AR69" s="44">
        <v>0</v>
      </c>
      <c r="AS69" s="45">
        <f>AR69*'Productivity Report'!$P$32</f>
        <v>0</v>
      </c>
      <c r="AT69" s="17">
        <v>0</v>
      </c>
      <c r="AU69" s="45">
        <f>AT69*'Productivity Report'!$Q$32</f>
        <v>0</v>
      </c>
      <c r="AV69" s="17">
        <v>0</v>
      </c>
      <c r="AW69" s="45">
        <f>AV69*'Productivity Report'!$R$32</f>
        <v>0</v>
      </c>
      <c r="AX69" s="17">
        <v>0</v>
      </c>
      <c r="AY69" s="45">
        <f>AX69*'Productivity Report'!$S$32</f>
        <v>0</v>
      </c>
      <c r="AZ69" s="17">
        <v>0</v>
      </c>
      <c r="BA69" s="45">
        <f>AZ69*'Productivity Report'!$T$32</f>
        <v>0</v>
      </c>
      <c r="BB69" s="17"/>
      <c r="BC69" s="45">
        <f>BB69*'Productivity Report'!$U$32</f>
        <v>0</v>
      </c>
      <c r="BD69" s="17"/>
      <c r="BE69" s="45">
        <f>BD69*'Productivity Report'!$V$32</f>
        <v>0</v>
      </c>
      <c r="BF69" s="31"/>
      <c r="BG69" s="45">
        <f>BF69*'Productivity Report'!$W$32</f>
        <v>0</v>
      </c>
      <c r="BH69" s="81">
        <v>0</v>
      </c>
      <c r="BI69" s="84">
        <f>BH69*'Productivity Report'!$X$32</f>
        <v>0</v>
      </c>
      <c r="BJ69" s="81">
        <v>0</v>
      </c>
      <c r="BK69" s="84">
        <f>BJ69*'Productivity Report'!$Y$32</f>
        <v>0</v>
      </c>
      <c r="BM69" s="81">
        <v>0</v>
      </c>
      <c r="BN69" s="84">
        <f>BM69*'Productivity Report'!$Z$32</f>
        <v>0</v>
      </c>
      <c r="BO69" s="81">
        <v>0</v>
      </c>
      <c r="BP69" s="84">
        <f>BO69*'Productivity Report'!$AA$32</f>
        <v>0</v>
      </c>
      <c r="BQ69" s="81">
        <v>0</v>
      </c>
      <c r="BR69" s="84">
        <f>BQ69*'Productivity Report'!$AA$32</f>
        <v>0</v>
      </c>
      <c r="BS69" s="81">
        <v>0</v>
      </c>
      <c r="BT69" s="84">
        <f>BS69*'Productivity Report'!$AA$32</f>
        <v>0</v>
      </c>
      <c r="BU69" s="81">
        <v>0</v>
      </c>
      <c r="BV69" s="84">
        <f>BU69*'Productivity Report'!$AA$32</f>
        <v>0</v>
      </c>
      <c r="BW69" s="81">
        <v>0</v>
      </c>
      <c r="BX69" s="84">
        <f>BW69*'Productivity Report'!$AA$32</f>
        <v>0</v>
      </c>
      <c r="BY69" s="81">
        <v>0</v>
      </c>
      <c r="BZ69" s="84">
        <f>BY69*'Productivity Report'!$AA$32</f>
        <v>0</v>
      </c>
      <c r="CA69" s="81">
        <v>0</v>
      </c>
      <c r="CB69" s="84">
        <f>CA69*'Productivity Report'!$AA$32</f>
        <v>0</v>
      </c>
    </row>
    <row r="70" spans="1:80" hidden="1">
      <c r="A70" s="39" t="s">
        <v>152</v>
      </c>
      <c r="B70" s="1" t="s">
        <v>146</v>
      </c>
      <c r="C70" s="1" t="s">
        <v>94</v>
      </c>
      <c r="F70" s="1" t="s">
        <v>95</v>
      </c>
      <c r="G70" s="1">
        <v>100</v>
      </c>
      <c r="H70" s="1">
        <v>5</v>
      </c>
      <c r="I70" s="1" t="s">
        <v>95</v>
      </c>
      <c r="J70" s="1" t="s">
        <v>95</v>
      </c>
      <c r="K70" s="1" t="s">
        <v>95</v>
      </c>
      <c r="L70" s="1" t="s">
        <v>96</v>
      </c>
      <c r="M70" s="1">
        <v>0</v>
      </c>
      <c r="N70" s="44">
        <f t="shared" si="5"/>
        <v>198</v>
      </c>
      <c r="O70" s="45">
        <f t="shared" si="6"/>
        <v>79840.646616541359</v>
      </c>
      <c r="P70" s="44">
        <v>0</v>
      </c>
      <c r="Q70" s="45">
        <f>P70*'Productivity Report'!$B$32</f>
        <v>0</v>
      </c>
      <c r="R70" s="44">
        <v>0</v>
      </c>
      <c r="S70" s="45">
        <f>R70*'Productivity Report'!$C$32</f>
        <v>0</v>
      </c>
      <c r="T70" s="44">
        <v>0</v>
      </c>
      <c r="U70" s="45">
        <f>T70*'Productivity Report'!$D$32</f>
        <v>0</v>
      </c>
      <c r="V70" s="44">
        <v>0</v>
      </c>
      <c r="W70" s="45">
        <f>V70*'Productivity Report'!$E$32</f>
        <v>0</v>
      </c>
      <c r="X70" s="44">
        <v>0</v>
      </c>
      <c r="Y70" s="45">
        <f>X70*'Productivity Report'!$F$32</f>
        <v>0</v>
      </c>
      <c r="Z70" s="44">
        <v>0</v>
      </c>
      <c r="AA70" s="45">
        <f>Z70*'Productivity Report'!$G$32</f>
        <v>0</v>
      </c>
      <c r="AB70" s="44">
        <v>0</v>
      </c>
      <c r="AC70" s="45">
        <f>AB70*'Productivity Report'!$H$32</f>
        <v>0</v>
      </c>
      <c r="AD70" s="44">
        <v>198</v>
      </c>
      <c r="AE70" s="45">
        <f>AD70*'Productivity Report'!$I$32</f>
        <v>79840.646616541359</v>
      </c>
      <c r="AF70" s="44">
        <v>0</v>
      </c>
      <c r="AG70" s="45">
        <f>AF70*'Productivity Report'!$J$32</f>
        <v>0</v>
      </c>
      <c r="AH70" s="44">
        <v>0</v>
      </c>
      <c r="AI70" s="45">
        <f>AH70*'Productivity Report'!$K$32</f>
        <v>0</v>
      </c>
      <c r="AJ70" s="44">
        <v>0</v>
      </c>
      <c r="AK70" s="45">
        <f>AJ70*'Productivity Report'!$L$32</f>
        <v>0</v>
      </c>
      <c r="AL70" s="44">
        <v>0</v>
      </c>
      <c r="AM70" s="45">
        <f>AL70*'Productivity Report'!$M$32</f>
        <v>0</v>
      </c>
      <c r="AN70" s="44">
        <v>0</v>
      </c>
      <c r="AO70" s="45">
        <f>AN70*'Productivity Report'!$N$32</f>
        <v>0</v>
      </c>
      <c r="AP70" s="44">
        <v>0</v>
      </c>
      <c r="AQ70" s="45">
        <f>AP70*'Productivity Report'!$O$32</f>
        <v>0</v>
      </c>
      <c r="AR70" s="44">
        <v>0</v>
      </c>
      <c r="AS70" s="45">
        <f>AR70*'Productivity Report'!$P$32</f>
        <v>0</v>
      </c>
      <c r="AT70" s="17">
        <v>0</v>
      </c>
      <c r="AU70" s="45">
        <f>AT70*'Productivity Report'!$Q$32</f>
        <v>0</v>
      </c>
      <c r="AV70" s="17">
        <v>0</v>
      </c>
      <c r="AW70" s="45">
        <f>AV70*'Productivity Report'!$R$32</f>
        <v>0</v>
      </c>
      <c r="AX70" s="17">
        <v>0</v>
      </c>
      <c r="AY70" s="45">
        <f>AX70*'Productivity Report'!$S$32</f>
        <v>0</v>
      </c>
      <c r="AZ70" s="17">
        <v>0</v>
      </c>
      <c r="BA70" s="45">
        <f>AZ70*'Productivity Report'!$T$32</f>
        <v>0</v>
      </c>
      <c r="BB70" s="17"/>
      <c r="BC70" s="45">
        <f>BB70*'Productivity Report'!$U$32</f>
        <v>0</v>
      </c>
      <c r="BD70" s="17"/>
      <c r="BE70" s="45">
        <f>BD70*'Productivity Report'!$V$32</f>
        <v>0</v>
      </c>
      <c r="BF70" s="31"/>
      <c r="BG70" s="45">
        <f>BF70*'Productivity Report'!$W$32</f>
        <v>0</v>
      </c>
      <c r="BH70" s="81">
        <v>0</v>
      </c>
      <c r="BI70" s="84">
        <f>BH70*'Productivity Report'!$X$32</f>
        <v>0</v>
      </c>
      <c r="BJ70" s="81">
        <v>0</v>
      </c>
      <c r="BK70" s="84">
        <f>BJ70*'Productivity Report'!$Y$32</f>
        <v>0</v>
      </c>
      <c r="BM70" s="81">
        <v>0</v>
      </c>
      <c r="BN70" s="84">
        <f>BM70*'Productivity Report'!$Z$32</f>
        <v>0</v>
      </c>
      <c r="BO70" s="81">
        <v>0</v>
      </c>
      <c r="BP70" s="84">
        <f>BO70*'Productivity Report'!$AA$32</f>
        <v>0</v>
      </c>
      <c r="BQ70" s="81">
        <v>0</v>
      </c>
      <c r="BR70" s="84">
        <f>BQ70*'Productivity Report'!$AA$32</f>
        <v>0</v>
      </c>
      <c r="BS70" s="81">
        <v>0</v>
      </c>
      <c r="BT70" s="84">
        <f>BS70*'Productivity Report'!$AA$32</f>
        <v>0</v>
      </c>
      <c r="BU70" s="81">
        <v>0</v>
      </c>
      <c r="BV70" s="84">
        <f>BU70*'Productivity Report'!$AA$32</f>
        <v>0</v>
      </c>
      <c r="BW70" s="81">
        <v>0</v>
      </c>
      <c r="BX70" s="84">
        <f>BW70*'Productivity Report'!$AA$32</f>
        <v>0</v>
      </c>
      <c r="BY70" s="81">
        <v>0</v>
      </c>
      <c r="BZ70" s="84">
        <f>BY70*'Productivity Report'!$AA$32</f>
        <v>0</v>
      </c>
      <c r="CA70" s="81">
        <v>0</v>
      </c>
      <c r="CB70" s="84">
        <f>CA70*'Productivity Report'!$AA$32</f>
        <v>0</v>
      </c>
    </row>
    <row r="71" spans="1:80" hidden="1">
      <c r="A71" s="1" t="s">
        <v>153</v>
      </c>
      <c r="B71" s="1" t="s">
        <v>5</v>
      </c>
      <c r="C71" s="1" t="s">
        <v>94</v>
      </c>
      <c r="D71" s="36">
        <v>43466</v>
      </c>
      <c r="E71" s="36">
        <v>43497</v>
      </c>
      <c r="F71" s="1" t="s">
        <v>94</v>
      </c>
      <c r="G71" s="1">
        <v>100</v>
      </c>
      <c r="H71" s="1">
        <v>5</v>
      </c>
      <c r="I71" s="1" t="s">
        <v>95</v>
      </c>
      <c r="J71" s="1" t="s">
        <v>95</v>
      </c>
      <c r="K71" s="1" t="s">
        <v>95</v>
      </c>
      <c r="L71" s="1" t="s">
        <v>96</v>
      </c>
      <c r="M71" s="1">
        <v>0</v>
      </c>
      <c r="N71" s="44">
        <f t="shared" si="5"/>
        <v>67</v>
      </c>
      <c r="O71" s="45">
        <f t="shared" si="6"/>
        <v>25460.072473454165</v>
      </c>
      <c r="P71" s="44">
        <v>0</v>
      </c>
      <c r="Q71" s="45">
        <f>P71*'Productivity Report'!$B$32</f>
        <v>0</v>
      </c>
      <c r="R71" s="44">
        <v>0</v>
      </c>
      <c r="S71" s="45">
        <f>R71*'Productivity Report'!$C$32</f>
        <v>0</v>
      </c>
      <c r="T71" s="44">
        <v>0</v>
      </c>
      <c r="U71" s="45">
        <f>T71*'Productivity Report'!$D$32</f>
        <v>0</v>
      </c>
      <c r="V71" s="44">
        <v>0</v>
      </c>
      <c r="W71" s="45">
        <f>V71*'Productivity Report'!$E$32</f>
        <v>0</v>
      </c>
      <c r="X71" s="44">
        <v>0</v>
      </c>
      <c r="Y71" s="45">
        <f>X71*'Productivity Report'!$F$32</f>
        <v>0</v>
      </c>
      <c r="Z71" s="44">
        <v>0</v>
      </c>
      <c r="AA71" s="45">
        <f>Z71*'Productivity Report'!$G$32</f>
        <v>0</v>
      </c>
      <c r="AB71" s="44">
        <v>0</v>
      </c>
      <c r="AC71" s="45">
        <f>AB71*'Productivity Report'!$H$32</f>
        <v>0</v>
      </c>
      <c r="AD71" s="44">
        <v>0</v>
      </c>
      <c r="AE71" s="45">
        <f>AD71*'Productivity Report'!$I$32</f>
        <v>0</v>
      </c>
      <c r="AF71" s="44">
        <v>0</v>
      </c>
      <c r="AG71" s="45">
        <f>AF71*'Productivity Report'!$J$32</f>
        <v>0</v>
      </c>
      <c r="AH71" s="44">
        <v>35</v>
      </c>
      <c r="AI71" s="45">
        <f>AH71*'Productivity Report'!$K$32</f>
        <v>12886.00686498856</v>
      </c>
      <c r="AJ71" s="44">
        <v>28</v>
      </c>
      <c r="AK71" s="45">
        <f>AJ71*'Productivity Report'!$L$32</f>
        <v>10990.962962962964</v>
      </c>
      <c r="AL71" s="44">
        <v>4</v>
      </c>
      <c r="AM71" s="45">
        <f>AL71*'Productivity Report'!$M$32</f>
        <v>1583.1026455026456</v>
      </c>
      <c r="AN71" s="44">
        <v>0.5</v>
      </c>
      <c r="AO71" s="45">
        <f>AN71*'Productivity Report'!$N$32</f>
        <v>182.23526570048307</v>
      </c>
      <c r="AP71" s="44">
        <v>0</v>
      </c>
      <c r="AQ71" s="45">
        <f>AP71*'Productivity Report'!$O$32</f>
        <v>0</v>
      </c>
      <c r="AR71" s="44">
        <v>0</v>
      </c>
      <c r="AS71" s="45">
        <f>AR71*'Productivity Report'!$P$32</f>
        <v>0</v>
      </c>
      <c r="AT71" s="17">
        <v>0</v>
      </c>
      <c r="AU71" s="45">
        <f>AT71*'Productivity Report'!$Q$32</f>
        <v>0</v>
      </c>
      <c r="AV71" s="17">
        <v>0</v>
      </c>
      <c r="AW71" s="45">
        <f>AV71*'Productivity Report'!$R$32</f>
        <v>0</v>
      </c>
      <c r="AX71" s="17">
        <v>0</v>
      </c>
      <c r="AY71" s="45">
        <f>AX71*'Productivity Report'!$S$32</f>
        <v>0</v>
      </c>
      <c r="AZ71" s="17">
        <v>0</v>
      </c>
      <c r="BA71" s="45">
        <f>AZ71*'Productivity Report'!$T$32</f>
        <v>0</v>
      </c>
      <c r="BB71" s="17">
        <v>7</v>
      </c>
      <c r="BC71" s="45">
        <f>BB71*'Productivity Report'!$U$32</f>
        <v>3739.203125</v>
      </c>
      <c r="BD71" s="17"/>
      <c r="BE71" s="45">
        <f>BD71*'Productivity Report'!$V$32</f>
        <v>0</v>
      </c>
      <c r="BF71" s="31"/>
      <c r="BG71" s="45">
        <f>BF71*'Productivity Report'!$W$32</f>
        <v>0</v>
      </c>
      <c r="BH71" s="81">
        <v>0</v>
      </c>
      <c r="BI71" s="84">
        <f>BH71*'Productivity Report'!$X$32</f>
        <v>0</v>
      </c>
      <c r="BJ71" s="81">
        <v>0</v>
      </c>
      <c r="BK71" s="84">
        <f>BJ71*'Productivity Report'!$Y$32</f>
        <v>0</v>
      </c>
      <c r="BM71" s="81">
        <v>0</v>
      </c>
      <c r="BN71" s="84">
        <f>BM71*'Productivity Report'!$Z$32</f>
        <v>0</v>
      </c>
      <c r="BO71" s="81">
        <v>0</v>
      </c>
      <c r="BP71" s="84">
        <f>BO71*'Productivity Report'!$AA$32</f>
        <v>0</v>
      </c>
      <c r="BQ71" s="81">
        <v>0</v>
      </c>
      <c r="BR71" s="84">
        <f>BQ71*'Productivity Report'!$AA$32</f>
        <v>0</v>
      </c>
      <c r="BS71" s="81">
        <v>0</v>
      </c>
      <c r="BT71" s="84">
        <f>BS71*'Productivity Report'!$AA$32</f>
        <v>0</v>
      </c>
      <c r="BU71" s="81">
        <v>0</v>
      </c>
      <c r="BV71" s="84">
        <f>BU71*'Productivity Report'!$AA$32</f>
        <v>0</v>
      </c>
      <c r="BW71" s="81">
        <v>0</v>
      </c>
      <c r="BX71" s="84">
        <f>BW71*'Productivity Report'!$AA$32</f>
        <v>0</v>
      </c>
      <c r="BY71" s="81">
        <v>0</v>
      </c>
      <c r="BZ71" s="84">
        <f>BY71*'Productivity Report'!$AA$32</f>
        <v>0</v>
      </c>
      <c r="CA71" s="81">
        <v>0</v>
      </c>
      <c r="CB71" s="84">
        <f>CA71*'Productivity Report'!$AA$32</f>
        <v>0</v>
      </c>
    </row>
    <row r="72" spans="1:80" hidden="1">
      <c r="A72" s="39" t="s">
        <v>154</v>
      </c>
      <c r="B72" s="1" t="s">
        <v>5</v>
      </c>
      <c r="C72" s="1" t="s">
        <v>95</v>
      </c>
      <c r="D72" s="36">
        <v>43466</v>
      </c>
      <c r="I72" s="1" t="s">
        <v>95</v>
      </c>
      <c r="J72" s="1" t="s">
        <v>95</v>
      </c>
      <c r="K72" s="1" t="s">
        <v>95</v>
      </c>
      <c r="L72" s="1" t="s">
        <v>96</v>
      </c>
      <c r="M72" s="1">
        <v>0</v>
      </c>
      <c r="N72" s="44">
        <f t="shared" si="5"/>
        <v>24.5</v>
      </c>
      <c r="O72" s="45">
        <f t="shared" si="6"/>
        <v>9020.2048054919924</v>
      </c>
      <c r="P72" s="44">
        <v>0</v>
      </c>
      <c r="Q72" s="45">
        <f>P72*'Productivity Report'!$B$32</f>
        <v>0</v>
      </c>
      <c r="R72" s="44">
        <v>0</v>
      </c>
      <c r="S72" s="45">
        <f>R72*'Productivity Report'!$C$32</f>
        <v>0</v>
      </c>
      <c r="T72" s="44">
        <v>0</v>
      </c>
      <c r="U72" s="45">
        <f>T72*'Productivity Report'!$D$32</f>
        <v>0</v>
      </c>
      <c r="V72" s="44">
        <v>0</v>
      </c>
      <c r="W72" s="45">
        <f>V72*'Productivity Report'!$E$32</f>
        <v>0</v>
      </c>
      <c r="X72" s="44">
        <v>0</v>
      </c>
      <c r="Y72" s="45">
        <f>X72*'Productivity Report'!$F$32</f>
        <v>0</v>
      </c>
      <c r="Z72" s="44">
        <v>0</v>
      </c>
      <c r="AA72" s="45">
        <f>Z72*'Productivity Report'!$G$32</f>
        <v>0</v>
      </c>
      <c r="AB72" s="44">
        <v>0</v>
      </c>
      <c r="AC72" s="45">
        <f>AB72*'Productivity Report'!$H$32</f>
        <v>0</v>
      </c>
      <c r="AD72" s="44">
        <v>0</v>
      </c>
      <c r="AE72" s="45">
        <f>AD72*'Productivity Report'!$I$32</f>
        <v>0</v>
      </c>
      <c r="AF72" s="44">
        <v>0</v>
      </c>
      <c r="AG72" s="45">
        <f>AF72*'Productivity Report'!$J$32</f>
        <v>0</v>
      </c>
      <c r="AH72" s="44">
        <v>24.5</v>
      </c>
      <c r="AI72" s="45">
        <f>AH72*'Productivity Report'!$K$32</f>
        <v>9020.2048054919924</v>
      </c>
      <c r="AJ72" s="44">
        <v>0</v>
      </c>
      <c r="AK72" s="45">
        <f>AJ72*'Productivity Report'!$L$32</f>
        <v>0</v>
      </c>
      <c r="AL72" s="44">
        <v>0</v>
      </c>
      <c r="AM72" s="45">
        <f>AL72*'Productivity Report'!$M$32</f>
        <v>0</v>
      </c>
      <c r="AN72" s="44">
        <v>0</v>
      </c>
      <c r="AO72" s="45">
        <f>AN72*'Productivity Report'!$N$32</f>
        <v>0</v>
      </c>
      <c r="AP72" s="44">
        <v>0</v>
      </c>
      <c r="AQ72" s="45">
        <f>AP72*'Productivity Report'!$O$32</f>
        <v>0</v>
      </c>
      <c r="AR72" s="44">
        <v>0</v>
      </c>
      <c r="AS72" s="45">
        <f>AR72*'Productivity Report'!$P$32</f>
        <v>0</v>
      </c>
      <c r="AT72" s="17">
        <v>0</v>
      </c>
      <c r="AU72" s="45">
        <f>AT72*'Productivity Report'!$Q$32</f>
        <v>0</v>
      </c>
      <c r="AV72" s="17">
        <v>0</v>
      </c>
      <c r="AW72" s="45">
        <f>AV72*'Productivity Report'!$R$32</f>
        <v>0</v>
      </c>
      <c r="AX72" s="17">
        <v>0</v>
      </c>
      <c r="AY72" s="45">
        <f>AX72*'Productivity Report'!$S$32</f>
        <v>0</v>
      </c>
      <c r="AZ72" s="17">
        <v>0</v>
      </c>
      <c r="BA72" s="45">
        <f>AZ72*'Productivity Report'!$T$32</f>
        <v>0</v>
      </c>
      <c r="BB72" s="17"/>
      <c r="BC72" s="45">
        <f>BB72*'Productivity Report'!$U$32</f>
        <v>0</v>
      </c>
      <c r="BD72" s="17"/>
      <c r="BE72" s="45">
        <f>BD72*'Productivity Report'!$V$32</f>
        <v>0</v>
      </c>
      <c r="BF72" s="31"/>
      <c r="BG72" s="45">
        <f>BF72*'Productivity Report'!$W$32</f>
        <v>0</v>
      </c>
      <c r="BH72" s="81">
        <v>0</v>
      </c>
      <c r="BI72" s="84">
        <f>BH72*'Productivity Report'!$X$32</f>
        <v>0</v>
      </c>
      <c r="BJ72" s="81">
        <v>0</v>
      </c>
      <c r="BK72" s="84">
        <f>BJ72*'Productivity Report'!$Y$32</f>
        <v>0</v>
      </c>
      <c r="BM72" s="81">
        <v>0</v>
      </c>
      <c r="BN72" s="84">
        <f>BM72*'Productivity Report'!$Z$32</f>
        <v>0</v>
      </c>
      <c r="BO72" s="81">
        <v>0</v>
      </c>
      <c r="BP72" s="84">
        <f>BO72*'Productivity Report'!$AA$32</f>
        <v>0</v>
      </c>
      <c r="BQ72" s="81">
        <v>0</v>
      </c>
      <c r="BR72" s="84">
        <f>BQ72*'Productivity Report'!$AA$32</f>
        <v>0</v>
      </c>
      <c r="BS72" s="81">
        <v>0</v>
      </c>
      <c r="BT72" s="84">
        <f>BS72*'Productivity Report'!$AA$32</f>
        <v>0</v>
      </c>
      <c r="BU72" s="81">
        <v>0</v>
      </c>
      <c r="BV72" s="84">
        <f>BU72*'Productivity Report'!$AA$32</f>
        <v>0</v>
      </c>
      <c r="BW72" s="81">
        <v>0</v>
      </c>
      <c r="BX72" s="84">
        <f>BW72*'Productivity Report'!$AA$32</f>
        <v>0</v>
      </c>
      <c r="BY72" s="81">
        <v>0</v>
      </c>
      <c r="BZ72" s="84">
        <f>BY72*'Productivity Report'!$AA$32</f>
        <v>0</v>
      </c>
      <c r="CA72" s="81">
        <v>0</v>
      </c>
      <c r="CB72" s="84">
        <f>CA72*'Productivity Report'!$AA$32</f>
        <v>0</v>
      </c>
    </row>
    <row r="73" spans="1:80" hidden="1">
      <c r="A73" s="1" t="s">
        <v>155</v>
      </c>
      <c r="B73" s="1" t="s">
        <v>5</v>
      </c>
      <c r="C73" s="1" t="s">
        <v>95</v>
      </c>
      <c r="F73" s="1" t="s">
        <v>94</v>
      </c>
      <c r="I73" s="1" t="s">
        <v>95</v>
      </c>
      <c r="J73" s="1" t="s">
        <v>95</v>
      </c>
      <c r="K73" s="1" t="s">
        <v>95</v>
      </c>
      <c r="L73" s="1" t="s">
        <v>96</v>
      </c>
      <c r="M73" s="1">
        <v>0</v>
      </c>
      <c r="N73" s="44">
        <f t="shared" si="5"/>
        <v>3.5</v>
      </c>
      <c r="O73" s="45">
        <f t="shared" si="6"/>
        <v>1361.6889869601541</v>
      </c>
      <c r="P73" s="44">
        <v>0</v>
      </c>
      <c r="Q73" s="45">
        <f>P73*'Productivity Report'!$B$32</f>
        <v>0</v>
      </c>
      <c r="R73" s="44">
        <v>0</v>
      </c>
      <c r="S73" s="45">
        <f>R73*'Productivity Report'!$C$32</f>
        <v>0</v>
      </c>
      <c r="T73" s="44">
        <v>0</v>
      </c>
      <c r="U73" s="45">
        <f>T73*'Productivity Report'!$D$32</f>
        <v>0</v>
      </c>
      <c r="V73" s="44">
        <v>0</v>
      </c>
      <c r="W73" s="45">
        <f>V73*'Productivity Report'!$E$32</f>
        <v>0</v>
      </c>
      <c r="X73" s="44">
        <v>0</v>
      </c>
      <c r="Y73" s="45">
        <f>X73*'Productivity Report'!$F$32</f>
        <v>0</v>
      </c>
      <c r="Z73" s="44">
        <v>0</v>
      </c>
      <c r="AA73" s="45">
        <f>Z73*'Productivity Report'!$G$32</f>
        <v>0</v>
      </c>
      <c r="AB73" s="44">
        <v>0</v>
      </c>
      <c r="AC73" s="45">
        <f>AB73*'Productivity Report'!$H$32</f>
        <v>0</v>
      </c>
      <c r="AD73" s="44">
        <v>0</v>
      </c>
      <c r="AE73" s="45">
        <f>AD73*'Productivity Report'!$I$32</f>
        <v>0</v>
      </c>
      <c r="AF73" s="44">
        <v>0</v>
      </c>
      <c r="AG73" s="45">
        <f>AF73*'Productivity Report'!$J$32</f>
        <v>0</v>
      </c>
      <c r="AH73" s="44">
        <v>0.5</v>
      </c>
      <c r="AI73" s="45">
        <f>AH73*'Productivity Report'!$K$32</f>
        <v>184.08581235697943</v>
      </c>
      <c r="AJ73" s="44">
        <v>3</v>
      </c>
      <c r="AK73" s="45">
        <f>AJ73*'Productivity Report'!$L$32</f>
        <v>1177.6031746031747</v>
      </c>
      <c r="AL73" s="44">
        <v>0</v>
      </c>
      <c r="AM73" s="45">
        <f>AL73*'Productivity Report'!$M$32</f>
        <v>0</v>
      </c>
      <c r="AN73" s="44">
        <v>0</v>
      </c>
      <c r="AO73" s="45">
        <f>AN73*'Productivity Report'!$N$32</f>
        <v>0</v>
      </c>
      <c r="AP73" s="44">
        <v>0</v>
      </c>
      <c r="AQ73" s="45">
        <f>AP73*'Productivity Report'!$O$32</f>
        <v>0</v>
      </c>
      <c r="AR73" s="44">
        <v>0</v>
      </c>
      <c r="AS73" s="45">
        <f>AR73*'Productivity Report'!$P$32</f>
        <v>0</v>
      </c>
      <c r="AT73" s="17">
        <v>0</v>
      </c>
      <c r="AU73" s="45">
        <f>AT73*'Productivity Report'!$Q$32</f>
        <v>0</v>
      </c>
      <c r="AV73" s="17">
        <v>0</v>
      </c>
      <c r="AW73" s="45">
        <f>AV73*'Productivity Report'!$R$32</f>
        <v>0</v>
      </c>
      <c r="AX73" s="17">
        <v>0</v>
      </c>
      <c r="AY73" s="45">
        <f>AX73*'Productivity Report'!$S$32</f>
        <v>0</v>
      </c>
      <c r="AZ73" s="17">
        <v>0</v>
      </c>
      <c r="BA73" s="45">
        <f>AZ73*'Productivity Report'!$T$32</f>
        <v>0</v>
      </c>
      <c r="BB73" s="17"/>
      <c r="BC73" s="45">
        <f>BB73*'Productivity Report'!$U$32</f>
        <v>0</v>
      </c>
      <c r="BD73" s="17"/>
      <c r="BE73" s="45">
        <f>BD73*'Productivity Report'!$V$32</f>
        <v>0</v>
      </c>
      <c r="BF73" s="31"/>
      <c r="BG73" s="45">
        <f>BF73*'Productivity Report'!$W$32</f>
        <v>0</v>
      </c>
      <c r="BH73" s="81">
        <v>0</v>
      </c>
      <c r="BI73" s="84">
        <f>BH73*'Productivity Report'!$X$32</f>
        <v>0</v>
      </c>
      <c r="BJ73" s="81">
        <v>0</v>
      </c>
      <c r="BK73" s="84">
        <f>BJ73*'Productivity Report'!$Y$32</f>
        <v>0</v>
      </c>
      <c r="BM73" s="81">
        <v>0</v>
      </c>
      <c r="BN73" s="84">
        <f>BM73*'Productivity Report'!$Z$32</f>
        <v>0</v>
      </c>
      <c r="BO73" s="81">
        <v>0</v>
      </c>
      <c r="BP73" s="84">
        <f>BO73*'Productivity Report'!$AA$32</f>
        <v>0</v>
      </c>
      <c r="BQ73" s="81">
        <v>0</v>
      </c>
      <c r="BR73" s="84">
        <f>BQ73*'Productivity Report'!$AA$32</f>
        <v>0</v>
      </c>
      <c r="BS73" s="81">
        <v>0</v>
      </c>
      <c r="BT73" s="84">
        <f>BS73*'Productivity Report'!$AA$32</f>
        <v>0</v>
      </c>
      <c r="BU73" s="81">
        <v>0</v>
      </c>
      <c r="BV73" s="84">
        <f>BU73*'Productivity Report'!$AA$32</f>
        <v>0</v>
      </c>
      <c r="BW73" s="81">
        <v>0</v>
      </c>
      <c r="BX73" s="84">
        <f>BW73*'Productivity Report'!$AA$32</f>
        <v>0</v>
      </c>
      <c r="BY73" s="81">
        <v>0</v>
      </c>
      <c r="BZ73" s="84">
        <f>BY73*'Productivity Report'!$AA$32</f>
        <v>0</v>
      </c>
      <c r="CA73" s="81">
        <v>0</v>
      </c>
      <c r="CB73" s="84">
        <f>CA73*'Productivity Report'!$AA$32</f>
        <v>0</v>
      </c>
    </row>
    <row r="74" spans="1:80" hidden="1">
      <c r="A74" s="1" t="s">
        <v>156</v>
      </c>
      <c r="B74" s="1" t="s">
        <v>5</v>
      </c>
      <c r="C74" s="1" t="s">
        <v>94</v>
      </c>
      <c r="D74" s="36">
        <v>43466</v>
      </c>
      <c r="E74" s="36"/>
      <c r="F74" s="1" t="s">
        <v>95</v>
      </c>
      <c r="G74" s="1">
        <v>75</v>
      </c>
      <c r="H74" s="1">
        <v>5</v>
      </c>
      <c r="I74" s="1" t="s">
        <v>94</v>
      </c>
      <c r="L74" s="1" t="s">
        <v>96</v>
      </c>
      <c r="M74" s="1">
        <v>0</v>
      </c>
      <c r="N74" s="44">
        <f t="shared" si="5"/>
        <v>588.5</v>
      </c>
      <c r="O74" s="45">
        <f t="shared" si="6"/>
        <v>231899.35277323745</v>
      </c>
      <c r="P74" s="44">
        <v>0</v>
      </c>
      <c r="Q74" s="45">
        <f>P74*'Productivity Report'!$B$32</f>
        <v>0</v>
      </c>
      <c r="R74" s="44">
        <v>0</v>
      </c>
      <c r="S74" s="45">
        <f>R74*'Productivity Report'!$C$32</f>
        <v>0</v>
      </c>
      <c r="T74" s="44">
        <v>0</v>
      </c>
      <c r="U74" s="45">
        <f>T74*'Productivity Report'!$D$32</f>
        <v>0</v>
      </c>
      <c r="V74" s="44">
        <v>0</v>
      </c>
      <c r="W74" s="45">
        <f>V74*'Productivity Report'!$E$32</f>
        <v>0</v>
      </c>
      <c r="X74" s="44">
        <v>0</v>
      </c>
      <c r="Y74" s="45">
        <f>X74*'Productivity Report'!$F$32</f>
        <v>0</v>
      </c>
      <c r="Z74" s="44">
        <v>0</v>
      </c>
      <c r="AA74" s="45">
        <f>Z74*'Productivity Report'!$G$32</f>
        <v>0</v>
      </c>
      <c r="AB74" s="44">
        <v>0</v>
      </c>
      <c r="AC74" s="45">
        <f>AB74*'Productivity Report'!$H$32</f>
        <v>0</v>
      </c>
      <c r="AD74" s="44">
        <v>0</v>
      </c>
      <c r="AE74" s="45">
        <f>AD74*'Productivity Report'!$I$32</f>
        <v>0</v>
      </c>
      <c r="AF74" s="44">
        <v>0</v>
      </c>
      <c r="AG74" s="45">
        <f>AF74*'Productivity Report'!$J$32</f>
        <v>0</v>
      </c>
      <c r="AH74" s="44">
        <v>2</v>
      </c>
      <c r="AI74" s="45">
        <f>AH74*'Productivity Report'!$K$32</f>
        <v>736.34324942791773</v>
      </c>
      <c r="AJ74" s="44">
        <v>296</v>
      </c>
      <c r="AK74" s="45">
        <f>AJ74*'Productivity Report'!$L$32</f>
        <v>116190.17989417989</v>
      </c>
      <c r="AL74" s="44">
        <v>290.5</v>
      </c>
      <c r="AM74" s="45">
        <f>AL74*'Productivity Report'!$M$32</f>
        <v>114972.82962962963</v>
      </c>
      <c r="AN74" s="44">
        <v>89</v>
      </c>
      <c r="AO74" s="45">
        <f>AN74*'Productivity Report'!$N$32</f>
        <v>32437.877294685986</v>
      </c>
      <c r="AP74" s="44">
        <v>5.5</v>
      </c>
      <c r="AQ74" s="45">
        <f>AP74*'Productivity Report'!$O$32</f>
        <v>2004.5879227053131</v>
      </c>
      <c r="AR74" s="44">
        <v>0</v>
      </c>
      <c r="AS74" s="45">
        <f>AR74*'Productivity Report'!$P$32</f>
        <v>0</v>
      </c>
      <c r="AT74" s="17">
        <v>0</v>
      </c>
      <c r="AU74" s="45">
        <f>AT74*'Productivity Report'!$Q$32</f>
        <v>0</v>
      </c>
      <c r="AV74" s="17">
        <v>0</v>
      </c>
      <c r="AW74" s="45">
        <f>AV74*'Productivity Report'!$R$32</f>
        <v>0</v>
      </c>
      <c r="AX74" s="17">
        <v>0</v>
      </c>
      <c r="AY74" s="45">
        <f>AX74*'Productivity Report'!$S$32</f>
        <v>0</v>
      </c>
      <c r="AZ74" s="17">
        <v>0</v>
      </c>
      <c r="BA74" s="45">
        <f>AZ74*'Productivity Report'!$T$32</f>
        <v>0</v>
      </c>
      <c r="BB74" s="17"/>
      <c r="BC74" s="45">
        <f>BB74*'Productivity Report'!$U$32</f>
        <v>0</v>
      </c>
      <c r="BD74" s="17"/>
      <c r="BE74" s="45">
        <f>BD74*'Productivity Report'!$V$32</f>
        <v>0</v>
      </c>
      <c r="BF74" s="31"/>
      <c r="BG74" s="45">
        <f>BF74*'Productivity Report'!$W$32</f>
        <v>0</v>
      </c>
      <c r="BH74" s="81">
        <v>0</v>
      </c>
      <c r="BI74" s="84">
        <f>BH74*'Productivity Report'!$X$32</f>
        <v>0</v>
      </c>
      <c r="BJ74" s="81">
        <v>0</v>
      </c>
      <c r="BK74" s="84">
        <f>BJ74*'Productivity Report'!$Y$32</f>
        <v>0</v>
      </c>
      <c r="BM74" s="81">
        <v>0</v>
      </c>
      <c r="BN74" s="84">
        <f>BM74*'Productivity Report'!$Z$32</f>
        <v>0</v>
      </c>
      <c r="BO74" s="81">
        <v>0</v>
      </c>
      <c r="BP74" s="84">
        <f>BO74*'Productivity Report'!$AA$32</f>
        <v>0</v>
      </c>
      <c r="BQ74" s="81">
        <v>0</v>
      </c>
      <c r="BR74" s="84">
        <f>BQ74*'Productivity Report'!$AA$32</f>
        <v>0</v>
      </c>
      <c r="BS74" s="81">
        <v>0</v>
      </c>
      <c r="BT74" s="84">
        <f>BS74*'Productivity Report'!$AA$32</f>
        <v>0</v>
      </c>
      <c r="BU74" s="81">
        <v>0</v>
      </c>
      <c r="BV74" s="84">
        <f>BU74*'Productivity Report'!$AA$32</f>
        <v>0</v>
      </c>
      <c r="BW74" s="81">
        <v>0</v>
      </c>
      <c r="BX74" s="84">
        <f>BW74*'Productivity Report'!$AA$32</f>
        <v>0</v>
      </c>
      <c r="BY74" s="81">
        <v>0</v>
      </c>
      <c r="BZ74" s="84">
        <f>BY74*'Productivity Report'!$AA$32</f>
        <v>0</v>
      </c>
      <c r="CA74" s="81">
        <v>0</v>
      </c>
      <c r="CB74" s="84">
        <f>CA74*'Productivity Report'!$AA$32</f>
        <v>0</v>
      </c>
    </row>
    <row r="75" spans="1:80" hidden="1">
      <c r="A75" s="39" t="s">
        <v>157</v>
      </c>
      <c r="B75" s="1" t="s">
        <v>5</v>
      </c>
      <c r="C75" s="1" t="s">
        <v>95</v>
      </c>
      <c r="D75" s="1" t="s">
        <v>73</v>
      </c>
      <c r="E75" s="36">
        <v>43556</v>
      </c>
      <c r="F75" s="1" t="s">
        <v>94</v>
      </c>
      <c r="G75" s="1">
        <v>100</v>
      </c>
      <c r="H75" s="1">
        <v>5</v>
      </c>
      <c r="I75" s="1" t="s">
        <v>94</v>
      </c>
      <c r="J75" s="1" t="s">
        <v>95</v>
      </c>
      <c r="K75" s="1" t="s">
        <v>94</v>
      </c>
      <c r="L75" s="1" t="s">
        <v>96</v>
      </c>
      <c r="M75" s="1">
        <v>0</v>
      </c>
      <c r="N75" s="44">
        <f t="shared" si="5"/>
        <v>194</v>
      </c>
      <c r="O75" s="45">
        <f t="shared" si="6"/>
        <v>76780.478306878314</v>
      </c>
      <c r="P75" s="44">
        <v>0</v>
      </c>
      <c r="Q75" s="45">
        <f>P75*'Productivity Report'!$B$32</f>
        <v>0</v>
      </c>
      <c r="R75" s="44">
        <v>0</v>
      </c>
      <c r="S75" s="45">
        <f>R75*'Productivity Report'!$C$32</f>
        <v>0</v>
      </c>
      <c r="T75" s="44">
        <v>0</v>
      </c>
      <c r="U75" s="45">
        <f>T75*'Productivity Report'!$D$32</f>
        <v>0</v>
      </c>
      <c r="V75" s="44">
        <v>0</v>
      </c>
      <c r="W75" s="45">
        <f>V75*'Productivity Report'!$E$32</f>
        <v>0</v>
      </c>
      <c r="X75" s="44">
        <v>0</v>
      </c>
      <c r="Y75" s="45">
        <f>X75*'Productivity Report'!$F$32</f>
        <v>0</v>
      </c>
      <c r="Z75" s="44">
        <v>0</v>
      </c>
      <c r="AA75" s="45">
        <f>Z75*'Productivity Report'!$G$32</f>
        <v>0</v>
      </c>
      <c r="AB75" s="44">
        <v>0</v>
      </c>
      <c r="AC75" s="45">
        <f>AB75*'Productivity Report'!$H$32</f>
        <v>0</v>
      </c>
      <c r="AD75" s="44">
        <v>0</v>
      </c>
      <c r="AE75" s="45">
        <f>AD75*'Productivity Report'!$I$32</f>
        <v>0</v>
      </c>
      <c r="AF75" s="44">
        <v>0</v>
      </c>
      <c r="AG75" s="45">
        <f>AF75*'Productivity Report'!$J$32</f>
        <v>0</v>
      </c>
      <c r="AH75" s="44">
        <v>0</v>
      </c>
      <c r="AI75" s="45">
        <f>AH75*'Productivity Report'!$K$32</f>
        <v>0</v>
      </c>
      <c r="AJ75" s="44">
        <v>0</v>
      </c>
      <c r="AK75" s="45">
        <f>AJ75*'Productivity Report'!$L$32</f>
        <v>0</v>
      </c>
      <c r="AL75" s="44">
        <v>194</v>
      </c>
      <c r="AM75" s="45">
        <f>AL75*'Productivity Report'!$M$32</f>
        <v>76780.478306878314</v>
      </c>
      <c r="AN75" s="44">
        <v>45</v>
      </c>
      <c r="AO75" s="45">
        <f>AN75*'Productivity Report'!$N$32</f>
        <v>16401.173913043476</v>
      </c>
      <c r="AP75" s="44">
        <f>13+10.5+164</f>
        <v>187.5</v>
      </c>
      <c r="AQ75" s="45">
        <f>AP75*'Productivity Report'!$O$32</f>
        <v>68338.224637681124</v>
      </c>
      <c r="AR75" s="44">
        <v>0</v>
      </c>
      <c r="AS75" s="45">
        <f>AR75*'Productivity Report'!$P$32</f>
        <v>0</v>
      </c>
      <c r="AT75" s="17">
        <v>0</v>
      </c>
      <c r="AU75" s="45">
        <f>AT75*'Productivity Report'!$Q$32</f>
        <v>0</v>
      </c>
      <c r="AV75" s="17">
        <v>0</v>
      </c>
      <c r="AW75" s="45">
        <f>AV75*'Productivity Report'!$R$32</f>
        <v>0</v>
      </c>
      <c r="AX75" s="17">
        <v>0</v>
      </c>
      <c r="AY75" s="45">
        <f>AX75*'Productivity Report'!$S$32</f>
        <v>0</v>
      </c>
      <c r="AZ75" s="17">
        <v>0</v>
      </c>
      <c r="BA75" s="45">
        <f>AZ75*'Productivity Report'!$T$32</f>
        <v>0</v>
      </c>
      <c r="BB75" s="17"/>
      <c r="BC75" s="45">
        <f>BB75*'Productivity Report'!$U$32</f>
        <v>0</v>
      </c>
      <c r="BD75" s="17"/>
      <c r="BE75" s="45">
        <f>BD75*'Productivity Report'!$V$32</f>
        <v>0</v>
      </c>
      <c r="BF75" s="31"/>
      <c r="BG75" s="45">
        <f>BF75*'Productivity Report'!$W$32</f>
        <v>0</v>
      </c>
      <c r="BH75" s="81">
        <v>0</v>
      </c>
      <c r="BI75" s="84">
        <f>BH75*'Productivity Report'!$X$32</f>
        <v>0</v>
      </c>
      <c r="BJ75" s="81">
        <v>0</v>
      </c>
      <c r="BK75" s="84">
        <f>BJ75*'Productivity Report'!$Y$32</f>
        <v>0</v>
      </c>
      <c r="BM75" s="81">
        <v>0</v>
      </c>
      <c r="BN75" s="84">
        <f>BM75*'Productivity Report'!$Z$32</f>
        <v>0</v>
      </c>
      <c r="BO75" s="81">
        <v>0</v>
      </c>
      <c r="BP75" s="84">
        <f>BO75*'Productivity Report'!$AA$32</f>
        <v>0</v>
      </c>
      <c r="BQ75" s="81">
        <v>0</v>
      </c>
      <c r="BR75" s="84">
        <f>BQ75*'Productivity Report'!$AA$32</f>
        <v>0</v>
      </c>
      <c r="BS75" s="81">
        <v>0</v>
      </c>
      <c r="BT75" s="84">
        <f>BS75*'Productivity Report'!$AA$32</f>
        <v>0</v>
      </c>
      <c r="BU75" s="81">
        <v>0</v>
      </c>
      <c r="BV75" s="84">
        <f>BU75*'Productivity Report'!$AA$32</f>
        <v>0</v>
      </c>
      <c r="BW75" s="81">
        <v>0</v>
      </c>
      <c r="BX75" s="84">
        <f>BW75*'Productivity Report'!$AA$32</f>
        <v>0</v>
      </c>
      <c r="BY75" s="81">
        <v>0</v>
      </c>
      <c r="BZ75" s="84">
        <f>BY75*'Productivity Report'!$AA$32</f>
        <v>0</v>
      </c>
      <c r="CA75" s="81">
        <v>0</v>
      </c>
      <c r="CB75" s="84">
        <f>CA75*'Productivity Report'!$AA$32</f>
        <v>0</v>
      </c>
    </row>
    <row r="76" spans="1:80" hidden="1">
      <c r="A76" s="39" t="s">
        <v>158</v>
      </c>
      <c r="B76" s="1" t="s">
        <v>5</v>
      </c>
      <c r="C76" s="1" t="s">
        <v>95</v>
      </c>
      <c r="D76" s="1" t="s">
        <v>74</v>
      </c>
      <c r="E76" s="36"/>
      <c r="F76" s="1" t="s">
        <v>95</v>
      </c>
      <c r="G76" s="1">
        <v>25</v>
      </c>
      <c r="H76" s="1">
        <v>0</v>
      </c>
      <c r="I76" s="1" t="s">
        <v>95</v>
      </c>
      <c r="J76" s="1" t="s">
        <v>95</v>
      </c>
      <c r="K76" s="1" t="s">
        <v>95</v>
      </c>
      <c r="L76" s="1" t="s">
        <v>96</v>
      </c>
      <c r="M76" s="1">
        <v>0</v>
      </c>
      <c r="N76" s="44">
        <f t="shared" si="5"/>
        <v>0</v>
      </c>
      <c r="O76" s="45">
        <f t="shared" si="6"/>
        <v>0</v>
      </c>
      <c r="P76" s="44">
        <v>0</v>
      </c>
      <c r="Q76" s="45">
        <f>P76*'Productivity Report'!$B$32</f>
        <v>0</v>
      </c>
      <c r="R76" s="44">
        <v>0</v>
      </c>
      <c r="S76" s="45">
        <f>R76*'Productivity Report'!$C$32</f>
        <v>0</v>
      </c>
      <c r="T76" s="44">
        <v>0</v>
      </c>
      <c r="U76" s="45">
        <f>T76*'Productivity Report'!$D$32</f>
        <v>0</v>
      </c>
      <c r="V76" s="44">
        <v>0</v>
      </c>
      <c r="W76" s="45">
        <f>V76*'Productivity Report'!$E$32</f>
        <v>0</v>
      </c>
      <c r="X76" s="44">
        <v>0</v>
      </c>
      <c r="Y76" s="45">
        <f>X76*'Productivity Report'!$F$32</f>
        <v>0</v>
      </c>
      <c r="Z76" s="44">
        <v>0</v>
      </c>
      <c r="AA76" s="45">
        <f>Z76*'Productivity Report'!$G$32</f>
        <v>0</v>
      </c>
      <c r="AB76" s="44">
        <v>0</v>
      </c>
      <c r="AC76" s="45">
        <f>AB76*'Productivity Report'!$H$32</f>
        <v>0</v>
      </c>
      <c r="AD76" s="44">
        <v>0</v>
      </c>
      <c r="AE76" s="45">
        <f>AD76*'Productivity Report'!$I$32</f>
        <v>0</v>
      </c>
      <c r="AF76" s="44">
        <v>0</v>
      </c>
      <c r="AG76" s="45">
        <f>AF76*'Productivity Report'!$J$32</f>
        <v>0</v>
      </c>
      <c r="AH76" s="44">
        <v>0</v>
      </c>
      <c r="AI76" s="45">
        <f>AH76*'Productivity Report'!$K$32</f>
        <v>0</v>
      </c>
      <c r="AJ76" s="44">
        <v>0</v>
      </c>
      <c r="AK76" s="45">
        <f>AJ76*'Productivity Report'!$L$32</f>
        <v>0</v>
      </c>
      <c r="AL76" s="44">
        <v>0</v>
      </c>
      <c r="AM76" s="45">
        <f>AL76*'Productivity Report'!$M$32</f>
        <v>0</v>
      </c>
      <c r="AN76" s="44">
        <v>2</v>
      </c>
      <c r="AO76" s="45">
        <f>AN76*'Productivity Report'!$N$32</f>
        <v>728.94106280193228</v>
      </c>
      <c r="AP76" s="44">
        <v>14.5</v>
      </c>
      <c r="AQ76" s="45">
        <f>AP76*'Productivity Report'!$O$32</f>
        <v>5284.8227053140072</v>
      </c>
      <c r="AR76" s="44">
        <v>0</v>
      </c>
      <c r="AS76" s="45">
        <f>AR76*'Productivity Report'!$P$32</f>
        <v>0</v>
      </c>
      <c r="AT76" s="17">
        <v>0</v>
      </c>
      <c r="AU76" s="45">
        <f>AT76*'Productivity Report'!$Q$32</f>
        <v>0</v>
      </c>
      <c r="AV76" s="17">
        <v>0</v>
      </c>
      <c r="AW76" s="45">
        <f>AV76*'Productivity Report'!$R$32</f>
        <v>0</v>
      </c>
      <c r="AX76" s="17">
        <v>0</v>
      </c>
      <c r="AY76" s="45">
        <f>AX76*'Productivity Report'!$S$32</f>
        <v>0</v>
      </c>
      <c r="AZ76" s="17">
        <v>0</v>
      </c>
      <c r="BA76" s="45">
        <f>AZ76*'Productivity Report'!$T$32</f>
        <v>0</v>
      </c>
      <c r="BB76" s="17"/>
      <c r="BC76" s="45">
        <f>BB76*'Productivity Report'!$U$32</f>
        <v>0</v>
      </c>
      <c r="BD76" s="17"/>
      <c r="BE76" s="45">
        <f>BD76*'Productivity Report'!$V$32</f>
        <v>0</v>
      </c>
      <c r="BF76" s="31"/>
      <c r="BG76" s="45">
        <f>BF76*'Productivity Report'!$W$32</f>
        <v>0</v>
      </c>
      <c r="BH76" s="81">
        <v>0</v>
      </c>
      <c r="BI76" s="84">
        <f>BH76*'Productivity Report'!$X$32</f>
        <v>0</v>
      </c>
      <c r="BJ76" s="81">
        <v>0</v>
      </c>
      <c r="BK76" s="84">
        <f>BJ76*'Productivity Report'!$Y$32</f>
        <v>0</v>
      </c>
      <c r="BM76" s="81">
        <v>0</v>
      </c>
      <c r="BN76" s="84">
        <f>BM76*'Productivity Report'!$Z$32</f>
        <v>0</v>
      </c>
      <c r="BO76" s="81">
        <v>0</v>
      </c>
      <c r="BP76" s="84">
        <f>BO76*'Productivity Report'!$AA$32</f>
        <v>0</v>
      </c>
      <c r="BQ76" s="81">
        <v>0</v>
      </c>
      <c r="BR76" s="84">
        <f>BQ76*'Productivity Report'!$AA$32</f>
        <v>0</v>
      </c>
      <c r="BS76" s="81">
        <v>0</v>
      </c>
      <c r="BT76" s="84">
        <f>BS76*'Productivity Report'!$AA$32</f>
        <v>0</v>
      </c>
      <c r="BU76" s="81">
        <v>0</v>
      </c>
      <c r="BV76" s="84">
        <f>BU76*'Productivity Report'!$AA$32</f>
        <v>0</v>
      </c>
      <c r="BW76" s="81">
        <v>0</v>
      </c>
      <c r="BX76" s="84">
        <f>BW76*'Productivity Report'!$AA$32</f>
        <v>0</v>
      </c>
      <c r="BY76" s="81">
        <v>0</v>
      </c>
      <c r="BZ76" s="84">
        <f>BY76*'Productivity Report'!$AA$32</f>
        <v>0</v>
      </c>
      <c r="CA76" s="81">
        <v>0</v>
      </c>
      <c r="CB76" s="84">
        <f>CA76*'Productivity Report'!$AA$32</f>
        <v>0</v>
      </c>
    </row>
    <row r="77" spans="1:80" hidden="1">
      <c r="A77" s="39" t="s">
        <v>159</v>
      </c>
      <c r="B77" s="1" t="s">
        <v>5</v>
      </c>
      <c r="C77" s="1" t="s">
        <v>94</v>
      </c>
      <c r="D77" s="1" t="s">
        <v>74</v>
      </c>
      <c r="E77" s="36"/>
      <c r="F77" s="1" t="s">
        <v>95</v>
      </c>
      <c r="G77" s="1">
        <v>0</v>
      </c>
      <c r="H77" s="1">
        <v>0</v>
      </c>
      <c r="I77" s="1" t="s">
        <v>95</v>
      </c>
      <c r="J77" s="1" t="s">
        <v>95</v>
      </c>
      <c r="K77" s="1" t="s">
        <v>94</v>
      </c>
      <c r="L77" s="1" t="s">
        <v>96</v>
      </c>
      <c r="M77" s="1">
        <v>0</v>
      </c>
      <c r="N77" s="44">
        <f t="shared" si="5"/>
        <v>0</v>
      </c>
      <c r="O77" s="45">
        <f t="shared" si="6"/>
        <v>0</v>
      </c>
      <c r="P77" s="44">
        <v>0</v>
      </c>
      <c r="Q77" s="45">
        <f>P77*'Productivity Report'!$B$32</f>
        <v>0</v>
      </c>
      <c r="R77" s="44">
        <v>0</v>
      </c>
      <c r="S77" s="45">
        <f>R77*'Productivity Report'!$C$32</f>
        <v>0</v>
      </c>
      <c r="T77" s="44">
        <v>0</v>
      </c>
      <c r="U77" s="45">
        <f>T77*'Productivity Report'!$D$32</f>
        <v>0</v>
      </c>
      <c r="V77" s="44">
        <v>0</v>
      </c>
      <c r="W77" s="45">
        <f>V77*'Productivity Report'!$E$32</f>
        <v>0</v>
      </c>
      <c r="X77" s="44">
        <v>0</v>
      </c>
      <c r="Y77" s="45">
        <f>X77*'Productivity Report'!$F$32</f>
        <v>0</v>
      </c>
      <c r="Z77" s="44">
        <v>0</v>
      </c>
      <c r="AA77" s="45">
        <f>Z77*'Productivity Report'!$G$32</f>
        <v>0</v>
      </c>
      <c r="AB77" s="44">
        <v>0</v>
      </c>
      <c r="AC77" s="45">
        <f>AB77*'Productivity Report'!$H$32</f>
        <v>0</v>
      </c>
      <c r="AD77" s="44">
        <v>0</v>
      </c>
      <c r="AE77" s="45">
        <f>AD77*'Productivity Report'!$I$32</f>
        <v>0</v>
      </c>
      <c r="AF77" s="44">
        <v>0</v>
      </c>
      <c r="AG77" s="45">
        <f>AF77*'Productivity Report'!$J$32</f>
        <v>0</v>
      </c>
      <c r="AH77" s="44">
        <v>0</v>
      </c>
      <c r="AI77" s="45">
        <f>AH77*'Productivity Report'!$K$32</f>
        <v>0</v>
      </c>
      <c r="AJ77" s="44">
        <v>0</v>
      </c>
      <c r="AK77" s="45">
        <f>AJ77*'Productivity Report'!$L$32</f>
        <v>0</v>
      </c>
      <c r="AL77" s="44">
        <v>0</v>
      </c>
      <c r="AM77" s="45">
        <f>AL77*'Productivity Report'!$M$32</f>
        <v>0</v>
      </c>
      <c r="AN77" s="44">
        <v>0.5</v>
      </c>
      <c r="AO77" s="45">
        <f>AN77*'Productivity Report'!$N$32</f>
        <v>182.23526570048307</v>
      </c>
      <c r="AP77" s="44">
        <v>0</v>
      </c>
      <c r="AQ77" s="45">
        <f>AP77*'Productivity Report'!$O$32</f>
        <v>0</v>
      </c>
      <c r="AR77" s="44">
        <v>0</v>
      </c>
      <c r="AS77" s="45">
        <f>AR77*'Productivity Report'!$P$32</f>
        <v>0</v>
      </c>
      <c r="AT77" s="17">
        <v>0</v>
      </c>
      <c r="AU77" s="45">
        <f>AT77*'Productivity Report'!$Q$32</f>
        <v>0</v>
      </c>
      <c r="AV77" s="17">
        <v>0</v>
      </c>
      <c r="AW77" s="45">
        <f>AV77*'Productivity Report'!$R$32</f>
        <v>0</v>
      </c>
      <c r="AX77" s="17">
        <v>0</v>
      </c>
      <c r="AY77" s="45">
        <f>AX77*'Productivity Report'!$S$32</f>
        <v>0</v>
      </c>
      <c r="AZ77" s="17">
        <v>0</v>
      </c>
      <c r="BA77" s="45">
        <f>AZ77*'Productivity Report'!$T$32</f>
        <v>0</v>
      </c>
      <c r="BB77" s="17"/>
      <c r="BC77" s="45">
        <f>BB77*'Productivity Report'!$U$32</f>
        <v>0</v>
      </c>
      <c r="BD77" s="17"/>
      <c r="BE77" s="45">
        <f>BD77*'Productivity Report'!$V$32</f>
        <v>0</v>
      </c>
      <c r="BF77" s="31"/>
      <c r="BG77" s="45">
        <f>BF77*'Productivity Report'!$W$32</f>
        <v>0</v>
      </c>
      <c r="BH77" s="81">
        <v>0</v>
      </c>
      <c r="BI77" s="84">
        <f>BH77*'Productivity Report'!$X$32</f>
        <v>0</v>
      </c>
      <c r="BJ77" s="81">
        <v>0</v>
      </c>
      <c r="BK77" s="84">
        <f>BJ77*'Productivity Report'!$Y$32</f>
        <v>0</v>
      </c>
      <c r="BM77" s="81">
        <v>0</v>
      </c>
      <c r="BN77" s="84">
        <f>BM77*'Productivity Report'!$Z$32</f>
        <v>0</v>
      </c>
      <c r="BO77" s="81">
        <v>0</v>
      </c>
      <c r="BP77" s="84">
        <f>BO77*'Productivity Report'!$AA$32</f>
        <v>0</v>
      </c>
      <c r="BQ77" s="81">
        <v>0</v>
      </c>
      <c r="BR77" s="84">
        <f>BQ77*'Productivity Report'!$AA$32</f>
        <v>0</v>
      </c>
      <c r="BS77" s="81">
        <v>0</v>
      </c>
      <c r="BT77" s="84">
        <f>BS77*'Productivity Report'!$AA$32</f>
        <v>0</v>
      </c>
      <c r="BU77" s="81">
        <v>0</v>
      </c>
      <c r="BV77" s="84">
        <f>BU77*'Productivity Report'!$AA$32</f>
        <v>0</v>
      </c>
      <c r="BW77" s="81">
        <v>0</v>
      </c>
      <c r="BX77" s="84">
        <f>BW77*'Productivity Report'!$AA$32</f>
        <v>0</v>
      </c>
      <c r="BY77" s="81">
        <v>0</v>
      </c>
      <c r="BZ77" s="84">
        <f>BY77*'Productivity Report'!$AA$32</f>
        <v>0</v>
      </c>
      <c r="CA77" s="81">
        <v>0</v>
      </c>
      <c r="CB77" s="84">
        <f>CA77*'Productivity Report'!$AA$32</f>
        <v>0</v>
      </c>
    </row>
    <row r="78" spans="1:80" hidden="1">
      <c r="A78" s="15" t="s">
        <v>160</v>
      </c>
      <c r="B78" s="1" t="s">
        <v>146</v>
      </c>
      <c r="C78" s="1" t="s">
        <v>94</v>
      </c>
      <c r="D78" s="1" t="s">
        <v>74</v>
      </c>
      <c r="E78" s="36"/>
      <c r="F78" s="1" t="s">
        <v>94</v>
      </c>
      <c r="G78" s="1">
        <v>0</v>
      </c>
      <c r="H78" s="1">
        <v>0</v>
      </c>
      <c r="I78" s="1" t="s">
        <v>95</v>
      </c>
      <c r="J78" s="1" t="s">
        <v>95</v>
      </c>
      <c r="K78" s="1" t="s">
        <v>94</v>
      </c>
      <c r="L78" s="1" t="s">
        <v>96</v>
      </c>
      <c r="M78" s="1">
        <v>0</v>
      </c>
      <c r="N78" s="44">
        <f t="shared" si="5"/>
        <v>0</v>
      </c>
      <c r="O78" s="45">
        <f t="shared" si="6"/>
        <v>0</v>
      </c>
      <c r="P78" s="44">
        <v>0</v>
      </c>
      <c r="Q78" s="45">
        <f>P78*'Productivity Report'!$B$32</f>
        <v>0</v>
      </c>
      <c r="R78" s="44">
        <v>0</v>
      </c>
      <c r="S78" s="45">
        <f>R78*'Productivity Report'!$C$32</f>
        <v>0</v>
      </c>
      <c r="T78" s="44">
        <v>0</v>
      </c>
      <c r="U78" s="45">
        <f>T78*'Productivity Report'!$D$32</f>
        <v>0</v>
      </c>
      <c r="V78" s="44">
        <v>0</v>
      </c>
      <c r="W78" s="45">
        <f>V78*'Productivity Report'!$E$32</f>
        <v>0</v>
      </c>
      <c r="X78" s="44">
        <v>0</v>
      </c>
      <c r="Y78" s="45">
        <f>X78*'Productivity Report'!$F$32</f>
        <v>0</v>
      </c>
      <c r="Z78" s="44">
        <v>0</v>
      </c>
      <c r="AA78" s="45">
        <f>Z78*'Productivity Report'!$G$32</f>
        <v>0</v>
      </c>
      <c r="AB78" s="44">
        <v>0</v>
      </c>
      <c r="AC78" s="45">
        <f>AB78*'Productivity Report'!$H$32</f>
        <v>0</v>
      </c>
      <c r="AD78" s="44">
        <v>0</v>
      </c>
      <c r="AE78" s="45">
        <f>AD78*'Productivity Report'!$I$32</f>
        <v>0</v>
      </c>
      <c r="AF78" s="44">
        <v>0</v>
      </c>
      <c r="AG78" s="45">
        <f>AF78*'Productivity Report'!$J$32</f>
        <v>0</v>
      </c>
      <c r="AH78" s="44">
        <v>0</v>
      </c>
      <c r="AI78" s="45">
        <f>AH78*'Productivity Report'!$K$32</f>
        <v>0</v>
      </c>
      <c r="AJ78" s="44">
        <v>0</v>
      </c>
      <c r="AK78" s="45">
        <f>AJ78*'Productivity Report'!$L$32</f>
        <v>0</v>
      </c>
      <c r="AL78" s="44">
        <v>0</v>
      </c>
      <c r="AM78" s="45">
        <f>AL78*'Productivity Report'!$M$32</f>
        <v>0</v>
      </c>
      <c r="AN78" s="44">
        <v>14</v>
      </c>
      <c r="AO78" s="45">
        <f>AN78*'Productivity Report'!$N$32</f>
        <v>5102.5874396135259</v>
      </c>
      <c r="AP78" s="44">
        <v>2</v>
      </c>
      <c r="AQ78" s="45">
        <f>AP78*'Productivity Report'!$O$32</f>
        <v>728.94106280193205</v>
      </c>
      <c r="AR78" s="44">
        <v>9</v>
      </c>
      <c r="AS78" s="45">
        <f>AR78*'Productivity Report'!$P$32</f>
        <v>3162.9867187499999</v>
      </c>
      <c r="AT78" s="17">
        <v>29.1</v>
      </c>
      <c r="AU78" s="45">
        <f>AT78*'Productivity Report'!$Q$32</f>
        <v>11018.247321428571</v>
      </c>
      <c r="AV78" s="17">
        <v>40</v>
      </c>
      <c r="AW78" s="45">
        <f>AV78*'Productivity Report'!$R$32</f>
        <v>14319.220779220779</v>
      </c>
      <c r="AX78" s="17">
        <v>0</v>
      </c>
      <c r="AY78" s="45">
        <f>AX78*'Productivity Report'!$S$32</f>
        <v>0</v>
      </c>
      <c r="AZ78" s="17">
        <v>0</v>
      </c>
      <c r="BA78" s="45">
        <f>AZ78*'Productivity Report'!$T$32</f>
        <v>0</v>
      </c>
      <c r="BB78" s="17"/>
      <c r="BC78" s="45">
        <f>BB78*'Productivity Report'!$U$32</f>
        <v>0</v>
      </c>
      <c r="BD78" s="17"/>
      <c r="BE78" s="45">
        <f>BD78*'Productivity Report'!$V$32</f>
        <v>0</v>
      </c>
      <c r="BF78" s="31"/>
      <c r="BG78" s="45">
        <f>BF78*'Productivity Report'!$W$32</f>
        <v>0</v>
      </c>
      <c r="BH78" s="81">
        <v>0</v>
      </c>
      <c r="BI78" s="84">
        <f>BH78*'Productivity Report'!$X$32</f>
        <v>0</v>
      </c>
      <c r="BJ78" s="81">
        <v>0</v>
      </c>
      <c r="BK78" s="84">
        <f>BJ78*'Productivity Report'!$Y$32</f>
        <v>0</v>
      </c>
      <c r="BM78" s="81">
        <v>0</v>
      </c>
      <c r="BN78" s="84">
        <f>BM78*'Productivity Report'!$Z$32</f>
        <v>0</v>
      </c>
      <c r="BO78" s="81">
        <v>0</v>
      </c>
      <c r="BP78" s="84">
        <f>BO78*'Productivity Report'!$AA$32</f>
        <v>0</v>
      </c>
      <c r="BQ78" s="81">
        <v>0</v>
      </c>
      <c r="BR78" s="84">
        <f>BQ78*'Productivity Report'!$AA$32</f>
        <v>0</v>
      </c>
      <c r="BS78" s="81">
        <v>0</v>
      </c>
      <c r="BT78" s="84">
        <f>BS78*'Productivity Report'!$AA$32</f>
        <v>0</v>
      </c>
      <c r="BU78" s="81">
        <v>0</v>
      </c>
      <c r="BV78" s="84">
        <f>BU78*'Productivity Report'!$AA$32</f>
        <v>0</v>
      </c>
      <c r="BW78" s="81">
        <v>0</v>
      </c>
      <c r="BX78" s="84">
        <f>BW78*'Productivity Report'!$AA$32</f>
        <v>0</v>
      </c>
      <c r="BY78" s="81">
        <v>0</v>
      </c>
      <c r="BZ78" s="84">
        <f>BY78*'Productivity Report'!$AA$32</f>
        <v>0</v>
      </c>
      <c r="CA78" s="81">
        <v>0</v>
      </c>
      <c r="CB78" s="84">
        <f>CA78*'Productivity Report'!$AA$32</f>
        <v>0</v>
      </c>
    </row>
    <row r="79" spans="1:80" hidden="1">
      <c r="A79" s="15" t="s">
        <v>161</v>
      </c>
      <c r="B79" s="1" t="s">
        <v>146</v>
      </c>
      <c r="C79" s="1" t="s">
        <v>94</v>
      </c>
      <c r="D79" s="1" t="s">
        <v>74</v>
      </c>
      <c r="E79" s="36"/>
      <c r="F79" s="1" t="s">
        <v>94</v>
      </c>
      <c r="G79" s="1">
        <v>0</v>
      </c>
      <c r="H79" s="1">
        <v>0</v>
      </c>
      <c r="I79" s="1" t="s">
        <v>95</v>
      </c>
      <c r="J79" s="1" t="s">
        <v>95</v>
      </c>
      <c r="K79" s="1" t="s">
        <v>94</v>
      </c>
      <c r="L79" s="1" t="s">
        <v>96</v>
      </c>
      <c r="M79" s="1">
        <v>0</v>
      </c>
      <c r="N79" s="44">
        <f t="shared" si="5"/>
        <v>0</v>
      </c>
      <c r="O79" s="45">
        <f t="shared" si="6"/>
        <v>0</v>
      </c>
      <c r="P79" s="44">
        <v>0</v>
      </c>
      <c r="Q79" s="45">
        <f>P79*'Productivity Report'!$B$32</f>
        <v>0</v>
      </c>
      <c r="R79" s="44">
        <v>0</v>
      </c>
      <c r="S79" s="45">
        <f>R79*'Productivity Report'!$C$32</f>
        <v>0</v>
      </c>
      <c r="T79" s="44">
        <v>0</v>
      </c>
      <c r="U79" s="45">
        <f>T79*'Productivity Report'!$D$32</f>
        <v>0</v>
      </c>
      <c r="V79" s="44">
        <v>0</v>
      </c>
      <c r="W79" s="45">
        <f>V79*'Productivity Report'!$E$32</f>
        <v>0</v>
      </c>
      <c r="X79" s="44">
        <v>0</v>
      </c>
      <c r="Y79" s="45">
        <f>X79*'Productivity Report'!$F$32</f>
        <v>0</v>
      </c>
      <c r="Z79" s="44">
        <v>0</v>
      </c>
      <c r="AA79" s="45">
        <f>Z79*'Productivity Report'!$G$32</f>
        <v>0</v>
      </c>
      <c r="AB79" s="44">
        <v>0</v>
      </c>
      <c r="AC79" s="45">
        <f>AB79*'Productivity Report'!$H$32</f>
        <v>0</v>
      </c>
      <c r="AD79" s="44">
        <v>0</v>
      </c>
      <c r="AE79" s="45">
        <f>AD79*'Productivity Report'!$I$32</f>
        <v>0</v>
      </c>
      <c r="AF79" s="44">
        <v>0</v>
      </c>
      <c r="AG79" s="45">
        <f>AF79*'Productivity Report'!$J$32</f>
        <v>0</v>
      </c>
      <c r="AH79" s="44">
        <v>0</v>
      </c>
      <c r="AI79" s="45">
        <f>AH79*'Productivity Report'!$K$32</f>
        <v>0</v>
      </c>
      <c r="AJ79" s="44">
        <v>0</v>
      </c>
      <c r="AK79" s="45">
        <f>AJ79*'Productivity Report'!$L$32</f>
        <v>0</v>
      </c>
      <c r="AL79" s="44">
        <v>0</v>
      </c>
      <c r="AM79" s="45">
        <f>AL79*'Productivity Report'!$M$32</f>
        <v>0</v>
      </c>
      <c r="AN79" s="44">
        <v>41.5</v>
      </c>
      <c r="AO79" s="45">
        <f>AN79*'Productivity Report'!$N$32</f>
        <v>15125.527053140095</v>
      </c>
      <c r="AP79" s="44">
        <v>21</v>
      </c>
      <c r="AQ79" s="45">
        <f>AP79*'Productivity Report'!$O$32</f>
        <v>7653.8811594202862</v>
      </c>
      <c r="AR79" s="44">
        <v>17</v>
      </c>
      <c r="AS79" s="45">
        <f>AR79*'Productivity Report'!$P$32</f>
        <v>5974.5304687499993</v>
      </c>
      <c r="AT79" s="17">
        <v>10.9</v>
      </c>
      <c r="AU79" s="45">
        <f>AT79*'Productivity Report'!$Q$32</f>
        <v>4127.1098214285712</v>
      </c>
      <c r="AV79" s="17">
        <v>41</v>
      </c>
      <c r="AW79" s="45">
        <f>AV79*'Productivity Report'!$R$32</f>
        <v>14677.201298701299</v>
      </c>
      <c r="AX79" s="17">
        <v>0</v>
      </c>
      <c r="AY79" s="45">
        <f>AX79*'Productivity Report'!$S$32</f>
        <v>0</v>
      </c>
      <c r="AZ79" s="17">
        <v>0</v>
      </c>
      <c r="BA79" s="45">
        <f>AZ79*'Productivity Report'!$T$32</f>
        <v>0</v>
      </c>
      <c r="BB79" s="17"/>
      <c r="BC79" s="45">
        <f>BB79*'Productivity Report'!$U$32</f>
        <v>0</v>
      </c>
      <c r="BD79" s="17"/>
      <c r="BE79" s="45">
        <f>BD79*'Productivity Report'!$V$32</f>
        <v>0</v>
      </c>
      <c r="BF79" s="31"/>
      <c r="BG79" s="45">
        <f>BF79*'Productivity Report'!$W$32</f>
        <v>0</v>
      </c>
      <c r="BH79" s="81">
        <v>0</v>
      </c>
      <c r="BI79" s="84">
        <f>BH79*'Productivity Report'!$X$32</f>
        <v>0</v>
      </c>
      <c r="BJ79" s="81">
        <v>0</v>
      </c>
      <c r="BK79" s="84">
        <f>BJ79*'Productivity Report'!$Y$32</f>
        <v>0</v>
      </c>
      <c r="BM79" s="81">
        <v>0</v>
      </c>
      <c r="BN79" s="84">
        <f>BM79*'Productivity Report'!$Z$32</f>
        <v>0</v>
      </c>
      <c r="BO79" s="81">
        <v>0</v>
      </c>
      <c r="BP79" s="84">
        <f>BO79*'Productivity Report'!$AA$32</f>
        <v>0</v>
      </c>
      <c r="BQ79" s="81">
        <v>0</v>
      </c>
      <c r="BR79" s="84">
        <f>BQ79*'Productivity Report'!$AA$32</f>
        <v>0</v>
      </c>
      <c r="BS79" s="81">
        <v>0</v>
      </c>
      <c r="BT79" s="84">
        <f>BS79*'Productivity Report'!$AA$32</f>
        <v>0</v>
      </c>
      <c r="BU79" s="81">
        <v>0</v>
      </c>
      <c r="BV79" s="84">
        <f>BU79*'Productivity Report'!$AA$32</f>
        <v>0</v>
      </c>
      <c r="BW79" s="81">
        <v>0</v>
      </c>
      <c r="BX79" s="84">
        <f>BW79*'Productivity Report'!$AA$32</f>
        <v>0</v>
      </c>
      <c r="BY79" s="81">
        <v>0</v>
      </c>
      <c r="BZ79" s="84">
        <f>BY79*'Productivity Report'!$AA$32</f>
        <v>0</v>
      </c>
      <c r="CA79" s="81">
        <v>0</v>
      </c>
      <c r="CB79" s="84">
        <f>CA79*'Productivity Report'!$AA$32</f>
        <v>0</v>
      </c>
    </row>
    <row r="80" spans="1:80" hidden="1">
      <c r="A80" s="15" t="s">
        <v>162</v>
      </c>
      <c r="B80" s="1" t="s">
        <v>146</v>
      </c>
      <c r="C80" s="1" t="s">
        <v>94</v>
      </c>
      <c r="D80" s="1" t="s">
        <v>74</v>
      </c>
      <c r="E80" s="36"/>
      <c r="F80" s="1" t="s">
        <v>94</v>
      </c>
      <c r="G80" s="1">
        <v>0</v>
      </c>
      <c r="H80" s="1">
        <v>0</v>
      </c>
      <c r="I80" s="1" t="s">
        <v>95</v>
      </c>
      <c r="J80" s="1" t="s">
        <v>95</v>
      </c>
      <c r="K80" s="1" t="s">
        <v>94</v>
      </c>
      <c r="L80" s="1" t="s">
        <v>96</v>
      </c>
      <c r="M80" s="1">
        <v>0</v>
      </c>
      <c r="N80" s="44">
        <f t="shared" si="5"/>
        <v>0</v>
      </c>
      <c r="O80" s="45">
        <f t="shared" si="6"/>
        <v>0</v>
      </c>
      <c r="P80" s="44">
        <v>0</v>
      </c>
      <c r="Q80" s="45">
        <f>P80*'Productivity Report'!$B$32</f>
        <v>0</v>
      </c>
      <c r="R80" s="44">
        <v>0</v>
      </c>
      <c r="S80" s="45">
        <f>R80*'Productivity Report'!$C$32</f>
        <v>0</v>
      </c>
      <c r="T80" s="44">
        <v>0</v>
      </c>
      <c r="U80" s="45">
        <f>T80*'Productivity Report'!$D$32</f>
        <v>0</v>
      </c>
      <c r="V80" s="44">
        <v>0</v>
      </c>
      <c r="W80" s="45">
        <f>V80*'Productivity Report'!$E$32</f>
        <v>0</v>
      </c>
      <c r="X80" s="44">
        <v>0</v>
      </c>
      <c r="Y80" s="45">
        <f>X80*'Productivity Report'!$F$32</f>
        <v>0</v>
      </c>
      <c r="Z80" s="44">
        <v>0</v>
      </c>
      <c r="AA80" s="45">
        <f>Z80*'Productivity Report'!$G$32</f>
        <v>0</v>
      </c>
      <c r="AB80" s="44">
        <v>0</v>
      </c>
      <c r="AC80" s="45">
        <f>AB80*'Productivity Report'!$H$32</f>
        <v>0</v>
      </c>
      <c r="AD80" s="44">
        <v>0</v>
      </c>
      <c r="AE80" s="45">
        <f>AD80*'Productivity Report'!$I$32</f>
        <v>0</v>
      </c>
      <c r="AF80" s="44">
        <v>0</v>
      </c>
      <c r="AG80" s="45">
        <f>AF80*'Productivity Report'!$J$32</f>
        <v>0</v>
      </c>
      <c r="AH80" s="44">
        <v>0</v>
      </c>
      <c r="AI80" s="45">
        <f>AH80*'Productivity Report'!$K$32</f>
        <v>0</v>
      </c>
      <c r="AJ80" s="44">
        <v>0</v>
      </c>
      <c r="AK80" s="45">
        <f>AJ80*'Productivity Report'!$L$32</f>
        <v>0</v>
      </c>
      <c r="AL80" s="44">
        <v>0</v>
      </c>
      <c r="AM80" s="45">
        <f>AL80*'Productivity Report'!$M$32</f>
        <v>0</v>
      </c>
      <c r="AN80" s="44">
        <v>5</v>
      </c>
      <c r="AO80" s="45">
        <f>AN80*'Productivity Report'!$N$32</f>
        <v>1822.3526570048307</v>
      </c>
      <c r="AP80" s="44">
        <v>7</v>
      </c>
      <c r="AQ80" s="45">
        <f>AP80*'Productivity Report'!$O$32</f>
        <v>2551.2937198067621</v>
      </c>
      <c r="AR80" s="44">
        <v>2.5</v>
      </c>
      <c r="AS80" s="45">
        <f>AR80*'Productivity Report'!$P$32</f>
        <v>878.607421875</v>
      </c>
      <c r="AT80" s="17">
        <v>2.5</v>
      </c>
      <c r="AU80" s="45">
        <f>AT80*'Productivity Report'!$Q$32</f>
        <v>946.58482142857133</v>
      </c>
      <c r="AV80" s="17">
        <v>10</v>
      </c>
      <c r="AW80" s="45">
        <f>AV80*'Productivity Report'!$R$32</f>
        <v>3579.8051948051948</v>
      </c>
      <c r="AX80" s="17">
        <v>0</v>
      </c>
      <c r="AY80" s="45">
        <f>AX80*'Productivity Report'!$S$32</f>
        <v>0</v>
      </c>
      <c r="AZ80" s="17">
        <v>0</v>
      </c>
      <c r="BA80" s="45">
        <f>AZ80*'Productivity Report'!$T$32</f>
        <v>0</v>
      </c>
      <c r="BB80" s="17"/>
      <c r="BC80" s="45">
        <f>BB80*'Productivity Report'!$U$32</f>
        <v>0</v>
      </c>
      <c r="BD80" s="17"/>
      <c r="BE80" s="45">
        <f>BD80*'Productivity Report'!$V$32</f>
        <v>0</v>
      </c>
      <c r="BF80" s="31"/>
      <c r="BG80" s="45">
        <f>BF80*'Productivity Report'!$W$32</f>
        <v>0</v>
      </c>
      <c r="BH80" s="81">
        <v>0</v>
      </c>
      <c r="BI80" s="84">
        <f>BH80*'Productivity Report'!$X$32</f>
        <v>0</v>
      </c>
      <c r="BJ80" s="81">
        <v>0</v>
      </c>
      <c r="BK80" s="84">
        <f>BJ80*'Productivity Report'!$Y$32</f>
        <v>0</v>
      </c>
      <c r="BM80" s="81">
        <v>0</v>
      </c>
      <c r="BN80" s="84">
        <f>BM80*'Productivity Report'!$Z$32</f>
        <v>0</v>
      </c>
      <c r="BO80" s="81">
        <v>0</v>
      </c>
      <c r="BP80" s="84">
        <f>BO80*'Productivity Report'!$AA$32</f>
        <v>0</v>
      </c>
      <c r="BQ80" s="81">
        <v>0</v>
      </c>
      <c r="BR80" s="84">
        <f>BQ80*'Productivity Report'!$AA$32</f>
        <v>0</v>
      </c>
      <c r="BS80" s="81">
        <v>0</v>
      </c>
      <c r="BT80" s="84">
        <f>BS80*'Productivity Report'!$AA$32</f>
        <v>0</v>
      </c>
      <c r="BU80" s="81">
        <v>0</v>
      </c>
      <c r="BV80" s="84">
        <f>BU80*'Productivity Report'!$AA$32</f>
        <v>0</v>
      </c>
      <c r="BW80" s="81">
        <v>0</v>
      </c>
      <c r="BX80" s="84">
        <f>BW80*'Productivity Report'!$AA$32</f>
        <v>0</v>
      </c>
      <c r="BY80" s="81">
        <v>0</v>
      </c>
      <c r="BZ80" s="84">
        <f>BY80*'Productivity Report'!$AA$32</f>
        <v>0</v>
      </c>
      <c r="CA80" s="81">
        <v>0</v>
      </c>
      <c r="CB80" s="84">
        <f>CA80*'Productivity Report'!$AA$32</f>
        <v>0</v>
      </c>
    </row>
    <row r="81" spans="1:80" hidden="1">
      <c r="A81" s="15" t="s">
        <v>163</v>
      </c>
      <c r="B81" s="1" t="s">
        <v>146</v>
      </c>
      <c r="C81" s="1" t="s">
        <v>94</v>
      </c>
      <c r="D81" s="1" t="s">
        <v>74</v>
      </c>
      <c r="E81" s="36"/>
      <c r="F81" s="1" t="s">
        <v>94</v>
      </c>
      <c r="G81" s="1">
        <v>0</v>
      </c>
      <c r="H81" s="1">
        <v>0</v>
      </c>
      <c r="I81" s="1" t="s">
        <v>95</v>
      </c>
      <c r="J81" s="1" t="s">
        <v>95</v>
      </c>
      <c r="K81" s="1" t="s">
        <v>94</v>
      </c>
      <c r="L81" s="1" t="s">
        <v>96</v>
      </c>
      <c r="M81" s="1">
        <v>0</v>
      </c>
      <c r="N81" s="44">
        <f t="shared" si="5"/>
        <v>0</v>
      </c>
      <c r="O81" s="45">
        <f t="shared" si="6"/>
        <v>0</v>
      </c>
      <c r="P81" s="44">
        <v>0</v>
      </c>
      <c r="Q81" s="45">
        <f>P81*'Productivity Report'!$B$32</f>
        <v>0</v>
      </c>
      <c r="R81" s="44">
        <v>0</v>
      </c>
      <c r="S81" s="45">
        <f>R81*'Productivity Report'!$C$32</f>
        <v>0</v>
      </c>
      <c r="T81" s="44">
        <v>0</v>
      </c>
      <c r="U81" s="45">
        <f>T81*'Productivity Report'!$D$32</f>
        <v>0</v>
      </c>
      <c r="V81" s="44">
        <v>0</v>
      </c>
      <c r="W81" s="45">
        <f>V81*'Productivity Report'!$E$32</f>
        <v>0</v>
      </c>
      <c r="X81" s="44">
        <v>0</v>
      </c>
      <c r="Y81" s="45">
        <f>X81*'Productivity Report'!$F$32</f>
        <v>0</v>
      </c>
      <c r="Z81" s="44">
        <v>0</v>
      </c>
      <c r="AA81" s="45">
        <f>Z81*'Productivity Report'!$G$32</f>
        <v>0</v>
      </c>
      <c r="AB81" s="44">
        <v>0</v>
      </c>
      <c r="AC81" s="45">
        <f>AB81*'Productivity Report'!$H$32</f>
        <v>0</v>
      </c>
      <c r="AD81" s="44">
        <v>0</v>
      </c>
      <c r="AE81" s="45">
        <f>AD81*'Productivity Report'!$I$32</f>
        <v>0</v>
      </c>
      <c r="AF81" s="44">
        <v>0</v>
      </c>
      <c r="AG81" s="45">
        <f>AF81*'Productivity Report'!$J$32</f>
        <v>0</v>
      </c>
      <c r="AH81" s="44">
        <v>0</v>
      </c>
      <c r="AI81" s="45">
        <f>AH81*'Productivity Report'!$K$32</f>
        <v>0</v>
      </c>
      <c r="AJ81" s="44">
        <v>0</v>
      </c>
      <c r="AK81" s="45">
        <f>AJ81*'Productivity Report'!$L$32</f>
        <v>0</v>
      </c>
      <c r="AL81" s="44">
        <v>0</v>
      </c>
      <c r="AM81" s="45">
        <f>AL81*'Productivity Report'!$M$32</f>
        <v>0</v>
      </c>
      <c r="AN81" s="44">
        <v>1</v>
      </c>
      <c r="AO81" s="45">
        <f>AN81*'Productivity Report'!$N$32</f>
        <v>364.47053140096614</v>
      </c>
      <c r="AP81" s="44">
        <v>1</v>
      </c>
      <c r="AQ81" s="45">
        <f>AP81*'Productivity Report'!$O$32</f>
        <v>364.47053140096602</v>
      </c>
      <c r="AR81" s="44">
        <v>0.5</v>
      </c>
      <c r="AS81" s="45">
        <f>AR81*'Productivity Report'!$P$32</f>
        <v>175.72148437499999</v>
      </c>
      <c r="AT81" s="17">
        <v>0.5</v>
      </c>
      <c r="AU81" s="45">
        <f>AT81*'Productivity Report'!$Q$32</f>
        <v>189.31696428571428</v>
      </c>
      <c r="AV81" s="17">
        <v>5</v>
      </c>
      <c r="AW81" s="45">
        <f>AV81*'Productivity Report'!$R$32</f>
        <v>1789.9025974025974</v>
      </c>
      <c r="AX81" s="17">
        <v>0</v>
      </c>
      <c r="AY81" s="45">
        <f>AX81*'Productivity Report'!$S$32</f>
        <v>0</v>
      </c>
      <c r="AZ81" s="17">
        <v>0</v>
      </c>
      <c r="BA81" s="45">
        <f>AZ81*'Productivity Report'!$T$32</f>
        <v>0</v>
      </c>
      <c r="BB81" s="17"/>
      <c r="BC81" s="45">
        <f>BB81*'Productivity Report'!$U$32</f>
        <v>0</v>
      </c>
      <c r="BD81" s="17"/>
      <c r="BE81" s="45">
        <f>BD81*'Productivity Report'!$V$32</f>
        <v>0</v>
      </c>
      <c r="BF81" s="31"/>
      <c r="BG81" s="45">
        <f>BF81*'Productivity Report'!$W$32</f>
        <v>0</v>
      </c>
      <c r="BH81" s="81">
        <v>0</v>
      </c>
      <c r="BI81" s="84">
        <f>BH81*'Productivity Report'!$X$32</f>
        <v>0</v>
      </c>
      <c r="BJ81" s="81">
        <v>0</v>
      </c>
      <c r="BK81" s="84">
        <f>BJ81*'Productivity Report'!$Y$32</f>
        <v>0</v>
      </c>
      <c r="BM81" s="81">
        <v>0</v>
      </c>
      <c r="BN81" s="84">
        <f>BM81*'Productivity Report'!$Z$32</f>
        <v>0</v>
      </c>
      <c r="BO81" s="81">
        <v>0</v>
      </c>
      <c r="BP81" s="84">
        <f>BO81*'Productivity Report'!$AA$32</f>
        <v>0</v>
      </c>
      <c r="BQ81" s="81">
        <v>0</v>
      </c>
      <c r="BR81" s="84">
        <f>BQ81*'Productivity Report'!$AA$32</f>
        <v>0</v>
      </c>
      <c r="BS81" s="81">
        <v>0</v>
      </c>
      <c r="BT81" s="84">
        <f>BS81*'Productivity Report'!$AA$32</f>
        <v>0</v>
      </c>
      <c r="BU81" s="81">
        <v>0</v>
      </c>
      <c r="BV81" s="84">
        <f>BU81*'Productivity Report'!$AA$32</f>
        <v>0</v>
      </c>
      <c r="BW81" s="81">
        <v>0</v>
      </c>
      <c r="BX81" s="84">
        <f>BW81*'Productivity Report'!$AA$32</f>
        <v>0</v>
      </c>
      <c r="BY81" s="81">
        <v>0</v>
      </c>
      <c r="BZ81" s="84">
        <f>BY81*'Productivity Report'!$AA$32</f>
        <v>0</v>
      </c>
      <c r="CA81" s="81">
        <v>0</v>
      </c>
      <c r="CB81" s="84">
        <f>CA81*'Productivity Report'!$AA$32</f>
        <v>0</v>
      </c>
    </row>
    <row r="82" spans="1:80" hidden="1">
      <c r="A82" s="15" t="s">
        <v>164</v>
      </c>
      <c r="B82" s="1" t="s">
        <v>5</v>
      </c>
      <c r="C82" s="1" t="s">
        <v>94</v>
      </c>
      <c r="D82" s="1" t="s">
        <v>74</v>
      </c>
      <c r="E82" s="36"/>
      <c r="F82" s="1" t="s">
        <v>95</v>
      </c>
      <c r="G82" s="1">
        <v>75</v>
      </c>
      <c r="H82" s="1">
        <v>5</v>
      </c>
      <c r="I82" s="1" t="s">
        <v>94</v>
      </c>
      <c r="J82" s="1" t="s">
        <v>95</v>
      </c>
      <c r="K82" s="1" t="s">
        <v>94</v>
      </c>
      <c r="L82" s="1" t="s">
        <v>102</v>
      </c>
      <c r="M82" s="1">
        <v>0</v>
      </c>
      <c r="N82" s="44">
        <f t="shared" si="5"/>
        <v>0</v>
      </c>
      <c r="O82" s="45">
        <f t="shared" si="6"/>
        <v>0</v>
      </c>
      <c r="P82" s="44">
        <v>0</v>
      </c>
      <c r="Q82" s="45">
        <f>P82*'Productivity Report'!$B$32</f>
        <v>0</v>
      </c>
      <c r="R82" s="44">
        <v>0</v>
      </c>
      <c r="S82" s="45">
        <f>R82*'Productivity Report'!$C$32</f>
        <v>0</v>
      </c>
      <c r="T82" s="44">
        <v>0</v>
      </c>
      <c r="U82" s="45">
        <f>T82*'Productivity Report'!$D$32</f>
        <v>0</v>
      </c>
      <c r="V82" s="44">
        <v>0</v>
      </c>
      <c r="W82" s="45">
        <f>V82*'Productivity Report'!$E$32</f>
        <v>0</v>
      </c>
      <c r="X82" s="44">
        <v>0</v>
      </c>
      <c r="Y82" s="45">
        <f>X82*'Productivity Report'!$F$32</f>
        <v>0</v>
      </c>
      <c r="Z82" s="44">
        <v>0</v>
      </c>
      <c r="AA82" s="45">
        <f>Z82*'Productivity Report'!$G$32</f>
        <v>0</v>
      </c>
      <c r="AB82" s="44">
        <v>0</v>
      </c>
      <c r="AC82" s="45">
        <f>AB82*'Productivity Report'!$H$32</f>
        <v>0</v>
      </c>
      <c r="AD82" s="44">
        <v>0</v>
      </c>
      <c r="AE82" s="45">
        <f>AD82*'Productivity Report'!$I$32</f>
        <v>0</v>
      </c>
      <c r="AF82" s="44">
        <v>0</v>
      </c>
      <c r="AG82" s="45">
        <f>AF82*'Productivity Report'!$J$32</f>
        <v>0</v>
      </c>
      <c r="AH82" s="44">
        <v>0</v>
      </c>
      <c r="AI82" s="45">
        <f>AH82*'Productivity Report'!$K$32</f>
        <v>0</v>
      </c>
      <c r="AJ82" s="44">
        <v>0</v>
      </c>
      <c r="AK82" s="45">
        <f>AJ82*'Productivity Report'!$L$32</f>
        <v>0</v>
      </c>
      <c r="AL82" s="44">
        <v>0</v>
      </c>
      <c r="AM82" s="45">
        <f>AL82*'Productivity Report'!$M$32</f>
        <v>0</v>
      </c>
      <c r="AN82" s="44">
        <v>64</v>
      </c>
      <c r="AO82" s="45">
        <f>AN82*'Productivity Report'!$N$32</f>
        <v>23326.114009661833</v>
      </c>
      <c r="AP82" s="44">
        <v>32</v>
      </c>
      <c r="AQ82" s="45">
        <f>AP82*'Productivity Report'!$O$32</f>
        <v>11663.057004830913</v>
      </c>
      <c r="AR82" s="44">
        <v>19</v>
      </c>
      <c r="AS82" s="45">
        <f>AR82*'Productivity Report'!$P$32</f>
        <v>6677.4164062499995</v>
      </c>
      <c r="AT82" s="17">
        <v>4</v>
      </c>
      <c r="AU82" s="45">
        <f>AT82*'Productivity Report'!$Q$32</f>
        <v>1514.5357142857142</v>
      </c>
      <c r="AV82" s="17">
        <v>12</v>
      </c>
      <c r="AW82" s="45">
        <f>AV82*'Productivity Report'!$R$32</f>
        <v>4295.7662337662341</v>
      </c>
      <c r="AX82" s="17">
        <v>2</v>
      </c>
      <c r="AY82" s="45">
        <f>AX82*'Productivity Report'!$S$32</f>
        <v>714.41483516483515</v>
      </c>
      <c r="AZ82" s="17">
        <v>0</v>
      </c>
      <c r="BA82" s="45">
        <f>AZ82*'Productivity Report'!$T$32</f>
        <v>0</v>
      </c>
      <c r="BB82" s="17"/>
      <c r="BC82" s="45">
        <f>BB82*'Productivity Report'!$U$32</f>
        <v>0</v>
      </c>
      <c r="BD82" s="17"/>
      <c r="BE82" s="45">
        <f>BD82*'Productivity Report'!$V$32</f>
        <v>0</v>
      </c>
      <c r="BF82" s="31"/>
      <c r="BG82" s="45">
        <f>BF82*'Productivity Report'!$W$32</f>
        <v>0</v>
      </c>
      <c r="BH82" s="81">
        <v>0</v>
      </c>
      <c r="BI82" s="84">
        <f>BH82*'Productivity Report'!$X$32</f>
        <v>0</v>
      </c>
      <c r="BJ82" s="81">
        <v>0</v>
      </c>
      <c r="BK82" s="84">
        <f>BJ82*'Productivity Report'!$Y$32</f>
        <v>0</v>
      </c>
      <c r="BM82" s="81">
        <v>0</v>
      </c>
      <c r="BN82" s="84">
        <f>BM82*'Productivity Report'!$Z$32</f>
        <v>0</v>
      </c>
      <c r="BO82" s="81">
        <v>0</v>
      </c>
      <c r="BP82" s="84">
        <f>BO82*'Productivity Report'!$AA$32</f>
        <v>0</v>
      </c>
      <c r="BQ82" s="81">
        <v>0</v>
      </c>
      <c r="BR82" s="84">
        <f>BQ82*'Productivity Report'!$AA$32</f>
        <v>0</v>
      </c>
      <c r="BS82" s="81">
        <v>0</v>
      </c>
      <c r="BT82" s="84">
        <f>BS82*'Productivity Report'!$AA$32</f>
        <v>0</v>
      </c>
      <c r="BU82" s="81">
        <v>0</v>
      </c>
      <c r="BV82" s="84">
        <f>BU82*'Productivity Report'!$AA$32</f>
        <v>0</v>
      </c>
      <c r="BW82" s="81">
        <v>0</v>
      </c>
      <c r="BX82" s="84">
        <f>BW82*'Productivity Report'!$AA$32</f>
        <v>0</v>
      </c>
      <c r="BY82" s="81">
        <v>0</v>
      </c>
      <c r="BZ82" s="84">
        <f>BY82*'Productivity Report'!$AA$32</f>
        <v>0</v>
      </c>
      <c r="CA82" s="81">
        <v>0</v>
      </c>
      <c r="CB82" s="84">
        <f>CA82*'Productivity Report'!$AA$32</f>
        <v>0</v>
      </c>
    </row>
    <row r="83" spans="1:80" hidden="1">
      <c r="A83" s="47" t="s">
        <v>165</v>
      </c>
      <c r="B83" s="1" t="s">
        <v>5</v>
      </c>
      <c r="C83" s="1" t="s">
        <v>94</v>
      </c>
      <c r="D83" s="1" t="s">
        <v>74</v>
      </c>
      <c r="E83" s="36"/>
      <c r="F83" s="1" t="s">
        <v>94</v>
      </c>
      <c r="G83" s="1">
        <v>100</v>
      </c>
      <c r="H83" s="1">
        <v>5</v>
      </c>
      <c r="I83" s="1" t="s">
        <v>94</v>
      </c>
      <c r="J83" s="1" t="s">
        <v>95</v>
      </c>
      <c r="K83" s="1" t="s">
        <v>94</v>
      </c>
      <c r="L83" s="1" t="s">
        <v>102</v>
      </c>
      <c r="M83" s="1">
        <v>0</v>
      </c>
      <c r="N83" s="44">
        <f t="shared" si="5"/>
        <v>0</v>
      </c>
      <c r="O83" s="45">
        <f t="shared" si="6"/>
        <v>0</v>
      </c>
      <c r="P83" s="44">
        <v>0</v>
      </c>
      <c r="Q83" s="45">
        <f>P83*'Productivity Report'!$B$32</f>
        <v>0</v>
      </c>
      <c r="R83" s="44">
        <v>0</v>
      </c>
      <c r="S83" s="45">
        <f>R83*'Productivity Report'!$C$32</f>
        <v>0</v>
      </c>
      <c r="T83" s="44">
        <v>0</v>
      </c>
      <c r="U83" s="45">
        <f>T83*'Productivity Report'!$D$32</f>
        <v>0</v>
      </c>
      <c r="V83" s="44">
        <v>0</v>
      </c>
      <c r="W83" s="45">
        <f>V83*'Productivity Report'!$E$32</f>
        <v>0</v>
      </c>
      <c r="X83" s="44">
        <v>0</v>
      </c>
      <c r="Y83" s="45">
        <f>X83*'Productivity Report'!$F$32</f>
        <v>0</v>
      </c>
      <c r="Z83" s="44">
        <v>0</v>
      </c>
      <c r="AA83" s="45">
        <f>Z83*'Productivity Report'!$G$32</f>
        <v>0</v>
      </c>
      <c r="AB83" s="44">
        <v>0</v>
      </c>
      <c r="AC83" s="45">
        <f>AB83*'Productivity Report'!$H$32</f>
        <v>0</v>
      </c>
      <c r="AD83" s="44">
        <v>0</v>
      </c>
      <c r="AE83" s="45">
        <f>AD83*'Productivity Report'!$I$32</f>
        <v>0</v>
      </c>
      <c r="AF83" s="44">
        <v>0</v>
      </c>
      <c r="AG83" s="45">
        <f>AF83*'Productivity Report'!$J$32</f>
        <v>0</v>
      </c>
      <c r="AH83" s="44">
        <v>0</v>
      </c>
      <c r="AI83" s="45">
        <f>AH83*'Productivity Report'!$K$32</f>
        <v>0</v>
      </c>
      <c r="AJ83" s="44">
        <v>0</v>
      </c>
      <c r="AK83" s="45">
        <f>AJ83*'Productivity Report'!$L$32</f>
        <v>0</v>
      </c>
      <c r="AL83" s="44">
        <v>0</v>
      </c>
      <c r="AM83" s="45">
        <f>AL83*'Productivity Report'!$M$32</f>
        <v>0</v>
      </c>
      <c r="AN83" s="44">
        <v>7</v>
      </c>
      <c r="AO83" s="45">
        <f>AN83*'Productivity Report'!$N$32</f>
        <v>2551.293719806763</v>
      </c>
      <c r="AP83" s="44">
        <v>0</v>
      </c>
      <c r="AQ83" s="45">
        <f>AP83*'Productivity Report'!$O$32</f>
        <v>0</v>
      </c>
      <c r="AR83" s="44">
        <v>10</v>
      </c>
      <c r="AS83" s="45">
        <f>AR83*'Productivity Report'!$P$32</f>
        <v>3514.4296875</v>
      </c>
      <c r="AT83" s="17">
        <v>0</v>
      </c>
      <c r="AU83" s="45">
        <f>AT83*'Productivity Report'!$Q$32</f>
        <v>0</v>
      </c>
      <c r="AV83" s="17">
        <v>0</v>
      </c>
      <c r="AW83" s="45">
        <f>AV83*'Productivity Report'!$R$32</f>
        <v>0</v>
      </c>
      <c r="AX83" s="17">
        <v>0</v>
      </c>
      <c r="AY83" s="45">
        <f>AX83*'Productivity Report'!$S$32</f>
        <v>0</v>
      </c>
      <c r="AZ83" s="17">
        <v>0</v>
      </c>
      <c r="BA83" s="45">
        <f>AZ83*'Productivity Report'!$T$32</f>
        <v>0</v>
      </c>
      <c r="BB83" s="17"/>
      <c r="BC83" s="45">
        <f>BB83*'Productivity Report'!$U$32</f>
        <v>0</v>
      </c>
      <c r="BD83" s="17"/>
      <c r="BE83" s="45">
        <f>BD83*'Productivity Report'!$V$32</f>
        <v>0</v>
      </c>
      <c r="BF83" s="31"/>
      <c r="BG83" s="45">
        <f>BF83*'Productivity Report'!$W$32</f>
        <v>0</v>
      </c>
      <c r="BH83" s="81">
        <v>0</v>
      </c>
      <c r="BI83" s="84">
        <f>BH83*'Productivity Report'!$X$32</f>
        <v>0</v>
      </c>
      <c r="BJ83" s="81">
        <v>0</v>
      </c>
      <c r="BK83" s="84">
        <f>BJ83*'Productivity Report'!$Y$32</f>
        <v>0</v>
      </c>
      <c r="BM83" s="81">
        <v>0</v>
      </c>
      <c r="BN83" s="84">
        <f>BM83*'Productivity Report'!$Z$32</f>
        <v>0</v>
      </c>
      <c r="BO83" s="81">
        <v>0</v>
      </c>
      <c r="BP83" s="84">
        <f>BO83*'Productivity Report'!$AA$32</f>
        <v>0</v>
      </c>
      <c r="BQ83" s="81">
        <v>0</v>
      </c>
      <c r="BR83" s="84">
        <f>BQ83*'Productivity Report'!$AA$32</f>
        <v>0</v>
      </c>
      <c r="BS83" s="81">
        <v>0</v>
      </c>
      <c r="BT83" s="84">
        <f>BS83*'Productivity Report'!$AA$32</f>
        <v>0</v>
      </c>
      <c r="BU83" s="81">
        <v>0</v>
      </c>
      <c r="BV83" s="84">
        <f>BU83*'Productivity Report'!$AA$32</f>
        <v>0</v>
      </c>
      <c r="BW83" s="81">
        <v>0</v>
      </c>
      <c r="BX83" s="84">
        <f>BW83*'Productivity Report'!$AA$32</f>
        <v>0</v>
      </c>
      <c r="BY83" s="81">
        <v>0</v>
      </c>
      <c r="BZ83" s="84">
        <f>BY83*'Productivity Report'!$AA$32</f>
        <v>0</v>
      </c>
      <c r="CA83" s="81">
        <v>0</v>
      </c>
      <c r="CB83" s="84">
        <f>CA83*'Productivity Report'!$AA$32</f>
        <v>0</v>
      </c>
    </row>
    <row r="84" spans="1:80" hidden="1">
      <c r="A84" s="47" t="s">
        <v>166</v>
      </c>
      <c r="B84" s="1" t="s">
        <v>5</v>
      </c>
      <c r="C84" s="1" t="s">
        <v>94</v>
      </c>
      <c r="D84" s="1" t="s">
        <v>74</v>
      </c>
      <c r="E84" s="36"/>
      <c r="F84" s="1" t="s">
        <v>94</v>
      </c>
      <c r="G84" s="1">
        <v>100</v>
      </c>
      <c r="H84" s="1">
        <v>5</v>
      </c>
      <c r="I84" s="1" t="s">
        <v>94</v>
      </c>
      <c r="J84" s="1" t="s">
        <v>95</v>
      </c>
      <c r="K84" s="1" t="s">
        <v>94</v>
      </c>
      <c r="L84" s="1" t="s">
        <v>102</v>
      </c>
      <c r="M84" s="1">
        <v>0</v>
      </c>
      <c r="N84" s="44">
        <f t="shared" si="5"/>
        <v>0</v>
      </c>
      <c r="O84" s="45">
        <f t="shared" si="6"/>
        <v>0</v>
      </c>
      <c r="P84" s="44">
        <v>0</v>
      </c>
      <c r="Q84" s="45">
        <f>P84*'Productivity Report'!$B$32</f>
        <v>0</v>
      </c>
      <c r="R84" s="44">
        <v>0</v>
      </c>
      <c r="S84" s="45">
        <f>R84*'Productivity Report'!$C$32</f>
        <v>0</v>
      </c>
      <c r="T84" s="44">
        <v>0</v>
      </c>
      <c r="U84" s="45">
        <f>T84*'Productivity Report'!$D$32</f>
        <v>0</v>
      </c>
      <c r="V84" s="44">
        <v>0</v>
      </c>
      <c r="W84" s="45">
        <f>V84*'Productivity Report'!$E$32</f>
        <v>0</v>
      </c>
      <c r="X84" s="44">
        <v>0</v>
      </c>
      <c r="Y84" s="45">
        <f>X84*'Productivity Report'!$F$32</f>
        <v>0</v>
      </c>
      <c r="Z84" s="44">
        <v>0</v>
      </c>
      <c r="AA84" s="45">
        <f>Z84*'Productivity Report'!$G$32</f>
        <v>0</v>
      </c>
      <c r="AB84" s="44">
        <v>0</v>
      </c>
      <c r="AC84" s="45">
        <f>AB84*'Productivity Report'!$H$32</f>
        <v>0</v>
      </c>
      <c r="AD84" s="44">
        <v>0</v>
      </c>
      <c r="AE84" s="45">
        <f>AD84*'Productivity Report'!$I$32</f>
        <v>0</v>
      </c>
      <c r="AF84" s="44">
        <v>0</v>
      </c>
      <c r="AG84" s="45">
        <f>AF84*'Productivity Report'!$J$32</f>
        <v>0</v>
      </c>
      <c r="AH84" s="44">
        <v>0</v>
      </c>
      <c r="AI84" s="45">
        <f>AH84*'Productivity Report'!$K$32</f>
        <v>0</v>
      </c>
      <c r="AJ84" s="44">
        <v>0</v>
      </c>
      <c r="AK84" s="45">
        <f>AJ84*'Productivity Report'!$L$32</f>
        <v>0</v>
      </c>
      <c r="AL84" s="44">
        <v>0</v>
      </c>
      <c r="AM84" s="45">
        <f>AL84*'Productivity Report'!$M$32</f>
        <v>0</v>
      </c>
      <c r="AN84" s="44">
        <v>1</v>
      </c>
      <c r="AO84" s="45">
        <f>AN84*'Productivity Report'!$N$32</f>
        <v>364.47053140096614</v>
      </c>
      <c r="AP84" s="44">
        <v>11</v>
      </c>
      <c r="AQ84" s="45">
        <f>AP84*'Productivity Report'!$O$32</f>
        <v>4009.1758454106262</v>
      </c>
      <c r="AR84" s="44">
        <v>0</v>
      </c>
      <c r="AS84" s="45">
        <f>AR84*'Productivity Report'!$P$32</f>
        <v>0</v>
      </c>
      <c r="AT84" s="17">
        <v>0</v>
      </c>
      <c r="AU84" s="45">
        <f>AT84*'Productivity Report'!$Q$32</f>
        <v>0</v>
      </c>
      <c r="AV84" s="17">
        <v>0</v>
      </c>
      <c r="AW84" s="45">
        <f>AV84*'Productivity Report'!$R$32</f>
        <v>0</v>
      </c>
      <c r="AX84" s="17">
        <v>0</v>
      </c>
      <c r="AY84" s="45">
        <f>AX84*'Productivity Report'!$S$32</f>
        <v>0</v>
      </c>
      <c r="AZ84" s="17">
        <v>0</v>
      </c>
      <c r="BA84" s="45">
        <f>AZ84*'Productivity Report'!$T$32</f>
        <v>0</v>
      </c>
      <c r="BB84" s="17"/>
      <c r="BC84" s="45">
        <f>BB84*'Productivity Report'!$U$32</f>
        <v>0</v>
      </c>
      <c r="BD84" s="17"/>
      <c r="BE84" s="45">
        <f>BD84*'Productivity Report'!$V$32</f>
        <v>0</v>
      </c>
      <c r="BF84" s="31"/>
      <c r="BG84" s="45">
        <f>BF84*'Productivity Report'!$W$32</f>
        <v>0</v>
      </c>
      <c r="BH84" s="81">
        <v>0</v>
      </c>
      <c r="BI84" s="84">
        <f>BH84*'Productivity Report'!$X$32</f>
        <v>0</v>
      </c>
      <c r="BJ84" s="81">
        <v>0</v>
      </c>
      <c r="BK84" s="84">
        <f>BJ84*'Productivity Report'!$Y$32</f>
        <v>0</v>
      </c>
      <c r="BM84" s="81">
        <v>0</v>
      </c>
      <c r="BN84" s="84">
        <f>BM84*'Productivity Report'!$Z$32</f>
        <v>0</v>
      </c>
      <c r="BO84" s="81">
        <v>0</v>
      </c>
      <c r="BP84" s="84">
        <f>BO84*'Productivity Report'!$AA$32</f>
        <v>0</v>
      </c>
      <c r="BQ84" s="81">
        <v>0</v>
      </c>
      <c r="BR84" s="84">
        <f>BQ84*'Productivity Report'!$AA$32</f>
        <v>0</v>
      </c>
      <c r="BS84" s="81">
        <v>0</v>
      </c>
      <c r="BT84" s="84">
        <f>BS84*'Productivity Report'!$AA$32</f>
        <v>0</v>
      </c>
      <c r="BU84" s="81">
        <v>0</v>
      </c>
      <c r="BV84" s="84">
        <f>BU84*'Productivity Report'!$AA$32</f>
        <v>0</v>
      </c>
      <c r="BW84" s="81">
        <v>1</v>
      </c>
      <c r="BX84" s="84">
        <f>BW84*600</f>
        <v>600</v>
      </c>
      <c r="BY84" s="81">
        <v>0</v>
      </c>
      <c r="BZ84" s="84">
        <f>BY84*600</f>
        <v>0</v>
      </c>
      <c r="CA84" s="81">
        <v>0</v>
      </c>
      <c r="CB84" s="84">
        <f>CA84*600</f>
        <v>0</v>
      </c>
    </row>
    <row r="85" spans="1:80" hidden="1">
      <c r="A85" s="152" t="s">
        <v>97</v>
      </c>
      <c r="B85" s="1" t="s">
        <v>273</v>
      </c>
      <c r="C85" s="1" t="s">
        <v>94</v>
      </c>
      <c r="D85" s="36">
        <v>42979</v>
      </c>
      <c r="E85" s="36">
        <v>43221</v>
      </c>
      <c r="F85" s="1" t="s">
        <v>94</v>
      </c>
      <c r="G85" s="1">
        <v>100</v>
      </c>
      <c r="H85" s="1">
        <v>5</v>
      </c>
      <c r="I85" s="1" t="s">
        <v>94</v>
      </c>
      <c r="J85" s="1" t="s">
        <v>94</v>
      </c>
      <c r="K85" s="1" t="s">
        <v>94</v>
      </c>
      <c r="L85" s="1" t="s">
        <v>102</v>
      </c>
      <c r="M85" s="1">
        <v>1755977</v>
      </c>
      <c r="N85" s="44">
        <f t="shared" si="5"/>
        <v>1360.5</v>
      </c>
      <c r="O85" s="45">
        <f t="shared" si="6"/>
        <v>492417.01578539802</v>
      </c>
      <c r="P85" s="44">
        <f>111+106+24+65+24+163+30+129+162</f>
        <v>814</v>
      </c>
      <c r="Q85" s="45">
        <f>P85*'Productivity Report'!$B$32</f>
        <v>295496.90277777775</v>
      </c>
      <c r="R85" s="44">
        <f>40+39+13+43+46+175+20+52+19+71</f>
        <v>518</v>
      </c>
      <c r="S85" s="45">
        <f>R85*'Productivity Report'!$C$32</f>
        <v>186040.24219001608</v>
      </c>
      <c r="T85" s="44">
        <f>2+2+16</f>
        <v>20</v>
      </c>
      <c r="U85" s="45">
        <f>T85*'Productivity Report'!$D$32</f>
        <v>7507.5778953556728</v>
      </c>
      <c r="V85" s="44">
        <v>0</v>
      </c>
      <c r="W85" s="45">
        <f>V85*'Productivity Report'!$E$32</f>
        <v>0</v>
      </c>
      <c r="X85" s="44">
        <v>0</v>
      </c>
      <c r="Y85" s="45">
        <f>X85*'Productivity Report'!$F$32</f>
        <v>0</v>
      </c>
      <c r="Z85" s="44">
        <v>0</v>
      </c>
      <c r="AA85" s="45">
        <f>Z85*'Productivity Report'!$G$32</f>
        <v>0</v>
      </c>
      <c r="AB85" s="44">
        <v>2</v>
      </c>
      <c r="AC85" s="45">
        <f>AB85*'Productivity Report'!$H$32</f>
        <v>828.98989898989896</v>
      </c>
      <c r="AD85" s="44">
        <v>1.5</v>
      </c>
      <c r="AE85" s="45">
        <f>AD85*'Productivity Report'!$I$32</f>
        <v>604.8533834586467</v>
      </c>
      <c r="AF85" s="44">
        <v>1</v>
      </c>
      <c r="AG85" s="45">
        <f>AF85*'Productivity Report'!$J$32</f>
        <v>403.23558897243112</v>
      </c>
      <c r="AH85" s="44">
        <v>1.5</v>
      </c>
      <c r="AI85" s="45">
        <f>AH85*'Productivity Report'!$K$32</f>
        <v>552.25743707093829</v>
      </c>
      <c r="AJ85" s="44">
        <v>2</v>
      </c>
      <c r="AK85" s="45">
        <f>AJ85*'Productivity Report'!$L$32</f>
        <v>785.06878306878309</v>
      </c>
      <c r="AL85" s="44">
        <v>0.5</v>
      </c>
      <c r="AM85" s="45">
        <f>AL85*'Productivity Report'!$M$32</f>
        <v>197.8878306878307</v>
      </c>
      <c r="AN85" s="44">
        <v>0</v>
      </c>
      <c r="AO85" s="45">
        <f>AN85*'Productivity Report'!$N$32</f>
        <v>0</v>
      </c>
      <c r="AP85" s="44">
        <v>4</v>
      </c>
      <c r="AQ85" s="45">
        <f>AP85*'Productivity Report'!$O$32</f>
        <v>1457.8821256038641</v>
      </c>
      <c r="AR85" s="44">
        <v>0</v>
      </c>
      <c r="AS85" s="45">
        <f>AR85*'Productivity Report'!$P$32</f>
        <v>0</v>
      </c>
      <c r="AT85" s="17">
        <v>0</v>
      </c>
      <c r="AU85" s="45">
        <f>AT85*'Productivity Report'!$Q$32</f>
        <v>0</v>
      </c>
      <c r="AV85" s="17">
        <v>0</v>
      </c>
      <c r="AW85" s="45">
        <f>AV85*'Productivity Report'!$R$32</f>
        <v>0</v>
      </c>
      <c r="AX85" s="17">
        <v>3</v>
      </c>
      <c r="AY85" s="45">
        <f>AX85*'Productivity Report'!$S$32</f>
        <v>1071.6222527472528</v>
      </c>
      <c r="AZ85" s="17">
        <v>0</v>
      </c>
      <c r="BA85" s="45">
        <f>AZ85*'Productivity Report'!$T$32</f>
        <v>0</v>
      </c>
      <c r="BB85" s="17"/>
      <c r="BC85" s="45">
        <f>BB85*'Productivity Report'!$U$32</f>
        <v>0</v>
      </c>
      <c r="BD85" s="31"/>
      <c r="BE85" s="45">
        <f>BD85*'Productivity Report'!$V$32</f>
        <v>0</v>
      </c>
      <c r="BF85" s="31">
        <v>4</v>
      </c>
      <c r="BG85" s="45">
        <f>BF85*'Productivity Report'!$W$32</f>
        <v>2133.8383838383838</v>
      </c>
      <c r="BH85" s="81">
        <v>7.25</v>
      </c>
      <c r="BI85" s="84">
        <f>BH85*'Productivity Report'!$X$32</f>
        <v>3907.5151821862351</v>
      </c>
      <c r="BJ85" s="81">
        <v>30.5</v>
      </c>
      <c r="BK85" s="84">
        <f>BJ85*'Productivity Report'!$Y$32</f>
        <v>12220.4921875</v>
      </c>
      <c r="BM85" s="81">
        <v>3.5</v>
      </c>
      <c r="BN85" s="84">
        <f>BM85*600</f>
        <v>2100</v>
      </c>
      <c r="BO85" s="81">
        <v>0</v>
      </c>
      <c r="BP85" s="84">
        <f>BO85*'Productivity Report'!$AA$32</f>
        <v>0</v>
      </c>
      <c r="BQ85" s="81">
        <v>6</v>
      </c>
      <c r="BR85" s="84">
        <f>BQ85*600</f>
        <v>3600</v>
      </c>
      <c r="BS85" s="81">
        <v>0</v>
      </c>
      <c r="BT85" s="84">
        <f>BS85*600</f>
        <v>0</v>
      </c>
      <c r="BU85" s="81">
        <v>2.5</v>
      </c>
      <c r="BV85" s="84">
        <f>BU85*600</f>
        <v>1500</v>
      </c>
      <c r="BW85" s="81">
        <v>76</v>
      </c>
      <c r="BX85" s="84">
        <f>BW85*600</f>
        <v>45600</v>
      </c>
      <c r="BY85" s="81">
        <v>48</v>
      </c>
      <c r="BZ85" s="84">
        <f>BY85*600</f>
        <v>28800</v>
      </c>
      <c r="CA85" s="81">
        <v>0</v>
      </c>
      <c r="CB85" s="84">
        <f>CA85*600</f>
        <v>0</v>
      </c>
    </row>
    <row r="86" spans="1:80" hidden="1">
      <c r="A86" s="47" t="s">
        <v>168</v>
      </c>
      <c r="B86" s="1" t="s">
        <v>5</v>
      </c>
      <c r="E86" s="36"/>
      <c r="N86" s="44"/>
      <c r="O86" s="45"/>
      <c r="P86" s="44"/>
      <c r="Q86" s="45"/>
      <c r="R86" s="44"/>
      <c r="S86" s="45"/>
      <c r="T86" s="44"/>
      <c r="U86" s="45"/>
      <c r="V86" s="44"/>
      <c r="W86" s="45"/>
      <c r="X86" s="44"/>
      <c r="Y86" s="45"/>
      <c r="Z86" s="44"/>
      <c r="AA86" s="45"/>
      <c r="AB86" s="44"/>
      <c r="AC86" s="45"/>
      <c r="AD86" s="44"/>
      <c r="AE86" s="45"/>
      <c r="AF86" s="44"/>
      <c r="AG86" s="45"/>
      <c r="AH86" s="44"/>
      <c r="AI86" s="45"/>
      <c r="AJ86" s="44"/>
      <c r="AK86" s="45"/>
      <c r="AL86" s="44"/>
      <c r="AM86" s="45"/>
      <c r="AN86" s="44"/>
      <c r="AO86" s="45"/>
      <c r="AP86" s="44"/>
      <c r="AQ86" s="45"/>
      <c r="AR86" s="44"/>
      <c r="AS86" s="45"/>
      <c r="AT86" s="17">
        <v>179.4</v>
      </c>
      <c r="AU86" s="45">
        <f>AT86*'Productivity Report'!$Q$32</f>
        <v>67926.926785714284</v>
      </c>
      <c r="AV86" s="17">
        <v>169</v>
      </c>
      <c r="AW86" s="45">
        <f>AV86*'Productivity Report'!$R$32</f>
        <v>60498.707792207795</v>
      </c>
      <c r="AX86" s="17">
        <v>32.417000000000002</v>
      </c>
      <c r="AY86" s="45">
        <f>AX86*'Productivity Report'!$S$32</f>
        <v>11579.592855769231</v>
      </c>
      <c r="AZ86" s="17">
        <v>40</v>
      </c>
      <c r="BA86" s="45">
        <f>AZ86*'Productivity Report'!$T$32</f>
        <v>21490.305555555555</v>
      </c>
      <c r="BB86" s="17">
        <v>43.5</v>
      </c>
      <c r="BC86" s="45">
        <f>BB86*'Productivity Report'!$U$32</f>
        <v>23236.4765625</v>
      </c>
      <c r="BD86" s="31">
        <v>8.5</v>
      </c>
      <c r="BE86" s="45">
        <f>BD86*'Productivity Report'!$V$32</f>
        <v>4145.4510732323233</v>
      </c>
      <c r="BF86" s="31">
        <v>13</v>
      </c>
      <c r="BG86" s="45">
        <f>BF86*'Productivity Report'!$W$32</f>
        <v>6934.9747474747473</v>
      </c>
      <c r="BH86" s="81">
        <v>0</v>
      </c>
      <c r="BI86" s="84">
        <f>BH86*'Productivity Report'!$X$32</f>
        <v>0</v>
      </c>
      <c r="BJ86" s="81">
        <v>0</v>
      </c>
      <c r="BK86" s="84">
        <f>BJ86*'Productivity Report'!$Y$32</f>
        <v>0</v>
      </c>
      <c r="BM86" s="81">
        <v>0</v>
      </c>
      <c r="BN86" s="84">
        <f>BM86*'Productivity Report'!$Z$32</f>
        <v>0</v>
      </c>
      <c r="BO86" s="81">
        <v>0</v>
      </c>
      <c r="BP86" s="84">
        <f>BO86*'Productivity Report'!$AA$32</f>
        <v>0</v>
      </c>
      <c r="BQ86" s="81">
        <v>0</v>
      </c>
      <c r="BR86" s="84">
        <f>BQ86*'Productivity Report'!$AA$32</f>
        <v>0</v>
      </c>
      <c r="BS86" s="81">
        <v>0</v>
      </c>
      <c r="BT86" s="84">
        <f>BS86*'Productivity Report'!$AA$32</f>
        <v>0</v>
      </c>
      <c r="BU86" s="81">
        <v>0</v>
      </c>
      <c r="BV86" s="84">
        <f>BU86*'Productivity Report'!$AA$32</f>
        <v>0</v>
      </c>
      <c r="BW86" s="81">
        <v>0</v>
      </c>
      <c r="BX86" s="84">
        <f>BW86*'Productivity Report'!$AA$32</f>
        <v>0</v>
      </c>
      <c r="BY86" s="81">
        <v>0</v>
      </c>
      <c r="BZ86" s="84">
        <f>BY86*'Productivity Report'!$AA$32</f>
        <v>0</v>
      </c>
      <c r="CA86" s="81">
        <v>0</v>
      </c>
      <c r="CB86" s="84">
        <f>CA86*'Productivity Report'!$AA$32</f>
        <v>0</v>
      </c>
    </row>
    <row r="87" spans="1:80" hidden="1">
      <c r="A87" s="17" t="s">
        <v>169</v>
      </c>
      <c r="E87" s="36"/>
      <c r="N87" s="44"/>
      <c r="O87" s="45"/>
      <c r="P87" s="44"/>
      <c r="Q87" s="45"/>
      <c r="R87" s="44"/>
      <c r="S87" s="45"/>
      <c r="T87" s="44"/>
      <c r="U87" s="45"/>
      <c r="V87" s="44"/>
      <c r="W87" s="45"/>
      <c r="X87" s="44"/>
      <c r="Y87" s="45"/>
      <c r="Z87" s="44"/>
      <c r="AA87" s="45"/>
      <c r="AB87" s="44"/>
      <c r="AC87" s="45"/>
      <c r="AD87" s="44"/>
      <c r="AE87" s="45"/>
      <c r="AF87" s="44"/>
      <c r="AG87" s="45"/>
      <c r="AH87" s="44"/>
      <c r="AI87" s="45"/>
      <c r="AJ87" s="44"/>
      <c r="AK87" s="45"/>
      <c r="AL87" s="44"/>
      <c r="AM87" s="45"/>
      <c r="AN87" s="44"/>
      <c r="AO87" s="45"/>
      <c r="AP87" s="44"/>
      <c r="AQ87" s="45"/>
      <c r="AR87" s="44"/>
      <c r="AS87" s="45"/>
      <c r="AT87" s="17">
        <v>2.2999999999999998</v>
      </c>
      <c r="AU87" s="45">
        <f>AT87*'Productivity Report'!$Q$32</f>
        <v>870.85803571428562</v>
      </c>
      <c r="AV87" s="17">
        <v>4</v>
      </c>
      <c r="AW87" s="45">
        <f>AV87*'Productivity Report'!$R$32</f>
        <v>1431.922077922078</v>
      </c>
      <c r="AX87" s="17">
        <v>0</v>
      </c>
      <c r="AY87" s="45">
        <f>AX87*'Productivity Report'!$S$32</f>
        <v>0</v>
      </c>
      <c r="AZ87" s="17">
        <v>0</v>
      </c>
      <c r="BA87" s="45">
        <f>AZ87*'Productivity Report'!$T$32</f>
        <v>0</v>
      </c>
      <c r="BB87" s="17"/>
      <c r="BC87" s="45">
        <f>BB87*'Productivity Report'!$U$32</f>
        <v>0</v>
      </c>
      <c r="BD87" s="17"/>
      <c r="BE87" s="45">
        <f>BD87*'Productivity Report'!$V$32</f>
        <v>0</v>
      </c>
      <c r="BF87" s="31"/>
      <c r="BG87" s="45">
        <f>BF87*'Productivity Report'!$W$32</f>
        <v>0</v>
      </c>
      <c r="BH87" s="81">
        <v>0</v>
      </c>
      <c r="BI87" s="84">
        <f>BH87*'Productivity Report'!$X$32</f>
        <v>0</v>
      </c>
      <c r="BJ87" s="81">
        <v>0</v>
      </c>
      <c r="BK87" s="84">
        <f>BJ87*'Productivity Report'!$Y$32</f>
        <v>0</v>
      </c>
      <c r="BM87" s="81">
        <v>0</v>
      </c>
      <c r="BN87" s="84">
        <f>BM87*'Productivity Report'!$Z$32</f>
        <v>0</v>
      </c>
      <c r="BO87" s="81">
        <v>0</v>
      </c>
      <c r="BP87" s="84">
        <f>BO87*'Productivity Report'!$AA$32</f>
        <v>0</v>
      </c>
      <c r="BQ87" s="81">
        <v>0</v>
      </c>
      <c r="BR87" s="84">
        <f>BQ87*'Productivity Report'!$AA$32</f>
        <v>0</v>
      </c>
      <c r="BS87" s="81">
        <v>0</v>
      </c>
      <c r="BT87" s="84">
        <f>BS87*'Productivity Report'!$AA$32</f>
        <v>0</v>
      </c>
      <c r="BU87" s="81">
        <v>0</v>
      </c>
      <c r="BV87" s="84">
        <f>BU87*'Productivity Report'!$AA$32</f>
        <v>0</v>
      </c>
      <c r="BW87" s="81">
        <v>0</v>
      </c>
      <c r="BX87" s="84">
        <f>BW87*'Productivity Report'!$AA$32</f>
        <v>0</v>
      </c>
      <c r="BY87" s="81">
        <v>0</v>
      </c>
      <c r="BZ87" s="84">
        <f>BY87*'Productivity Report'!$AA$32</f>
        <v>0</v>
      </c>
      <c r="CA87" s="81">
        <v>0</v>
      </c>
      <c r="CB87" s="84">
        <f>CA87*'Productivity Report'!$AA$32</f>
        <v>0</v>
      </c>
    </row>
    <row r="88" spans="1:80" hidden="1">
      <c r="A88" s="47" t="s">
        <v>170</v>
      </c>
      <c r="B88" s="1" t="s">
        <v>5</v>
      </c>
      <c r="C88" s="1" t="s">
        <v>94</v>
      </c>
      <c r="D88" s="1" t="s">
        <v>76</v>
      </c>
      <c r="E88" s="36"/>
      <c r="F88" s="1" t="s">
        <v>95</v>
      </c>
      <c r="L88" s="1" t="s">
        <v>102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44">
        <v>78</v>
      </c>
      <c r="AS88" s="45">
        <f>AR88*'Productivity Report'!$P$32</f>
        <v>27412.551562499997</v>
      </c>
      <c r="AT88" s="17">
        <v>161.80000000000001</v>
      </c>
      <c r="AU88" s="45">
        <f>AT88*'Productivity Report'!$Q$32</f>
        <v>61262.969642857148</v>
      </c>
      <c r="AV88" s="17">
        <v>119</v>
      </c>
      <c r="AW88" s="45">
        <f>AV88*'Productivity Report'!$R$32</f>
        <v>42599.681818181816</v>
      </c>
      <c r="AX88" s="17">
        <v>72.5</v>
      </c>
      <c r="AY88" s="45">
        <f>AX88*'Productivity Report'!$S$32</f>
        <v>25897.537774725275</v>
      </c>
      <c r="AZ88" s="17">
        <v>109</v>
      </c>
      <c r="BA88" s="45">
        <f>AZ88*'Productivity Report'!$T$32</f>
        <v>58561.082638888889</v>
      </c>
      <c r="BB88" s="17">
        <v>17</v>
      </c>
      <c r="BC88" s="45">
        <f>BB88*'Productivity Report'!$U$32</f>
        <v>9080.921875</v>
      </c>
      <c r="BD88" s="31">
        <v>13.5</v>
      </c>
      <c r="BE88" s="45">
        <f>BD88*'Productivity Report'!$V$32</f>
        <v>6583.951704545455</v>
      </c>
      <c r="BF88" s="31">
        <v>18</v>
      </c>
      <c r="BG88" s="45">
        <f>BF88*'Productivity Report'!$W$32</f>
        <v>9602.2727272727279</v>
      </c>
      <c r="BH88" s="81">
        <v>0</v>
      </c>
      <c r="BI88" s="84">
        <f>BH88*'Productivity Report'!$X$32</f>
        <v>0</v>
      </c>
      <c r="BJ88" s="81">
        <v>0</v>
      </c>
      <c r="BK88" s="84">
        <f>BJ88*'Productivity Report'!$Y$32</f>
        <v>0</v>
      </c>
      <c r="BM88" s="81">
        <v>0</v>
      </c>
      <c r="BN88" s="84">
        <f>BM88*'Productivity Report'!$Z$32</f>
        <v>0</v>
      </c>
      <c r="BO88" s="81">
        <v>0</v>
      </c>
      <c r="BP88" s="84">
        <f>BO88*'Productivity Report'!$AA$32</f>
        <v>0</v>
      </c>
      <c r="BQ88" s="81">
        <v>0</v>
      </c>
      <c r="BR88" s="84">
        <f>BQ88*'Productivity Report'!$AA$32</f>
        <v>0</v>
      </c>
      <c r="BS88" s="81">
        <v>0</v>
      </c>
      <c r="BT88" s="84">
        <f>BS88*'Productivity Report'!$AA$32</f>
        <v>0</v>
      </c>
      <c r="BU88" s="81">
        <v>0</v>
      </c>
      <c r="BV88" s="84">
        <f>BU88*'Productivity Report'!$AA$32</f>
        <v>0</v>
      </c>
      <c r="BW88" s="81">
        <v>0</v>
      </c>
      <c r="BX88" s="84">
        <f>BW88*'Productivity Report'!$AA$32</f>
        <v>0</v>
      </c>
      <c r="BY88" s="81">
        <v>0</v>
      </c>
      <c r="BZ88" s="84">
        <f>BY88*'Productivity Report'!$AA$32</f>
        <v>0</v>
      </c>
      <c r="CA88" s="81">
        <v>0</v>
      </c>
      <c r="CB88" s="84">
        <f>CA88*'Productivity Report'!$AA$32</f>
        <v>0</v>
      </c>
    </row>
    <row r="89" spans="1:80" hidden="1">
      <c r="A89" s="15" t="s">
        <v>236</v>
      </c>
      <c r="E89" s="36"/>
      <c r="Q89" s="1"/>
      <c r="S89" s="1"/>
      <c r="Y89" s="1"/>
      <c r="AA89" s="1"/>
      <c r="AC89" s="1"/>
      <c r="AG89" s="1"/>
      <c r="AI89" s="1"/>
      <c r="AK89" s="1"/>
      <c r="AM89" s="1"/>
      <c r="AO89" s="1"/>
      <c r="AQ89" s="1"/>
      <c r="AR89" s="44"/>
      <c r="AS89" s="45"/>
      <c r="AT89" s="31"/>
      <c r="AU89" s="45"/>
      <c r="AV89" s="31"/>
      <c r="AW89" s="45"/>
      <c r="AX89" s="31"/>
      <c r="AY89" s="45"/>
      <c r="AZ89" s="31"/>
      <c r="BA89" s="45"/>
      <c r="BB89" s="31"/>
      <c r="BC89" s="45"/>
      <c r="BD89" s="31"/>
      <c r="BE89" s="45"/>
      <c r="BF89" s="31">
        <v>32</v>
      </c>
      <c r="BG89" s="45">
        <f>BF89*'Productivity Report'!$W$32</f>
        <v>17070.707070707071</v>
      </c>
      <c r="BH89" s="81">
        <v>0</v>
      </c>
      <c r="BI89" s="84">
        <f>BH89*'Productivity Report'!$X$32</f>
        <v>0</v>
      </c>
      <c r="BJ89" s="81">
        <v>0</v>
      </c>
      <c r="BK89" s="84">
        <f>BJ89*'Productivity Report'!$Y$32</f>
        <v>0</v>
      </c>
      <c r="BM89" s="81">
        <v>0</v>
      </c>
      <c r="BN89" s="84">
        <f>BM89*'Productivity Report'!$Z$32</f>
        <v>0</v>
      </c>
      <c r="BO89" s="81">
        <v>0</v>
      </c>
      <c r="BP89" s="84">
        <f>BO89*'Productivity Report'!$AA$32</f>
        <v>0</v>
      </c>
      <c r="BQ89" s="81">
        <v>0</v>
      </c>
      <c r="BR89" s="84">
        <f>BQ89*'Productivity Report'!$AA$32</f>
        <v>0</v>
      </c>
      <c r="BS89" s="81">
        <v>0</v>
      </c>
      <c r="BT89" s="84">
        <f>BS89*'Productivity Report'!$AA$32</f>
        <v>0</v>
      </c>
      <c r="BU89" s="81">
        <v>0</v>
      </c>
      <c r="BV89" s="84">
        <f>BU89*'Productivity Report'!$AA$32</f>
        <v>0</v>
      </c>
      <c r="BW89" s="81">
        <v>0</v>
      </c>
      <c r="BX89" s="84">
        <f>BW89*'Productivity Report'!$AA$32</f>
        <v>0</v>
      </c>
      <c r="BY89" s="81">
        <v>0</v>
      </c>
      <c r="BZ89" s="84">
        <f>BY89*'Productivity Report'!$AA$32</f>
        <v>0</v>
      </c>
      <c r="CA89" s="81">
        <v>0</v>
      </c>
      <c r="CB89" s="84">
        <f>CA89*'Productivity Report'!$AA$32</f>
        <v>0</v>
      </c>
    </row>
    <row r="90" spans="1:80" hidden="1">
      <c r="A90" s="15" t="s">
        <v>237</v>
      </c>
      <c r="B90" t="s">
        <v>5</v>
      </c>
      <c r="E90" s="36"/>
      <c r="L90" t="s">
        <v>102</v>
      </c>
      <c r="Q90" s="1"/>
      <c r="S90" s="1"/>
      <c r="Y90" s="1"/>
      <c r="AA90" s="1"/>
      <c r="AC90" s="1"/>
      <c r="AG90" s="1"/>
      <c r="AI90" s="1"/>
      <c r="AK90" s="1"/>
      <c r="AM90" s="1"/>
      <c r="AO90" s="1"/>
      <c r="AQ90" s="1"/>
      <c r="AR90" s="44"/>
      <c r="AS90" s="45"/>
      <c r="AT90" s="31"/>
      <c r="AU90" s="45"/>
      <c r="AV90" s="31"/>
      <c r="AW90" s="45"/>
      <c r="AX90" s="31"/>
      <c r="AY90" s="45"/>
      <c r="AZ90" s="31"/>
      <c r="BA90" s="45"/>
      <c r="BB90" s="31"/>
      <c r="BC90" s="45"/>
      <c r="BD90" s="31"/>
      <c r="BE90" s="45"/>
      <c r="BF90" s="31">
        <v>7.25</v>
      </c>
      <c r="BG90" s="45">
        <f>BF90*'Productivity Report'!$W$32</f>
        <v>3867.5820707070707</v>
      </c>
      <c r="BH90" s="81">
        <v>36.5</v>
      </c>
      <c r="BI90" s="84">
        <f>BH90*'Productivity Report'!$X$32</f>
        <v>19672.317813765181</v>
      </c>
      <c r="BJ90" s="81">
        <v>64.75</v>
      </c>
      <c r="BK90" s="84">
        <f>BJ90*'Productivity Report'!$Y$32</f>
        <v>25943.50390625</v>
      </c>
      <c r="BM90" s="81">
        <v>0.5</v>
      </c>
      <c r="BN90" s="84">
        <f>BM90*600</f>
        <v>300</v>
      </c>
      <c r="BO90" s="81">
        <v>0</v>
      </c>
      <c r="BP90" s="84">
        <f>BO90*'Productivity Report'!$AA$32</f>
        <v>0</v>
      </c>
      <c r="BQ90" s="81">
        <v>0</v>
      </c>
      <c r="BR90" s="84">
        <f>BQ90*'Productivity Report'!$AA$32</f>
        <v>0</v>
      </c>
      <c r="BS90" s="81">
        <v>0</v>
      </c>
      <c r="BT90" s="84">
        <f>BS90*'Productivity Report'!$AA$32</f>
        <v>0</v>
      </c>
      <c r="BU90" s="81">
        <v>0</v>
      </c>
      <c r="BV90" s="84">
        <f>BU90*'Productivity Report'!$AA$32</f>
        <v>0</v>
      </c>
      <c r="BW90" s="81">
        <v>0</v>
      </c>
      <c r="BX90" s="84">
        <f>BW90*'Productivity Report'!$AA$32</f>
        <v>0</v>
      </c>
      <c r="BY90" s="81">
        <v>0</v>
      </c>
      <c r="BZ90" s="84">
        <f>BY90*'Productivity Report'!$AA$32</f>
        <v>0</v>
      </c>
      <c r="CA90" s="81">
        <v>0</v>
      </c>
      <c r="CB90" s="84">
        <f>CA90*'Productivity Report'!$AA$32</f>
        <v>0</v>
      </c>
    </row>
    <row r="91" spans="1:80" hidden="1">
      <c r="A91" s="47" t="s">
        <v>171</v>
      </c>
      <c r="E91" s="36"/>
      <c r="Q91" s="1"/>
      <c r="S91" s="1"/>
      <c r="Y91" s="1"/>
      <c r="AA91" s="1"/>
      <c r="AC91" s="1"/>
      <c r="AG91" s="1"/>
      <c r="AI91" s="1"/>
      <c r="AK91" s="1"/>
      <c r="AM91" s="1"/>
      <c r="AO91" s="1"/>
      <c r="AQ91" s="1"/>
      <c r="AR91" s="44"/>
      <c r="AS91" s="45"/>
      <c r="AT91" s="17"/>
      <c r="AU91" s="45"/>
      <c r="AV91" s="17"/>
      <c r="AW91" s="45"/>
      <c r="AX91" s="17">
        <v>50</v>
      </c>
      <c r="AY91" s="45">
        <f>AX91*'Productivity Report'!$S$32</f>
        <v>17860.370879120877</v>
      </c>
      <c r="AZ91" s="17">
        <v>0</v>
      </c>
      <c r="BA91" s="45">
        <f>AZ91*'Productivity Report'!$T$32</f>
        <v>0</v>
      </c>
      <c r="BB91" s="17"/>
      <c r="BC91" s="45">
        <f>BB91*'Productivity Report'!$U$32</f>
        <v>0</v>
      </c>
      <c r="BD91" s="17"/>
      <c r="BE91" s="45">
        <f>BD91*'Productivity Report'!$V$32</f>
        <v>0</v>
      </c>
      <c r="BF91" s="31"/>
      <c r="BG91" s="45">
        <f>BF91*'Productivity Report'!$W$32</f>
        <v>0</v>
      </c>
      <c r="BH91" s="81">
        <v>0</v>
      </c>
      <c r="BI91" s="84">
        <f>BH91*'Productivity Report'!$X$32</f>
        <v>0</v>
      </c>
      <c r="BJ91" s="81">
        <v>0</v>
      </c>
      <c r="BK91" s="84">
        <f>BJ91*'Productivity Report'!$Y$32</f>
        <v>0</v>
      </c>
      <c r="BM91" s="81">
        <v>0</v>
      </c>
      <c r="BN91" s="84">
        <f>BM91*'Productivity Report'!$Z$32</f>
        <v>0</v>
      </c>
      <c r="BO91" s="81">
        <v>0</v>
      </c>
      <c r="BP91" s="84">
        <f>BO91*'Productivity Report'!$AA$32</f>
        <v>0</v>
      </c>
      <c r="BQ91" s="81">
        <v>0</v>
      </c>
      <c r="BR91" s="84">
        <f>BQ91*'Productivity Report'!$AA$32</f>
        <v>0</v>
      </c>
      <c r="BS91" s="81">
        <v>0</v>
      </c>
      <c r="BT91" s="84">
        <f>BS91*'Productivity Report'!$AA$32</f>
        <v>0</v>
      </c>
      <c r="BU91" s="81">
        <v>0</v>
      </c>
      <c r="BV91" s="84">
        <f>BU91*'Productivity Report'!$AA$32</f>
        <v>0</v>
      </c>
      <c r="BW91" s="81">
        <v>0</v>
      </c>
      <c r="BX91" s="84">
        <f>BW91*'Productivity Report'!$AA$32</f>
        <v>0</v>
      </c>
      <c r="BY91" s="81">
        <v>0</v>
      </c>
      <c r="BZ91" s="84">
        <f>BY91*'Productivity Report'!$AA$32</f>
        <v>0</v>
      </c>
      <c r="CA91" s="81">
        <v>0</v>
      </c>
      <c r="CB91" s="84">
        <f>CA91*'Productivity Report'!$AA$32</f>
        <v>0</v>
      </c>
    </row>
    <row r="92" spans="1:80" ht="14.1" hidden="1" customHeight="1">
      <c r="A92" s="17" t="s">
        <v>172</v>
      </c>
      <c r="E92" s="36"/>
      <c r="Q92" s="1"/>
      <c r="S92" s="1"/>
      <c r="Y92" s="1"/>
      <c r="AA92" s="1"/>
      <c r="AC92" s="1"/>
      <c r="AG92" s="1"/>
      <c r="AI92" s="1"/>
      <c r="AK92" s="1"/>
      <c r="AM92" s="1"/>
      <c r="AO92" s="1"/>
      <c r="AQ92" s="1"/>
      <c r="AR92" s="44"/>
      <c r="AS92" s="45"/>
      <c r="AT92" s="17"/>
      <c r="AU92" s="45"/>
      <c r="AV92" s="17"/>
      <c r="AW92" s="45"/>
      <c r="AX92" s="17">
        <v>62</v>
      </c>
      <c r="AY92" s="45">
        <f>AX92*'Productivity Report'!$S$32</f>
        <v>22146.859890109889</v>
      </c>
      <c r="AZ92" s="17">
        <v>58</v>
      </c>
      <c r="BA92" s="45">
        <f>AZ92*'Productivity Report'!$T$32</f>
        <v>31160.943055555555</v>
      </c>
      <c r="BB92" s="17">
        <v>6.5</v>
      </c>
      <c r="BC92" s="45">
        <f>BB92*'Productivity Report'!$U$32</f>
        <v>3472.1171875</v>
      </c>
      <c r="BD92" s="17"/>
      <c r="BE92" s="45">
        <f>BD92*'Productivity Report'!$V$32</f>
        <v>0</v>
      </c>
      <c r="BF92" s="31"/>
      <c r="BG92" s="45">
        <f>BF92*'Productivity Report'!$W$32</f>
        <v>0</v>
      </c>
      <c r="BH92" s="81">
        <v>0</v>
      </c>
      <c r="BI92" s="84">
        <f>BH92*'Productivity Report'!$X$32</f>
        <v>0</v>
      </c>
      <c r="BJ92" s="81">
        <v>0</v>
      </c>
      <c r="BK92" s="84">
        <f>BJ92*'Productivity Report'!$Y$32</f>
        <v>0</v>
      </c>
      <c r="BM92" s="81">
        <v>0</v>
      </c>
      <c r="BN92" s="84">
        <f>BM92*'Productivity Report'!$Z$32</f>
        <v>0</v>
      </c>
      <c r="BO92" s="81">
        <v>0</v>
      </c>
      <c r="BP92" s="84">
        <f>BO92*'Productivity Report'!$AA$32</f>
        <v>0</v>
      </c>
      <c r="BQ92" s="81">
        <v>0</v>
      </c>
      <c r="BR92" s="84">
        <f>BQ92*'Productivity Report'!$AA$32</f>
        <v>0</v>
      </c>
      <c r="BS92" s="81">
        <v>0</v>
      </c>
      <c r="BT92" s="84">
        <f>BS92*'Productivity Report'!$AA$32</f>
        <v>0</v>
      </c>
      <c r="BU92" s="81">
        <v>0</v>
      </c>
      <c r="BV92" s="84">
        <f>BU92*'Productivity Report'!$AA$32</f>
        <v>0</v>
      </c>
      <c r="BW92" s="81">
        <v>0</v>
      </c>
      <c r="BX92" s="84">
        <f>BW92*'Productivity Report'!$AA$32</f>
        <v>0</v>
      </c>
      <c r="BY92" s="81">
        <v>0</v>
      </c>
      <c r="BZ92" s="84">
        <f>BY92*'Productivity Report'!$AA$32</f>
        <v>0</v>
      </c>
      <c r="CA92" s="81">
        <v>0</v>
      </c>
      <c r="CB92" s="84">
        <f>CA92*'Productivity Report'!$AA$32</f>
        <v>0</v>
      </c>
    </row>
    <row r="93" spans="1:80" hidden="1">
      <c r="A93" s="15" t="s">
        <v>173</v>
      </c>
      <c r="B93" s="1" t="s">
        <v>5</v>
      </c>
      <c r="C93" s="1" t="s">
        <v>95</v>
      </c>
      <c r="D93" s="1" t="s">
        <v>73</v>
      </c>
      <c r="E93" s="36"/>
      <c r="F93" s="1" t="s">
        <v>95</v>
      </c>
      <c r="I93" s="1" t="s">
        <v>95</v>
      </c>
      <c r="J93" s="1" t="s">
        <v>95</v>
      </c>
      <c r="K93" s="1" t="s">
        <v>94</v>
      </c>
      <c r="L93" s="1" t="s">
        <v>96</v>
      </c>
      <c r="M93" s="1">
        <v>0</v>
      </c>
      <c r="N93" s="44">
        <v>0</v>
      </c>
      <c r="O93" s="45">
        <v>0</v>
      </c>
      <c r="P93" s="44">
        <v>0</v>
      </c>
      <c r="Q93" s="45">
        <v>0</v>
      </c>
      <c r="R93" s="44">
        <v>0</v>
      </c>
      <c r="S93" s="45">
        <v>0</v>
      </c>
      <c r="T93" s="44">
        <v>0</v>
      </c>
      <c r="U93" s="45">
        <v>0</v>
      </c>
      <c r="V93" s="44">
        <v>0</v>
      </c>
      <c r="W93" s="45">
        <v>0</v>
      </c>
      <c r="X93" s="44">
        <v>0</v>
      </c>
      <c r="Y93" s="45">
        <v>0</v>
      </c>
      <c r="Z93" s="44">
        <v>0</v>
      </c>
      <c r="AA93" s="45">
        <v>0</v>
      </c>
      <c r="AB93" s="44">
        <v>0</v>
      </c>
      <c r="AC93" s="45">
        <v>0</v>
      </c>
      <c r="AD93" s="44">
        <v>0</v>
      </c>
      <c r="AE93" s="45">
        <v>0</v>
      </c>
      <c r="AF93" s="44">
        <v>0</v>
      </c>
      <c r="AG93" s="45">
        <v>0</v>
      </c>
      <c r="AH93" s="44">
        <v>0</v>
      </c>
      <c r="AI93" s="45">
        <v>0</v>
      </c>
      <c r="AJ93" s="44">
        <v>0</v>
      </c>
      <c r="AK93" s="45">
        <v>0</v>
      </c>
      <c r="AL93" s="44">
        <v>0</v>
      </c>
      <c r="AM93" s="45">
        <v>0</v>
      </c>
      <c r="AN93" s="44">
        <v>0</v>
      </c>
      <c r="AO93" s="45">
        <v>0</v>
      </c>
      <c r="AP93" s="44">
        <v>30.5</v>
      </c>
      <c r="AQ93" s="45">
        <f>AP93*'Productivity Report'!$O$32</f>
        <v>11116.351207729464</v>
      </c>
      <c r="AR93" s="44">
        <v>24</v>
      </c>
      <c r="AS93" s="45">
        <f>AR93*'Productivity Report'!$P$32</f>
        <v>8434.6312499999985</v>
      </c>
      <c r="AT93" s="17">
        <v>20</v>
      </c>
      <c r="AU93" s="45">
        <f>AT93*'Productivity Report'!$Q$32</f>
        <v>7572.6785714285706</v>
      </c>
      <c r="AV93" s="17">
        <v>0</v>
      </c>
      <c r="AW93" s="45">
        <f>AV93*'Productivity Report'!$R$32</f>
        <v>0</v>
      </c>
      <c r="AX93" s="17">
        <v>0</v>
      </c>
      <c r="AY93" s="45">
        <f>AX93*'Productivity Report'!$S$32</f>
        <v>0</v>
      </c>
      <c r="AZ93" s="17">
        <v>0</v>
      </c>
      <c r="BA93" s="45">
        <f>AZ93*'Productivity Report'!$T$32</f>
        <v>0</v>
      </c>
      <c r="BB93" s="17"/>
      <c r="BC93" s="45">
        <f>BB93*'Productivity Report'!$U$32</f>
        <v>0</v>
      </c>
      <c r="BD93" s="17"/>
      <c r="BE93" s="45">
        <f>BD93*'Productivity Report'!$V$32</f>
        <v>0</v>
      </c>
      <c r="BF93" s="31"/>
      <c r="BG93" s="45">
        <f>BF93*'Productivity Report'!$W$32</f>
        <v>0</v>
      </c>
      <c r="BH93" s="81">
        <v>0</v>
      </c>
      <c r="BI93" s="84">
        <f>BH93*'Productivity Report'!$X$32</f>
        <v>0</v>
      </c>
      <c r="BJ93" s="81">
        <v>0</v>
      </c>
      <c r="BK93" s="84">
        <f>BJ93*'Productivity Report'!$Y$32</f>
        <v>0</v>
      </c>
      <c r="BM93" s="81">
        <v>0</v>
      </c>
      <c r="BN93" s="84">
        <f>BM93*'Productivity Report'!$Z$32</f>
        <v>0</v>
      </c>
      <c r="BO93" s="81">
        <v>0</v>
      </c>
      <c r="BP93" s="84">
        <f>BO93*'Productivity Report'!$AA$32</f>
        <v>0</v>
      </c>
      <c r="BQ93" s="81">
        <v>0</v>
      </c>
      <c r="BR93" s="84">
        <f>BQ93*'Productivity Report'!$AA$32</f>
        <v>0</v>
      </c>
      <c r="BS93" s="81">
        <v>0</v>
      </c>
      <c r="BT93" s="84">
        <f>BS93*'Productivity Report'!$AA$32</f>
        <v>0</v>
      </c>
      <c r="BU93" s="81">
        <v>0</v>
      </c>
      <c r="BV93" s="84">
        <f>BU93*'Productivity Report'!$AA$32</f>
        <v>0</v>
      </c>
      <c r="BW93" s="81">
        <v>0</v>
      </c>
      <c r="BX93" s="84">
        <f>BW93*'Productivity Report'!$AA$32</f>
        <v>0</v>
      </c>
      <c r="BY93" s="81">
        <v>0</v>
      </c>
      <c r="BZ93" s="84">
        <f>BY93*'Productivity Report'!$AA$32</f>
        <v>0</v>
      </c>
      <c r="CA93" s="81">
        <v>0</v>
      </c>
      <c r="CB93" s="84">
        <f>CA93*'Productivity Report'!$AA$32</f>
        <v>0</v>
      </c>
    </row>
    <row r="94" spans="1:80" hidden="1">
      <c r="A94" s="126" t="s">
        <v>243</v>
      </c>
      <c r="B94" t="s">
        <v>273</v>
      </c>
      <c r="E94" s="36"/>
      <c r="L94" t="s">
        <v>102</v>
      </c>
      <c r="N94" s="44"/>
      <c r="O94" s="45"/>
      <c r="P94" s="44"/>
      <c r="Q94" s="45"/>
      <c r="R94" s="44"/>
      <c r="S94" s="45"/>
      <c r="T94" s="44"/>
      <c r="U94" s="45"/>
      <c r="V94" s="44"/>
      <c r="W94" s="45"/>
      <c r="X94" s="44"/>
      <c r="Y94" s="45"/>
      <c r="Z94" s="44"/>
      <c r="AA94" s="45"/>
      <c r="AB94" s="44"/>
      <c r="AC94" s="45"/>
      <c r="AD94" s="44"/>
      <c r="AE94" s="45"/>
      <c r="AF94" s="44"/>
      <c r="AG94" s="45"/>
      <c r="AH94" s="44"/>
      <c r="AI94" s="45"/>
      <c r="AJ94" s="44"/>
      <c r="AK94" s="45"/>
      <c r="AL94" s="44"/>
      <c r="AM94" s="45"/>
      <c r="AN94" s="44"/>
      <c r="AO94" s="45"/>
      <c r="AP94" s="44"/>
      <c r="AQ94" s="45"/>
      <c r="AR94" s="44"/>
      <c r="AS94" s="45"/>
      <c r="AT94" s="31"/>
      <c r="AU94" s="45"/>
      <c r="AV94" s="31"/>
      <c r="AW94" s="45"/>
      <c r="AX94" s="31"/>
      <c r="AY94" s="45"/>
      <c r="AZ94" s="31"/>
      <c r="BA94" s="45"/>
      <c r="BB94" s="31"/>
      <c r="BC94" s="45"/>
      <c r="BD94" s="31"/>
      <c r="BE94" s="45"/>
      <c r="BF94" s="31"/>
      <c r="BG94" s="45"/>
      <c r="BH94" s="82"/>
      <c r="BI94" s="84"/>
      <c r="BJ94" s="84"/>
      <c r="BK94" s="84"/>
      <c r="BL94" s="84"/>
      <c r="BM94" s="81"/>
      <c r="BN94" s="84"/>
      <c r="BO94" s="81"/>
      <c r="BP94" s="84"/>
      <c r="BQ94" s="81"/>
      <c r="BR94" s="84"/>
      <c r="BS94" s="81"/>
      <c r="BT94" s="84"/>
      <c r="BU94" s="81">
        <v>17.5</v>
      </c>
      <c r="BV94" s="84">
        <f>BU94*600</f>
        <v>10500</v>
      </c>
      <c r="BW94" s="81">
        <v>35.5</v>
      </c>
      <c r="BX94" s="84">
        <f>BW94*600</f>
        <v>21300</v>
      </c>
      <c r="BY94" s="81">
        <v>17.5</v>
      </c>
      <c r="BZ94" s="84">
        <f>BY94*600</f>
        <v>10500</v>
      </c>
      <c r="CA94" s="81">
        <v>0</v>
      </c>
      <c r="CB94" s="84">
        <f>CA94*600</f>
        <v>0</v>
      </c>
    </row>
    <row r="95" spans="1:80" hidden="1">
      <c r="A95" s="1" t="s">
        <v>233</v>
      </c>
      <c r="B95" s="91" t="s">
        <v>133</v>
      </c>
      <c r="E95" s="36"/>
      <c r="L95" t="s">
        <v>102</v>
      </c>
      <c r="N95" s="44"/>
      <c r="O95" s="45"/>
      <c r="P95" s="44"/>
      <c r="Q95" s="45"/>
      <c r="R95" s="44"/>
      <c r="S95" s="45"/>
      <c r="T95" s="44"/>
      <c r="U95" s="45"/>
      <c r="V95" s="44"/>
      <c r="W95" s="45"/>
      <c r="X95" s="44"/>
      <c r="Y95" s="45"/>
      <c r="Z95" s="44"/>
      <c r="AA95" s="45"/>
      <c r="AB95" s="44"/>
      <c r="AC95" s="45"/>
      <c r="AD95" s="44"/>
      <c r="AE95" s="45"/>
      <c r="AF95" s="44"/>
      <c r="AG95" s="45"/>
      <c r="AH95" s="44"/>
      <c r="AI95" s="45"/>
      <c r="AJ95" s="44"/>
      <c r="AK95" s="45"/>
      <c r="AL95" s="44"/>
      <c r="AM95" s="45"/>
      <c r="AN95" s="44"/>
      <c r="AO95" s="45"/>
      <c r="AP95" s="44"/>
      <c r="AQ95" s="45"/>
      <c r="AR95" s="44"/>
      <c r="AS95" s="45"/>
      <c r="AT95" s="31"/>
      <c r="AU95" s="45"/>
      <c r="AV95" s="31"/>
      <c r="AW95" s="45"/>
      <c r="AX95" s="31"/>
      <c r="AY95" s="45"/>
      <c r="AZ95" s="31"/>
      <c r="BA95" s="45"/>
      <c r="BB95" s="31"/>
      <c r="BC95" s="45"/>
      <c r="BD95" s="31"/>
      <c r="BE95" s="45"/>
      <c r="BF95" s="31"/>
      <c r="BG95" s="45">
        <f>BF95*'Productivity Report'!$W$32</f>
        <v>0</v>
      </c>
      <c r="BH95" s="81"/>
      <c r="BI95" s="84">
        <f>BH95*'Productivity Report'!$X$32</f>
        <v>0</v>
      </c>
      <c r="BJ95" s="81">
        <v>92.5</v>
      </c>
      <c r="BK95" s="84">
        <f>BJ95*'Productivity Report'!$Y$32</f>
        <v>37062.1484375</v>
      </c>
      <c r="BM95" s="81">
        <v>0</v>
      </c>
      <c r="BN95" s="84">
        <f>BM95*'Productivity Report'!$Z$32</f>
        <v>0</v>
      </c>
      <c r="BO95" s="81">
        <v>0</v>
      </c>
      <c r="BP95" s="84">
        <f>BO95*'Productivity Report'!$AA$32</f>
        <v>0</v>
      </c>
      <c r="BQ95" s="81">
        <v>0</v>
      </c>
      <c r="BR95" s="84">
        <f>BQ95*'Productivity Report'!$AA$32</f>
        <v>0</v>
      </c>
      <c r="BS95" s="81">
        <v>0</v>
      </c>
      <c r="BT95" s="84">
        <f>BS95*'Productivity Report'!$AA$32</f>
        <v>0</v>
      </c>
      <c r="BU95" s="81">
        <v>0</v>
      </c>
      <c r="BV95" s="84">
        <f>BU95*'Productivity Report'!$AA$32</f>
        <v>0</v>
      </c>
      <c r="BW95" s="81">
        <v>0</v>
      </c>
      <c r="BX95" s="84">
        <f>BW95*'Productivity Report'!$AA$32</f>
        <v>0</v>
      </c>
      <c r="BY95" s="81">
        <v>0</v>
      </c>
      <c r="BZ95" s="84">
        <f>BY95*'Productivity Report'!$AA$32</f>
        <v>0</v>
      </c>
      <c r="CA95" s="81">
        <v>0</v>
      </c>
      <c r="CB95" s="84">
        <f>CA95*'Productivity Report'!$AA$32</f>
        <v>0</v>
      </c>
    </row>
    <row r="96" spans="1:80" hidden="1">
      <c r="A96" s="1" t="s">
        <v>234</v>
      </c>
      <c r="B96" t="s">
        <v>5</v>
      </c>
      <c r="E96" s="36"/>
      <c r="L96" t="s">
        <v>96</v>
      </c>
      <c r="N96" s="44"/>
      <c r="O96" s="45"/>
      <c r="P96" s="44"/>
      <c r="Q96" s="45"/>
      <c r="R96" s="44"/>
      <c r="S96" s="45"/>
      <c r="T96" s="44"/>
      <c r="U96" s="45"/>
      <c r="V96" s="44"/>
      <c r="W96" s="45"/>
      <c r="X96" s="44"/>
      <c r="Y96" s="45"/>
      <c r="Z96" s="44"/>
      <c r="AA96" s="45"/>
      <c r="AB96" s="44"/>
      <c r="AC96" s="45"/>
      <c r="AD96" s="44"/>
      <c r="AE96" s="45"/>
      <c r="AF96" s="44"/>
      <c r="AG96" s="45"/>
      <c r="AH96" s="44"/>
      <c r="AI96" s="45"/>
      <c r="AJ96" s="44"/>
      <c r="AK96" s="45"/>
      <c r="AL96" s="44"/>
      <c r="AM96" s="45"/>
      <c r="AN96" s="44"/>
      <c r="AO96" s="45"/>
      <c r="AP96" s="44"/>
      <c r="AQ96" s="45"/>
      <c r="AR96" s="44"/>
      <c r="AS96" s="45"/>
      <c r="AT96" s="31"/>
      <c r="AU96" s="45"/>
      <c r="AV96" s="31"/>
      <c r="AW96" s="45"/>
      <c r="AX96" s="31"/>
      <c r="AY96" s="45"/>
      <c r="AZ96" s="31"/>
      <c r="BA96" s="45"/>
      <c r="BB96" s="31"/>
      <c r="BC96" s="45"/>
      <c r="BD96" s="31"/>
      <c r="BE96" s="45"/>
      <c r="BF96" s="31">
        <v>70.75</v>
      </c>
      <c r="BG96" s="45">
        <f>BF96*'Productivity Report'!$W$32</f>
        <v>37742.266414141413</v>
      </c>
      <c r="BH96" s="81">
        <v>159</v>
      </c>
      <c r="BI96" s="84">
        <f>BH96*'Productivity Report'!$X$32</f>
        <v>85695.850202429152</v>
      </c>
      <c r="BJ96" s="81">
        <v>101</v>
      </c>
      <c r="BK96" s="84">
        <f>BJ96*'Productivity Report'!$Y$32</f>
        <v>40467.859375</v>
      </c>
      <c r="BM96" s="81">
        <v>206.25</v>
      </c>
      <c r="BN96" s="84">
        <v>0</v>
      </c>
      <c r="BO96" s="81">
        <v>172.25</v>
      </c>
      <c r="BP96" s="84">
        <v>0</v>
      </c>
      <c r="BQ96" s="81">
        <v>129</v>
      </c>
      <c r="BR96" s="84">
        <v>0</v>
      </c>
      <c r="BS96" s="81">
        <v>96.75</v>
      </c>
      <c r="BT96" s="84">
        <v>0</v>
      </c>
      <c r="BU96" s="81">
        <v>82</v>
      </c>
      <c r="BV96" s="84">
        <v>0</v>
      </c>
      <c r="BW96" s="81">
        <v>80.5</v>
      </c>
      <c r="BX96" s="84">
        <v>0</v>
      </c>
      <c r="BY96" s="81">
        <v>75</v>
      </c>
      <c r="BZ96" s="84">
        <v>0</v>
      </c>
      <c r="CA96" s="81">
        <v>143.5</v>
      </c>
      <c r="CB96" s="84">
        <v>0</v>
      </c>
    </row>
    <row r="97" spans="1:80" hidden="1">
      <c r="A97" s="1" t="s">
        <v>235</v>
      </c>
      <c r="B97" t="s">
        <v>5</v>
      </c>
      <c r="E97" s="36"/>
      <c r="L97" t="s">
        <v>102</v>
      </c>
      <c r="N97" s="44"/>
      <c r="O97" s="45"/>
      <c r="P97" s="44"/>
      <c r="Q97" s="45"/>
      <c r="R97" s="44"/>
      <c r="S97" s="45"/>
      <c r="T97" s="44"/>
      <c r="U97" s="45"/>
      <c r="V97" s="44"/>
      <c r="W97" s="45"/>
      <c r="X97" s="44"/>
      <c r="Y97" s="45"/>
      <c r="Z97" s="44"/>
      <c r="AA97" s="45"/>
      <c r="AB97" s="44"/>
      <c r="AC97" s="45"/>
      <c r="AD97" s="44"/>
      <c r="AE97" s="45"/>
      <c r="AF97" s="44"/>
      <c r="AG97" s="45"/>
      <c r="AH97" s="44"/>
      <c r="AI97" s="45"/>
      <c r="AJ97" s="44"/>
      <c r="AK97" s="45"/>
      <c r="AL97" s="44"/>
      <c r="AM97" s="45"/>
      <c r="AN97" s="44"/>
      <c r="AO97" s="45"/>
      <c r="AP97" s="44"/>
      <c r="AQ97" s="45"/>
      <c r="AR97" s="44"/>
      <c r="AS97" s="45"/>
      <c r="AT97" s="31"/>
      <c r="AU97" s="45"/>
      <c r="AV97" s="31"/>
      <c r="AW97" s="45"/>
      <c r="AX97" s="31"/>
      <c r="AY97" s="45"/>
      <c r="AZ97" s="31"/>
      <c r="BA97" s="45"/>
      <c r="BB97" s="31"/>
      <c r="BC97" s="45"/>
      <c r="BD97" s="31"/>
      <c r="BE97" s="45"/>
      <c r="BF97" s="31">
        <v>11.5</v>
      </c>
      <c r="BG97" s="45">
        <f>BF97*'Productivity Report'!$W$32</f>
        <v>6134.7853535353534</v>
      </c>
      <c r="BH97" s="81">
        <v>0</v>
      </c>
      <c r="BI97" s="84">
        <f>BH97*'Productivity Report'!$X$32</f>
        <v>0</v>
      </c>
      <c r="BJ97" s="81">
        <v>18</v>
      </c>
      <c r="BK97" s="84">
        <f>BJ97*'Productivity Report'!$Y$32</f>
        <v>7212.09375</v>
      </c>
      <c r="BM97" s="81">
        <v>0</v>
      </c>
      <c r="BN97" s="84">
        <f>BM97*'Productivity Report'!$Z$32</f>
        <v>0</v>
      </c>
      <c r="BO97" s="81">
        <v>0</v>
      </c>
      <c r="BP97" s="84">
        <f>BO97*'Productivity Report'!$AA$32</f>
        <v>0</v>
      </c>
      <c r="BQ97" s="81">
        <v>2</v>
      </c>
      <c r="BR97" s="84">
        <f>BQ97*600</f>
        <v>1200</v>
      </c>
      <c r="BS97" s="81">
        <v>0</v>
      </c>
      <c r="BT97" s="84">
        <f>BS97*600</f>
        <v>0</v>
      </c>
      <c r="BU97" s="81">
        <v>2</v>
      </c>
      <c r="BV97" s="84">
        <f>BU97*600</f>
        <v>1200</v>
      </c>
      <c r="BW97" s="81">
        <v>0</v>
      </c>
      <c r="BX97" s="84">
        <f>BW97*600</f>
        <v>0</v>
      </c>
      <c r="BY97" s="81">
        <v>0</v>
      </c>
      <c r="BZ97" s="84">
        <f>BY97*600</f>
        <v>0</v>
      </c>
      <c r="CA97" s="81">
        <v>0</v>
      </c>
      <c r="CB97" s="84">
        <f>CA97*600</f>
        <v>0</v>
      </c>
    </row>
    <row r="98" spans="1:80" hidden="1">
      <c r="A98" t="s">
        <v>275</v>
      </c>
      <c r="B98" s="87" t="s">
        <v>5</v>
      </c>
      <c r="E98" s="36"/>
      <c r="L98" t="s">
        <v>96</v>
      </c>
      <c r="N98" s="44"/>
      <c r="O98" s="45"/>
      <c r="P98" s="44"/>
      <c r="Q98" s="45"/>
      <c r="R98" s="44"/>
      <c r="S98" s="45"/>
      <c r="T98" s="44"/>
      <c r="U98" s="45"/>
      <c r="V98" s="44"/>
      <c r="W98" s="45"/>
      <c r="X98" s="44"/>
      <c r="Y98" s="45"/>
      <c r="Z98" s="44"/>
      <c r="AA98" s="45"/>
      <c r="AB98" s="44"/>
      <c r="AC98" s="45"/>
      <c r="AD98" s="44"/>
      <c r="AE98" s="45"/>
      <c r="AF98" s="44"/>
      <c r="AG98" s="45"/>
      <c r="AH98" s="44"/>
      <c r="AI98" s="45"/>
      <c r="AJ98" s="44"/>
      <c r="AK98" s="45"/>
      <c r="AL98" s="44"/>
      <c r="AM98" s="45"/>
      <c r="AN98" s="44"/>
      <c r="AO98" s="45"/>
      <c r="AP98" s="44"/>
      <c r="AQ98" s="45"/>
      <c r="AR98" s="44"/>
      <c r="AS98" s="45"/>
      <c r="AT98" s="31"/>
      <c r="AU98" s="45"/>
      <c r="AV98" s="31"/>
      <c r="AW98" s="45"/>
      <c r="AX98" s="31"/>
      <c r="AY98" s="45"/>
      <c r="AZ98" s="31"/>
      <c r="BA98" s="45"/>
      <c r="BB98" s="31"/>
      <c r="BC98" s="45"/>
      <c r="BD98" s="31"/>
      <c r="BE98" s="45"/>
      <c r="BF98" s="31">
        <v>1</v>
      </c>
      <c r="BG98" s="45">
        <f>BF98*'Productivity Report'!$W$32</f>
        <v>533.45959595959596</v>
      </c>
      <c r="BH98" s="81">
        <v>452</v>
      </c>
      <c r="BI98" s="84">
        <f>BH98*'Productivity Report'!$X$32</f>
        <v>243613.36032388665</v>
      </c>
      <c r="BJ98" s="81">
        <v>186</v>
      </c>
      <c r="BK98" s="84">
        <f>BJ98*'Productivity Report'!$Y$32</f>
        <v>74524.96875</v>
      </c>
      <c r="BM98" s="81">
        <v>96.5</v>
      </c>
      <c r="BN98" s="84">
        <v>0</v>
      </c>
      <c r="BO98" s="81">
        <v>0</v>
      </c>
      <c r="BP98" s="84">
        <f>BO98*'Productivity Report'!$AA$32</f>
        <v>0</v>
      </c>
      <c r="BQ98" s="81">
        <v>0</v>
      </c>
      <c r="BR98" s="84">
        <f>BQ98*'Productivity Report'!$AA$32</f>
        <v>0</v>
      </c>
      <c r="BS98" s="81">
        <v>8</v>
      </c>
      <c r="BT98" s="84">
        <v>0</v>
      </c>
      <c r="BU98" s="81">
        <v>0</v>
      </c>
      <c r="BV98" s="84">
        <v>0</v>
      </c>
      <c r="BW98" s="81">
        <v>136</v>
      </c>
      <c r="BX98" s="84">
        <v>0</v>
      </c>
      <c r="BY98" s="81">
        <v>40</v>
      </c>
      <c r="BZ98" s="84">
        <v>0</v>
      </c>
      <c r="CA98" s="81">
        <v>32</v>
      </c>
      <c r="CB98" s="84">
        <v>0</v>
      </c>
    </row>
    <row r="99" spans="1:80" hidden="1">
      <c r="A99" s="78" t="s">
        <v>242</v>
      </c>
      <c r="B99" s="1" t="s">
        <v>5</v>
      </c>
      <c r="E99" s="36"/>
      <c r="L99" t="s">
        <v>102</v>
      </c>
      <c r="N99" s="44"/>
      <c r="O99" s="45"/>
      <c r="P99" s="44"/>
      <c r="Q99" s="45"/>
      <c r="R99" s="44"/>
      <c r="S99" s="45"/>
      <c r="T99" s="44"/>
      <c r="U99" s="45"/>
      <c r="V99" s="44"/>
      <c r="W99" s="45"/>
      <c r="X99" s="44"/>
      <c r="Y99" s="45"/>
      <c r="Z99" s="44"/>
      <c r="AA99" s="45"/>
      <c r="AB99" s="44"/>
      <c r="AC99" s="45"/>
      <c r="AD99" s="44"/>
      <c r="AE99" s="45"/>
      <c r="AF99" s="44"/>
      <c r="AG99" s="45"/>
      <c r="AH99" s="44"/>
      <c r="AI99" s="45"/>
      <c r="AJ99" s="44"/>
      <c r="AK99" s="45"/>
      <c r="AL99" s="44"/>
      <c r="AM99" s="45"/>
      <c r="AN99" s="44"/>
      <c r="AO99" s="45"/>
      <c r="AP99" s="44"/>
      <c r="AQ99" s="45"/>
      <c r="AR99" s="44"/>
      <c r="AS99" s="45"/>
      <c r="AT99" s="31"/>
      <c r="AU99" s="45"/>
      <c r="AV99" s="31"/>
      <c r="AW99" s="45"/>
      <c r="AX99" s="31"/>
      <c r="AY99" s="45"/>
      <c r="AZ99" s="31"/>
      <c r="BA99" s="45"/>
      <c r="BB99" s="31"/>
      <c r="BC99" s="45"/>
      <c r="BD99" s="31"/>
      <c r="BE99" s="45"/>
      <c r="BF99" s="31"/>
      <c r="BG99" s="45">
        <f>BF99*'Productivity Report'!$W$32</f>
        <v>0</v>
      </c>
      <c r="BH99" s="82">
        <v>18</v>
      </c>
      <c r="BI99" s="84">
        <f>BH99*'Productivity Report'!$X$32</f>
        <v>9701.4170040485842</v>
      </c>
      <c r="BJ99" s="81">
        <v>0</v>
      </c>
      <c r="BK99" s="84">
        <f>BJ99*'Productivity Report'!$Y$32</f>
        <v>0</v>
      </c>
      <c r="BM99" s="81">
        <v>0</v>
      </c>
      <c r="BN99" s="84">
        <f>BM99*'Productivity Report'!$Z$32</f>
        <v>0</v>
      </c>
      <c r="BO99" s="81">
        <v>0</v>
      </c>
      <c r="BP99" s="84">
        <f>BO99*'Productivity Report'!$AA$32</f>
        <v>0</v>
      </c>
      <c r="BQ99" s="81">
        <v>1</v>
      </c>
      <c r="BR99" s="84">
        <f>BQ99*600</f>
        <v>600</v>
      </c>
      <c r="BS99" s="81">
        <v>0</v>
      </c>
      <c r="BT99" s="84">
        <f>BS99*600</f>
        <v>0</v>
      </c>
      <c r="BU99" s="81">
        <v>0</v>
      </c>
      <c r="BV99" s="84">
        <f>BU99*600</f>
        <v>0</v>
      </c>
      <c r="BW99" s="81">
        <v>0</v>
      </c>
      <c r="BX99" s="84">
        <f>BW99*600</f>
        <v>0</v>
      </c>
      <c r="BY99" s="81">
        <v>0</v>
      </c>
      <c r="BZ99" s="84">
        <f>BY99*600</f>
        <v>0</v>
      </c>
      <c r="CA99" s="81">
        <v>0</v>
      </c>
      <c r="CB99" s="84">
        <f>CA99*600</f>
        <v>0</v>
      </c>
    </row>
    <row r="100" spans="1:80" hidden="1">
      <c r="A100" s="92" t="s">
        <v>243</v>
      </c>
      <c r="B100" s="93" t="s">
        <v>5</v>
      </c>
      <c r="E100" s="36"/>
      <c r="L100" s="39" t="s">
        <v>262</v>
      </c>
      <c r="N100" s="44"/>
      <c r="O100" s="45"/>
      <c r="P100" s="44"/>
      <c r="Q100" s="45"/>
      <c r="R100" s="44"/>
      <c r="S100" s="45"/>
      <c r="T100" s="44"/>
      <c r="U100" s="45"/>
      <c r="V100" s="44"/>
      <c r="W100" s="45"/>
      <c r="X100" s="44"/>
      <c r="Y100" s="45"/>
      <c r="Z100" s="44"/>
      <c r="AA100" s="45"/>
      <c r="AB100" s="44"/>
      <c r="AC100" s="45"/>
      <c r="AD100" s="44"/>
      <c r="AE100" s="45"/>
      <c r="AF100" s="44"/>
      <c r="AG100" s="45"/>
      <c r="AH100" s="44"/>
      <c r="AI100" s="45"/>
      <c r="AJ100" s="44"/>
      <c r="AK100" s="45"/>
      <c r="AL100" s="44"/>
      <c r="AM100" s="45"/>
      <c r="AN100" s="44"/>
      <c r="AO100" s="45"/>
      <c r="AP100" s="44"/>
      <c r="AQ100" s="45"/>
      <c r="AR100" s="44"/>
      <c r="AS100" s="45"/>
      <c r="AT100" s="31"/>
      <c r="AU100" s="45"/>
      <c r="AV100" s="31"/>
      <c r="AW100" s="45"/>
      <c r="AX100" s="31"/>
      <c r="AY100" s="45"/>
      <c r="AZ100" s="31"/>
      <c r="BA100" s="45"/>
      <c r="BB100" s="31"/>
      <c r="BC100" s="45"/>
      <c r="BD100" s="31"/>
      <c r="BE100" s="45"/>
      <c r="BF100" s="31"/>
      <c r="BG100" s="45">
        <f>BF100*'Productivity Report'!$W$32</f>
        <v>0</v>
      </c>
      <c r="BH100" s="82">
        <v>3.5</v>
      </c>
      <c r="BI100" s="84">
        <f>BH100*'Productivity Report'!$X$32</f>
        <v>1886.3866396761134</v>
      </c>
      <c r="BJ100" s="81">
        <v>0</v>
      </c>
      <c r="BK100" s="84">
        <f>BJ100*'Productivity Report'!$Y$32</f>
        <v>0</v>
      </c>
      <c r="BM100" s="94">
        <v>0.5</v>
      </c>
      <c r="BN100" s="84">
        <f>BM100*500</f>
        <v>250</v>
      </c>
      <c r="BO100" s="81">
        <v>0</v>
      </c>
      <c r="BP100" s="84">
        <f>BO100*'Productivity Report'!$AA$32</f>
        <v>0</v>
      </c>
      <c r="BQ100" s="81">
        <v>0</v>
      </c>
      <c r="BR100" s="84">
        <f>BQ100*'Productivity Report'!$AA$32</f>
        <v>0</v>
      </c>
      <c r="BS100" s="81">
        <v>0</v>
      </c>
      <c r="BT100" s="84">
        <f>BS100*'Productivity Report'!$AA$32</f>
        <v>0</v>
      </c>
      <c r="BU100" s="81">
        <v>0</v>
      </c>
      <c r="BV100" s="84">
        <f>BU100*'Productivity Report'!$AA$32</f>
        <v>0</v>
      </c>
      <c r="BW100" s="81">
        <v>0</v>
      </c>
      <c r="BX100" s="84">
        <f>BW100*'Productivity Report'!$AA$32</f>
        <v>0</v>
      </c>
      <c r="BY100" s="81">
        <v>0</v>
      </c>
      <c r="BZ100" s="84">
        <f>BY100*'Productivity Report'!$AA$32</f>
        <v>0</v>
      </c>
      <c r="CA100" s="81">
        <v>0</v>
      </c>
      <c r="CB100" s="84">
        <f>CA100*'Productivity Report'!$AA$32</f>
        <v>0</v>
      </c>
    </row>
    <row r="101" spans="1:80" hidden="1">
      <c r="A101" s="92" t="s">
        <v>243</v>
      </c>
      <c r="B101" s="93" t="s">
        <v>5</v>
      </c>
      <c r="E101" s="36"/>
      <c r="L101" s="39" t="s">
        <v>102</v>
      </c>
      <c r="N101" s="44"/>
      <c r="O101" s="45"/>
      <c r="P101" s="44"/>
      <c r="Q101" s="45"/>
      <c r="R101" s="44"/>
      <c r="S101" s="45"/>
      <c r="T101" s="44"/>
      <c r="U101" s="45"/>
      <c r="V101" s="44"/>
      <c r="W101" s="45"/>
      <c r="X101" s="44"/>
      <c r="Y101" s="45"/>
      <c r="Z101" s="44"/>
      <c r="AA101" s="45"/>
      <c r="AB101" s="44"/>
      <c r="AC101" s="45"/>
      <c r="AD101" s="44"/>
      <c r="AE101" s="45"/>
      <c r="AF101" s="44"/>
      <c r="AG101" s="45"/>
      <c r="AH101" s="44"/>
      <c r="AI101" s="45"/>
      <c r="AJ101" s="44"/>
      <c r="AK101" s="45"/>
      <c r="AL101" s="44"/>
      <c r="AM101" s="45"/>
      <c r="AN101" s="44"/>
      <c r="AO101" s="45"/>
      <c r="AP101" s="44"/>
      <c r="AQ101" s="45"/>
      <c r="AR101" s="44"/>
      <c r="AS101" s="45"/>
      <c r="AT101" s="31"/>
      <c r="AU101" s="45"/>
      <c r="AV101" s="31"/>
      <c r="AW101" s="45"/>
      <c r="AX101" s="31"/>
      <c r="AY101" s="45"/>
      <c r="AZ101" s="31"/>
      <c r="BA101" s="45"/>
      <c r="BB101" s="31"/>
      <c r="BC101" s="45"/>
      <c r="BD101" s="31"/>
      <c r="BE101" s="45"/>
      <c r="BF101" s="31"/>
      <c r="BG101" s="45">
        <f>BF101*'Productivity Report'!$W$32</f>
        <v>0</v>
      </c>
      <c r="BH101" s="82">
        <v>3.5</v>
      </c>
      <c r="BI101" s="84">
        <f>BH101*'Productivity Report'!$X$32</f>
        <v>1886.3866396761134</v>
      </c>
      <c r="BJ101" s="81">
        <v>0</v>
      </c>
      <c r="BK101" s="84">
        <f>BJ101*'Productivity Report'!$Y$32</f>
        <v>0</v>
      </c>
      <c r="BM101" s="94">
        <v>20</v>
      </c>
      <c r="BN101" s="84">
        <f>BM101*600</f>
        <v>12000</v>
      </c>
      <c r="BO101" s="81">
        <v>0</v>
      </c>
      <c r="BP101" s="84">
        <f>BO101*'Productivity Report'!$AA$32</f>
        <v>0</v>
      </c>
      <c r="BQ101" s="81">
        <v>0</v>
      </c>
      <c r="BR101" s="84">
        <f>BQ101*'Productivity Report'!$AA$32</f>
        <v>0</v>
      </c>
      <c r="BS101" s="81">
        <v>0</v>
      </c>
      <c r="BT101" s="84">
        <f>BS101*'Productivity Report'!$AA$32</f>
        <v>0</v>
      </c>
      <c r="BU101" s="81">
        <v>0</v>
      </c>
      <c r="BV101" s="84">
        <f>BU101*'Productivity Report'!$AA$32</f>
        <v>0</v>
      </c>
      <c r="BW101" s="81">
        <v>0</v>
      </c>
      <c r="BX101" s="84">
        <f>BW101*'Productivity Report'!$AA$32</f>
        <v>0</v>
      </c>
      <c r="BY101" s="81">
        <v>0</v>
      </c>
      <c r="BZ101" s="84">
        <f>BY101*'Productivity Report'!$AA$32</f>
        <v>0</v>
      </c>
      <c r="CA101" s="81">
        <v>0</v>
      </c>
      <c r="CB101" s="84">
        <f>CA101*'Productivity Report'!$AA$32</f>
        <v>0</v>
      </c>
    </row>
    <row r="102" spans="1:80" hidden="1">
      <c r="A102" s="78" t="s">
        <v>244</v>
      </c>
      <c r="B102" t="s">
        <v>5</v>
      </c>
      <c r="E102" s="36"/>
      <c r="L102" t="s">
        <v>262</v>
      </c>
      <c r="N102" s="44"/>
      <c r="O102" s="45"/>
      <c r="P102" s="44"/>
      <c r="Q102" s="45"/>
      <c r="R102" s="44"/>
      <c r="S102" s="45"/>
      <c r="T102" s="44"/>
      <c r="U102" s="45"/>
      <c r="V102" s="44"/>
      <c r="W102" s="45"/>
      <c r="X102" s="44"/>
      <c r="Y102" s="45"/>
      <c r="Z102" s="44"/>
      <c r="AA102" s="45"/>
      <c r="AB102" s="44"/>
      <c r="AC102" s="45"/>
      <c r="AD102" s="44"/>
      <c r="AE102" s="45"/>
      <c r="AF102" s="44"/>
      <c r="AG102" s="45"/>
      <c r="AH102" s="44"/>
      <c r="AI102" s="45"/>
      <c r="AJ102" s="44"/>
      <c r="AK102" s="45"/>
      <c r="AL102" s="44"/>
      <c r="AM102" s="45"/>
      <c r="AN102" s="44"/>
      <c r="AO102" s="45"/>
      <c r="AP102" s="44"/>
      <c r="AQ102" s="45"/>
      <c r="AR102" s="44"/>
      <c r="AS102" s="45"/>
      <c r="AT102" s="31"/>
      <c r="AU102" s="45"/>
      <c r="AV102" s="31"/>
      <c r="AW102" s="45"/>
      <c r="AX102" s="31"/>
      <c r="AY102" s="45"/>
      <c r="AZ102" s="31"/>
      <c r="BA102" s="45"/>
      <c r="BB102" s="31"/>
      <c r="BC102" s="45"/>
      <c r="BD102" s="31"/>
      <c r="BE102" s="45"/>
      <c r="BF102" s="31"/>
      <c r="BG102" s="45">
        <f>BF102*'Productivity Report'!$W$32</f>
        <v>0</v>
      </c>
      <c r="BH102" s="82">
        <v>8.5</v>
      </c>
      <c r="BI102" s="84">
        <f>BH102*'Productivity Report'!$X$32</f>
        <v>4581.2246963562757</v>
      </c>
      <c r="BJ102" s="81">
        <v>53.25</v>
      </c>
      <c r="BK102" s="84">
        <f>BJ102*'Productivity Report'!$Y$32</f>
        <v>21335.77734375</v>
      </c>
      <c r="BM102" s="81">
        <v>19.5</v>
      </c>
      <c r="BN102" s="84">
        <f>BM102*500</f>
        <v>9750</v>
      </c>
      <c r="BO102" s="81">
        <v>2</v>
      </c>
      <c r="BP102" s="84">
        <f>BO102*500</f>
        <v>1000</v>
      </c>
      <c r="BQ102" s="81">
        <v>4</v>
      </c>
      <c r="BR102" s="84">
        <f>BQ102*500</f>
        <v>2000</v>
      </c>
      <c r="BS102" s="81">
        <v>7</v>
      </c>
      <c r="BT102" s="84">
        <f>BS102*500</f>
        <v>3500</v>
      </c>
      <c r="BU102" s="81">
        <v>4</v>
      </c>
      <c r="BV102" s="84">
        <f>BU102*500</f>
        <v>2000</v>
      </c>
      <c r="BW102" s="81">
        <v>70</v>
      </c>
      <c r="BX102" s="84">
        <f>BW102*500</f>
        <v>35000</v>
      </c>
      <c r="BY102" s="81">
        <v>2</v>
      </c>
      <c r="BZ102" s="84">
        <f>BY102*500</f>
        <v>1000</v>
      </c>
      <c r="CA102" s="81">
        <v>3</v>
      </c>
      <c r="CB102" s="84">
        <f>CA102*500</f>
        <v>1500</v>
      </c>
    </row>
    <row r="103" spans="1:80" hidden="1">
      <c r="A103" s="88" t="s">
        <v>274</v>
      </c>
      <c r="B103" s="1" t="s">
        <v>5</v>
      </c>
      <c r="E103" s="36"/>
      <c r="L103" t="s">
        <v>262</v>
      </c>
      <c r="N103" s="44"/>
      <c r="O103" s="45"/>
      <c r="P103" s="44"/>
      <c r="Q103" s="45"/>
      <c r="R103" s="44"/>
      <c r="S103" s="45"/>
      <c r="T103" s="44"/>
      <c r="U103" s="45"/>
      <c r="V103" s="44"/>
      <c r="W103" s="45"/>
      <c r="X103" s="44"/>
      <c r="Y103" s="45"/>
      <c r="Z103" s="44"/>
      <c r="AA103" s="45"/>
      <c r="AB103" s="44"/>
      <c r="AC103" s="45"/>
      <c r="AD103" s="44"/>
      <c r="AE103" s="45"/>
      <c r="AF103" s="44"/>
      <c r="AG103" s="45"/>
      <c r="AH103" s="44"/>
      <c r="AI103" s="45"/>
      <c r="AJ103" s="44"/>
      <c r="AK103" s="45"/>
      <c r="AL103" s="44"/>
      <c r="AM103" s="45"/>
      <c r="AN103" s="44"/>
      <c r="AO103" s="45"/>
      <c r="AP103" s="44"/>
      <c r="AQ103" s="45"/>
      <c r="AR103" s="44"/>
      <c r="AS103" s="45"/>
      <c r="AT103" s="31"/>
      <c r="AU103" s="45"/>
      <c r="AV103" s="31"/>
      <c r="AW103" s="45"/>
      <c r="AX103" s="31"/>
      <c r="AY103" s="45"/>
      <c r="AZ103" s="31"/>
      <c r="BA103" s="45"/>
      <c r="BB103" s="31"/>
      <c r="BC103" s="45"/>
      <c r="BD103" s="31"/>
      <c r="BE103" s="45"/>
      <c r="BF103" s="31"/>
      <c r="BG103" s="45">
        <f>BF103*'Productivity Report'!$W$32</f>
        <v>0</v>
      </c>
      <c r="BH103" s="82">
        <v>3.5</v>
      </c>
      <c r="BI103" s="84">
        <f>BH103*'Productivity Report'!$X$32</f>
        <v>1886.3866396761134</v>
      </c>
      <c r="BJ103" s="81">
        <v>1</v>
      </c>
      <c r="BK103" s="84">
        <f>BJ103*'Productivity Report'!$Y$32</f>
        <v>400.671875</v>
      </c>
      <c r="BM103" s="81">
        <v>0</v>
      </c>
      <c r="BN103" s="84">
        <f>BM103*'Productivity Report'!$Z$32</f>
        <v>0</v>
      </c>
      <c r="BO103" s="81">
        <v>13.5</v>
      </c>
      <c r="BP103" s="84">
        <f>BO103*500</f>
        <v>6750</v>
      </c>
      <c r="BQ103" s="81">
        <v>5.5</v>
      </c>
      <c r="BR103" s="84">
        <f>BQ103*500</f>
        <v>2750</v>
      </c>
      <c r="BS103" s="81">
        <v>3</v>
      </c>
      <c r="BT103" s="84">
        <f>BS103*500</f>
        <v>1500</v>
      </c>
      <c r="BU103" s="81">
        <v>0</v>
      </c>
      <c r="BV103" s="84">
        <f>BU103*500</f>
        <v>0</v>
      </c>
      <c r="BW103" s="81">
        <v>2</v>
      </c>
      <c r="BX103" s="84">
        <f>BW103*500</f>
        <v>1000</v>
      </c>
      <c r="BY103" s="81">
        <v>1</v>
      </c>
      <c r="BZ103" s="84">
        <f>BY103*500</f>
        <v>500</v>
      </c>
      <c r="CA103" s="81">
        <v>0</v>
      </c>
      <c r="CB103" s="84">
        <f>CA103*500</f>
        <v>0</v>
      </c>
    </row>
    <row r="104" spans="1:80" hidden="1">
      <c r="A104" s="78" t="s">
        <v>245</v>
      </c>
      <c r="B104" s="1" t="s">
        <v>5</v>
      </c>
      <c r="E104" s="36"/>
      <c r="L104" t="s">
        <v>96</v>
      </c>
      <c r="N104" s="44"/>
      <c r="O104" s="45"/>
      <c r="P104" s="44"/>
      <c r="Q104" s="45"/>
      <c r="R104" s="44"/>
      <c r="S104" s="45"/>
      <c r="T104" s="44"/>
      <c r="U104" s="45"/>
      <c r="V104" s="44"/>
      <c r="W104" s="45"/>
      <c r="X104" s="44"/>
      <c r="Y104" s="45"/>
      <c r="Z104" s="44"/>
      <c r="AA104" s="45"/>
      <c r="AB104" s="44"/>
      <c r="AC104" s="45"/>
      <c r="AD104" s="44"/>
      <c r="AE104" s="45"/>
      <c r="AF104" s="44"/>
      <c r="AG104" s="45"/>
      <c r="AH104" s="44"/>
      <c r="AI104" s="45"/>
      <c r="AJ104" s="44"/>
      <c r="AK104" s="45"/>
      <c r="AL104" s="44"/>
      <c r="AM104" s="45"/>
      <c r="AN104" s="44"/>
      <c r="AO104" s="45"/>
      <c r="AP104" s="44"/>
      <c r="AQ104" s="45"/>
      <c r="AR104" s="44"/>
      <c r="AS104" s="45"/>
      <c r="AT104" s="31"/>
      <c r="AU104" s="45"/>
      <c r="AV104" s="31"/>
      <c r="AW104" s="45"/>
      <c r="AX104" s="31"/>
      <c r="AY104" s="45"/>
      <c r="AZ104" s="31"/>
      <c r="BA104" s="45"/>
      <c r="BB104" s="31"/>
      <c r="BC104" s="45"/>
      <c r="BD104" s="31"/>
      <c r="BE104" s="45"/>
      <c r="BF104" s="31"/>
      <c r="BG104" s="45">
        <f>BF104*'Productivity Report'!$W$32</f>
        <v>0</v>
      </c>
      <c r="BH104" s="82">
        <v>9</v>
      </c>
      <c r="BI104" s="84">
        <f>BH104*'Productivity Report'!$X$32</f>
        <v>4850.7085020242921</v>
      </c>
      <c r="BJ104" s="81">
        <v>0</v>
      </c>
      <c r="BK104" s="84">
        <f>BJ104*'Productivity Report'!$Y$32</f>
        <v>0</v>
      </c>
      <c r="BM104" s="81">
        <v>0</v>
      </c>
      <c r="BN104" s="84">
        <f>BM104*'Productivity Report'!$Z$32</f>
        <v>0</v>
      </c>
      <c r="BO104" s="81">
        <v>0</v>
      </c>
      <c r="BP104" s="84">
        <f>BO104*'Productivity Report'!$AA$32</f>
        <v>0</v>
      </c>
      <c r="BQ104" s="81">
        <v>3</v>
      </c>
      <c r="BR104" s="84">
        <v>0</v>
      </c>
      <c r="BS104" s="81">
        <v>0</v>
      </c>
      <c r="BT104" s="84">
        <v>0</v>
      </c>
      <c r="BU104" s="81">
        <v>0</v>
      </c>
      <c r="BV104" s="84">
        <v>0</v>
      </c>
      <c r="BW104" s="81">
        <v>0</v>
      </c>
      <c r="BX104" s="84">
        <v>0</v>
      </c>
      <c r="BY104" s="81">
        <v>0</v>
      </c>
      <c r="BZ104" s="84">
        <v>0</v>
      </c>
      <c r="CA104" s="81">
        <v>0</v>
      </c>
      <c r="CB104" s="84">
        <v>0</v>
      </c>
    </row>
    <row r="105" spans="1:80" hidden="1">
      <c r="A105" s="78" t="s">
        <v>247</v>
      </c>
      <c r="B105" t="s">
        <v>5</v>
      </c>
      <c r="E105" s="36"/>
      <c r="L105" t="s">
        <v>262</v>
      </c>
      <c r="N105" s="44"/>
      <c r="O105" s="45"/>
      <c r="P105" s="44"/>
      <c r="Q105" s="45"/>
      <c r="R105" s="44"/>
      <c r="S105" s="45"/>
      <c r="T105" s="44"/>
      <c r="U105" s="45"/>
      <c r="V105" s="44"/>
      <c r="W105" s="45"/>
      <c r="X105" s="44"/>
      <c r="Y105" s="45"/>
      <c r="Z105" s="44"/>
      <c r="AA105" s="45"/>
      <c r="AB105" s="44"/>
      <c r="AC105" s="45"/>
      <c r="AD105" s="44"/>
      <c r="AE105" s="45"/>
      <c r="AF105" s="44"/>
      <c r="AG105" s="45"/>
      <c r="AH105" s="44"/>
      <c r="AI105" s="45"/>
      <c r="AJ105" s="44"/>
      <c r="AK105" s="45"/>
      <c r="AL105" s="44"/>
      <c r="AM105" s="45"/>
      <c r="AN105" s="44"/>
      <c r="AO105" s="45"/>
      <c r="AP105" s="44"/>
      <c r="AQ105" s="45"/>
      <c r="AR105" s="44"/>
      <c r="AS105" s="45"/>
      <c r="AT105" s="31"/>
      <c r="AU105" s="45"/>
      <c r="AV105" s="31"/>
      <c r="AW105" s="45"/>
      <c r="AX105" s="31"/>
      <c r="AY105" s="45"/>
      <c r="AZ105" s="31"/>
      <c r="BA105" s="45"/>
      <c r="BB105" s="31"/>
      <c r="BC105" s="45"/>
      <c r="BD105" s="31"/>
      <c r="BE105" s="45"/>
      <c r="BF105" s="31"/>
      <c r="BG105" s="45">
        <f>BF105*'Productivity Report'!$W$32</f>
        <v>0</v>
      </c>
      <c r="BH105" s="82">
        <v>9</v>
      </c>
      <c r="BI105" s="84">
        <f>BH105*'Productivity Report'!$X$32</f>
        <v>4850.7085020242921</v>
      </c>
      <c r="BJ105" s="81">
        <v>0</v>
      </c>
      <c r="BK105" s="84">
        <f>BJ105*'Productivity Report'!$Y$32</f>
        <v>0</v>
      </c>
      <c r="BM105" s="81">
        <v>0</v>
      </c>
      <c r="BN105" s="84">
        <f>BM105*'Productivity Report'!$Z$32</f>
        <v>0</v>
      </c>
      <c r="BO105" s="81">
        <v>0</v>
      </c>
      <c r="BP105" s="84">
        <f>BO105*'Productivity Report'!$AA$32</f>
        <v>0</v>
      </c>
      <c r="BQ105" s="81">
        <v>0</v>
      </c>
      <c r="BR105" s="84">
        <f>BQ105*'Productivity Report'!$AA$32</f>
        <v>0</v>
      </c>
      <c r="BS105" s="81">
        <v>0</v>
      </c>
      <c r="BT105" s="84">
        <f>BS105*'Productivity Report'!$AA$32</f>
        <v>0</v>
      </c>
      <c r="BU105" s="81">
        <v>0</v>
      </c>
      <c r="BV105" s="84">
        <f>BU105*'Productivity Report'!$AA$32</f>
        <v>0</v>
      </c>
      <c r="BW105" s="81">
        <v>0</v>
      </c>
      <c r="BX105" s="84">
        <f>BW105*'Productivity Report'!$AA$32</f>
        <v>0</v>
      </c>
      <c r="BY105" s="81">
        <v>7</v>
      </c>
      <c r="BZ105" s="84">
        <f>BY105*500</f>
        <v>3500</v>
      </c>
      <c r="CA105" s="81">
        <v>0</v>
      </c>
      <c r="CB105" s="84">
        <f>CA105*500</f>
        <v>0</v>
      </c>
    </row>
    <row r="106" spans="1:80" hidden="1">
      <c r="A106" s="78" t="s">
        <v>249</v>
      </c>
      <c r="B106" t="s">
        <v>5</v>
      </c>
      <c r="E106" s="36"/>
      <c r="L106" t="s">
        <v>262</v>
      </c>
      <c r="N106" s="44"/>
      <c r="O106" s="45"/>
      <c r="P106" s="44"/>
      <c r="Q106" s="45"/>
      <c r="R106" s="44"/>
      <c r="S106" s="45"/>
      <c r="T106" s="44"/>
      <c r="U106" s="45"/>
      <c r="V106" s="44"/>
      <c r="W106" s="45"/>
      <c r="X106" s="44"/>
      <c r="Y106" s="45"/>
      <c r="Z106" s="44"/>
      <c r="AA106" s="45"/>
      <c r="AB106" s="44"/>
      <c r="AC106" s="45"/>
      <c r="AD106" s="44"/>
      <c r="AE106" s="45"/>
      <c r="AF106" s="44"/>
      <c r="AG106" s="45"/>
      <c r="AH106" s="44"/>
      <c r="AI106" s="45"/>
      <c r="AJ106" s="44"/>
      <c r="AK106" s="45"/>
      <c r="AL106" s="44"/>
      <c r="AM106" s="45"/>
      <c r="AN106" s="44"/>
      <c r="AO106" s="45"/>
      <c r="AP106" s="44"/>
      <c r="AQ106" s="45"/>
      <c r="AR106" s="44"/>
      <c r="AS106" s="45"/>
      <c r="AT106" s="31"/>
      <c r="AU106" s="45"/>
      <c r="AV106" s="31"/>
      <c r="AW106" s="45"/>
      <c r="AX106" s="31"/>
      <c r="AY106" s="45"/>
      <c r="AZ106" s="31"/>
      <c r="BA106" s="45"/>
      <c r="BB106" s="31"/>
      <c r="BC106" s="45"/>
      <c r="BD106" s="31"/>
      <c r="BE106" s="45"/>
      <c r="BF106" s="31"/>
      <c r="BG106" s="45">
        <f>BF106*'Productivity Report'!$W$32</f>
        <v>0</v>
      </c>
      <c r="BH106" s="82">
        <v>4</v>
      </c>
      <c r="BI106" s="84">
        <f>BH106*'Productivity Report'!$X$32</f>
        <v>2155.8704453441296</v>
      </c>
      <c r="BJ106" s="81">
        <v>38.25</v>
      </c>
      <c r="BK106" s="84">
        <f>BJ106*'Productivity Report'!$Y$32</f>
        <v>15325.69921875</v>
      </c>
      <c r="BM106" s="81">
        <v>1.5</v>
      </c>
      <c r="BN106" s="84">
        <f>BM106*500</f>
        <v>750</v>
      </c>
      <c r="BO106" s="81">
        <v>10</v>
      </c>
      <c r="BP106" s="84">
        <f>BO106*500</f>
        <v>5000</v>
      </c>
      <c r="BQ106" s="81">
        <v>6</v>
      </c>
      <c r="BR106" s="84">
        <f>BQ106*500</f>
        <v>3000</v>
      </c>
      <c r="BS106" s="81">
        <v>13</v>
      </c>
      <c r="BT106" s="84">
        <f>BS106*500</f>
        <v>6500</v>
      </c>
      <c r="BU106" s="81">
        <v>1.5</v>
      </c>
      <c r="BV106" s="84">
        <f>BU106*500</f>
        <v>750</v>
      </c>
      <c r="BW106" s="81">
        <v>0</v>
      </c>
      <c r="BX106" s="84">
        <f>BW106*500</f>
        <v>0</v>
      </c>
      <c r="BY106" s="81">
        <v>0</v>
      </c>
      <c r="BZ106" s="84">
        <f>BY106*500</f>
        <v>0</v>
      </c>
      <c r="CA106" s="81">
        <v>1</v>
      </c>
      <c r="CB106" s="84">
        <f>CA106*500</f>
        <v>500</v>
      </c>
    </row>
    <row r="107" spans="1:80" hidden="1">
      <c r="A107" s="78" t="s">
        <v>250</v>
      </c>
      <c r="B107" s="1" t="s">
        <v>5</v>
      </c>
      <c r="E107" s="36"/>
      <c r="L107" t="s">
        <v>102</v>
      </c>
      <c r="N107" s="44"/>
      <c r="O107" s="45"/>
      <c r="P107" s="44"/>
      <c r="Q107" s="45"/>
      <c r="R107" s="44"/>
      <c r="S107" s="45"/>
      <c r="T107" s="44"/>
      <c r="U107" s="45"/>
      <c r="V107" s="44"/>
      <c r="W107" s="45"/>
      <c r="X107" s="44"/>
      <c r="Y107" s="45"/>
      <c r="Z107" s="44"/>
      <c r="AA107" s="45"/>
      <c r="AB107" s="44"/>
      <c r="AC107" s="45"/>
      <c r="AD107" s="44"/>
      <c r="AE107" s="45"/>
      <c r="AF107" s="44"/>
      <c r="AG107" s="45"/>
      <c r="AH107" s="44"/>
      <c r="AI107" s="45"/>
      <c r="AJ107" s="44"/>
      <c r="AK107" s="45"/>
      <c r="AL107" s="44"/>
      <c r="AM107" s="45"/>
      <c r="AN107" s="44"/>
      <c r="AO107" s="45"/>
      <c r="AP107" s="44"/>
      <c r="AQ107" s="45"/>
      <c r="AR107" s="44"/>
      <c r="AS107" s="45"/>
      <c r="AT107" s="31"/>
      <c r="AU107" s="45"/>
      <c r="AV107" s="31"/>
      <c r="AW107" s="45"/>
      <c r="AX107" s="31"/>
      <c r="AY107" s="45"/>
      <c r="AZ107" s="31"/>
      <c r="BA107" s="45"/>
      <c r="BB107" s="31"/>
      <c r="BC107" s="45"/>
      <c r="BD107" s="31"/>
      <c r="BE107" s="45"/>
      <c r="BF107" s="31"/>
      <c r="BG107" s="45">
        <f>BF107*'Productivity Report'!$W$32</f>
        <v>0</v>
      </c>
      <c r="BH107" s="82">
        <v>40.5</v>
      </c>
      <c r="BI107" s="84">
        <f>BH107*'Productivity Report'!$X$32</f>
        <v>21828.188259109313</v>
      </c>
      <c r="BJ107" s="81">
        <v>3</v>
      </c>
      <c r="BK107" s="84">
        <f>BJ107*'Productivity Report'!$Y$32</f>
        <v>1202.015625</v>
      </c>
      <c r="BM107" s="81">
        <v>0</v>
      </c>
      <c r="BN107" s="84">
        <f>BM107*'Productivity Report'!$Z$32</f>
        <v>0</v>
      </c>
      <c r="BO107" s="81">
        <v>0</v>
      </c>
      <c r="BP107" s="84">
        <f>BO107*'Productivity Report'!$AA$32</f>
        <v>0</v>
      </c>
      <c r="BQ107" s="81">
        <v>0</v>
      </c>
      <c r="BR107" s="84">
        <f>BQ107*'Productivity Report'!$AA$32</f>
        <v>0</v>
      </c>
      <c r="BS107" s="81">
        <v>0</v>
      </c>
      <c r="BT107" s="84">
        <f>BS107*'Productivity Report'!$AA$32</f>
        <v>0</v>
      </c>
      <c r="BU107" s="81">
        <v>0</v>
      </c>
      <c r="BV107" s="84">
        <f>BU107*'Productivity Report'!$AA$32</f>
        <v>0</v>
      </c>
      <c r="BW107" s="81">
        <v>0</v>
      </c>
      <c r="BX107" s="84">
        <f>BW107*'Productivity Report'!$AA$32</f>
        <v>0</v>
      </c>
      <c r="BY107" s="81">
        <v>1</v>
      </c>
      <c r="BZ107" s="84">
        <f>BY107*600</f>
        <v>600</v>
      </c>
      <c r="CA107" s="81">
        <v>0</v>
      </c>
      <c r="CB107" s="84">
        <f>CA107*600</f>
        <v>0</v>
      </c>
    </row>
    <row r="108" spans="1:80" hidden="1">
      <c r="A108" s="78" t="s">
        <v>251</v>
      </c>
      <c r="B108" t="s">
        <v>5</v>
      </c>
      <c r="E108" s="36"/>
      <c r="L108" t="s">
        <v>262</v>
      </c>
      <c r="N108" s="44"/>
      <c r="O108" s="45"/>
      <c r="P108" s="44"/>
      <c r="Q108" s="45"/>
      <c r="R108" s="44"/>
      <c r="S108" s="45"/>
      <c r="T108" s="44"/>
      <c r="U108" s="45"/>
      <c r="V108" s="44"/>
      <c r="W108" s="45"/>
      <c r="X108" s="44"/>
      <c r="Y108" s="45"/>
      <c r="Z108" s="44"/>
      <c r="AA108" s="45"/>
      <c r="AB108" s="44"/>
      <c r="AC108" s="45"/>
      <c r="AD108" s="44"/>
      <c r="AE108" s="45"/>
      <c r="AF108" s="44"/>
      <c r="AG108" s="45"/>
      <c r="AH108" s="44"/>
      <c r="AI108" s="45"/>
      <c r="AJ108" s="44"/>
      <c r="AK108" s="45"/>
      <c r="AL108" s="44"/>
      <c r="AM108" s="45"/>
      <c r="AN108" s="44"/>
      <c r="AO108" s="45"/>
      <c r="AP108" s="44"/>
      <c r="AQ108" s="45"/>
      <c r="AR108" s="44"/>
      <c r="AS108" s="45"/>
      <c r="AT108" s="31"/>
      <c r="AU108" s="45"/>
      <c r="AV108" s="31"/>
      <c r="AW108" s="45"/>
      <c r="AX108" s="31"/>
      <c r="AY108" s="45"/>
      <c r="AZ108" s="31"/>
      <c r="BA108" s="45"/>
      <c r="BB108" s="31"/>
      <c r="BC108" s="45"/>
      <c r="BD108" s="31"/>
      <c r="BE108" s="45"/>
      <c r="BF108" s="31"/>
      <c r="BG108" s="45">
        <f>BF108*'Productivity Report'!$W$32</f>
        <v>0</v>
      </c>
      <c r="BH108" s="82">
        <v>23.25</v>
      </c>
      <c r="BI108" s="84">
        <f>BH108*'Productivity Report'!$X$32</f>
        <v>12530.996963562753</v>
      </c>
      <c r="BJ108" s="81">
        <v>49</v>
      </c>
      <c r="BK108" s="84">
        <f>BJ108*'Productivity Report'!$Y$32</f>
        <v>19632.921875</v>
      </c>
      <c r="BM108" s="81">
        <v>31.5</v>
      </c>
      <c r="BN108" s="84">
        <f>BM108*500</f>
        <v>15750</v>
      </c>
      <c r="BO108" s="81">
        <v>3</v>
      </c>
      <c r="BP108" s="84">
        <f>BO108*500</f>
        <v>1500</v>
      </c>
      <c r="BQ108" s="81">
        <v>35</v>
      </c>
      <c r="BR108" s="84">
        <f>BQ108*500</f>
        <v>17500</v>
      </c>
      <c r="BS108" s="81">
        <v>19</v>
      </c>
      <c r="BT108" s="84">
        <f>BS108*500</f>
        <v>9500</v>
      </c>
      <c r="BU108" s="81">
        <v>31.5</v>
      </c>
      <c r="BV108" s="84">
        <f>BU108*500</f>
        <v>15750</v>
      </c>
      <c r="BW108" s="81">
        <v>153</v>
      </c>
      <c r="BX108" s="84">
        <f>BW108*500</f>
        <v>76500</v>
      </c>
      <c r="BY108" s="81">
        <v>66.5</v>
      </c>
      <c r="BZ108" s="84">
        <f>BY108*500</f>
        <v>33250</v>
      </c>
      <c r="CA108" s="81">
        <v>2</v>
      </c>
      <c r="CB108" s="84">
        <f>CA108*500</f>
        <v>1000</v>
      </c>
    </row>
    <row r="109" spans="1:80" hidden="1">
      <c r="A109" s="78" t="s">
        <v>251</v>
      </c>
      <c r="B109" t="s">
        <v>273</v>
      </c>
      <c r="E109" s="36"/>
      <c r="L109" t="s">
        <v>102</v>
      </c>
      <c r="N109" s="44"/>
      <c r="O109" s="45"/>
      <c r="P109" s="44"/>
      <c r="Q109" s="45"/>
      <c r="R109" s="44"/>
      <c r="S109" s="45"/>
      <c r="T109" s="44"/>
      <c r="U109" s="45"/>
      <c r="V109" s="44"/>
      <c r="W109" s="45"/>
      <c r="X109" s="44"/>
      <c r="Y109" s="45"/>
      <c r="Z109" s="44"/>
      <c r="AA109" s="45"/>
      <c r="AB109" s="44"/>
      <c r="AC109" s="45"/>
      <c r="AD109" s="44"/>
      <c r="AE109" s="45"/>
      <c r="AF109" s="44"/>
      <c r="AG109" s="45"/>
      <c r="AH109" s="44"/>
      <c r="AI109" s="45"/>
      <c r="AJ109" s="44"/>
      <c r="AK109" s="45"/>
      <c r="AL109" s="44"/>
      <c r="AM109" s="45"/>
      <c r="AN109" s="44"/>
      <c r="AO109" s="45"/>
      <c r="AP109" s="44"/>
      <c r="AQ109" s="45"/>
      <c r="AR109" s="44"/>
      <c r="AS109" s="45"/>
      <c r="AT109" s="31"/>
      <c r="AU109" s="45"/>
      <c r="AV109" s="31"/>
      <c r="AW109" s="45"/>
      <c r="AX109" s="31"/>
      <c r="AY109" s="45"/>
      <c r="AZ109" s="31"/>
      <c r="BA109" s="45"/>
      <c r="BB109" s="31"/>
      <c r="BC109" s="45"/>
      <c r="BD109" s="31"/>
      <c r="BE109" s="45"/>
      <c r="BF109" s="31"/>
      <c r="BG109" s="45">
        <f>BF109*'Productivity Report'!$W$32</f>
        <v>0</v>
      </c>
      <c r="BH109" s="82">
        <v>23.25</v>
      </c>
      <c r="BI109" s="84">
        <f>BH109*'Productivity Report'!$X$32</f>
        <v>12530.996963562753</v>
      </c>
      <c r="BJ109" s="81">
        <v>49</v>
      </c>
      <c r="BK109" s="84">
        <f>BJ109*'Productivity Report'!$Y$32</f>
        <v>19632.921875</v>
      </c>
      <c r="BM109" s="81">
        <v>0</v>
      </c>
      <c r="BN109" s="84">
        <f>BM109*'Productivity Report'!$Z$32</f>
        <v>0</v>
      </c>
      <c r="BO109" s="81">
        <v>7.5</v>
      </c>
      <c r="BP109" s="84">
        <f>BO109*600</f>
        <v>4500</v>
      </c>
      <c r="BQ109" s="81">
        <v>0</v>
      </c>
      <c r="BR109" s="84">
        <f>BQ109*600</f>
        <v>0</v>
      </c>
      <c r="BS109" s="81">
        <v>0</v>
      </c>
      <c r="BT109" s="84">
        <f>BS109*600</f>
        <v>0</v>
      </c>
      <c r="BU109" s="81">
        <v>0</v>
      </c>
      <c r="BV109" s="84">
        <f>BU109*600</f>
        <v>0</v>
      </c>
      <c r="BW109" s="81">
        <v>0</v>
      </c>
      <c r="BX109" s="84">
        <f>BW109*600</f>
        <v>0</v>
      </c>
      <c r="BY109" s="81">
        <v>0</v>
      </c>
      <c r="BZ109" s="84">
        <f>BY109*600</f>
        <v>0</v>
      </c>
      <c r="CA109" s="81">
        <v>0</v>
      </c>
      <c r="CB109" s="84">
        <f>CA109*600</f>
        <v>0</v>
      </c>
    </row>
    <row r="110" spans="1:80" hidden="1">
      <c r="A110" s="78" t="s">
        <v>252</v>
      </c>
      <c r="B110" t="s">
        <v>5</v>
      </c>
      <c r="E110" s="36"/>
      <c r="L110" t="s">
        <v>262</v>
      </c>
      <c r="N110" s="44"/>
      <c r="O110" s="45"/>
      <c r="P110" s="44"/>
      <c r="Q110" s="45"/>
      <c r="R110" s="44"/>
      <c r="S110" s="45"/>
      <c r="T110" s="44"/>
      <c r="U110" s="45"/>
      <c r="V110" s="44"/>
      <c r="W110" s="45"/>
      <c r="X110" s="44"/>
      <c r="Y110" s="45"/>
      <c r="Z110" s="44"/>
      <c r="AA110" s="45"/>
      <c r="AB110" s="44"/>
      <c r="AC110" s="45"/>
      <c r="AD110" s="44"/>
      <c r="AE110" s="45"/>
      <c r="AF110" s="44"/>
      <c r="AG110" s="45"/>
      <c r="AH110" s="44"/>
      <c r="AI110" s="45"/>
      <c r="AJ110" s="44"/>
      <c r="AK110" s="45"/>
      <c r="AL110" s="44"/>
      <c r="AM110" s="45"/>
      <c r="AN110" s="44"/>
      <c r="AO110" s="45"/>
      <c r="AP110" s="44"/>
      <c r="AQ110" s="45"/>
      <c r="AR110" s="44"/>
      <c r="AS110" s="45"/>
      <c r="AT110" s="31"/>
      <c r="AU110" s="45"/>
      <c r="AV110" s="31"/>
      <c r="AW110" s="45"/>
      <c r="AX110" s="31"/>
      <c r="AY110" s="45"/>
      <c r="AZ110" s="31"/>
      <c r="BA110" s="45"/>
      <c r="BB110" s="31"/>
      <c r="BC110" s="45"/>
      <c r="BD110" s="31"/>
      <c r="BE110" s="45"/>
      <c r="BF110" s="31"/>
      <c r="BG110" s="45">
        <f>BF110*'Productivity Report'!$W$32</f>
        <v>0</v>
      </c>
      <c r="BH110" s="82">
        <v>45.5</v>
      </c>
      <c r="BI110" s="84">
        <f>BH110*'Productivity Report'!$X$32</f>
        <v>24523.026315789473</v>
      </c>
      <c r="BJ110" s="81">
        <v>8.5</v>
      </c>
      <c r="BK110" s="84">
        <f>BJ110*'Productivity Report'!$Y$32</f>
        <v>3405.7109375</v>
      </c>
      <c r="BM110" s="81">
        <v>28.5</v>
      </c>
      <c r="BN110" s="84">
        <f>BM110*500</f>
        <v>14250</v>
      </c>
      <c r="BO110" s="81">
        <v>1.5</v>
      </c>
      <c r="BP110" s="84">
        <f>BO110*500</f>
        <v>750</v>
      </c>
      <c r="BQ110" s="81">
        <v>3</v>
      </c>
      <c r="BR110" s="84">
        <f>BQ110*500</f>
        <v>1500</v>
      </c>
      <c r="BS110" s="81">
        <v>11.5</v>
      </c>
      <c r="BT110" s="84">
        <f>BS110*500</f>
        <v>5750</v>
      </c>
      <c r="BU110" s="81">
        <v>16</v>
      </c>
      <c r="BV110" s="84">
        <f>BU110*500</f>
        <v>8000</v>
      </c>
      <c r="BW110" s="81">
        <v>14.5</v>
      </c>
      <c r="BX110" s="84">
        <f>BW110*500</f>
        <v>7250</v>
      </c>
      <c r="BY110" s="81">
        <v>19</v>
      </c>
      <c r="BZ110" s="84">
        <f>BY110*500</f>
        <v>9500</v>
      </c>
      <c r="CA110" s="81">
        <v>1</v>
      </c>
      <c r="CB110" s="84">
        <f>CA110*500</f>
        <v>500</v>
      </c>
    </row>
    <row r="111" spans="1:80" hidden="1">
      <c r="A111" s="79" t="s">
        <v>258</v>
      </c>
      <c r="E111" s="36"/>
      <c r="N111" s="44"/>
      <c r="O111" s="45"/>
      <c r="P111" s="44"/>
      <c r="Q111" s="45"/>
      <c r="R111" s="44"/>
      <c r="S111" s="45"/>
      <c r="T111" s="44"/>
      <c r="U111" s="45"/>
      <c r="V111" s="44"/>
      <c r="W111" s="45"/>
      <c r="X111" s="44"/>
      <c r="Y111" s="45"/>
      <c r="Z111" s="44"/>
      <c r="AA111" s="45"/>
      <c r="AB111" s="44"/>
      <c r="AC111" s="45"/>
      <c r="AD111" s="44"/>
      <c r="AE111" s="45"/>
      <c r="AF111" s="44"/>
      <c r="AG111" s="45"/>
      <c r="AH111" s="44"/>
      <c r="AI111" s="45"/>
      <c r="AJ111" s="44"/>
      <c r="AK111" s="45"/>
      <c r="AL111" s="44"/>
      <c r="AM111" s="45"/>
      <c r="AN111" s="44"/>
      <c r="AO111" s="45"/>
      <c r="AP111" s="44"/>
      <c r="AQ111" s="45"/>
      <c r="AR111" s="44"/>
      <c r="AS111" s="45"/>
      <c r="AT111" s="31"/>
      <c r="AU111" s="45"/>
      <c r="AV111" s="31"/>
      <c r="AW111" s="45"/>
      <c r="AX111" s="31"/>
      <c r="AY111" s="45"/>
      <c r="AZ111" s="31"/>
      <c r="BA111" s="45"/>
      <c r="BB111" s="31"/>
      <c r="BC111" s="45"/>
      <c r="BD111" s="31"/>
      <c r="BE111" s="45"/>
      <c r="BF111" s="31"/>
      <c r="BG111" s="45">
        <f>BF111*'Productivity Report'!$W$32</f>
        <v>0</v>
      </c>
      <c r="BH111" s="82">
        <v>0</v>
      </c>
      <c r="BI111" s="84">
        <f>BH111*'Productivity Report'!$X$32</f>
        <v>0</v>
      </c>
      <c r="BJ111" s="81">
        <v>0</v>
      </c>
      <c r="BK111" s="84">
        <f>BJ111*'Productivity Report'!$Y$32</f>
        <v>0</v>
      </c>
      <c r="BM111" s="81">
        <v>0</v>
      </c>
      <c r="BN111" s="84">
        <f>BM111*'Productivity Report'!$Z$32</f>
        <v>0</v>
      </c>
      <c r="BO111" s="81">
        <v>0</v>
      </c>
      <c r="BP111" s="84">
        <f>BO111*'Productivity Report'!$AA$32</f>
        <v>0</v>
      </c>
      <c r="BQ111" s="81">
        <v>0</v>
      </c>
      <c r="BR111" s="84">
        <f>BQ111*'Productivity Report'!$AA$32</f>
        <v>0</v>
      </c>
      <c r="BS111" s="81">
        <v>0</v>
      </c>
      <c r="BT111" s="84">
        <f>BS111*'Productivity Report'!$AA$32</f>
        <v>0</v>
      </c>
      <c r="BU111" s="81">
        <v>0</v>
      </c>
      <c r="BV111" s="84">
        <f>BU111*'Productivity Report'!$AA$32</f>
        <v>0</v>
      </c>
      <c r="BW111" s="81">
        <v>0</v>
      </c>
      <c r="BX111" s="84">
        <f>BW111*'Productivity Report'!$AA$32</f>
        <v>0</v>
      </c>
      <c r="BY111" s="81">
        <v>0</v>
      </c>
      <c r="BZ111" s="84">
        <f>BY111*'Productivity Report'!$AA$32</f>
        <v>0</v>
      </c>
      <c r="CA111" s="81">
        <v>0</v>
      </c>
      <c r="CB111" s="84">
        <f>CA111*'Productivity Report'!$AA$32</f>
        <v>0</v>
      </c>
    </row>
    <row r="112" spans="1:80" hidden="1">
      <c r="A112" s="80" t="s">
        <v>259</v>
      </c>
      <c r="B112" s="1" t="s">
        <v>5</v>
      </c>
      <c r="E112" s="36"/>
      <c r="L112" t="s">
        <v>262</v>
      </c>
      <c r="N112" s="44"/>
      <c r="O112" s="45"/>
      <c r="P112" s="44"/>
      <c r="Q112" s="45"/>
      <c r="R112" s="44"/>
      <c r="S112" s="45"/>
      <c r="T112" s="44"/>
      <c r="U112" s="45"/>
      <c r="V112" s="44"/>
      <c r="W112" s="45"/>
      <c r="X112" s="44"/>
      <c r="Y112" s="45"/>
      <c r="Z112" s="44"/>
      <c r="AA112" s="45"/>
      <c r="AB112" s="44"/>
      <c r="AC112" s="45"/>
      <c r="AD112" s="44"/>
      <c r="AE112" s="45"/>
      <c r="AF112" s="44"/>
      <c r="AG112" s="45"/>
      <c r="AH112" s="44"/>
      <c r="AI112" s="45"/>
      <c r="AJ112" s="44"/>
      <c r="AK112" s="45"/>
      <c r="AL112" s="44"/>
      <c r="AM112" s="45"/>
      <c r="AN112" s="44"/>
      <c r="AO112" s="45"/>
      <c r="AP112" s="44"/>
      <c r="AQ112" s="45"/>
      <c r="AR112" s="44"/>
      <c r="AS112" s="45"/>
      <c r="AT112" s="31"/>
      <c r="AU112" s="45"/>
      <c r="AV112" s="31"/>
      <c r="AW112" s="45"/>
      <c r="AX112" s="31"/>
      <c r="AY112" s="45"/>
      <c r="AZ112" s="31"/>
      <c r="BA112" s="45"/>
      <c r="BB112" s="31"/>
      <c r="BC112" s="45"/>
      <c r="BD112" s="31"/>
      <c r="BE112" s="45"/>
      <c r="BF112" s="31"/>
      <c r="BG112" s="45">
        <f>BF112*'Productivity Report'!$W$32</f>
        <v>0</v>
      </c>
      <c r="BH112" s="82">
        <v>4</v>
      </c>
      <c r="BI112" s="84">
        <f>BH112*'Productivity Report'!$X$32</f>
        <v>2155.8704453441296</v>
      </c>
      <c r="BJ112" s="81">
        <v>8.5</v>
      </c>
      <c r="BK112" s="84">
        <f>BJ112*'Productivity Report'!$Y$32</f>
        <v>3405.7109375</v>
      </c>
      <c r="BM112" s="81">
        <v>4.5</v>
      </c>
      <c r="BN112" s="84">
        <f>BM112*500</f>
        <v>2250</v>
      </c>
      <c r="BO112" s="81">
        <v>0</v>
      </c>
      <c r="BP112" s="84">
        <f>BO112*'Productivity Report'!$AA$32</f>
        <v>0</v>
      </c>
      <c r="BQ112" s="81">
        <v>26</v>
      </c>
      <c r="BR112" s="84">
        <f>BQ112*500</f>
        <v>13000</v>
      </c>
      <c r="BS112" s="81">
        <v>2.5</v>
      </c>
      <c r="BT112" s="84">
        <f>BS112*500</f>
        <v>1250</v>
      </c>
      <c r="BU112" s="81">
        <v>0</v>
      </c>
      <c r="BV112" s="84">
        <f>BU112*500</f>
        <v>0</v>
      </c>
      <c r="BW112" s="81">
        <v>0</v>
      </c>
      <c r="BX112" s="84">
        <f>BW112*500</f>
        <v>0</v>
      </c>
      <c r="BY112" s="81">
        <v>16</v>
      </c>
      <c r="BZ112" s="84">
        <f>BY112*500</f>
        <v>8000</v>
      </c>
      <c r="CA112" s="81">
        <v>0</v>
      </c>
      <c r="CB112" s="84">
        <f>CA112*500</f>
        <v>0</v>
      </c>
    </row>
    <row r="113" spans="1:80" hidden="1">
      <c r="A113" s="80" t="s">
        <v>260</v>
      </c>
      <c r="B113" t="s">
        <v>5</v>
      </c>
      <c r="E113" s="36"/>
      <c r="L113" t="s">
        <v>102</v>
      </c>
      <c r="N113" s="44"/>
      <c r="O113" s="45"/>
      <c r="P113" s="44"/>
      <c r="Q113" s="45"/>
      <c r="R113" s="44"/>
      <c r="S113" s="45"/>
      <c r="T113" s="44"/>
      <c r="U113" s="45"/>
      <c r="V113" s="44"/>
      <c r="W113" s="45"/>
      <c r="X113" s="44"/>
      <c r="Y113" s="45"/>
      <c r="Z113" s="44"/>
      <c r="AA113" s="45"/>
      <c r="AB113" s="44"/>
      <c r="AC113" s="45"/>
      <c r="AD113" s="44"/>
      <c r="AE113" s="45"/>
      <c r="AF113" s="44"/>
      <c r="AG113" s="45"/>
      <c r="AH113" s="44"/>
      <c r="AI113" s="45"/>
      <c r="AJ113" s="44"/>
      <c r="AK113" s="45"/>
      <c r="AL113" s="44"/>
      <c r="AM113" s="45"/>
      <c r="AN113" s="44"/>
      <c r="AO113" s="45"/>
      <c r="AP113" s="44"/>
      <c r="AQ113" s="45"/>
      <c r="AR113" s="44"/>
      <c r="AS113" s="45"/>
      <c r="AT113" s="31"/>
      <c r="AU113" s="45"/>
      <c r="AV113" s="31"/>
      <c r="AW113" s="45"/>
      <c r="AX113" s="31"/>
      <c r="AY113" s="45"/>
      <c r="AZ113" s="31"/>
      <c r="BA113" s="45"/>
      <c r="BB113" s="31"/>
      <c r="BC113" s="45"/>
      <c r="BD113" s="31"/>
      <c r="BE113" s="45"/>
      <c r="BF113" s="31"/>
      <c r="BG113" s="45">
        <f>BF113*'Productivity Report'!$W$32</f>
        <v>0</v>
      </c>
      <c r="BH113" s="82">
        <v>28</v>
      </c>
      <c r="BI113" s="84">
        <f>BH113*'Productivity Report'!$X$32</f>
        <v>15091.093117408907</v>
      </c>
      <c r="BJ113" s="81">
        <v>13.5</v>
      </c>
      <c r="BK113" s="84">
        <f>BJ113*'Productivity Report'!$Y$32</f>
        <v>5409.0703125</v>
      </c>
      <c r="BM113" s="81">
        <v>0</v>
      </c>
      <c r="BN113" s="84">
        <f>BM113*'Productivity Report'!$Z$32</f>
        <v>0</v>
      </c>
      <c r="BO113" s="81">
        <v>0</v>
      </c>
      <c r="BP113" s="84">
        <f>BO113*'Productivity Report'!$AA$32</f>
        <v>0</v>
      </c>
      <c r="BQ113" s="81">
        <v>0</v>
      </c>
      <c r="BR113" s="84">
        <f>BQ113*'Productivity Report'!$AA$32</f>
        <v>0</v>
      </c>
      <c r="BS113" s="81">
        <v>0</v>
      </c>
      <c r="BT113" s="84">
        <f>BS113*'Productivity Report'!$AA$32</f>
        <v>0</v>
      </c>
      <c r="BU113" s="81">
        <v>0</v>
      </c>
      <c r="BV113" s="84">
        <f>BU113*'Productivity Report'!$AA$32</f>
        <v>0</v>
      </c>
      <c r="BW113" s="81">
        <v>0</v>
      </c>
      <c r="BX113" s="84">
        <f>BW113*'Productivity Report'!$AA$32</f>
        <v>0</v>
      </c>
      <c r="BY113" s="81">
        <v>0</v>
      </c>
      <c r="BZ113" s="84">
        <f>BY113*'Productivity Report'!$AA$32</f>
        <v>0</v>
      </c>
      <c r="CA113" s="81">
        <v>0</v>
      </c>
      <c r="CB113" s="84">
        <f>CA113*'Productivity Report'!$AA$32</f>
        <v>0</v>
      </c>
    </row>
    <row r="114" spans="1:80" hidden="1">
      <c r="A114" s="80" t="s">
        <v>261</v>
      </c>
      <c r="B114" t="s">
        <v>5</v>
      </c>
      <c r="E114" s="36"/>
      <c r="L114" t="s">
        <v>96</v>
      </c>
      <c r="N114" s="44"/>
      <c r="O114" s="45"/>
      <c r="P114" s="44"/>
      <c r="Q114" s="45"/>
      <c r="R114" s="44"/>
      <c r="S114" s="45"/>
      <c r="T114" s="44"/>
      <c r="U114" s="45"/>
      <c r="V114" s="44"/>
      <c r="W114" s="45"/>
      <c r="X114" s="44"/>
      <c r="Y114" s="45"/>
      <c r="Z114" s="44"/>
      <c r="AA114" s="45"/>
      <c r="AB114" s="44"/>
      <c r="AC114" s="45"/>
      <c r="AD114" s="44"/>
      <c r="AE114" s="45"/>
      <c r="AF114" s="44"/>
      <c r="AG114" s="45"/>
      <c r="AH114" s="44"/>
      <c r="AI114" s="45"/>
      <c r="AJ114" s="44"/>
      <c r="AK114" s="45"/>
      <c r="AL114" s="44"/>
      <c r="AM114" s="45"/>
      <c r="AN114" s="44"/>
      <c r="AO114" s="45"/>
      <c r="AP114" s="44"/>
      <c r="AQ114" s="45"/>
      <c r="AR114" s="44"/>
      <c r="AS114" s="45"/>
      <c r="AT114" s="31"/>
      <c r="AU114" s="45"/>
      <c r="AV114" s="31"/>
      <c r="AW114" s="45"/>
      <c r="AX114" s="31"/>
      <c r="AY114" s="45"/>
      <c r="AZ114" s="31"/>
      <c r="BA114" s="45"/>
      <c r="BB114" s="31"/>
      <c r="BC114" s="45"/>
      <c r="BD114" s="31"/>
      <c r="BE114" s="45"/>
      <c r="BF114" s="31"/>
      <c r="BG114" s="45">
        <f>BF114*'Productivity Report'!$W$32</f>
        <v>0</v>
      </c>
      <c r="BH114" s="82">
        <v>16</v>
      </c>
      <c r="BI114" s="84">
        <f>BH114*'Productivity Report'!$X$32</f>
        <v>8623.4817813765185</v>
      </c>
      <c r="BJ114" s="81">
        <v>0</v>
      </c>
      <c r="BK114" s="84">
        <f>BJ114*'Productivity Report'!$Y$32</f>
        <v>0</v>
      </c>
      <c r="BM114" s="81">
        <v>0</v>
      </c>
      <c r="BN114" s="84">
        <f>BM114*'Productivity Report'!$Z$32</f>
        <v>0</v>
      </c>
      <c r="BO114" s="81">
        <v>0</v>
      </c>
      <c r="BP114" s="84">
        <f>BO114*'Productivity Report'!$AA$32</f>
        <v>0</v>
      </c>
      <c r="BQ114" s="81">
        <v>0</v>
      </c>
      <c r="BR114" s="84">
        <f>BQ114*'Productivity Report'!$AA$32</f>
        <v>0</v>
      </c>
      <c r="BS114" s="81">
        <v>0</v>
      </c>
      <c r="BT114" s="84">
        <f>BS114*'Productivity Report'!$AA$32</f>
        <v>0</v>
      </c>
      <c r="BU114" s="81">
        <v>0</v>
      </c>
      <c r="BV114" s="84">
        <f>BU114*'Productivity Report'!$AA$32</f>
        <v>0</v>
      </c>
      <c r="BW114" s="81">
        <v>0</v>
      </c>
      <c r="BX114" s="84">
        <f>BW114*'Productivity Report'!$AA$32</f>
        <v>0</v>
      </c>
      <c r="BY114" s="81">
        <v>0</v>
      </c>
      <c r="BZ114" s="84">
        <f>BY114*'Productivity Report'!$AA$32</f>
        <v>0</v>
      </c>
      <c r="CA114" s="81">
        <v>0</v>
      </c>
      <c r="CB114" s="84">
        <f>CA114*'Productivity Report'!$AA$32</f>
        <v>0</v>
      </c>
    </row>
    <row r="115" spans="1:80" hidden="1">
      <c r="A115" s="85" t="s">
        <v>264</v>
      </c>
      <c r="B115" t="s">
        <v>5</v>
      </c>
      <c r="E115" s="36"/>
      <c r="L115" t="s">
        <v>102</v>
      </c>
      <c r="N115" s="44"/>
      <c r="O115" s="45"/>
      <c r="P115" s="44"/>
      <c r="Q115" s="45"/>
      <c r="R115" s="44"/>
      <c r="S115" s="45"/>
      <c r="T115" s="44"/>
      <c r="U115" s="45"/>
      <c r="V115" s="44"/>
      <c r="W115" s="45"/>
      <c r="X115" s="44"/>
      <c r="Y115" s="45"/>
      <c r="Z115" s="44"/>
      <c r="AA115" s="45"/>
      <c r="AB115" s="44"/>
      <c r="AC115" s="45"/>
      <c r="AD115" s="44"/>
      <c r="AE115" s="45"/>
      <c r="AF115" s="44"/>
      <c r="AG115" s="45"/>
      <c r="AH115" s="44"/>
      <c r="AI115" s="45"/>
      <c r="AJ115" s="44"/>
      <c r="AK115" s="45"/>
      <c r="AL115" s="44"/>
      <c r="AM115" s="45"/>
      <c r="AN115" s="44"/>
      <c r="AO115" s="45"/>
      <c r="AP115" s="44"/>
      <c r="AQ115" s="45"/>
      <c r="AR115" s="44"/>
      <c r="AS115" s="45"/>
      <c r="AT115" s="31"/>
      <c r="AU115" s="45"/>
      <c r="AV115" s="31"/>
      <c r="AW115" s="45"/>
      <c r="AX115" s="31"/>
      <c r="AY115" s="45"/>
      <c r="AZ115" s="31"/>
      <c r="BA115" s="45"/>
      <c r="BB115" s="31"/>
      <c r="BC115" s="45"/>
      <c r="BD115" s="31"/>
      <c r="BE115" s="45"/>
      <c r="BF115" s="31"/>
      <c r="BG115" s="45">
        <f>BF115*'Productivity Report'!$W$32</f>
        <v>0</v>
      </c>
      <c r="BH115" s="82">
        <v>3</v>
      </c>
      <c r="BI115" s="84">
        <f>BH115*'Productivity Report'!$X$32</f>
        <v>1616.9028340080972</v>
      </c>
      <c r="BJ115" s="81">
        <v>3.5</v>
      </c>
      <c r="BK115" s="84">
        <f>BJ115*'Productivity Report'!$Y$32</f>
        <v>1402.3515625</v>
      </c>
      <c r="BM115" s="81">
        <v>1</v>
      </c>
      <c r="BN115" s="84">
        <f>BM115*600</f>
        <v>600</v>
      </c>
      <c r="BO115" s="81">
        <v>0</v>
      </c>
      <c r="BP115" s="84">
        <f>BO115*'Productivity Report'!$AA$32</f>
        <v>0</v>
      </c>
      <c r="BQ115" s="81">
        <v>0</v>
      </c>
      <c r="BR115" s="84">
        <f>BQ115*'Productivity Report'!$AA$32</f>
        <v>0</v>
      </c>
      <c r="BS115" s="81">
        <v>0</v>
      </c>
      <c r="BT115" s="84">
        <f>BS115*'Productivity Report'!$AA$32</f>
        <v>0</v>
      </c>
      <c r="BU115" s="81">
        <v>0</v>
      </c>
      <c r="BV115" s="84">
        <f>BU115*'Productivity Report'!$AA$32</f>
        <v>0</v>
      </c>
      <c r="BW115" s="81">
        <v>0</v>
      </c>
      <c r="BX115" s="84">
        <f>BW115*'Productivity Report'!$AA$32</f>
        <v>0</v>
      </c>
      <c r="BY115" s="81">
        <v>0</v>
      </c>
      <c r="BZ115" s="84">
        <f>BY115*'Productivity Report'!$AA$32</f>
        <v>0</v>
      </c>
      <c r="CA115" s="81">
        <v>0</v>
      </c>
      <c r="CB115" s="84">
        <f>CA115*'Productivity Report'!$AA$32</f>
        <v>0</v>
      </c>
    </row>
    <row r="116" spans="1:80" hidden="1">
      <c r="A116" s="126" t="s">
        <v>357</v>
      </c>
      <c r="B116" t="s">
        <v>273</v>
      </c>
      <c r="E116" s="36"/>
      <c r="L116" t="s">
        <v>102</v>
      </c>
      <c r="N116" s="44"/>
      <c r="O116" s="45"/>
      <c r="P116" s="44"/>
      <c r="Q116" s="45"/>
      <c r="R116" s="44"/>
      <c r="S116" s="45"/>
      <c r="T116" s="44"/>
      <c r="U116" s="45"/>
      <c r="V116" s="44"/>
      <c r="W116" s="45"/>
      <c r="X116" s="44"/>
      <c r="Y116" s="45"/>
      <c r="Z116" s="44"/>
      <c r="AA116" s="45"/>
      <c r="AB116" s="44"/>
      <c r="AC116" s="45"/>
      <c r="AD116" s="44"/>
      <c r="AE116" s="45"/>
      <c r="AF116" s="44"/>
      <c r="AG116" s="45"/>
      <c r="AH116" s="44"/>
      <c r="AI116" s="45"/>
      <c r="AJ116" s="44"/>
      <c r="AK116" s="45"/>
      <c r="AL116" s="44"/>
      <c r="AM116" s="45"/>
      <c r="AN116" s="44"/>
      <c r="AO116" s="45"/>
      <c r="AP116" s="44"/>
      <c r="AQ116" s="45"/>
      <c r="AR116" s="44"/>
      <c r="AS116" s="45"/>
      <c r="AT116" s="31"/>
      <c r="AU116" s="45"/>
      <c r="AV116" s="31"/>
      <c r="AW116" s="45"/>
      <c r="AX116" s="31"/>
      <c r="AY116" s="45"/>
      <c r="AZ116" s="31"/>
      <c r="BA116" s="45"/>
      <c r="BB116" s="31"/>
      <c r="BC116" s="45"/>
      <c r="BD116" s="31"/>
      <c r="BE116" s="45"/>
      <c r="BF116" s="31"/>
      <c r="BG116" s="45"/>
      <c r="BH116" s="82"/>
      <c r="BI116" s="84"/>
      <c r="BJ116" s="84"/>
      <c r="BK116" s="84"/>
      <c r="BL116" s="84"/>
      <c r="BM116" s="81"/>
      <c r="BN116" s="84"/>
      <c r="BO116" s="81"/>
      <c r="BP116" s="84"/>
      <c r="BQ116" s="81"/>
      <c r="BR116" s="84"/>
      <c r="BS116" s="81"/>
      <c r="BT116" s="84"/>
      <c r="BU116" s="81"/>
      <c r="BV116" s="84"/>
      <c r="BW116" s="81"/>
      <c r="BX116" s="84"/>
      <c r="BY116" s="81">
        <v>14</v>
      </c>
      <c r="BZ116" s="84">
        <f>BY116*600</f>
        <v>8400</v>
      </c>
      <c r="CA116" s="81">
        <v>0</v>
      </c>
      <c r="CB116" s="84">
        <f>CA116*600</f>
        <v>0</v>
      </c>
    </row>
    <row r="117" spans="1:80" hidden="1">
      <c r="A117" s="126" t="s">
        <v>358</v>
      </c>
      <c r="B117" t="s">
        <v>273</v>
      </c>
      <c r="E117" s="36"/>
      <c r="L117" t="s">
        <v>102</v>
      </c>
      <c r="N117" s="44"/>
      <c r="O117" s="45"/>
      <c r="P117" s="44"/>
      <c r="Q117" s="45"/>
      <c r="R117" s="44"/>
      <c r="S117" s="45"/>
      <c r="T117" s="44"/>
      <c r="U117" s="45"/>
      <c r="V117" s="44"/>
      <c r="W117" s="45"/>
      <c r="X117" s="44"/>
      <c r="Y117" s="45"/>
      <c r="Z117" s="44"/>
      <c r="AA117" s="45"/>
      <c r="AB117" s="44"/>
      <c r="AC117" s="45"/>
      <c r="AD117" s="44"/>
      <c r="AE117" s="45"/>
      <c r="AF117" s="44"/>
      <c r="AG117" s="45"/>
      <c r="AH117" s="44"/>
      <c r="AI117" s="45"/>
      <c r="AJ117" s="44"/>
      <c r="AK117" s="45"/>
      <c r="AL117" s="44"/>
      <c r="AM117" s="45"/>
      <c r="AN117" s="44"/>
      <c r="AO117" s="45"/>
      <c r="AP117" s="44"/>
      <c r="AQ117" s="45"/>
      <c r="AR117" s="44"/>
      <c r="AS117" s="45"/>
      <c r="AT117" s="31"/>
      <c r="AU117" s="45"/>
      <c r="AV117" s="31"/>
      <c r="AW117" s="45"/>
      <c r="AX117" s="31"/>
      <c r="AY117" s="45"/>
      <c r="AZ117" s="31"/>
      <c r="BA117" s="45"/>
      <c r="BB117" s="31"/>
      <c r="BC117" s="45"/>
      <c r="BD117" s="31"/>
      <c r="BE117" s="45"/>
      <c r="BF117" s="31"/>
      <c r="BG117" s="45"/>
      <c r="BH117" s="82"/>
      <c r="BI117" s="84"/>
      <c r="BJ117" s="84"/>
      <c r="BK117" s="84"/>
      <c r="BL117" s="84"/>
      <c r="BM117" s="81"/>
      <c r="BN117" s="84"/>
      <c r="BO117" s="81"/>
      <c r="BP117" s="84"/>
      <c r="BQ117" s="81"/>
      <c r="BR117" s="84"/>
      <c r="BS117" s="81"/>
      <c r="BT117" s="84"/>
      <c r="BU117" s="81"/>
      <c r="BV117" s="84"/>
      <c r="BW117" s="81"/>
      <c r="BX117" s="84"/>
      <c r="BY117" s="81">
        <v>7</v>
      </c>
      <c r="BZ117" s="84">
        <f>BY117*600</f>
        <v>4200</v>
      </c>
      <c r="CA117" s="81">
        <v>0</v>
      </c>
      <c r="CB117" s="84">
        <f>CA117*600</f>
        <v>0</v>
      </c>
    </row>
    <row r="118" spans="1:80" hidden="1">
      <c r="A118" s="126" t="s">
        <v>381</v>
      </c>
      <c r="B118" t="s">
        <v>273</v>
      </c>
      <c r="E118" s="36"/>
      <c r="L118" t="s">
        <v>102</v>
      </c>
      <c r="N118" s="44"/>
      <c r="O118" s="45"/>
      <c r="P118" s="44"/>
      <c r="Q118" s="45"/>
      <c r="R118" s="44"/>
      <c r="S118" s="45"/>
      <c r="T118" s="44"/>
      <c r="U118" s="45"/>
      <c r="V118" s="44"/>
      <c r="W118" s="45"/>
      <c r="X118" s="44"/>
      <c r="Y118" s="45"/>
      <c r="Z118" s="44"/>
      <c r="AA118" s="45"/>
      <c r="AB118" s="44"/>
      <c r="AC118" s="45"/>
      <c r="AD118" s="44"/>
      <c r="AE118" s="45"/>
      <c r="AF118" s="44"/>
      <c r="AG118" s="45"/>
      <c r="AH118" s="44"/>
      <c r="AI118" s="45"/>
      <c r="AJ118" s="44"/>
      <c r="AK118" s="45"/>
      <c r="AL118" s="44"/>
      <c r="AM118" s="45"/>
      <c r="AN118" s="44"/>
      <c r="AO118" s="45"/>
      <c r="AP118" s="44"/>
      <c r="AQ118" s="45"/>
      <c r="AR118" s="44"/>
      <c r="AS118" s="45"/>
      <c r="AT118" s="31"/>
      <c r="AU118" s="45"/>
      <c r="AV118" s="31"/>
      <c r="AW118" s="45"/>
      <c r="AX118" s="31"/>
      <c r="AY118" s="45"/>
      <c r="AZ118" s="31"/>
      <c r="BA118" s="45"/>
      <c r="BB118" s="31"/>
      <c r="BC118" s="45"/>
      <c r="BD118" s="31"/>
      <c r="BE118" s="45"/>
      <c r="BF118" s="31"/>
      <c r="BG118" s="45"/>
      <c r="BH118" s="82"/>
      <c r="BI118" s="84"/>
      <c r="BJ118" s="84"/>
      <c r="BK118" s="84"/>
      <c r="BL118" s="84"/>
      <c r="BM118" s="81"/>
      <c r="BN118" s="84"/>
      <c r="BO118" s="81"/>
      <c r="BP118" s="84"/>
      <c r="BQ118" s="81"/>
      <c r="BR118" s="84"/>
      <c r="BS118" s="81"/>
      <c r="BT118" s="84"/>
      <c r="BU118" s="81"/>
      <c r="BV118" s="84"/>
      <c r="BW118" s="81"/>
      <c r="BX118" s="84"/>
      <c r="BY118" s="81">
        <v>10</v>
      </c>
      <c r="BZ118" s="84">
        <f>BY118*600</f>
        <v>6000</v>
      </c>
      <c r="CA118" s="81">
        <v>0</v>
      </c>
      <c r="CB118" s="84">
        <f>CA118*600</f>
        <v>0</v>
      </c>
    </row>
    <row r="119" spans="1:80" hidden="1">
      <c r="A119" s="86" t="s">
        <v>270</v>
      </c>
      <c r="B119" t="s">
        <v>5</v>
      </c>
      <c r="E119" s="36"/>
      <c r="L119" t="s">
        <v>262</v>
      </c>
      <c r="N119" s="44"/>
      <c r="O119" s="45"/>
      <c r="P119" s="44"/>
      <c r="Q119" s="45"/>
      <c r="R119" s="44"/>
      <c r="S119" s="45"/>
      <c r="T119" s="44"/>
      <c r="U119" s="45"/>
      <c r="V119" s="44"/>
      <c r="W119" s="45"/>
      <c r="X119" s="44"/>
      <c r="Y119" s="45"/>
      <c r="Z119" s="44"/>
      <c r="AA119" s="45"/>
      <c r="AB119" s="44"/>
      <c r="AC119" s="45"/>
      <c r="AD119" s="44"/>
      <c r="AE119" s="45"/>
      <c r="AF119" s="44"/>
      <c r="AG119" s="45"/>
      <c r="AH119" s="44"/>
      <c r="AI119" s="45"/>
      <c r="AJ119" s="44"/>
      <c r="AK119" s="45"/>
      <c r="AL119" s="44"/>
      <c r="AM119" s="45"/>
      <c r="AN119" s="44"/>
      <c r="AO119" s="45"/>
      <c r="AP119" s="44"/>
      <c r="AQ119" s="45"/>
      <c r="AR119" s="44"/>
      <c r="AS119" s="45"/>
      <c r="AT119" s="31"/>
      <c r="AU119" s="45"/>
      <c r="AV119" s="31"/>
      <c r="AW119" s="45"/>
      <c r="AX119" s="31"/>
      <c r="AY119" s="45"/>
      <c r="AZ119" s="31"/>
      <c r="BA119" s="45"/>
      <c r="BB119" s="31"/>
      <c r="BC119" s="45"/>
      <c r="BD119" s="31"/>
      <c r="BE119" s="45"/>
      <c r="BF119" s="31"/>
      <c r="BG119" s="45">
        <f>BF119*'Productivity Report'!$W$32</f>
        <v>0</v>
      </c>
      <c r="BH119" s="82"/>
      <c r="BI119" s="84">
        <f>BH119*'Productivity Report'!$X$32</f>
        <v>0</v>
      </c>
      <c r="BJ119" s="81">
        <v>10</v>
      </c>
      <c r="BK119" s="84">
        <f>BJ119*'Productivity Report'!$Y$32</f>
        <v>4006.71875</v>
      </c>
      <c r="BL119" s="1" t="s">
        <v>287</v>
      </c>
      <c r="BM119" s="81">
        <v>6.5</v>
      </c>
      <c r="BN119" s="84">
        <f>BM119*500</f>
        <v>3250</v>
      </c>
      <c r="BO119" s="81">
        <v>0</v>
      </c>
      <c r="BP119" s="84">
        <f>BO119*'Productivity Report'!$AA$32</f>
        <v>0</v>
      </c>
      <c r="BQ119" s="81">
        <v>4</v>
      </c>
      <c r="BR119" s="84">
        <f>BQ119*500</f>
        <v>2000</v>
      </c>
      <c r="BS119" s="81">
        <v>3</v>
      </c>
      <c r="BT119" s="84">
        <f>BS119*500</f>
        <v>1500</v>
      </c>
      <c r="BU119" s="81">
        <v>1</v>
      </c>
      <c r="BV119" s="84">
        <f>BU119*500</f>
        <v>500</v>
      </c>
      <c r="BW119" s="81">
        <v>4</v>
      </c>
      <c r="BX119" s="84">
        <f>BW119*500</f>
        <v>2000</v>
      </c>
      <c r="BY119" s="81">
        <v>3</v>
      </c>
      <c r="BZ119" s="84">
        <f>BY119*500</f>
        <v>1500</v>
      </c>
      <c r="CA119" s="81">
        <v>1</v>
      </c>
      <c r="CB119" s="84">
        <f>CA119*500</f>
        <v>500</v>
      </c>
    </row>
    <row r="120" spans="1:80" hidden="1">
      <c r="A120" s="86" t="s">
        <v>270</v>
      </c>
      <c r="B120" t="s">
        <v>5</v>
      </c>
      <c r="E120" s="36"/>
      <c r="L120" t="s">
        <v>102</v>
      </c>
      <c r="N120" s="44"/>
      <c r="O120" s="45"/>
      <c r="P120" s="44"/>
      <c r="Q120" s="45"/>
      <c r="R120" s="44"/>
      <c r="S120" s="45"/>
      <c r="T120" s="44"/>
      <c r="U120" s="45"/>
      <c r="V120" s="44"/>
      <c r="W120" s="45"/>
      <c r="X120" s="44"/>
      <c r="Y120" s="45"/>
      <c r="Z120" s="44"/>
      <c r="AA120" s="45"/>
      <c r="AB120" s="44"/>
      <c r="AC120" s="45"/>
      <c r="AD120" s="44"/>
      <c r="AE120" s="45"/>
      <c r="AF120" s="44"/>
      <c r="AG120" s="45"/>
      <c r="AH120" s="44"/>
      <c r="AI120" s="45"/>
      <c r="AJ120" s="44"/>
      <c r="AK120" s="45"/>
      <c r="AL120" s="44"/>
      <c r="AM120" s="45"/>
      <c r="AN120" s="44"/>
      <c r="AO120" s="45"/>
      <c r="AP120" s="44"/>
      <c r="AQ120" s="45"/>
      <c r="AR120" s="44"/>
      <c r="AS120" s="45"/>
      <c r="AT120" s="31"/>
      <c r="AU120" s="45"/>
      <c r="AV120" s="31"/>
      <c r="AW120" s="45"/>
      <c r="AX120" s="31"/>
      <c r="AY120" s="45"/>
      <c r="AZ120" s="31"/>
      <c r="BA120" s="45"/>
      <c r="BB120" s="31"/>
      <c r="BC120" s="45"/>
      <c r="BD120" s="31"/>
      <c r="BE120" s="45"/>
      <c r="BF120" s="31"/>
      <c r="BG120" s="45">
        <f>BF120*'Productivity Report'!$W$32</f>
        <v>0</v>
      </c>
      <c r="BH120" s="82"/>
      <c r="BI120" s="84">
        <f>BH120*'Productivity Report'!$X$32</f>
        <v>0</v>
      </c>
      <c r="BJ120" s="81">
        <v>7</v>
      </c>
      <c r="BK120" s="84">
        <f>BJ120*'Productivity Report'!$Y$32</f>
        <v>2804.703125</v>
      </c>
      <c r="BL120" s="84"/>
      <c r="BM120" s="81">
        <v>0</v>
      </c>
      <c r="BN120" s="84">
        <f>BM120*'Productivity Report'!$Z$32</f>
        <v>0</v>
      </c>
      <c r="BO120" s="81">
        <v>0</v>
      </c>
      <c r="BP120" s="84">
        <f>BO120*'Productivity Report'!$AA$32</f>
        <v>0</v>
      </c>
      <c r="BQ120" s="81">
        <v>0</v>
      </c>
      <c r="BR120" s="84">
        <f>BQ120*'Productivity Report'!$AA$32</f>
        <v>0</v>
      </c>
      <c r="BS120" s="81">
        <v>0</v>
      </c>
      <c r="BT120" s="84">
        <f>BS120*'Productivity Report'!$AA$32</f>
        <v>0</v>
      </c>
      <c r="BU120" s="81">
        <v>0</v>
      </c>
      <c r="BV120" s="84">
        <f>BU120*'Productivity Report'!$AA$32</f>
        <v>0</v>
      </c>
      <c r="BW120" s="81">
        <v>0</v>
      </c>
      <c r="BX120" s="84">
        <f>BW120*'Productivity Report'!$AA$32</f>
        <v>0</v>
      </c>
      <c r="BY120" s="81">
        <v>0</v>
      </c>
      <c r="BZ120" s="84">
        <f>BY120*'Productivity Report'!$AA$32</f>
        <v>0</v>
      </c>
      <c r="CA120" s="81">
        <v>0</v>
      </c>
      <c r="CB120" s="84">
        <f>CA120*'Productivity Report'!$AA$32</f>
        <v>0</v>
      </c>
    </row>
    <row r="121" spans="1:80" hidden="1">
      <c r="A121" s="95" t="s">
        <v>278</v>
      </c>
      <c r="B121" s="112" t="s">
        <v>5</v>
      </c>
      <c r="E121" s="36"/>
      <c r="L121" t="s">
        <v>102</v>
      </c>
      <c r="N121" s="44"/>
      <c r="O121" s="45"/>
      <c r="P121" s="44"/>
      <c r="Q121" s="45"/>
      <c r="R121" s="44"/>
      <c r="S121" s="45"/>
      <c r="T121" s="44"/>
      <c r="U121" s="45"/>
      <c r="V121" s="44"/>
      <c r="W121" s="45"/>
      <c r="X121" s="44"/>
      <c r="Y121" s="45"/>
      <c r="Z121" s="44"/>
      <c r="AA121" s="45"/>
      <c r="AB121" s="44"/>
      <c r="AC121" s="45"/>
      <c r="AD121" s="44"/>
      <c r="AE121" s="45"/>
      <c r="AF121" s="44"/>
      <c r="AG121" s="45"/>
      <c r="AH121" s="44"/>
      <c r="AI121" s="45"/>
      <c r="AJ121" s="44"/>
      <c r="AK121" s="45"/>
      <c r="AL121" s="44"/>
      <c r="AM121" s="45"/>
      <c r="AN121" s="44"/>
      <c r="AO121" s="45"/>
      <c r="AP121" s="44"/>
      <c r="AQ121" s="45"/>
      <c r="AR121" s="44"/>
      <c r="AS121" s="45"/>
      <c r="AT121" s="31"/>
      <c r="AU121" s="45"/>
      <c r="AV121" s="31"/>
      <c r="AW121" s="45"/>
      <c r="AX121" s="31"/>
      <c r="AY121" s="45"/>
      <c r="AZ121" s="31"/>
      <c r="BA121" s="45"/>
      <c r="BB121" s="31"/>
      <c r="BC121" s="45"/>
      <c r="BD121" s="31"/>
      <c r="BE121" s="45"/>
      <c r="BF121" s="31"/>
      <c r="BG121" s="45">
        <f>BF121*'Productivity Report'!$W$32</f>
        <v>0</v>
      </c>
      <c r="BH121" s="82"/>
      <c r="BI121" s="84">
        <f>BH121*'Productivity Report'!$X$32</f>
        <v>0</v>
      </c>
      <c r="BJ121" s="84">
        <v>0</v>
      </c>
      <c r="BK121" s="84">
        <f>BJ121*'Productivity Report'!$Y$32</f>
        <v>0</v>
      </c>
      <c r="BL121" s="84"/>
      <c r="BM121" s="81">
        <v>66</v>
      </c>
      <c r="BN121" s="84">
        <f>BM121*600</f>
        <v>39600</v>
      </c>
      <c r="BO121" s="81">
        <v>0</v>
      </c>
      <c r="BP121" s="84">
        <f>BO121*'Productivity Report'!$AA$32</f>
        <v>0</v>
      </c>
      <c r="BQ121" s="81">
        <v>0</v>
      </c>
      <c r="BR121" s="84">
        <f>BQ121*'Productivity Report'!$AA$32</f>
        <v>0</v>
      </c>
      <c r="BS121" s="81">
        <v>0</v>
      </c>
      <c r="BT121" s="84">
        <f>BS121*'Productivity Report'!$AA$32</f>
        <v>0</v>
      </c>
      <c r="BU121" s="81">
        <v>0</v>
      </c>
      <c r="BV121" s="84">
        <f>BU121*'Productivity Report'!$AA$32</f>
        <v>0</v>
      </c>
      <c r="BW121" s="81">
        <v>3.5</v>
      </c>
      <c r="BX121" s="84">
        <f>BW121*600</f>
        <v>2100</v>
      </c>
      <c r="BY121" s="81">
        <v>0</v>
      </c>
      <c r="BZ121" s="84">
        <f>BY121*600</f>
        <v>0</v>
      </c>
      <c r="CA121" s="81">
        <v>0</v>
      </c>
      <c r="CB121" s="84">
        <f>CA121*600</f>
        <v>0</v>
      </c>
    </row>
    <row r="122" spans="1:80" hidden="1">
      <c r="A122" s="171" t="s">
        <v>278</v>
      </c>
      <c r="B122" t="s">
        <v>273</v>
      </c>
      <c r="E122" s="36"/>
      <c r="L122" t="s">
        <v>102</v>
      </c>
      <c r="N122" s="44"/>
      <c r="O122" s="45"/>
      <c r="P122" s="44"/>
      <c r="Q122" s="45"/>
      <c r="R122" s="44"/>
      <c r="S122" s="45"/>
      <c r="T122" s="44"/>
      <c r="U122" s="45"/>
      <c r="V122" s="44"/>
      <c r="W122" s="45"/>
      <c r="X122" s="44"/>
      <c r="Y122" s="45"/>
      <c r="Z122" s="44"/>
      <c r="AA122" s="45"/>
      <c r="AB122" s="44"/>
      <c r="AC122" s="45"/>
      <c r="AD122" s="44"/>
      <c r="AE122" s="45"/>
      <c r="AF122" s="44"/>
      <c r="AG122" s="45"/>
      <c r="AH122" s="44"/>
      <c r="AI122" s="45"/>
      <c r="AJ122" s="44"/>
      <c r="AK122" s="45"/>
      <c r="AL122" s="44"/>
      <c r="AM122" s="45"/>
      <c r="AN122" s="44"/>
      <c r="AO122" s="45"/>
      <c r="AP122" s="44"/>
      <c r="AQ122" s="45"/>
      <c r="AR122" s="44"/>
      <c r="AS122" s="45"/>
      <c r="AT122" s="31"/>
      <c r="AU122" s="45"/>
      <c r="AV122" s="31"/>
      <c r="AW122" s="45"/>
      <c r="AX122" s="31"/>
      <c r="AY122" s="45"/>
      <c r="AZ122" s="31"/>
      <c r="BA122" s="45"/>
      <c r="BB122" s="31"/>
      <c r="BC122" s="45"/>
      <c r="BD122" s="31"/>
      <c r="BE122" s="45"/>
      <c r="BF122" s="31"/>
      <c r="BG122" s="45"/>
      <c r="BH122" s="82"/>
      <c r="BI122" s="84"/>
      <c r="BJ122" s="84"/>
      <c r="BK122" s="84"/>
      <c r="BL122" s="84"/>
      <c r="BM122" s="81"/>
      <c r="BN122" s="84"/>
      <c r="BO122" s="81"/>
      <c r="BP122" s="84"/>
      <c r="BQ122" s="81"/>
      <c r="BR122" s="84"/>
      <c r="BS122" s="81"/>
      <c r="BT122" s="84"/>
      <c r="BU122" s="81"/>
      <c r="BV122" s="84"/>
      <c r="BW122" s="81"/>
      <c r="BX122" s="84"/>
      <c r="BY122" s="81"/>
      <c r="BZ122" s="84"/>
      <c r="CA122" s="81">
        <v>69</v>
      </c>
      <c r="CB122" s="84">
        <f>CA122*600</f>
        <v>41400</v>
      </c>
    </row>
    <row r="123" spans="1:80" hidden="1">
      <c r="A123" s="95" t="s">
        <v>279</v>
      </c>
      <c r="B123" t="s">
        <v>5</v>
      </c>
      <c r="E123" s="36"/>
      <c r="L123" t="s">
        <v>96</v>
      </c>
      <c r="N123" s="44"/>
      <c r="O123" s="45"/>
      <c r="P123" s="44"/>
      <c r="Q123" s="45"/>
      <c r="R123" s="44"/>
      <c r="S123" s="45"/>
      <c r="T123" s="44"/>
      <c r="U123" s="45"/>
      <c r="V123" s="44"/>
      <c r="W123" s="45"/>
      <c r="X123" s="44"/>
      <c r="Y123" s="45"/>
      <c r="Z123" s="44"/>
      <c r="AA123" s="45"/>
      <c r="AB123" s="44"/>
      <c r="AC123" s="45"/>
      <c r="AD123" s="44"/>
      <c r="AE123" s="45"/>
      <c r="AF123" s="44"/>
      <c r="AG123" s="45"/>
      <c r="AH123" s="44"/>
      <c r="AI123" s="45"/>
      <c r="AJ123" s="44"/>
      <c r="AK123" s="45"/>
      <c r="AL123" s="44"/>
      <c r="AM123" s="45"/>
      <c r="AN123" s="44"/>
      <c r="AO123" s="45"/>
      <c r="AP123" s="44"/>
      <c r="AQ123" s="45"/>
      <c r="AR123" s="44"/>
      <c r="AS123" s="45"/>
      <c r="AT123" s="31"/>
      <c r="AU123" s="45"/>
      <c r="AV123" s="31"/>
      <c r="AW123" s="45"/>
      <c r="AX123" s="31"/>
      <c r="AY123" s="45"/>
      <c r="AZ123" s="31"/>
      <c r="BA123" s="45"/>
      <c r="BB123" s="31"/>
      <c r="BC123" s="45"/>
      <c r="BD123" s="31"/>
      <c r="BE123" s="45"/>
      <c r="BF123" s="31"/>
      <c r="BG123" s="45">
        <f>BF123*'Productivity Report'!$W$32</f>
        <v>0</v>
      </c>
      <c r="BH123" s="82"/>
      <c r="BI123" s="84">
        <f>BH123*'Productivity Report'!$X$32</f>
        <v>0</v>
      </c>
      <c r="BJ123" s="84">
        <v>0</v>
      </c>
      <c r="BK123" s="84">
        <f>BJ123*'Productivity Report'!$Y$32</f>
        <v>0</v>
      </c>
      <c r="BL123" s="84"/>
      <c r="BM123" s="81">
        <v>1</v>
      </c>
      <c r="BN123" s="84">
        <v>0</v>
      </c>
      <c r="BO123" s="81">
        <v>0</v>
      </c>
      <c r="BP123" s="84">
        <f>BO123*'Productivity Report'!$AA$32</f>
        <v>0</v>
      </c>
      <c r="BQ123" s="81">
        <v>0</v>
      </c>
      <c r="BR123" s="84">
        <f>BQ123*'Productivity Report'!$AA$32</f>
        <v>0</v>
      </c>
      <c r="BS123" s="81">
        <v>0</v>
      </c>
      <c r="BT123" s="84">
        <f>BS123*'Productivity Report'!$AA$32</f>
        <v>0</v>
      </c>
      <c r="BU123" s="81">
        <v>0</v>
      </c>
      <c r="BV123" s="84">
        <f>BU123*'Productivity Report'!$AA$32</f>
        <v>0</v>
      </c>
      <c r="BW123" s="81">
        <v>0</v>
      </c>
      <c r="BX123" s="84">
        <f>BW123*'Productivity Report'!$AA$32</f>
        <v>0</v>
      </c>
      <c r="BY123" s="81">
        <v>0</v>
      </c>
      <c r="BZ123" s="84">
        <f>BY123*'Productivity Report'!$AA$32</f>
        <v>0</v>
      </c>
      <c r="CA123" s="81">
        <v>0</v>
      </c>
      <c r="CB123" s="84">
        <f>CA123*'Productivity Report'!$AA$32</f>
        <v>0</v>
      </c>
    </row>
    <row r="124" spans="1:80" hidden="1">
      <c r="A124" s="95" t="s">
        <v>279</v>
      </c>
      <c r="B124" t="s">
        <v>5</v>
      </c>
      <c r="E124" s="36"/>
      <c r="L124" t="s">
        <v>102</v>
      </c>
      <c r="N124" s="44"/>
      <c r="O124" s="45"/>
      <c r="P124" s="44"/>
      <c r="Q124" s="45"/>
      <c r="R124" s="44"/>
      <c r="S124" s="45"/>
      <c r="T124" s="44"/>
      <c r="U124" s="45"/>
      <c r="V124" s="44"/>
      <c r="W124" s="45"/>
      <c r="X124" s="44"/>
      <c r="Y124" s="45"/>
      <c r="Z124" s="44"/>
      <c r="AA124" s="45"/>
      <c r="AB124" s="44"/>
      <c r="AC124" s="45"/>
      <c r="AD124" s="44"/>
      <c r="AE124" s="45"/>
      <c r="AF124" s="44"/>
      <c r="AG124" s="45"/>
      <c r="AH124" s="44"/>
      <c r="AI124" s="45"/>
      <c r="AJ124" s="44"/>
      <c r="AK124" s="45"/>
      <c r="AL124" s="44"/>
      <c r="AM124" s="45"/>
      <c r="AN124" s="44"/>
      <c r="AO124" s="45"/>
      <c r="AP124" s="44"/>
      <c r="AQ124" s="45"/>
      <c r="AR124" s="44"/>
      <c r="AS124" s="45"/>
      <c r="AT124" s="31"/>
      <c r="AU124" s="45"/>
      <c r="AV124" s="31"/>
      <c r="AW124" s="45"/>
      <c r="AX124" s="31"/>
      <c r="AY124" s="45"/>
      <c r="AZ124" s="31"/>
      <c r="BA124" s="45"/>
      <c r="BB124" s="31"/>
      <c r="BC124" s="45"/>
      <c r="BD124" s="31"/>
      <c r="BE124" s="45"/>
      <c r="BF124" s="31"/>
      <c r="BG124" s="45"/>
      <c r="BH124" s="82"/>
      <c r="BI124" s="84"/>
      <c r="BJ124" s="84"/>
      <c r="BK124" s="84"/>
      <c r="BL124" s="84"/>
      <c r="BM124" s="81"/>
      <c r="BN124" s="84"/>
      <c r="BO124" s="81"/>
      <c r="BP124" s="84"/>
      <c r="BQ124" s="81"/>
      <c r="BR124" s="84"/>
      <c r="BS124" s="81"/>
      <c r="BT124" s="84"/>
      <c r="BU124" s="81">
        <v>1</v>
      </c>
      <c r="BV124" s="84">
        <f>BU124*600</f>
        <v>600</v>
      </c>
      <c r="BW124" s="81">
        <v>0</v>
      </c>
      <c r="BX124" s="84">
        <f>BW124*600</f>
        <v>0</v>
      </c>
      <c r="BY124" s="81">
        <v>1</v>
      </c>
      <c r="BZ124" s="84">
        <f t="shared" ref="BZ124:BZ129" si="7">BY124*600</f>
        <v>600</v>
      </c>
      <c r="CA124" s="81">
        <v>0</v>
      </c>
      <c r="CB124" s="84">
        <f t="shared" ref="CB124:CB129" si="8">CA124*600</f>
        <v>0</v>
      </c>
    </row>
    <row r="125" spans="1:80" hidden="1">
      <c r="A125" s="129" t="s">
        <v>304</v>
      </c>
      <c r="B125" t="s">
        <v>273</v>
      </c>
      <c r="E125" s="36"/>
      <c r="L125" t="s">
        <v>102</v>
      </c>
      <c r="N125" s="44"/>
      <c r="O125" s="45"/>
      <c r="P125" s="44"/>
      <c r="Q125" s="45"/>
      <c r="R125" s="44"/>
      <c r="S125" s="45"/>
      <c r="T125" s="44"/>
      <c r="U125" s="45"/>
      <c r="V125" s="44"/>
      <c r="W125" s="45"/>
      <c r="X125" s="44"/>
      <c r="Y125" s="45"/>
      <c r="Z125" s="44"/>
      <c r="AA125" s="45"/>
      <c r="AB125" s="44"/>
      <c r="AC125" s="45"/>
      <c r="AD125" s="44"/>
      <c r="AE125" s="45"/>
      <c r="AF125" s="44"/>
      <c r="AG125" s="45"/>
      <c r="AH125" s="44"/>
      <c r="AI125" s="45"/>
      <c r="AJ125" s="44"/>
      <c r="AK125" s="45"/>
      <c r="AL125" s="44"/>
      <c r="AM125" s="45"/>
      <c r="AN125" s="44"/>
      <c r="AO125" s="45"/>
      <c r="AP125" s="44"/>
      <c r="AQ125" s="45"/>
      <c r="AR125" s="44"/>
      <c r="AS125" s="45"/>
      <c r="AT125" s="31"/>
      <c r="AU125" s="45"/>
      <c r="AV125" s="31"/>
      <c r="AW125" s="45"/>
      <c r="AX125" s="31"/>
      <c r="AY125" s="45"/>
      <c r="AZ125" s="31"/>
      <c r="BA125" s="45"/>
      <c r="BB125" s="31"/>
      <c r="BC125" s="45"/>
      <c r="BD125" s="31"/>
      <c r="BE125" s="45"/>
      <c r="BF125" s="31"/>
      <c r="BG125" s="45"/>
      <c r="BH125" s="82"/>
      <c r="BI125" s="84"/>
      <c r="BJ125" s="84"/>
      <c r="BK125" s="84"/>
      <c r="BL125" s="84"/>
      <c r="BM125" s="81">
        <v>0</v>
      </c>
      <c r="BN125" s="84"/>
      <c r="BO125" s="81">
        <v>18.5</v>
      </c>
      <c r="BP125" s="84">
        <f>BO125*600</f>
        <v>11100</v>
      </c>
      <c r="BQ125" s="81">
        <v>213</v>
      </c>
      <c r="BR125" s="84">
        <f>BQ125*600</f>
        <v>127800</v>
      </c>
      <c r="BS125" s="81">
        <v>111.75</v>
      </c>
      <c r="BT125" s="84">
        <f>BS125*600</f>
        <v>67050</v>
      </c>
      <c r="BU125" s="81">
        <v>30</v>
      </c>
      <c r="BV125" s="84">
        <f>BU125*600</f>
        <v>18000</v>
      </c>
      <c r="BW125" s="81">
        <v>0</v>
      </c>
      <c r="BX125" s="84">
        <f>BW125*600</f>
        <v>0</v>
      </c>
      <c r="BY125" s="81">
        <v>0</v>
      </c>
      <c r="BZ125" s="84">
        <f t="shared" si="7"/>
        <v>0</v>
      </c>
      <c r="CA125" s="81">
        <v>0</v>
      </c>
      <c r="CB125" s="84">
        <f t="shared" si="8"/>
        <v>0</v>
      </c>
    </row>
    <row r="126" spans="1:80" hidden="1">
      <c r="A126" s="130" t="s">
        <v>302</v>
      </c>
      <c r="B126" t="s">
        <v>273</v>
      </c>
      <c r="E126" s="36"/>
      <c r="L126" t="s">
        <v>102</v>
      </c>
      <c r="N126" s="44"/>
      <c r="O126" s="45"/>
      <c r="P126" s="44"/>
      <c r="Q126" s="45"/>
      <c r="R126" s="44"/>
      <c r="S126" s="45"/>
      <c r="T126" s="44"/>
      <c r="U126" s="45"/>
      <c r="V126" s="44"/>
      <c r="W126" s="45"/>
      <c r="X126" s="44"/>
      <c r="Y126" s="45"/>
      <c r="Z126" s="44"/>
      <c r="AA126" s="45"/>
      <c r="AB126" s="44"/>
      <c r="AC126" s="45"/>
      <c r="AD126" s="44"/>
      <c r="AE126" s="45"/>
      <c r="AF126" s="44"/>
      <c r="AG126" s="45"/>
      <c r="AH126" s="44"/>
      <c r="AI126" s="45"/>
      <c r="AJ126" s="44"/>
      <c r="AK126" s="45"/>
      <c r="AL126" s="44"/>
      <c r="AM126" s="45"/>
      <c r="AN126" s="44"/>
      <c r="AO126" s="45"/>
      <c r="AP126" s="44"/>
      <c r="AQ126" s="45"/>
      <c r="AR126" s="44"/>
      <c r="AS126" s="45"/>
      <c r="AT126" s="31"/>
      <c r="AU126" s="45"/>
      <c r="AV126" s="31"/>
      <c r="AW126" s="45"/>
      <c r="AX126" s="31"/>
      <c r="AY126" s="45"/>
      <c r="AZ126" s="31"/>
      <c r="BA126" s="45"/>
      <c r="BB126" s="31"/>
      <c r="BC126" s="45"/>
      <c r="BD126" s="31"/>
      <c r="BE126" s="45"/>
      <c r="BF126" s="31"/>
      <c r="BG126" s="45"/>
      <c r="BH126" s="82"/>
      <c r="BI126" s="84"/>
      <c r="BJ126" s="84"/>
      <c r="BK126" s="84"/>
      <c r="BL126" s="84"/>
      <c r="BM126" s="81">
        <v>0</v>
      </c>
      <c r="BN126" s="84"/>
      <c r="BO126" s="81">
        <v>197.25</v>
      </c>
      <c r="BP126" s="84">
        <f>BO126*600</f>
        <v>118350</v>
      </c>
      <c r="BQ126" s="81">
        <v>189.5</v>
      </c>
      <c r="BR126" s="84">
        <f>BQ126*600</f>
        <v>113700</v>
      </c>
      <c r="BS126" s="81">
        <v>150.5</v>
      </c>
      <c r="BT126" s="84">
        <f>BS126*600</f>
        <v>90300</v>
      </c>
      <c r="BU126" s="81">
        <v>7.5</v>
      </c>
      <c r="BV126" s="84">
        <f>BU126*600</f>
        <v>4500</v>
      </c>
      <c r="BW126" s="81">
        <v>0</v>
      </c>
      <c r="BX126" s="84">
        <f>BW126*600</f>
        <v>0</v>
      </c>
      <c r="BY126" s="81">
        <v>0</v>
      </c>
      <c r="BZ126" s="84">
        <f t="shared" si="7"/>
        <v>0</v>
      </c>
      <c r="CA126" s="81">
        <v>0</v>
      </c>
      <c r="CB126" s="84">
        <f t="shared" si="8"/>
        <v>0</v>
      </c>
    </row>
    <row r="127" spans="1:80" hidden="1">
      <c r="A127" s="109" t="s">
        <v>302</v>
      </c>
      <c r="B127" t="s">
        <v>5</v>
      </c>
      <c r="E127" s="36"/>
      <c r="L127" t="s">
        <v>102</v>
      </c>
      <c r="N127" s="44"/>
      <c r="O127" s="45"/>
      <c r="P127" s="44"/>
      <c r="Q127" s="45"/>
      <c r="R127" s="44"/>
      <c r="S127" s="45"/>
      <c r="T127" s="44"/>
      <c r="U127" s="45"/>
      <c r="V127" s="44"/>
      <c r="W127" s="45"/>
      <c r="X127" s="44"/>
      <c r="Y127" s="45"/>
      <c r="Z127" s="44"/>
      <c r="AA127" s="45"/>
      <c r="AB127" s="44"/>
      <c r="AC127" s="45"/>
      <c r="AD127" s="44"/>
      <c r="AE127" s="45"/>
      <c r="AF127" s="44"/>
      <c r="AG127" s="45"/>
      <c r="AH127" s="44"/>
      <c r="AI127" s="45"/>
      <c r="AJ127" s="44"/>
      <c r="AK127" s="45"/>
      <c r="AL127" s="44"/>
      <c r="AM127" s="45"/>
      <c r="AN127" s="44"/>
      <c r="AO127" s="45"/>
      <c r="AP127" s="44"/>
      <c r="AQ127" s="45"/>
      <c r="AR127" s="44"/>
      <c r="AS127" s="45"/>
      <c r="AT127" s="31"/>
      <c r="AU127" s="45"/>
      <c r="AV127" s="31"/>
      <c r="AW127" s="45"/>
      <c r="AX127" s="31"/>
      <c r="AY127" s="45"/>
      <c r="AZ127" s="31"/>
      <c r="BA127" s="45"/>
      <c r="BB127" s="31"/>
      <c r="BC127" s="45"/>
      <c r="BD127" s="31"/>
      <c r="BE127" s="45"/>
      <c r="BF127" s="31"/>
      <c r="BG127" s="45"/>
      <c r="BH127" s="82"/>
      <c r="BI127" s="84"/>
      <c r="BJ127" s="84"/>
      <c r="BK127" s="84"/>
      <c r="BL127" s="84"/>
      <c r="BM127" s="81">
        <v>0</v>
      </c>
      <c r="BN127" s="84"/>
      <c r="BO127" s="81">
        <v>197.25</v>
      </c>
      <c r="BP127" s="84">
        <f>BO127*600</f>
        <v>118350</v>
      </c>
      <c r="BQ127" s="81">
        <v>189.5</v>
      </c>
      <c r="BR127" s="84">
        <f>BQ127*600</f>
        <v>113700</v>
      </c>
      <c r="BS127" s="81">
        <v>150.5</v>
      </c>
      <c r="BT127" s="84">
        <f>BS127*600</f>
        <v>90300</v>
      </c>
      <c r="BU127" s="81">
        <v>0.5</v>
      </c>
      <c r="BV127" s="84">
        <v>0</v>
      </c>
      <c r="BW127" s="81">
        <v>0</v>
      </c>
      <c r="BX127" s="84">
        <v>0</v>
      </c>
      <c r="BY127" s="81">
        <v>7</v>
      </c>
      <c r="BZ127" s="84">
        <f t="shared" si="7"/>
        <v>4200</v>
      </c>
      <c r="CA127" s="81">
        <v>0</v>
      </c>
      <c r="CB127" s="84">
        <f t="shared" si="8"/>
        <v>0</v>
      </c>
    </row>
    <row r="128" spans="1:80" hidden="1">
      <c r="A128" s="126" t="s">
        <v>359</v>
      </c>
      <c r="B128" t="s">
        <v>273</v>
      </c>
      <c r="E128" s="36"/>
      <c r="L128" t="s">
        <v>102</v>
      </c>
      <c r="N128" s="44"/>
      <c r="O128" s="45"/>
      <c r="P128" s="44"/>
      <c r="Q128" s="45"/>
      <c r="R128" s="44"/>
      <c r="S128" s="45"/>
      <c r="T128" s="44"/>
      <c r="U128" s="45"/>
      <c r="V128" s="44"/>
      <c r="W128" s="45"/>
      <c r="X128" s="44"/>
      <c r="Y128" s="45"/>
      <c r="Z128" s="44"/>
      <c r="AA128" s="45"/>
      <c r="AB128" s="44"/>
      <c r="AC128" s="45"/>
      <c r="AD128" s="44"/>
      <c r="AE128" s="45"/>
      <c r="AF128" s="44"/>
      <c r="AG128" s="45"/>
      <c r="AH128" s="44"/>
      <c r="AI128" s="45"/>
      <c r="AJ128" s="44"/>
      <c r="AK128" s="45"/>
      <c r="AL128" s="44"/>
      <c r="AM128" s="45"/>
      <c r="AN128" s="44"/>
      <c r="AO128" s="45"/>
      <c r="AP128" s="44"/>
      <c r="AQ128" s="45"/>
      <c r="AR128" s="44"/>
      <c r="AS128" s="45"/>
      <c r="AT128" s="31"/>
      <c r="AU128" s="45"/>
      <c r="AV128" s="31"/>
      <c r="AW128" s="45"/>
      <c r="AX128" s="31"/>
      <c r="AY128" s="45"/>
      <c r="AZ128" s="31"/>
      <c r="BA128" s="45"/>
      <c r="BB128" s="31"/>
      <c r="BC128" s="45"/>
      <c r="BD128" s="31"/>
      <c r="BE128" s="45"/>
      <c r="BF128" s="31"/>
      <c r="BG128" s="45"/>
      <c r="BH128" s="82"/>
      <c r="BI128" s="84"/>
      <c r="BJ128" s="84"/>
      <c r="BK128" s="84"/>
      <c r="BL128" s="84"/>
      <c r="BM128" s="81"/>
      <c r="BN128" s="84"/>
      <c r="BO128" s="81"/>
      <c r="BP128" s="84"/>
      <c r="BQ128" s="81"/>
      <c r="BR128" s="84"/>
      <c r="BS128" s="81"/>
      <c r="BT128" s="84"/>
      <c r="BU128" s="81"/>
      <c r="BV128" s="84"/>
      <c r="BW128" s="81"/>
      <c r="BX128" s="84"/>
      <c r="BY128" s="81">
        <v>8</v>
      </c>
      <c r="BZ128" s="84">
        <f t="shared" si="7"/>
        <v>4800</v>
      </c>
      <c r="CA128" s="81">
        <v>0</v>
      </c>
      <c r="CB128" s="84">
        <f t="shared" si="8"/>
        <v>0</v>
      </c>
    </row>
    <row r="129" spans="1:80" hidden="1">
      <c r="A129" s="126" t="s">
        <v>370</v>
      </c>
      <c r="B129" t="s">
        <v>273</v>
      </c>
      <c r="E129" s="36"/>
      <c r="L129" t="s">
        <v>102</v>
      </c>
      <c r="N129" s="44"/>
      <c r="O129" s="45"/>
      <c r="P129" s="44"/>
      <c r="Q129" s="45"/>
      <c r="R129" s="44"/>
      <c r="S129" s="45"/>
      <c r="T129" s="44"/>
      <c r="U129" s="45"/>
      <c r="V129" s="44"/>
      <c r="W129" s="45"/>
      <c r="X129" s="44"/>
      <c r="Y129" s="45"/>
      <c r="Z129" s="44"/>
      <c r="AA129" s="45"/>
      <c r="AB129" s="44"/>
      <c r="AC129" s="45"/>
      <c r="AD129" s="44"/>
      <c r="AE129" s="45"/>
      <c r="AF129" s="44"/>
      <c r="AG129" s="45"/>
      <c r="AH129" s="44"/>
      <c r="AI129" s="45"/>
      <c r="AJ129" s="44"/>
      <c r="AK129" s="45"/>
      <c r="AL129" s="44"/>
      <c r="AM129" s="45"/>
      <c r="AN129" s="44"/>
      <c r="AO129" s="45"/>
      <c r="AP129" s="44"/>
      <c r="AQ129" s="45"/>
      <c r="AR129" s="44"/>
      <c r="AS129" s="45"/>
      <c r="AT129" s="31"/>
      <c r="AU129" s="45"/>
      <c r="AV129" s="31"/>
      <c r="AW129" s="45"/>
      <c r="AX129" s="31"/>
      <c r="AY129" s="45"/>
      <c r="AZ129" s="31"/>
      <c r="BA129" s="45"/>
      <c r="BB129" s="31"/>
      <c r="BC129" s="45"/>
      <c r="BD129" s="31"/>
      <c r="BE129" s="45"/>
      <c r="BF129" s="31"/>
      <c r="BG129" s="45"/>
      <c r="BH129" s="82"/>
      <c r="BI129" s="84"/>
      <c r="BJ129" s="84"/>
      <c r="BK129" s="84"/>
      <c r="BL129" s="84"/>
      <c r="BM129" s="81"/>
      <c r="BN129" s="84"/>
      <c r="BO129" s="81"/>
      <c r="BP129" s="84"/>
      <c r="BQ129" s="81"/>
      <c r="BR129" s="84"/>
      <c r="BS129" s="81"/>
      <c r="BT129" s="84"/>
      <c r="BU129" s="81"/>
      <c r="BV129" s="84"/>
      <c r="BW129" s="81"/>
      <c r="BX129" s="84"/>
      <c r="BY129" s="81">
        <v>27</v>
      </c>
      <c r="BZ129" s="84">
        <f t="shared" si="7"/>
        <v>16200</v>
      </c>
      <c r="CA129" s="81">
        <v>0</v>
      </c>
      <c r="CB129" s="84">
        <f t="shared" si="8"/>
        <v>0</v>
      </c>
    </row>
    <row r="130" spans="1:80" hidden="1">
      <c r="A130" s="113" t="s">
        <v>314</v>
      </c>
      <c r="B130" t="s">
        <v>5</v>
      </c>
      <c r="E130" s="36"/>
      <c r="L130" t="s">
        <v>96</v>
      </c>
      <c r="N130" s="44"/>
      <c r="O130" s="45"/>
      <c r="P130" s="44"/>
      <c r="Q130" s="45"/>
      <c r="R130" s="44"/>
      <c r="S130" s="45"/>
      <c r="T130" s="44"/>
      <c r="U130" s="45"/>
      <c r="V130" s="44"/>
      <c r="W130" s="45"/>
      <c r="X130" s="44"/>
      <c r="Y130" s="45"/>
      <c r="Z130" s="44"/>
      <c r="AA130" s="45"/>
      <c r="AB130" s="44"/>
      <c r="AC130" s="45"/>
      <c r="AD130" s="44"/>
      <c r="AE130" s="45"/>
      <c r="AF130" s="44"/>
      <c r="AG130" s="45"/>
      <c r="AH130" s="44"/>
      <c r="AI130" s="45"/>
      <c r="AJ130" s="44"/>
      <c r="AK130" s="45"/>
      <c r="AL130" s="44"/>
      <c r="AM130" s="45"/>
      <c r="AN130" s="44"/>
      <c r="AO130" s="45"/>
      <c r="AP130" s="44"/>
      <c r="AQ130" s="45"/>
      <c r="AR130" s="44"/>
      <c r="AS130" s="45"/>
      <c r="AT130" s="31"/>
      <c r="AU130" s="45"/>
      <c r="AV130" s="31"/>
      <c r="AW130" s="45"/>
      <c r="AX130" s="31"/>
      <c r="AY130" s="45"/>
      <c r="AZ130" s="31"/>
      <c r="BA130" s="45"/>
      <c r="BB130" s="31"/>
      <c r="BC130" s="45"/>
      <c r="BD130" s="31"/>
      <c r="BE130" s="45"/>
      <c r="BF130" s="31"/>
      <c r="BG130" s="45"/>
      <c r="BH130" s="82"/>
      <c r="BI130" s="84"/>
      <c r="BJ130" s="84"/>
      <c r="BK130" s="84"/>
      <c r="BL130" s="84"/>
      <c r="BM130" s="81"/>
      <c r="BN130" s="84"/>
      <c r="BO130" s="81"/>
      <c r="BP130" s="84"/>
      <c r="BQ130" s="81"/>
      <c r="BR130" s="84"/>
      <c r="BS130" s="81"/>
      <c r="BT130" s="84"/>
      <c r="BU130" s="81">
        <v>0</v>
      </c>
      <c r="BV130" s="84">
        <v>0</v>
      </c>
      <c r="BW130" s="81">
        <v>0</v>
      </c>
      <c r="BX130" s="84">
        <v>0</v>
      </c>
      <c r="BY130" s="81">
        <v>0</v>
      </c>
      <c r="BZ130" s="84">
        <v>0</v>
      </c>
      <c r="CA130" s="81">
        <v>0</v>
      </c>
      <c r="CB130" s="84">
        <v>0</v>
      </c>
    </row>
    <row r="131" spans="1:80" hidden="1">
      <c r="A131" s="131" t="s">
        <v>315</v>
      </c>
      <c r="B131" t="s">
        <v>273</v>
      </c>
      <c r="E131" s="36"/>
      <c r="L131" t="s">
        <v>102</v>
      </c>
      <c r="N131" s="44"/>
      <c r="O131" s="45"/>
      <c r="P131" s="44"/>
      <c r="Q131" s="45"/>
      <c r="R131" s="44"/>
      <c r="S131" s="45"/>
      <c r="T131" s="44"/>
      <c r="U131" s="45"/>
      <c r="V131" s="44"/>
      <c r="W131" s="45"/>
      <c r="X131" s="44"/>
      <c r="Y131" s="45"/>
      <c r="Z131" s="44"/>
      <c r="AA131" s="45"/>
      <c r="AB131" s="44"/>
      <c r="AC131" s="45"/>
      <c r="AD131" s="44"/>
      <c r="AE131" s="45"/>
      <c r="AF131" s="44"/>
      <c r="AG131" s="45"/>
      <c r="AH131" s="44"/>
      <c r="AI131" s="45"/>
      <c r="AJ131" s="44"/>
      <c r="AK131" s="45"/>
      <c r="AL131" s="44"/>
      <c r="AM131" s="45"/>
      <c r="AN131" s="44"/>
      <c r="AO131" s="45"/>
      <c r="AP131" s="44"/>
      <c r="AQ131" s="45"/>
      <c r="AR131" s="44"/>
      <c r="AS131" s="45"/>
      <c r="AT131" s="31"/>
      <c r="AU131" s="45"/>
      <c r="AV131" s="31"/>
      <c r="AW131" s="45"/>
      <c r="AX131" s="31"/>
      <c r="AY131" s="45"/>
      <c r="AZ131" s="31"/>
      <c r="BA131" s="45"/>
      <c r="BB131" s="31"/>
      <c r="BC131" s="45"/>
      <c r="BD131" s="31"/>
      <c r="BE131" s="45"/>
      <c r="BF131" s="31"/>
      <c r="BG131" s="45"/>
      <c r="BH131" s="82"/>
      <c r="BI131" s="84"/>
      <c r="BJ131" s="84"/>
      <c r="BK131" s="84"/>
      <c r="BL131" s="84"/>
      <c r="BM131" s="81"/>
      <c r="BN131" s="84"/>
      <c r="BO131" s="81"/>
      <c r="BP131" s="84"/>
      <c r="BQ131" s="81"/>
      <c r="BR131" s="84"/>
      <c r="BS131" s="81">
        <v>20.5</v>
      </c>
      <c r="BT131" s="84">
        <f>BS131*600</f>
        <v>12300</v>
      </c>
      <c r="BU131" s="81">
        <v>13</v>
      </c>
      <c r="BV131" s="84">
        <f>BU131*600</f>
        <v>7800</v>
      </c>
      <c r="BW131" s="81">
        <v>0</v>
      </c>
      <c r="BX131" s="84">
        <f t="shared" ref="BX131:BX136" si="9">BW131*600</f>
        <v>0</v>
      </c>
      <c r="BY131" s="81">
        <v>0</v>
      </c>
      <c r="BZ131" s="84">
        <f t="shared" ref="BZ131:BZ137" si="10">BY131*600</f>
        <v>0</v>
      </c>
      <c r="CA131" s="81">
        <v>0</v>
      </c>
      <c r="CB131" s="84">
        <f t="shared" ref="CB131:CB137" si="11">CA131*600</f>
        <v>0</v>
      </c>
    </row>
    <row r="132" spans="1:80" hidden="1">
      <c r="A132" s="114" t="s">
        <v>316</v>
      </c>
      <c r="B132" t="s">
        <v>273</v>
      </c>
      <c r="E132" s="36"/>
      <c r="L132" t="s">
        <v>102</v>
      </c>
      <c r="N132" s="44"/>
      <c r="O132" s="45"/>
      <c r="P132" s="44"/>
      <c r="Q132" s="45"/>
      <c r="R132" s="44"/>
      <c r="S132" s="45"/>
      <c r="T132" s="44"/>
      <c r="U132" s="45"/>
      <c r="V132" s="44"/>
      <c r="W132" s="45"/>
      <c r="X132" s="44"/>
      <c r="Y132" s="45"/>
      <c r="Z132" s="44"/>
      <c r="AA132" s="45"/>
      <c r="AB132" s="44"/>
      <c r="AC132" s="45"/>
      <c r="AD132" s="44"/>
      <c r="AE132" s="45"/>
      <c r="AF132" s="44"/>
      <c r="AG132" s="45"/>
      <c r="AH132" s="44"/>
      <c r="AI132" s="45"/>
      <c r="AJ132" s="44"/>
      <c r="AK132" s="45"/>
      <c r="AL132" s="44"/>
      <c r="AM132" s="45"/>
      <c r="AN132" s="44"/>
      <c r="AO132" s="45"/>
      <c r="AP132" s="44"/>
      <c r="AQ132" s="45"/>
      <c r="AR132" s="44"/>
      <c r="AS132" s="45"/>
      <c r="AT132" s="31"/>
      <c r="AU132" s="45"/>
      <c r="AV132" s="31"/>
      <c r="AW132" s="45"/>
      <c r="AX132" s="31"/>
      <c r="AY132" s="45"/>
      <c r="AZ132" s="31"/>
      <c r="BA132" s="45"/>
      <c r="BB132" s="31"/>
      <c r="BC132" s="45"/>
      <c r="BD132" s="31"/>
      <c r="BE132" s="45"/>
      <c r="BF132" s="31"/>
      <c r="BG132" s="45"/>
      <c r="BH132" s="82"/>
      <c r="BI132" s="84"/>
      <c r="BJ132" s="84"/>
      <c r="BK132" s="84"/>
      <c r="BL132" s="84"/>
      <c r="BM132" s="81"/>
      <c r="BN132" s="84"/>
      <c r="BO132" s="81"/>
      <c r="BP132" s="84"/>
      <c r="BQ132" s="81"/>
      <c r="BR132" s="84"/>
      <c r="BS132" s="81">
        <v>138.5</v>
      </c>
      <c r="BT132" s="84">
        <f>BS132*600</f>
        <v>83100</v>
      </c>
      <c r="BU132" s="81">
        <v>0</v>
      </c>
      <c r="BV132" s="84">
        <f>BU132*600</f>
        <v>0</v>
      </c>
      <c r="BW132" s="81">
        <v>0</v>
      </c>
      <c r="BX132" s="84">
        <f t="shared" si="9"/>
        <v>0</v>
      </c>
      <c r="BY132" s="81">
        <v>0</v>
      </c>
      <c r="BZ132" s="84">
        <f t="shared" si="10"/>
        <v>0</v>
      </c>
      <c r="CA132" s="81">
        <v>0</v>
      </c>
      <c r="CB132" s="84">
        <f t="shared" si="11"/>
        <v>0</v>
      </c>
    </row>
    <row r="133" spans="1:80" hidden="1">
      <c r="A133" s="114" t="s">
        <v>317</v>
      </c>
      <c r="B133" t="s">
        <v>273</v>
      </c>
      <c r="E133" s="36"/>
      <c r="L133" t="s">
        <v>102</v>
      </c>
      <c r="N133" s="44"/>
      <c r="O133" s="45"/>
      <c r="P133" s="44"/>
      <c r="Q133" s="45"/>
      <c r="R133" s="44"/>
      <c r="S133" s="45"/>
      <c r="T133" s="44"/>
      <c r="U133" s="45"/>
      <c r="V133" s="44"/>
      <c r="W133" s="45"/>
      <c r="X133" s="44"/>
      <c r="Y133" s="45"/>
      <c r="Z133" s="44"/>
      <c r="AA133" s="45"/>
      <c r="AB133" s="44"/>
      <c r="AC133" s="45"/>
      <c r="AD133" s="44"/>
      <c r="AE133" s="45"/>
      <c r="AF133" s="44"/>
      <c r="AG133" s="45"/>
      <c r="AH133" s="44"/>
      <c r="AI133" s="45"/>
      <c r="AJ133" s="44"/>
      <c r="AK133" s="45"/>
      <c r="AL133" s="44"/>
      <c r="AM133" s="45"/>
      <c r="AN133" s="44"/>
      <c r="AO133" s="45"/>
      <c r="AP133" s="44"/>
      <c r="AQ133" s="45"/>
      <c r="AR133" s="44"/>
      <c r="AS133" s="45"/>
      <c r="AT133" s="31"/>
      <c r="AU133" s="45"/>
      <c r="AV133" s="31"/>
      <c r="AW133" s="45"/>
      <c r="AX133" s="31"/>
      <c r="AY133" s="45"/>
      <c r="AZ133" s="31"/>
      <c r="BA133" s="45"/>
      <c r="BB133" s="31"/>
      <c r="BC133" s="45"/>
      <c r="BD133" s="31"/>
      <c r="BE133" s="45"/>
      <c r="BF133" s="31"/>
      <c r="BG133" s="45"/>
      <c r="BH133" s="82"/>
      <c r="BI133" s="84"/>
      <c r="BJ133" s="84"/>
      <c r="BK133" s="84"/>
      <c r="BL133" s="84"/>
      <c r="BM133" s="81"/>
      <c r="BN133" s="84"/>
      <c r="BO133" s="81"/>
      <c r="BP133" s="84"/>
      <c r="BQ133" s="81"/>
      <c r="BR133" s="84"/>
      <c r="BS133" s="81">
        <v>24</v>
      </c>
      <c r="BT133" s="84">
        <f>BS133*600</f>
        <v>14400</v>
      </c>
      <c r="BU133" s="81">
        <v>0</v>
      </c>
      <c r="BV133" s="84">
        <f>BU133*600</f>
        <v>0</v>
      </c>
      <c r="BW133" s="81">
        <v>0</v>
      </c>
      <c r="BX133" s="84">
        <f t="shared" si="9"/>
        <v>0</v>
      </c>
      <c r="BY133" s="81">
        <v>0</v>
      </c>
      <c r="BZ133" s="84">
        <f t="shared" si="10"/>
        <v>0</v>
      </c>
      <c r="CA133" s="81">
        <v>0</v>
      </c>
      <c r="CB133" s="84">
        <f t="shared" si="11"/>
        <v>0</v>
      </c>
    </row>
    <row r="134" spans="1:80" hidden="1">
      <c r="A134" s="114" t="s">
        <v>318</v>
      </c>
      <c r="B134" t="s">
        <v>5</v>
      </c>
      <c r="E134" s="36"/>
      <c r="L134" t="s">
        <v>102</v>
      </c>
      <c r="N134" s="44"/>
      <c r="O134" s="45"/>
      <c r="P134" s="44"/>
      <c r="Q134" s="45"/>
      <c r="R134" s="44"/>
      <c r="S134" s="45"/>
      <c r="T134" s="44"/>
      <c r="U134" s="45"/>
      <c r="V134" s="44"/>
      <c r="W134" s="45"/>
      <c r="X134" s="44"/>
      <c r="Y134" s="45"/>
      <c r="Z134" s="44"/>
      <c r="AA134" s="45"/>
      <c r="AB134" s="44"/>
      <c r="AC134" s="45"/>
      <c r="AD134" s="44"/>
      <c r="AE134" s="45"/>
      <c r="AF134" s="44"/>
      <c r="AG134" s="45"/>
      <c r="AH134" s="44"/>
      <c r="AI134" s="45"/>
      <c r="AJ134" s="44"/>
      <c r="AK134" s="45"/>
      <c r="AL134" s="44"/>
      <c r="AM134" s="45"/>
      <c r="AN134" s="44"/>
      <c r="AO134" s="45"/>
      <c r="AP134" s="44"/>
      <c r="AQ134" s="45"/>
      <c r="AR134" s="44"/>
      <c r="AS134" s="45"/>
      <c r="AT134" s="31"/>
      <c r="AU134" s="45"/>
      <c r="AV134" s="31"/>
      <c r="AW134" s="45"/>
      <c r="AX134" s="31"/>
      <c r="AY134" s="45"/>
      <c r="AZ134" s="31"/>
      <c r="BA134" s="45"/>
      <c r="BB134" s="31"/>
      <c r="BC134" s="45"/>
      <c r="BD134" s="31"/>
      <c r="BE134" s="45"/>
      <c r="BF134" s="31"/>
      <c r="BG134" s="45"/>
      <c r="BH134" s="82"/>
      <c r="BI134" s="84"/>
      <c r="BJ134" s="84"/>
      <c r="BK134" s="84"/>
      <c r="BL134" s="84"/>
      <c r="BM134" s="81"/>
      <c r="BN134" s="84"/>
      <c r="BO134" s="81"/>
      <c r="BP134" s="84"/>
      <c r="BQ134" s="81"/>
      <c r="BR134" s="84"/>
      <c r="BS134" s="81">
        <v>9</v>
      </c>
      <c r="BT134" s="84">
        <v>0</v>
      </c>
      <c r="BU134" s="81">
        <v>0</v>
      </c>
      <c r="BV134" s="84">
        <v>0</v>
      </c>
      <c r="BW134" s="81">
        <v>1</v>
      </c>
      <c r="BX134" s="84">
        <f t="shared" si="9"/>
        <v>600</v>
      </c>
      <c r="BY134" s="81">
        <v>0</v>
      </c>
      <c r="BZ134" s="84">
        <f t="shared" si="10"/>
        <v>0</v>
      </c>
      <c r="CA134" s="81">
        <v>0</v>
      </c>
      <c r="CB134" s="84">
        <f t="shared" si="11"/>
        <v>0</v>
      </c>
    </row>
    <row r="135" spans="1:80" hidden="1">
      <c r="A135" s="115" t="s">
        <v>319</v>
      </c>
      <c r="B135" t="s">
        <v>273</v>
      </c>
      <c r="E135" s="36"/>
      <c r="L135" t="s">
        <v>102</v>
      </c>
      <c r="N135" s="44"/>
      <c r="O135" s="45"/>
      <c r="P135" s="44"/>
      <c r="Q135" s="45"/>
      <c r="R135" s="44"/>
      <c r="S135" s="45"/>
      <c r="T135" s="44"/>
      <c r="U135" s="45"/>
      <c r="V135" s="44"/>
      <c r="W135" s="45"/>
      <c r="X135" s="44"/>
      <c r="Y135" s="45"/>
      <c r="Z135" s="44"/>
      <c r="AA135" s="45"/>
      <c r="AB135" s="44"/>
      <c r="AC135" s="45"/>
      <c r="AD135" s="44"/>
      <c r="AE135" s="45"/>
      <c r="AF135" s="44"/>
      <c r="AG135" s="45"/>
      <c r="AH135" s="44"/>
      <c r="AI135" s="45"/>
      <c r="AJ135" s="44"/>
      <c r="AK135" s="45"/>
      <c r="AL135" s="44"/>
      <c r="AM135" s="45"/>
      <c r="AN135" s="44"/>
      <c r="AO135" s="45"/>
      <c r="AP135" s="44"/>
      <c r="AQ135" s="45"/>
      <c r="AR135" s="44"/>
      <c r="AS135" s="45"/>
      <c r="AT135" s="31"/>
      <c r="AU135" s="45"/>
      <c r="AV135" s="31"/>
      <c r="AW135" s="45"/>
      <c r="AX135" s="31"/>
      <c r="AY135" s="45"/>
      <c r="AZ135" s="31"/>
      <c r="BA135" s="45"/>
      <c r="BB135" s="31"/>
      <c r="BC135" s="45"/>
      <c r="BD135" s="31"/>
      <c r="BE135" s="45"/>
      <c r="BF135" s="31"/>
      <c r="BG135" s="45"/>
      <c r="BH135" s="82"/>
      <c r="BI135" s="84"/>
      <c r="BJ135" s="84"/>
      <c r="BK135" s="84"/>
      <c r="BL135" s="84"/>
      <c r="BM135" s="81"/>
      <c r="BN135" s="84"/>
      <c r="BO135" s="81"/>
      <c r="BP135" s="84"/>
      <c r="BQ135" s="81"/>
      <c r="BR135" s="84"/>
      <c r="BS135" s="81">
        <v>10</v>
      </c>
      <c r="BT135" s="84">
        <f>BS135*600</f>
        <v>6000</v>
      </c>
      <c r="BU135" s="81">
        <v>0</v>
      </c>
      <c r="BV135" s="84">
        <f>BU135*600</f>
        <v>0</v>
      </c>
      <c r="BW135" s="81">
        <v>0</v>
      </c>
      <c r="BX135" s="84">
        <f t="shared" si="9"/>
        <v>0</v>
      </c>
      <c r="BY135" s="81">
        <v>0</v>
      </c>
      <c r="BZ135" s="84">
        <f t="shared" si="10"/>
        <v>0</v>
      </c>
      <c r="CA135" s="81">
        <v>0</v>
      </c>
      <c r="CB135" s="84">
        <f t="shared" si="11"/>
        <v>0</v>
      </c>
    </row>
    <row r="136" spans="1:80" hidden="1">
      <c r="A136" s="116" t="s">
        <v>320</v>
      </c>
      <c r="B136" t="s">
        <v>273</v>
      </c>
      <c r="E136" s="36"/>
      <c r="L136" t="s">
        <v>102</v>
      </c>
      <c r="N136" s="44"/>
      <c r="O136" s="45"/>
      <c r="P136" s="44"/>
      <c r="Q136" s="45"/>
      <c r="R136" s="44"/>
      <c r="S136" s="45"/>
      <c r="T136" s="44"/>
      <c r="U136" s="45"/>
      <c r="V136" s="44"/>
      <c r="W136" s="45"/>
      <c r="X136" s="44"/>
      <c r="Y136" s="45"/>
      <c r="Z136" s="44"/>
      <c r="AA136" s="45"/>
      <c r="AB136" s="44"/>
      <c r="AC136" s="45"/>
      <c r="AD136" s="44"/>
      <c r="AE136" s="45"/>
      <c r="AF136" s="44"/>
      <c r="AG136" s="45"/>
      <c r="AH136" s="44"/>
      <c r="AI136" s="45"/>
      <c r="AJ136" s="44"/>
      <c r="AK136" s="45"/>
      <c r="AL136" s="44"/>
      <c r="AM136" s="45"/>
      <c r="AN136" s="44"/>
      <c r="AO136" s="45"/>
      <c r="AP136" s="44"/>
      <c r="AQ136" s="45"/>
      <c r="AR136" s="44"/>
      <c r="AS136" s="45"/>
      <c r="AT136" s="31"/>
      <c r="AU136" s="45"/>
      <c r="AV136" s="31"/>
      <c r="AW136" s="45"/>
      <c r="AX136" s="31"/>
      <c r="AY136" s="45"/>
      <c r="AZ136" s="31"/>
      <c r="BA136" s="45"/>
      <c r="BB136" s="31"/>
      <c r="BC136" s="45"/>
      <c r="BD136" s="31"/>
      <c r="BE136" s="45"/>
      <c r="BF136" s="31"/>
      <c r="BG136" s="45"/>
      <c r="BH136" s="82"/>
      <c r="BI136" s="84"/>
      <c r="BJ136" s="84"/>
      <c r="BK136" s="84"/>
      <c r="BL136" s="84"/>
      <c r="BM136" s="81"/>
      <c r="BN136" s="84"/>
      <c r="BO136" s="81"/>
      <c r="BP136" s="84"/>
      <c r="BQ136" s="81"/>
      <c r="BR136" s="84"/>
      <c r="BS136" s="81">
        <v>4</v>
      </c>
      <c r="BT136" s="84">
        <f>BS136*600</f>
        <v>2400</v>
      </c>
      <c r="BU136" s="81">
        <v>0</v>
      </c>
      <c r="BV136" s="84">
        <f>BU136*600</f>
        <v>0</v>
      </c>
      <c r="BW136" s="81">
        <v>0</v>
      </c>
      <c r="BX136" s="84">
        <f t="shared" si="9"/>
        <v>0</v>
      </c>
      <c r="BY136" s="81">
        <v>0</v>
      </c>
      <c r="BZ136" s="84">
        <f t="shared" si="10"/>
        <v>0</v>
      </c>
      <c r="CA136" s="81">
        <v>0</v>
      </c>
      <c r="CB136" s="84">
        <f t="shared" si="11"/>
        <v>0</v>
      </c>
    </row>
    <row r="137" spans="1:80" hidden="1">
      <c r="A137" s="126" t="s">
        <v>371</v>
      </c>
      <c r="B137" t="s">
        <v>273</v>
      </c>
      <c r="E137" s="36"/>
      <c r="L137" t="s">
        <v>102</v>
      </c>
      <c r="N137" s="44"/>
      <c r="O137" s="45"/>
      <c r="P137" s="44"/>
      <c r="Q137" s="45"/>
      <c r="R137" s="44"/>
      <c r="S137" s="45"/>
      <c r="T137" s="44"/>
      <c r="U137" s="45"/>
      <c r="V137" s="44"/>
      <c r="W137" s="45"/>
      <c r="X137" s="44"/>
      <c r="Y137" s="45"/>
      <c r="Z137" s="44"/>
      <c r="AA137" s="45"/>
      <c r="AB137" s="44"/>
      <c r="AC137" s="45"/>
      <c r="AD137" s="44"/>
      <c r="AE137" s="45"/>
      <c r="AF137" s="44"/>
      <c r="AG137" s="45"/>
      <c r="AH137" s="44"/>
      <c r="AI137" s="45"/>
      <c r="AJ137" s="44"/>
      <c r="AK137" s="45"/>
      <c r="AL137" s="44"/>
      <c r="AM137" s="45"/>
      <c r="AN137" s="44"/>
      <c r="AO137" s="45"/>
      <c r="AP137" s="44"/>
      <c r="AQ137" s="45"/>
      <c r="AR137" s="44"/>
      <c r="AS137" s="45"/>
      <c r="AT137" s="31"/>
      <c r="AU137" s="45"/>
      <c r="AV137" s="31"/>
      <c r="AW137" s="45"/>
      <c r="AX137" s="31"/>
      <c r="AY137" s="45"/>
      <c r="AZ137" s="31"/>
      <c r="BA137" s="45"/>
      <c r="BB137" s="31"/>
      <c r="BC137" s="45"/>
      <c r="BD137" s="31"/>
      <c r="BE137" s="45"/>
      <c r="BF137" s="31"/>
      <c r="BG137" s="45"/>
      <c r="BH137" s="82"/>
      <c r="BI137" s="84"/>
      <c r="BJ137" s="84"/>
      <c r="BK137" s="84"/>
      <c r="BL137" s="84"/>
      <c r="BM137" s="81"/>
      <c r="BN137" s="84"/>
      <c r="BO137" s="81"/>
      <c r="BP137" s="84"/>
      <c r="BQ137" s="81"/>
      <c r="BR137" s="84"/>
      <c r="BS137" s="81"/>
      <c r="BT137" s="84"/>
      <c r="BU137" s="81"/>
      <c r="BV137" s="84"/>
      <c r="BW137" s="81"/>
      <c r="BX137" s="84"/>
      <c r="BY137" s="81">
        <v>11</v>
      </c>
      <c r="BZ137" s="84">
        <f t="shared" si="10"/>
        <v>6600</v>
      </c>
      <c r="CA137" s="81">
        <v>24</v>
      </c>
      <c r="CB137" s="84">
        <f t="shared" si="11"/>
        <v>14400</v>
      </c>
    </row>
    <row r="138" spans="1:80" hidden="1">
      <c r="A138" s="127" t="s">
        <v>323</v>
      </c>
      <c r="B138" t="s">
        <v>5</v>
      </c>
      <c r="E138" s="36"/>
      <c r="L138" t="s">
        <v>96</v>
      </c>
      <c r="N138" s="44"/>
      <c r="O138" s="45"/>
      <c r="P138" s="44"/>
      <c r="Q138" s="45"/>
      <c r="R138" s="44"/>
      <c r="S138" s="45"/>
      <c r="T138" s="44"/>
      <c r="U138" s="45"/>
      <c r="V138" s="44"/>
      <c r="W138" s="45"/>
      <c r="X138" s="44"/>
      <c r="Y138" s="45"/>
      <c r="Z138" s="44"/>
      <c r="AA138" s="45"/>
      <c r="AB138" s="44"/>
      <c r="AC138" s="45"/>
      <c r="AD138" s="44"/>
      <c r="AE138" s="45"/>
      <c r="AF138" s="44"/>
      <c r="AG138" s="45"/>
      <c r="AH138" s="44"/>
      <c r="AI138" s="45"/>
      <c r="AJ138" s="44"/>
      <c r="AK138" s="45"/>
      <c r="AL138" s="44"/>
      <c r="AM138" s="45"/>
      <c r="AN138" s="44"/>
      <c r="AO138" s="45"/>
      <c r="AP138" s="44"/>
      <c r="AQ138" s="45"/>
      <c r="AR138" s="44"/>
      <c r="AS138" s="45"/>
      <c r="AT138" s="31"/>
      <c r="AU138" s="45"/>
      <c r="AV138" s="31"/>
      <c r="AW138" s="45"/>
      <c r="AX138" s="31"/>
      <c r="AY138" s="45"/>
      <c r="AZ138" s="31"/>
      <c r="BA138" s="45"/>
      <c r="BB138" s="31"/>
      <c r="BC138" s="45"/>
      <c r="BD138" s="31"/>
      <c r="BE138" s="45"/>
      <c r="BF138" s="31"/>
      <c r="BG138" s="45"/>
      <c r="BH138" s="82"/>
      <c r="BI138" s="84"/>
      <c r="BJ138" s="84"/>
      <c r="BK138" s="84"/>
      <c r="BL138" s="84"/>
      <c r="BM138" s="81"/>
      <c r="BN138" s="84"/>
      <c r="BO138" s="81"/>
      <c r="BP138" s="84"/>
      <c r="BQ138" s="81"/>
      <c r="BR138" s="84"/>
      <c r="BS138" s="81"/>
      <c r="BT138" s="84"/>
      <c r="BU138" s="81">
        <v>3</v>
      </c>
      <c r="BV138" s="84">
        <v>0</v>
      </c>
      <c r="BW138" s="81">
        <v>0</v>
      </c>
      <c r="BX138" s="84">
        <v>0</v>
      </c>
      <c r="BY138" s="81">
        <v>0</v>
      </c>
      <c r="BZ138" s="84">
        <v>0</v>
      </c>
      <c r="CA138" s="81">
        <v>0</v>
      </c>
      <c r="CB138" s="84">
        <v>0</v>
      </c>
    </row>
    <row r="139" spans="1:80" hidden="1">
      <c r="A139" s="126" t="s">
        <v>324</v>
      </c>
      <c r="B139" t="s">
        <v>273</v>
      </c>
      <c r="E139" s="36"/>
      <c r="L139" t="s">
        <v>102</v>
      </c>
      <c r="N139" s="44"/>
      <c r="O139" s="45"/>
      <c r="P139" s="44"/>
      <c r="Q139" s="45"/>
      <c r="R139" s="44"/>
      <c r="S139" s="45"/>
      <c r="T139" s="44"/>
      <c r="U139" s="45"/>
      <c r="V139" s="44"/>
      <c r="W139" s="45"/>
      <c r="X139" s="44"/>
      <c r="Y139" s="45"/>
      <c r="Z139" s="44"/>
      <c r="AA139" s="45"/>
      <c r="AB139" s="44"/>
      <c r="AC139" s="45"/>
      <c r="AD139" s="44"/>
      <c r="AE139" s="45"/>
      <c r="AF139" s="44"/>
      <c r="AG139" s="45"/>
      <c r="AH139" s="44"/>
      <c r="AI139" s="45"/>
      <c r="AJ139" s="44"/>
      <c r="AK139" s="45"/>
      <c r="AL139" s="44"/>
      <c r="AM139" s="45"/>
      <c r="AN139" s="44"/>
      <c r="AO139" s="45"/>
      <c r="AP139" s="44"/>
      <c r="AQ139" s="45"/>
      <c r="AR139" s="44"/>
      <c r="AS139" s="45"/>
      <c r="AT139" s="31"/>
      <c r="AU139" s="45"/>
      <c r="AV139" s="31"/>
      <c r="AW139" s="45"/>
      <c r="AX139" s="31"/>
      <c r="AY139" s="45"/>
      <c r="AZ139" s="31"/>
      <c r="BA139" s="45"/>
      <c r="BB139" s="31"/>
      <c r="BC139" s="45"/>
      <c r="BD139" s="31"/>
      <c r="BE139" s="45"/>
      <c r="BF139" s="31"/>
      <c r="BG139" s="45"/>
      <c r="BH139" s="82"/>
      <c r="BI139" s="84"/>
      <c r="BJ139" s="84"/>
      <c r="BK139" s="84"/>
      <c r="BL139" s="84"/>
      <c r="BM139" s="81"/>
      <c r="BN139" s="84"/>
      <c r="BO139" s="81"/>
      <c r="BP139" s="84"/>
      <c r="BQ139" s="81"/>
      <c r="BR139" s="84"/>
      <c r="BS139" s="81"/>
      <c r="BT139" s="84"/>
      <c r="BU139" s="81">
        <v>1</v>
      </c>
      <c r="BV139" s="84">
        <f>BU139*600</f>
        <v>600</v>
      </c>
      <c r="BW139" s="81">
        <v>0</v>
      </c>
      <c r="BX139" s="84">
        <f>BW139*600</f>
        <v>0</v>
      </c>
      <c r="BY139" s="81">
        <v>0</v>
      </c>
      <c r="BZ139" s="84">
        <f>BY139*600</f>
        <v>0</v>
      </c>
      <c r="CA139" s="81">
        <v>0</v>
      </c>
      <c r="CB139" s="84">
        <f>CA139*600</f>
        <v>0</v>
      </c>
    </row>
    <row r="140" spans="1:80" hidden="1">
      <c r="A140" s="128" t="s">
        <v>108</v>
      </c>
      <c r="B140" s="1" t="s">
        <v>273</v>
      </c>
      <c r="C140" s="1" t="s">
        <v>94</v>
      </c>
      <c r="D140" s="36">
        <v>43374</v>
      </c>
      <c r="F140" s="1" t="s">
        <v>95</v>
      </c>
      <c r="G140" s="1">
        <v>30</v>
      </c>
      <c r="H140" s="1">
        <v>5</v>
      </c>
      <c r="I140" s="1" t="s">
        <v>94</v>
      </c>
      <c r="J140" s="1" t="s">
        <v>95</v>
      </c>
      <c r="K140" s="1" t="s">
        <v>94</v>
      </c>
      <c r="L140" t="s">
        <v>102</v>
      </c>
      <c r="M140" s="1">
        <v>0</v>
      </c>
      <c r="N140" s="44">
        <f>P140+R140+T140+V140+X140+Z140+AB140+AD140+AF140+AH140+AJ140+AL140</f>
        <v>458</v>
      </c>
      <c r="O140" s="45">
        <f>Q140+S140+U140+W140+Y140+AA140+AC140+AE140+AG140+AI140+AK140+AM140</f>
        <v>179191.78262652678</v>
      </c>
      <c r="P140" s="44">
        <v>0</v>
      </c>
      <c r="Q140" s="45">
        <f>P140*'Productivity Report'!$B$32</f>
        <v>0</v>
      </c>
      <c r="R140" s="44">
        <v>0</v>
      </c>
      <c r="S140" s="45">
        <f>R140*'Productivity Report'!$C$32</f>
        <v>0</v>
      </c>
      <c r="T140" s="44">
        <v>0</v>
      </c>
      <c r="U140" s="45">
        <f>T140*'Productivity Report'!$D$32</f>
        <v>0</v>
      </c>
      <c r="V140" s="44">
        <v>0</v>
      </c>
      <c r="W140" s="45">
        <f>V140*'Productivity Report'!$E$32</f>
        <v>0</v>
      </c>
      <c r="X140" s="44">
        <v>0</v>
      </c>
      <c r="Y140" s="45">
        <f>X140*'Productivity Report'!$F$32</f>
        <v>0</v>
      </c>
      <c r="Z140" s="44">
        <v>0</v>
      </c>
      <c r="AA140" s="45">
        <f>Z140*'Productivity Report'!$G$32</f>
        <v>0</v>
      </c>
      <c r="AB140" s="44">
        <v>20</v>
      </c>
      <c r="AC140" s="45">
        <f>AB140*'Productivity Report'!$H$32</f>
        <v>8289.8989898989894</v>
      </c>
      <c r="AD140" s="44">
        <v>41</v>
      </c>
      <c r="AE140" s="45">
        <f>AD140*'Productivity Report'!$I$32</f>
        <v>16532.659147869676</v>
      </c>
      <c r="AF140" s="44">
        <v>27</v>
      </c>
      <c r="AG140" s="45">
        <f>AF140*'Productivity Report'!$J$32</f>
        <v>10887.360902255639</v>
      </c>
      <c r="AH140" s="44">
        <v>89.5</v>
      </c>
      <c r="AI140" s="45">
        <f>AH140*'Productivity Report'!$K$32</f>
        <v>32951.360411899317</v>
      </c>
      <c r="AJ140" s="44">
        <v>149.5</v>
      </c>
      <c r="AK140" s="45">
        <f>AJ140*'Productivity Report'!$L$32</f>
        <v>58683.891534391536</v>
      </c>
      <c r="AL140" s="44">
        <v>131</v>
      </c>
      <c r="AM140" s="45">
        <f>AL140*'Productivity Report'!$M$32</f>
        <v>51846.611640211646</v>
      </c>
      <c r="AN140" s="44">
        <v>73</v>
      </c>
      <c r="AO140" s="45">
        <f>AN140*'Productivity Report'!$N$32</f>
        <v>26606.348792270528</v>
      </c>
      <c r="AP140" s="44">
        <v>188</v>
      </c>
      <c r="AQ140" s="45">
        <f>AP140*'Productivity Report'!$O$32</f>
        <v>68520.459903381619</v>
      </c>
      <c r="AR140" s="44">
        <v>370</v>
      </c>
      <c r="AS140" s="45">
        <f>AR140*'Productivity Report'!$P$32</f>
        <v>130033.89843749999</v>
      </c>
      <c r="AT140" s="31">
        <v>322.8</v>
      </c>
      <c r="AU140" s="45">
        <f>AT140*'Productivity Report'!$Q$32</f>
        <v>122223.03214285715</v>
      </c>
      <c r="AV140" s="31">
        <v>200</v>
      </c>
      <c r="AW140" s="45">
        <f>AV140*'Productivity Report'!$R$32</f>
        <v>71596.103896103901</v>
      </c>
      <c r="AX140" s="31">
        <v>245</v>
      </c>
      <c r="AY140" s="45">
        <f>AX140*'Productivity Report'!$S$32</f>
        <v>87515.817307692312</v>
      </c>
      <c r="AZ140" s="31">
        <v>36</v>
      </c>
      <c r="BA140" s="45">
        <f>AZ140*'Productivity Report'!$T$32</f>
        <v>19341.275000000001</v>
      </c>
      <c r="BB140" s="31"/>
      <c r="BC140" s="45">
        <f>BB140*'Productivity Report'!$U$32</f>
        <v>0</v>
      </c>
      <c r="BD140" s="31"/>
      <c r="BE140" s="45">
        <f>BD140*'Productivity Report'!$V$32</f>
        <v>0</v>
      </c>
      <c r="BF140" s="31"/>
      <c r="BG140" s="45">
        <f>BF140*'Productivity Report'!$W$32</f>
        <v>0</v>
      </c>
      <c r="BH140" s="81">
        <v>14</v>
      </c>
      <c r="BI140" s="84">
        <f>BH140*'Productivity Report'!$X$32</f>
        <v>7545.5465587044537</v>
      </c>
      <c r="BJ140" s="81">
        <v>34</v>
      </c>
      <c r="BK140" s="84">
        <f>BJ140*'Productivity Report'!$Y$32</f>
        <v>13622.84375</v>
      </c>
      <c r="BM140" s="81">
        <v>223</v>
      </c>
      <c r="BN140" s="84">
        <f>BM140*600</f>
        <v>133800</v>
      </c>
      <c r="BO140" s="81">
        <v>331.75</v>
      </c>
      <c r="BP140" s="84">
        <f>BO140*600</f>
        <v>199050</v>
      </c>
      <c r="BQ140" s="81">
        <v>183.75</v>
      </c>
      <c r="BR140" s="84">
        <f>BQ140*600</f>
        <v>110250</v>
      </c>
      <c r="BS140" s="81">
        <v>307.5</v>
      </c>
      <c r="BT140" s="84">
        <f>BS140*600</f>
        <v>184500</v>
      </c>
      <c r="BU140" s="81">
        <v>201.5</v>
      </c>
      <c r="BV140" s="84">
        <f>BU140*600</f>
        <v>120900</v>
      </c>
      <c r="BW140" s="81">
        <v>385</v>
      </c>
      <c r="BX140" s="84">
        <f>BW140*600</f>
        <v>231000</v>
      </c>
      <c r="BY140" s="81">
        <v>203.5</v>
      </c>
      <c r="BZ140" s="84">
        <f>BY140*600</f>
        <v>122100</v>
      </c>
      <c r="CA140" s="81">
        <v>157.5</v>
      </c>
      <c r="CB140" s="84">
        <f>CA140*600</f>
        <v>94500</v>
      </c>
    </row>
    <row r="141" spans="1:80" hidden="1">
      <c r="A141" s="126" t="s">
        <v>325</v>
      </c>
      <c r="B141" t="s">
        <v>273</v>
      </c>
      <c r="E141" s="36"/>
      <c r="L141" t="s">
        <v>102</v>
      </c>
      <c r="N141" s="44"/>
      <c r="O141" s="45"/>
      <c r="P141" s="44"/>
      <c r="Q141" s="45"/>
      <c r="R141" s="44"/>
      <c r="S141" s="45"/>
      <c r="T141" s="44"/>
      <c r="U141" s="45"/>
      <c r="V141" s="44"/>
      <c r="W141" s="45"/>
      <c r="X141" s="44"/>
      <c r="Y141" s="45"/>
      <c r="Z141" s="44"/>
      <c r="AA141" s="45"/>
      <c r="AB141" s="44"/>
      <c r="AC141" s="45"/>
      <c r="AD141" s="44"/>
      <c r="AE141" s="45"/>
      <c r="AF141" s="44"/>
      <c r="AG141" s="45"/>
      <c r="AH141" s="44"/>
      <c r="AI141" s="45"/>
      <c r="AJ141" s="44"/>
      <c r="AK141" s="45"/>
      <c r="AL141" s="44"/>
      <c r="AM141" s="45"/>
      <c r="AN141" s="44"/>
      <c r="AO141" s="45"/>
      <c r="AP141" s="44"/>
      <c r="AQ141" s="45"/>
      <c r="AR141" s="44"/>
      <c r="AS141" s="45"/>
      <c r="AT141" s="31"/>
      <c r="AU141" s="45"/>
      <c r="AV141" s="31"/>
      <c r="AW141" s="45"/>
      <c r="AX141" s="31"/>
      <c r="AY141" s="45"/>
      <c r="AZ141" s="31"/>
      <c r="BA141" s="45"/>
      <c r="BB141" s="31"/>
      <c r="BC141" s="45"/>
      <c r="BD141" s="31"/>
      <c r="BE141" s="45"/>
      <c r="BF141" s="31"/>
      <c r="BG141" s="45"/>
      <c r="BH141" s="82"/>
      <c r="BI141" s="84"/>
      <c r="BJ141" s="84"/>
      <c r="BK141" s="84"/>
      <c r="BL141" s="84"/>
      <c r="BM141" s="81"/>
      <c r="BN141" s="84"/>
      <c r="BO141" s="81"/>
      <c r="BP141" s="84"/>
      <c r="BQ141" s="81"/>
      <c r="BR141" s="84"/>
      <c r="BS141" s="81"/>
      <c r="BT141" s="84"/>
      <c r="BU141" s="81">
        <v>114</v>
      </c>
      <c r="BV141" s="84">
        <f>BU141*600</f>
        <v>68400</v>
      </c>
      <c r="BW141" s="81">
        <v>125.5</v>
      </c>
      <c r="BX141" s="84">
        <f>BW141*600</f>
        <v>75300</v>
      </c>
      <c r="BY141" s="81">
        <v>11.5</v>
      </c>
      <c r="BZ141" s="84">
        <f>BY141*600</f>
        <v>6900</v>
      </c>
      <c r="CA141" s="81">
        <v>0</v>
      </c>
      <c r="CB141" s="84">
        <f>CA141*600</f>
        <v>0</v>
      </c>
    </row>
    <row r="142" spans="1:80" hidden="1">
      <c r="A142" s="127" t="s">
        <v>252</v>
      </c>
      <c r="B142" t="s">
        <v>5</v>
      </c>
      <c r="E142" s="36"/>
      <c r="L142" t="s">
        <v>96</v>
      </c>
      <c r="N142" s="44"/>
      <c r="O142" s="45"/>
      <c r="P142" s="44"/>
      <c r="Q142" s="45"/>
      <c r="R142" s="44"/>
      <c r="S142" s="45"/>
      <c r="T142" s="44"/>
      <c r="U142" s="45"/>
      <c r="V142" s="44"/>
      <c r="W142" s="45"/>
      <c r="X142" s="44"/>
      <c r="Y142" s="45"/>
      <c r="Z142" s="44"/>
      <c r="AA142" s="45"/>
      <c r="AB142" s="44"/>
      <c r="AC142" s="45"/>
      <c r="AD142" s="44"/>
      <c r="AE142" s="45"/>
      <c r="AF142" s="44"/>
      <c r="AG142" s="45"/>
      <c r="AH142" s="44"/>
      <c r="AI142" s="45"/>
      <c r="AJ142" s="44"/>
      <c r="AK142" s="45"/>
      <c r="AL142" s="44"/>
      <c r="AM142" s="45"/>
      <c r="AN142" s="44"/>
      <c r="AO142" s="45"/>
      <c r="AP142" s="44"/>
      <c r="AQ142" s="45"/>
      <c r="AR142" s="44"/>
      <c r="AS142" s="45"/>
      <c r="AT142" s="31"/>
      <c r="AU142" s="45"/>
      <c r="AV142" s="31"/>
      <c r="AW142" s="45"/>
      <c r="AX142" s="31"/>
      <c r="AY142" s="45"/>
      <c r="AZ142" s="31"/>
      <c r="BA142" s="45"/>
      <c r="BB142" s="31"/>
      <c r="BC142" s="45"/>
      <c r="BD142" s="31"/>
      <c r="BE142" s="45"/>
      <c r="BF142" s="31"/>
      <c r="BG142" s="45"/>
      <c r="BH142" s="82"/>
      <c r="BI142" s="84"/>
      <c r="BJ142" s="84"/>
      <c r="BK142" s="84"/>
      <c r="BL142" s="84"/>
      <c r="BM142" s="81"/>
      <c r="BN142" s="84"/>
      <c r="BO142" s="81"/>
      <c r="BP142" s="84"/>
      <c r="BQ142" s="81"/>
      <c r="BR142" s="84"/>
      <c r="BS142" s="81"/>
      <c r="BT142" s="84"/>
      <c r="BU142" s="81">
        <v>4</v>
      </c>
      <c r="BV142" s="84">
        <v>0</v>
      </c>
      <c r="BW142" s="81">
        <v>0</v>
      </c>
      <c r="BX142" s="84">
        <v>0</v>
      </c>
      <c r="BY142" s="81">
        <v>0</v>
      </c>
      <c r="BZ142" s="84">
        <v>0</v>
      </c>
      <c r="CA142" s="81">
        <v>0</v>
      </c>
      <c r="CB142" s="84">
        <v>0</v>
      </c>
    </row>
    <row r="143" spans="1:80" hidden="1">
      <c r="A143" s="126" t="s">
        <v>372</v>
      </c>
      <c r="B143" t="s">
        <v>273</v>
      </c>
      <c r="E143" s="36"/>
      <c r="L143" t="s">
        <v>102</v>
      </c>
      <c r="N143" s="44"/>
      <c r="O143" s="45"/>
      <c r="P143" s="44"/>
      <c r="Q143" s="45"/>
      <c r="R143" s="44"/>
      <c r="S143" s="45"/>
      <c r="T143" s="44"/>
      <c r="U143" s="45"/>
      <c r="V143" s="44"/>
      <c r="W143" s="45"/>
      <c r="X143" s="44"/>
      <c r="Y143" s="45"/>
      <c r="Z143" s="44"/>
      <c r="AA143" s="45"/>
      <c r="AB143" s="44"/>
      <c r="AC143" s="45"/>
      <c r="AD143" s="44"/>
      <c r="AE143" s="45"/>
      <c r="AF143" s="44"/>
      <c r="AG143" s="45"/>
      <c r="AH143" s="44"/>
      <c r="AI143" s="45"/>
      <c r="AJ143" s="44"/>
      <c r="AK143" s="45"/>
      <c r="AL143" s="44"/>
      <c r="AM143" s="45"/>
      <c r="AN143" s="44"/>
      <c r="AO143" s="45"/>
      <c r="AP143" s="44"/>
      <c r="AQ143" s="45"/>
      <c r="AR143" s="44"/>
      <c r="AS143" s="45"/>
      <c r="AT143" s="31"/>
      <c r="AU143" s="45"/>
      <c r="AV143" s="31"/>
      <c r="AW143" s="45"/>
      <c r="AX143" s="31"/>
      <c r="AY143" s="45"/>
      <c r="AZ143" s="31"/>
      <c r="BA143" s="45"/>
      <c r="BB143" s="31"/>
      <c r="BC143" s="45"/>
      <c r="BD143" s="31"/>
      <c r="BE143" s="45"/>
      <c r="BF143" s="31"/>
      <c r="BG143" s="45"/>
      <c r="BH143" s="82"/>
      <c r="BI143" s="84"/>
      <c r="BJ143" s="84"/>
      <c r="BK143" s="84"/>
      <c r="BL143" s="84"/>
      <c r="BM143" s="81"/>
      <c r="BN143" s="84"/>
      <c r="BO143" s="81"/>
      <c r="BP143" s="84"/>
      <c r="BQ143" s="81"/>
      <c r="BR143" s="84"/>
      <c r="BS143" s="81"/>
      <c r="BT143" s="84"/>
      <c r="BU143" s="81"/>
      <c r="BV143" s="84"/>
      <c r="BW143" s="81"/>
      <c r="BX143" s="84"/>
      <c r="BY143" s="81">
        <v>3</v>
      </c>
      <c r="BZ143" s="84">
        <f t="shared" ref="BZ143:BZ152" si="12">BY143*600</f>
        <v>1800</v>
      </c>
      <c r="CA143" s="81">
        <v>146.5</v>
      </c>
      <c r="CB143" s="84">
        <f t="shared" ref="CB143:CB152" si="13">CA143*600</f>
        <v>87900</v>
      </c>
    </row>
    <row r="144" spans="1:80" hidden="1">
      <c r="A144" s="126" t="s">
        <v>360</v>
      </c>
      <c r="B144" t="s">
        <v>273</v>
      </c>
      <c r="E144" s="36"/>
      <c r="L144" t="s">
        <v>102</v>
      </c>
      <c r="N144" s="44"/>
      <c r="O144" s="45"/>
      <c r="P144" s="44"/>
      <c r="Q144" s="45"/>
      <c r="R144" s="44"/>
      <c r="S144" s="45"/>
      <c r="T144" s="44"/>
      <c r="U144" s="45"/>
      <c r="V144" s="44"/>
      <c r="W144" s="45"/>
      <c r="X144" s="44"/>
      <c r="Y144" s="45"/>
      <c r="Z144" s="44"/>
      <c r="AA144" s="45"/>
      <c r="AB144" s="44"/>
      <c r="AC144" s="45"/>
      <c r="AD144" s="44"/>
      <c r="AE144" s="45"/>
      <c r="AF144" s="44"/>
      <c r="AG144" s="45"/>
      <c r="AH144" s="44"/>
      <c r="AI144" s="45"/>
      <c r="AJ144" s="44"/>
      <c r="AK144" s="45"/>
      <c r="AL144" s="44"/>
      <c r="AM144" s="45"/>
      <c r="AN144" s="44"/>
      <c r="AO144" s="45"/>
      <c r="AP144" s="44"/>
      <c r="AQ144" s="45"/>
      <c r="AR144" s="44"/>
      <c r="AS144" s="45"/>
      <c r="AT144" s="31"/>
      <c r="AU144" s="45"/>
      <c r="AV144" s="31"/>
      <c r="AW144" s="45"/>
      <c r="AX144" s="31"/>
      <c r="AY144" s="45"/>
      <c r="AZ144" s="31"/>
      <c r="BA144" s="45"/>
      <c r="BB144" s="31"/>
      <c r="BC144" s="45"/>
      <c r="BD144" s="31"/>
      <c r="BE144" s="45"/>
      <c r="BF144" s="31"/>
      <c r="BG144" s="45"/>
      <c r="BH144" s="82"/>
      <c r="BI144" s="84"/>
      <c r="BJ144" s="84"/>
      <c r="BK144" s="84"/>
      <c r="BL144" s="84"/>
      <c r="BM144" s="81"/>
      <c r="BN144" s="84"/>
      <c r="BO144" s="81"/>
      <c r="BP144" s="84"/>
      <c r="BQ144" s="81"/>
      <c r="BR144" s="84"/>
      <c r="BS144" s="81"/>
      <c r="BT144" s="84"/>
      <c r="BU144" s="81"/>
      <c r="BV144" s="84"/>
      <c r="BW144" s="81"/>
      <c r="BX144" s="84"/>
      <c r="BY144" s="81">
        <v>78</v>
      </c>
      <c r="BZ144" s="84">
        <f t="shared" si="12"/>
        <v>46800</v>
      </c>
      <c r="CA144" s="81">
        <v>0</v>
      </c>
      <c r="CB144" s="84">
        <f t="shared" si="13"/>
        <v>0</v>
      </c>
    </row>
    <row r="145" spans="1:80" hidden="1">
      <c r="A145" s="126" t="s">
        <v>330</v>
      </c>
      <c r="B145" t="s">
        <v>273</v>
      </c>
      <c r="E145" s="36"/>
      <c r="L145" t="s">
        <v>102</v>
      </c>
      <c r="N145" s="44"/>
      <c r="O145" s="45"/>
      <c r="P145" s="44"/>
      <c r="Q145" s="45"/>
      <c r="R145" s="44"/>
      <c r="S145" s="45"/>
      <c r="T145" s="44"/>
      <c r="U145" s="45"/>
      <c r="V145" s="44"/>
      <c r="W145" s="45"/>
      <c r="X145" s="44"/>
      <c r="Y145" s="45"/>
      <c r="Z145" s="44"/>
      <c r="AA145" s="45"/>
      <c r="AB145" s="44"/>
      <c r="AC145" s="45"/>
      <c r="AD145" s="44"/>
      <c r="AE145" s="45"/>
      <c r="AF145" s="44"/>
      <c r="AG145" s="45"/>
      <c r="AH145" s="44"/>
      <c r="AI145" s="45"/>
      <c r="AJ145" s="44"/>
      <c r="AK145" s="45"/>
      <c r="AL145" s="44"/>
      <c r="AM145" s="45"/>
      <c r="AN145" s="44"/>
      <c r="AO145" s="45"/>
      <c r="AP145" s="44"/>
      <c r="AQ145" s="45"/>
      <c r="AR145" s="44"/>
      <c r="AS145" s="45"/>
      <c r="AT145" s="31"/>
      <c r="AU145" s="45"/>
      <c r="AV145" s="31"/>
      <c r="AW145" s="45"/>
      <c r="AX145" s="31"/>
      <c r="AY145" s="45"/>
      <c r="AZ145" s="31"/>
      <c r="BA145" s="45"/>
      <c r="BB145" s="31"/>
      <c r="BC145" s="45"/>
      <c r="BD145" s="31"/>
      <c r="BE145" s="45"/>
      <c r="BF145" s="31"/>
      <c r="BG145" s="45"/>
      <c r="BH145" s="82"/>
      <c r="BI145" s="84"/>
      <c r="BJ145" s="84"/>
      <c r="BK145" s="84"/>
      <c r="BL145" s="84"/>
      <c r="BM145" s="81"/>
      <c r="BN145" s="84"/>
      <c r="BO145" s="81"/>
      <c r="BP145" s="84"/>
      <c r="BQ145" s="81"/>
      <c r="BR145" s="84"/>
      <c r="BS145" s="81"/>
      <c r="BT145" s="84"/>
      <c r="BU145" s="81">
        <v>10</v>
      </c>
      <c r="BV145" s="84">
        <f>BU145*600</f>
        <v>6000</v>
      </c>
      <c r="BW145" s="81">
        <v>26</v>
      </c>
      <c r="BX145" s="84">
        <f>BW145*600</f>
        <v>15600</v>
      </c>
      <c r="BY145" s="81">
        <v>0</v>
      </c>
      <c r="BZ145" s="84">
        <f t="shared" si="12"/>
        <v>0</v>
      </c>
      <c r="CA145" s="81">
        <v>0</v>
      </c>
      <c r="CB145" s="84">
        <f t="shared" si="13"/>
        <v>0</v>
      </c>
    </row>
    <row r="146" spans="1:80" hidden="1">
      <c r="A146" s="144" t="s">
        <v>347</v>
      </c>
      <c r="B146" t="s">
        <v>273</v>
      </c>
      <c r="E146" s="36"/>
      <c r="L146" t="s">
        <v>102</v>
      </c>
      <c r="N146" s="44"/>
      <c r="O146" s="45"/>
      <c r="P146" s="44"/>
      <c r="Q146" s="45"/>
      <c r="R146" s="44"/>
      <c r="S146" s="45"/>
      <c r="T146" s="44"/>
      <c r="U146" s="45"/>
      <c r="V146" s="44"/>
      <c r="W146" s="45"/>
      <c r="X146" s="44"/>
      <c r="Y146" s="45"/>
      <c r="Z146" s="44"/>
      <c r="AA146" s="45"/>
      <c r="AB146" s="44"/>
      <c r="AC146" s="45"/>
      <c r="AD146" s="44"/>
      <c r="AE146" s="45"/>
      <c r="AF146" s="44"/>
      <c r="AG146" s="45"/>
      <c r="AH146" s="44"/>
      <c r="AI146" s="45"/>
      <c r="AJ146" s="44"/>
      <c r="AK146" s="45"/>
      <c r="AL146" s="44"/>
      <c r="AM146" s="45"/>
      <c r="AN146" s="44"/>
      <c r="AO146" s="45"/>
      <c r="AP146" s="44"/>
      <c r="AQ146" s="45"/>
      <c r="AR146" s="44"/>
      <c r="AS146" s="45"/>
      <c r="AT146" s="31"/>
      <c r="AU146" s="45"/>
      <c r="AV146" s="31"/>
      <c r="AW146" s="45"/>
      <c r="AX146" s="31"/>
      <c r="AY146" s="45"/>
      <c r="AZ146" s="31"/>
      <c r="BA146" s="45"/>
      <c r="BB146" s="31"/>
      <c r="BC146" s="45"/>
      <c r="BD146" s="31"/>
      <c r="BE146" s="45"/>
      <c r="BF146" s="31"/>
      <c r="BG146" s="45"/>
      <c r="BH146" s="82"/>
      <c r="BI146" s="84"/>
      <c r="BJ146" s="84"/>
      <c r="BK146" s="84"/>
      <c r="BL146" s="84"/>
      <c r="BM146" s="81"/>
      <c r="BN146" s="84"/>
      <c r="BO146" s="81"/>
      <c r="BP146" s="84"/>
      <c r="BQ146" s="81"/>
      <c r="BR146" s="84"/>
      <c r="BS146" s="81"/>
      <c r="BT146" s="84"/>
      <c r="BU146" s="81"/>
      <c r="BV146" s="84"/>
      <c r="BW146" s="81">
        <v>80</v>
      </c>
      <c r="BX146" s="84">
        <f>BW146*600</f>
        <v>48000</v>
      </c>
      <c r="BY146" s="81">
        <v>0</v>
      </c>
      <c r="BZ146" s="84">
        <f t="shared" si="12"/>
        <v>0</v>
      </c>
      <c r="CA146" s="81">
        <v>0</v>
      </c>
      <c r="CB146" s="84">
        <f t="shared" si="13"/>
        <v>0</v>
      </c>
    </row>
    <row r="147" spans="1:80" hidden="1">
      <c r="A147" s="144" t="s">
        <v>361</v>
      </c>
      <c r="B147" t="s">
        <v>273</v>
      </c>
      <c r="E147" s="36"/>
      <c r="L147" t="s">
        <v>102</v>
      </c>
      <c r="N147" s="44"/>
      <c r="O147" s="45"/>
      <c r="P147" s="44"/>
      <c r="Q147" s="45"/>
      <c r="R147" s="44"/>
      <c r="S147" s="45"/>
      <c r="T147" s="44"/>
      <c r="U147" s="45"/>
      <c r="V147" s="44"/>
      <c r="W147" s="45"/>
      <c r="X147" s="44"/>
      <c r="Y147" s="45"/>
      <c r="Z147" s="44"/>
      <c r="AA147" s="45"/>
      <c r="AB147" s="44"/>
      <c r="AC147" s="45"/>
      <c r="AD147" s="44"/>
      <c r="AE147" s="45"/>
      <c r="AF147" s="44"/>
      <c r="AG147" s="45"/>
      <c r="AH147" s="44"/>
      <c r="AI147" s="45"/>
      <c r="AJ147" s="44"/>
      <c r="AK147" s="45"/>
      <c r="AL147" s="44"/>
      <c r="AM147" s="45"/>
      <c r="AN147" s="44"/>
      <c r="AO147" s="45"/>
      <c r="AP147" s="44"/>
      <c r="AQ147" s="45"/>
      <c r="AR147" s="44"/>
      <c r="AS147" s="45"/>
      <c r="AT147" s="31"/>
      <c r="AU147" s="45"/>
      <c r="AV147" s="31"/>
      <c r="AW147" s="45"/>
      <c r="AX147" s="31"/>
      <c r="AY147" s="45"/>
      <c r="AZ147" s="31"/>
      <c r="BA147" s="45"/>
      <c r="BB147" s="31"/>
      <c r="BC147" s="45"/>
      <c r="BD147" s="31"/>
      <c r="BE147" s="45"/>
      <c r="BF147" s="31"/>
      <c r="BG147" s="45"/>
      <c r="BH147" s="82"/>
      <c r="BI147" s="84"/>
      <c r="BJ147" s="84"/>
      <c r="BK147" s="84"/>
      <c r="BL147" s="84"/>
      <c r="BM147" s="81"/>
      <c r="BN147" s="84"/>
      <c r="BO147" s="81"/>
      <c r="BP147" s="84"/>
      <c r="BQ147" s="81"/>
      <c r="BR147" s="84"/>
      <c r="BS147" s="81"/>
      <c r="BT147" s="84"/>
      <c r="BU147" s="81"/>
      <c r="BV147" s="84"/>
      <c r="BW147" s="81"/>
      <c r="BX147" s="84"/>
      <c r="BY147" s="81">
        <v>97.5</v>
      </c>
      <c r="BZ147" s="84">
        <f t="shared" si="12"/>
        <v>58500</v>
      </c>
      <c r="CA147" s="81">
        <v>0</v>
      </c>
      <c r="CB147" s="84">
        <f t="shared" si="13"/>
        <v>0</v>
      </c>
    </row>
    <row r="148" spans="1:80" hidden="1">
      <c r="A148" s="144" t="s">
        <v>373</v>
      </c>
      <c r="B148" t="s">
        <v>273</v>
      </c>
      <c r="E148" s="36"/>
      <c r="L148" t="s">
        <v>102</v>
      </c>
      <c r="N148" s="44"/>
      <c r="O148" s="45"/>
      <c r="P148" s="44"/>
      <c r="Q148" s="45"/>
      <c r="R148" s="44"/>
      <c r="S148" s="45"/>
      <c r="T148" s="44"/>
      <c r="U148" s="45"/>
      <c r="V148" s="44"/>
      <c r="W148" s="45"/>
      <c r="X148" s="44"/>
      <c r="Y148" s="45"/>
      <c r="Z148" s="44"/>
      <c r="AA148" s="45"/>
      <c r="AB148" s="44"/>
      <c r="AC148" s="45"/>
      <c r="AD148" s="44"/>
      <c r="AE148" s="45"/>
      <c r="AF148" s="44"/>
      <c r="AG148" s="45"/>
      <c r="AH148" s="44"/>
      <c r="AI148" s="45"/>
      <c r="AJ148" s="44"/>
      <c r="AK148" s="45"/>
      <c r="AL148" s="44"/>
      <c r="AM148" s="45"/>
      <c r="AN148" s="44"/>
      <c r="AO148" s="45"/>
      <c r="AP148" s="44"/>
      <c r="AQ148" s="45"/>
      <c r="AR148" s="44"/>
      <c r="AS148" s="45"/>
      <c r="AT148" s="31"/>
      <c r="AU148" s="45"/>
      <c r="AV148" s="31"/>
      <c r="AW148" s="45"/>
      <c r="AX148" s="31"/>
      <c r="AY148" s="45"/>
      <c r="AZ148" s="31"/>
      <c r="BA148" s="45"/>
      <c r="BB148" s="31"/>
      <c r="BC148" s="45"/>
      <c r="BD148" s="31"/>
      <c r="BE148" s="45"/>
      <c r="BF148" s="31"/>
      <c r="BG148" s="45"/>
      <c r="BH148" s="82"/>
      <c r="BI148" s="84"/>
      <c r="BJ148" s="84"/>
      <c r="BK148" s="84"/>
      <c r="BL148" s="84"/>
      <c r="BM148" s="81"/>
      <c r="BN148" s="84"/>
      <c r="BO148" s="81"/>
      <c r="BP148" s="84"/>
      <c r="BQ148" s="81"/>
      <c r="BR148" s="84"/>
      <c r="BS148" s="81"/>
      <c r="BT148" s="84"/>
      <c r="BU148" s="81"/>
      <c r="BV148" s="84"/>
      <c r="BW148" s="81"/>
      <c r="BX148" s="84"/>
      <c r="BY148" s="81">
        <v>34</v>
      </c>
      <c r="BZ148" s="84">
        <f t="shared" si="12"/>
        <v>20400</v>
      </c>
      <c r="CA148" s="81">
        <v>0</v>
      </c>
      <c r="CB148" s="84">
        <f t="shared" si="13"/>
        <v>0</v>
      </c>
    </row>
    <row r="149" spans="1:80" hidden="1">
      <c r="A149" s="144" t="s">
        <v>374</v>
      </c>
      <c r="B149" t="s">
        <v>273</v>
      </c>
      <c r="E149" s="36"/>
      <c r="L149" t="s">
        <v>102</v>
      </c>
      <c r="N149" s="44"/>
      <c r="O149" s="45"/>
      <c r="P149" s="44"/>
      <c r="Q149" s="45"/>
      <c r="R149" s="44"/>
      <c r="S149" s="45"/>
      <c r="T149" s="44"/>
      <c r="U149" s="45"/>
      <c r="V149" s="44"/>
      <c r="W149" s="45"/>
      <c r="X149" s="44"/>
      <c r="Y149" s="45"/>
      <c r="Z149" s="44"/>
      <c r="AA149" s="45"/>
      <c r="AB149" s="44"/>
      <c r="AC149" s="45"/>
      <c r="AD149" s="44"/>
      <c r="AE149" s="45"/>
      <c r="AF149" s="44"/>
      <c r="AG149" s="45"/>
      <c r="AH149" s="44"/>
      <c r="AI149" s="45"/>
      <c r="AJ149" s="44"/>
      <c r="AK149" s="45"/>
      <c r="AL149" s="44"/>
      <c r="AM149" s="45"/>
      <c r="AN149" s="44"/>
      <c r="AO149" s="45"/>
      <c r="AP149" s="44"/>
      <c r="AQ149" s="45"/>
      <c r="AR149" s="44"/>
      <c r="AS149" s="45"/>
      <c r="AT149" s="31"/>
      <c r="AU149" s="45"/>
      <c r="AV149" s="31"/>
      <c r="AW149" s="45"/>
      <c r="AX149" s="31"/>
      <c r="AY149" s="45"/>
      <c r="AZ149" s="31"/>
      <c r="BA149" s="45"/>
      <c r="BB149" s="31"/>
      <c r="BC149" s="45"/>
      <c r="BD149" s="31"/>
      <c r="BE149" s="45"/>
      <c r="BF149" s="31"/>
      <c r="BG149" s="45"/>
      <c r="BH149" s="82"/>
      <c r="BI149" s="84"/>
      <c r="BJ149" s="84"/>
      <c r="BK149" s="84"/>
      <c r="BL149" s="84"/>
      <c r="BM149" s="81"/>
      <c r="BN149" s="84"/>
      <c r="BO149" s="81"/>
      <c r="BP149" s="84"/>
      <c r="BQ149" s="81"/>
      <c r="BR149" s="84"/>
      <c r="BS149" s="81"/>
      <c r="BT149" s="84"/>
      <c r="BU149" s="81"/>
      <c r="BV149" s="84"/>
      <c r="BW149" s="81"/>
      <c r="BX149" s="84"/>
      <c r="BY149" s="81">
        <v>92.5</v>
      </c>
      <c r="BZ149" s="84">
        <f t="shared" si="12"/>
        <v>55500</v>
      </c>
      <c r="CA149" s="81">
        <v>0</v>
      </c>
      <c r="CB149" s="84">
        <f t="shared" si="13"/>
        <v>0</v>
      </c>
    </row>
    <row r="150" spans="1:80" hidden="1">
      <c r="A150" s="157" t="s">
        <v>233</v>
      </c>
      <c r="B150" s="87" t="s">
        <v>273</v>
      </c>
      <c r="E150" s="36"/>
      <c r="L150" t="s">
        <v>102</v>
      </c>
      <c r="N150" s="44"/>
      <c r="O150" s="45"/>
      <c r="P150" s="44"/>
      <c r="Q150" s="45"/>
      <c r="R150" s="44"/>
      <c r="S150" s="45"/>
      <c r="T150" s="44"/>
      <c r="U150" s="45"/>
      <c r="V150" s="44"/>
      <c r="W150" s="45"/>
      <c r="X150" s="44"/>
      <c r="Y150" s="45"/>
      <c r="Z150" s="44"/>
      <c r="AA150" s="45"/>
      <c r="AB150" s="44"/>
      <c r="AC150" s="45"/>
      <c r="AD150" s="44"/>
      <c r="AE150" s="45"/>
      <c r="AF150" s="44"/>
      <c r="AG150" s="45"/>
      <c r="AH150" s="44"/>
      <c r="AI150" s="45"/>
      <c r="AJ150" s="44"/>
      <c r="AK150" s="45"/>
      <c r="AL150" s="44"/>
      <c r="AM150" s="45"/>
      <c r="AN150" s="44"/>
      <c r="AO150" s="45"/>
      <c r="AP150" s="44"/>
      <c r="AQ150" s="45"/>
      <c r="AR150" s="44"/>
      <c r="AS150" s="45"/>
      <c r="AT150" s="31"/>
      <c r="AU150" s="45"/>
      <c r="AV150" s="31"/>
      <c r="AW150" s="45"/>
      <c r="AX150" s="31"/>
      <c r="AY150" s="45"/>
      <c r="AZ150" s="31"/>
      <c r="BA150" s="45"/>
      <c r="BB150" s="31"/>
      <c r="BC150" s="45"/>
      <c r="BD150" s="31"/>
      <c r="BE150" s="45"/>
      <c r="BF150" s="31">
        <v>2</v>
      </c>
      <c r="BG150" s="45">
        <f>BF150*'Productivity Report'!$W$32</f>
        <v>1066.9191919191919</v>
      </c>
      <c r="BH150" s="81">
        <v>13</v>
      </c>
      <c r="BI150" s="84">
        <f>BH150*'Productivity Report'!$X$32</f>
        <v>7006.5789473684217</v>
      </c>
      <c r="BJ150" s="81">
        <v>41</v>
      </c>
      <c r="BK150" s="84">
        <f>BJ150*'Productivity Report'!$Y$32</f>
        <v>16427.546875</v>
      </c>
      <c r="BM150" s="81">
        <v>26</v>
      </c>
      <c r="BN150" s="84">
        <f>BM150*600</f>
        <v>15600</v>
      </c>
      <c r="BO150" s="81">
        <v>1</v>
      </c>
      <c r="BP150" s="84">
        <f>BO150*600</f>
        <v>600</v>
      </c>
      <c r="BQ150" s="81">
        <v>90</v>
      </c>
      <c r="BR150" s="84">
        <f>BQ150*600</f>
        <v>54000</v>
      </c>
      <c r="BS150" s="81">
        <v>26.5</v>
      </c>
      <c r="BT150" s="84">
        <f>BS150*600</f>
        <v>15900</v>
      </c>
      <c r="BU150" s="81">
        <v>27</v>
      </c>
      <c r="BV150" s="84">
        <f>BU150*600</f>
        <v>16200</v>
      </c>
      <c r="BW150" s="81">
        <v>54.5</v>
      </c>
      <c r="BX150" s="84">
        <f>BW150*600</f>
        <v>32700</v>
      </c>
      <c r="BY150" s="81">
        <v>1</v>
      </c>
      <c r="BZ150" s="84">
        <f t="shared" si="12"/>
        <v>600</v>
      </c>
      <c r="CA150" s="81">
        <v>0</v>
      </c>
      <c r="CB150" s="84">
        <f t="shared" si="13"/>
        <v>0</v>
      </c>
    </row>
    <row r="151" spans="1:80" hidden="1">
      <c r="A151" s="144" t="s">
        <v>375</v>
      </c>
      <c r="B151" t="s">
        <v>273</v>
      </c>
      <c r="E151" s="36"/>
      <c r="L151" t="s">
        <v>102</v>
      </c>
      <c r="N151" s="44"/>
      <c r="O151" s="45"/>
      <c r="P151" s="44"/>
      <c r="Q151" s="45"/>
      <c r="R151" s="44"/>
      <c r="S151" s="45"/>
      <c r="T151" s="44"/>
      <c r="U151" s="45"/>
      <c r="V151" s="44"/>
      <c r="W151" s="45"/>
      <c r="X151" s="44"/>
      <c r="Y151" s="45"/>
      <c r="Z151" s="44"/>
      <c r="AA151" s="45"/>
      <c r="AB151" s="44"/>
      <c r="AC151" s="45"/>
      <c r="AD151" s="44"/>
      <c r="AE151" s="45"/>
      <c r="AF151" s="44"/>
      <c r="AG151" s="45"/>
      <c r="AH151" s="44"/>
      <c r="AI151" s="45"/>
      <c r="AJ151" s="44"/>
      <c r="AK151" s="45"/>
      <c r="AL151" s="44"/>
      <c r="AM151" s="45"/>
      <c r="AN151" s="44"/>
      <c r="AO151" s="45"/>
      <c r="AP151" s="44"/>
      <c r="AQ151" s="45"/>
      <c r="AR151" s="44"/>
      <c r="AS151" s="45"/>
      <c r="AT151" s="31"/>
      <c r="AU151" s="45"/>
      <c r="AV151" s="31"/>
      <c r="AW151" s="45"/>
      <c r="AX151" s="31"/>
      <c r="AY151" s="45"/>
      <c r="AZ151" s="31"/>
      <c r="BA151" s="45"/>
      <c r="BB151" s="31"/>
      <c r="BC151" s="45"/>
      <c r="BD151" s="31"/>
      <c r="BE151" s="45"/>
      <c r="BF151" s="31"/>
      <c r="BG151" s="45"/>
      <c r="BH151" s="82"/>
      <c r="BI151" s="84"/>
      <c r="BJ151" s="84"/>
      <c r="BK151" s="84"/>
      <c r="BL151" s="84"/>
      <c r="BM151" s="81"/>
      <c r="BN151" s="84"/>
      <c r="BO151" s="81"/>
      <c r="BP151" s="84"/>
      <c r="BQ151" s="81"/>
      <c r="BR151" s="84"/>
      <c r="BS151" s="81"/>
      <c r="BT151" s="84"/>
      <c r="BU151" s="81"/>
      <c r="BV151" s="84"/>
      <c r="BW151" s="81"/>
      <c r="BX151" s="84"/>
      <c r="BY151" s="81">
        <v>53</v>
      </c>
      <c r="BZ151" s="84">
        <f t="shared" si="12"/>
        <v>31800</v>
      </c>
      <c r="CA151" s="81">
        <v>0</v>
      </c>
      <c r="CB151" s="84">
        <f t="shared" si="13"/>
        <v>0</v>
      </c>
    </row>
    <row r="152" spans="1:80" hidden="1">
      <c r="A152" s="144" t="s">
        <v>376</v>
      </c>
      <c r="B152" t="s">
        <v>273</v>
      </c>
      <c r="E152" s="36"/>
      <c r="L152" t="s">
        <v>102</v>
      </c>
      <c r="N152" s="44"/>
      <c r="O152" s="45"/>
      <c r="P152" s="44"/>
      <c r="Q152" s="45"/>
      <c r="R152" s="44"/>
      <c r="S152" s="45"/>
      <c r="T152" s="44"/>
      <c r="U152" s="45"/>
      <c r="V152" s="44"/>
      <c r="W152" s="45"/>
      <c r="X152" s="44"/>
      <c r="Y152" s="45"/>
      <c r="Z152" s="44"/>
      <c r="AA152" s="45"/>
      <c r="AB152" s="44"/>
      <c r="AC152" s="45"/>
      <c r="AD152" s="44"/>
      <c r="AE152" s="45"/>
      <c r="AF152" s="44"/>
      <c r="AG152" s="45"/>
      <c r="AH152" s="44"/>
      <c r="AI152" s="45"/>
      <c r="AJ152" s="44"/>
      <c r="AK152" s="45"/>
      <c r="AL152" s="44"/>
      <c r="AM152" s="45"/>
      <c r="AN152" s="44"/>
      <c r="AO152" s="45"/>
      <c r="AP152" s="44"/>
      <c r="AQ152" s="45"/>
      <c r="AR152" s="44"/>
      <c r="AS152" s="45"/>
      <c r="AT152" s="31"/>
      <c r="AU152" s="45"/>
      <c r="AV152" s="31"/>
      <c r="AW152" s="45"/>
      <c r="AX152" s="31"/>
      <c r="AY152" s="45"/>
      <c r="AZ152" s="31"/>
      <c r="BA152" s="45"/>
      <c r="BB152" s="31"/>
      <c r="BC152" s="45"/>
      <c r="BD152" s="31"/>
      <c r="BE152" s="45"/>
      <c r="BF152" s="31"/>
      <c r="BG152" s="45"/>
      <c r="BH152" s="82"/>
      <c r="BI152" s="84"/>
      <c r="BJ152" s="84"/>
      <c r="BK152" s="84"/>
      <c r="BL152" s="84"/>
      <c r="BM152" s="81"/>
      <c r="BN152" s="84"/>
      <c r="BO152" s="81"/>
      <c r="BP152" s="84"/>
      <c r="BQ152" s="81"/>
      <c r="BR152" s="84"/>
      <c r="BS152" s="81"/>
      <c r="BT152" s="84"/>
      <c r="BU152" s="81"/>
      <c r="BV152" s="84"/>
      <c r="BW152" s="81"/>
      <c r="BX152" s="84"/>
      <c r="BY152" s="81">
        <v>32</v>
      </c>
      <c r="BZ152" s="84">
        <f t="shared" si="12"/>
        <v>19200</v>
      </c>
      <c r="CA152" s="81">
        <v>0</v>
      </c>
      <c r="CB152" s="84">
        <f t="shared" si="13"/>
        <v>0</v>
      </c>
    </row>
    <row r="153" spans="1:80" hidden="1">
      <c r="A153" s="153" t="s">
        <v>167</v>
      </c>
      <c r="B153" s="1" t="s">
        <v>273</v>
      </c>
      <c r="E153" s="36"/>
      <c r="L153" s="1" t="s">
        <v>102</v>
      </c>
      <c r="N153" s="44"/>
      <c r="O153" s="45"/>
      <c r="P153" s="44"/>
      <c r="Q153" s="45"/>
      <c r="R153" s="44"/>
      <c r="S153" s="45"/>
      <c r="T153" s="44"/>
      <c r="U153" s="45"/>
      <c r="V153" s="44"/>
      <c r="W153" s="45"/>
      <c r="X153" s="44"/>
      <c r="Y153" s="45"/>
      <c r="Z153" s="44"/>
      <c r="AA153" s="45"/>
      <c r="AB153" s="44"/>
      <c r="AC153" s="45"/>
      <c r="AD153" s="44"/>
      <c r="AE153" s="45"/>
      <c r="AF153" s="44"/>
      <c r="AG153" s="45"/>
      <c r="AH153" s="44"/>
      <c r="AI153" s="45"/>
      <c r="AJ153" s="44"/>
      <c r="AK153" s="45"/>
      <c r="AL153" s="44"/>
      <c r="AM153" s="45"/>
      <c r="AN153" s="44"/>
      <c r="AO153" s="45"/>
      <c r="AP153" s="44"/>
      <c r="AQ153" s="45"/>
      <c r="AR153" s="44"/>
      <c r="AS153" s="45"/>
      <c r="AT153" s="31"/>
      <c r="AU153" s="45"/>
      <c r="AV153" s="31">
        <v>6</v>
      </c>
      <c r="AW153" s="45">
        <f>AV153*'Productivity Report'!$R$32</f>
        <v>2147.8831168831171</v>
      </c>
      <c r="AX153" s="31">
        <v>0</v>
      </c>
      <c r="AY153" s="45">
        <f>AX153*'Productivity Report'!$S$32</f>
        <v>0</v>
      </c>
      <c r="AZ153" s="31">
        <v>0</v>
      </c>
      <c r="BA153" s="45">
        <f>AZ153*'Productivity Report'!$T$32</f>
        <v>0</v>
      </c>
      <c r="BB153" s="31"/>
      <c r="BC153" s="45">
        <f>BB153*'Productivity Report'!$U$32</f>
        <v>0</v>
      </c>
      <c r="BD153" s="31">
        <v>8</v>
      </c>
      <c r="BE153" s="45">
        <f>BD153*'Productivity Report'!$V$32</f>
        <v>3901.6010101010102</v>
      </c>
      <c r="BF153" s="31"/>
      <c r="BG153" s="45">
        <f>BF153*'Productivity Report'!$W$32</f>
        <v>0</v>
      </c>
      <c r="BH153" s="81">
        <v>0</v>
      </c>
      <c r="BI153" s="84">
        <f>BH153*'Productivity Report'!$X$32</f>
        <v>0</v>
      </c>
      <c r="BJ153" s="81">
        <v>0</v>
      </c>
      <c r="BK153" s="84">
        <f>BJ153*'Productivity Report'!$Y$32</f>
        <v>0</v>
      </c>
      <c r="BM153" s="81">
        <v>55.5</v>
      </c>
      <c r="BN153" s="84">
        <f>BM153*600</f>
        <v>33300</v>
      </c>
      <c r="BO153" s="81">
        <v>34</v>
      </c>
      <c r="BP153" s="84">
        <f>BO153*600</f>
        <v>20400</v>
      </c>
      <c r="BQ153" s="81">
        <v>66.849999999999994</v>
      </c>
      <c r="BR153" s="84">
        <f>BQ153*600</f>
        <v>40110</v>
      </c>
      <c r="BS153" s="81">
        <v>17</v>
      </c>
      <c r="BT153" s="84">
        <f>BS153*600</f>
        <v>10200</v>
      </c>
      <c r="BU153" s="81">
        <v>18.5</v>
      </c>
      <c r="BV153" s="84">
        <f>BU153*600</f>
        <v>11100</v>
      </c>
      <c r="BW153" s="81">
        <v>119.5</v>
      </c>
      <c r="BX153" s="84">
        <f>BW153*600</f>
        <v>71700</v>
      </c>
      <c r="BY153" s="81">
        <v>13</v>
      </c>
      <c r="BZ153" s="84">
        <f t="shared" ref="BZ153:BZ172" si="14">BY153*600</f>
        <v>7800</v>
      </c>
      <c r="CA153" s="81">
        <v>8</v>
      </c>
      <c r="CB153" s="84">
        <f t="shared" ref="CB153:CB172" si="15">CA153*600</f>
        <v>4800</v>
      </c>
    </row>
    <row r="154" spans="1:80" hidden="1">
      <c r="A154" s="144" t="s">
        <v>362</v>
      </c>
      <c r="B154" t="s">
        <v>273</v>
      </c>
      <c r="E154" s="36"/>
      <c r="L154" t="s">
        <v>102</v>
      </c>
      <c r="N154" s="44"/>
      <c r="O154" s="45"/>
      <c r="P154" s="44"/>
      <c r="Q154" s="45"/>
      <c r="R154" s="44"/>
      <c r="S154" s="45"/>
      <c r="T154" s="44"/>
      <c r="U154" s="45"/>
      <c r="V154" s="44"/>
      <c r="W154" s="45"/>
      <c r="X154" s="44"/>
      <c r="Y154" s="45"/>
      <c r="Z154" s="44"/>
      <c r="AA154" s="45"/>
      <c r="AB154" s="44"/>
      <c r="AC154" s="45"/>
      <c r="AD154" s="44"/>
      <c r="AE154" s="45"/>
      <c r="AF154" s="44"/>
      <c r="AG154" s="45"/>
      <c r="AH154" s="44"/>
      <c r="AI154" s="45"/>
      <c r="AJ154" s="44"/>
      <c r="AK154" s="45"/>
      <c r="AL154" s="44"/>
      <c r="AM154" s="45"/>
      <c r="AN154" s="44"/>
      <c r="AO154" s="45"/>
      <c r="AP154" s="44"/>
      <c r="AQ154" s="45"/>
      <c r="AR154" s="44"/>
      <c r="AS154" s="45"/>
      <c r="AT154" s="31"/>
      <c r="AU154" s="45"/>
      <c r="AV154" s="31"/>
      <c r="AW154" s="45"/>
      <c r="AX154" s="31"/>
      <c r="AY154" s="45"/>
      <c r="AZ154" s="31"/>
      <c r="BA154" s="45"/>
      <c r="BB154" s="31"/>
      <c r="BC154" s="45"/>
      <c r="BD154" s="31"/>
      <c r="BE154" s="45"/>
      <c r="BF154" s="31"/>
      <c r="BG154" s="45"/>
      <c r="BH154" s="82"/>
      <c r="BI154" s="84"/>
      <c r="BJ154" s="84"/>
      <c r="BK154" s="84"/>
      <c r="BL154" s="84"/>
      <c r="BM154" s="81"/>
      <c r="BN154" s="84"/>
      <c r="BO154" s="81"/>
      <c r="BP154" s="84"/>
      <c r="BQ154" s="81"/>
      <c r="BR154" s="84"/>
      <c r="BS154" s="81"/>
      <c r="BT154" s="84"/>
      <c r="BU154" s="81"/>
      <c r="BV154" s="84"/>
      <c r="BW154" s="81"/>
      <c r="BX154" s="84"/>
      <c r="BY154" s="81">
        <v>93.25</v>
      </c>
      <c r="BZ154" s="84">
        <f t="shared" si="14"/>
        <v>55950</v>
      </c>
      <c r="CA154" s="81">
        <v>0</v>
      </c>
      <c r="CB154" s="84">
        <f t="shared" si="15"/>
        <v>0</v>
      </c>
    </row>
    <row r="155" spans="1:80" hidden="1">
      <c r="A155" s="144" t="s">
        <v>363</v>
      </c>
      <c r="B155" t="s">
        <v>273</v>
      </c>
      <c r="E155" s="36"/>
      <c r="L155" t="s">
        <v>102</v>
      </c>
      <c r="N155" s="44"/>
      <c r="O155" s="45"/>
      <c r="P155" s="44"/>
      <c r="Q155" s="45"/>
      <c r="R155" s="44"/>
      <c r="S155" s="45"/>
      <c r="T155" s="44"/>
      <c r="U155" s="45"/>
      <c r="V155" s="44"/>
      <c r="W155" s="45"/>
      <c r="X155" s="44"/>
      <c r="Y155" s="45"/>
      <c r="Z155" s="44"/>
      <c r="AA155" s="45"/>
      <c r="AB155" s="44"/>
      <c r="AC155" s="45"/>
      <c r="AD155" s="44"/>
      <c r="AE155" s="45"/>
      <c r="AF155" s="44"/>
      <c r="AG155" s="45"/>
      <c r="AH155" s="44"/>
      <c r="AI155" s="45"/>
      <c r="AJ155" s="44"/>
      <c r="AK155" s="45"/>
      <c r="AL155" s="44"/>
      <c r="AM155" s="45"/>
      <c r="AN155" s="44"/>
      <c r="AO155" s="45"/>
      <c r="AP155" s="44"/>
      <c r="AQ155" s="45"/>
      <c r="AR155" s="44"/>
      <c r="AS155" s="45"/>
      <c r="AT155" s="31"/>
      <c r="AU155" s="45"/>
      <c r="AV155" s="31"/>
      <c r="AW155" s="45"/>
      <c r="AX155" s="31"/>
      <c r="AY155" s="45"/>
      <c r="AZ155" s="31"/>
      <c r="BA155" s="45"/>
      <c r="BB155" s="31"/>
      <c r="BC155" s="45"/>
      <c r="BD155" s="31"/>
      <c r="BE155" s="45"/>
      <c r="BF155" s="31"/>
      <c r="BG155" s="45"/>
      <c r="BH155" s="82"/>
      <c r="BI155" s="84"/>
      <c r="BJ155" s="84"/>
      <c r="BK155" s="84"/>
      <c r="BL155" s="84"/>
      <c r="BM155" s="81"/>
      <c r="BN155" s="84"/>
      <c r="BO155" s="81"/>
      <c r="BP155" s="84"/>
      <c r="BQ155" s="81"/>
      <c r="BR155" s="84"/>
      <c r="BS155" s="81"/>
      <c r="BT155" s="84"/>
      <c r="BU155" s="81"/>
      <c r="BV155" s="84"/>
      <c r="BW155" s="81"/>
      <c r="BX155" s="84"/>
      <c r="BY155" s="81">
        <v>6</v>
      </c>
      <c r="BZ155" s="84">
        <f t="shared" si="14"/>
        <v>3600</v>
      </c>
      <c r="CA155" s="81">
        <v>0</v>
      </c>
      <c r="CB155" s="84">
        <f t="shared" si="15"/>
        <v>0</v>
      </c>
    </row>
    <row r="156" spans="1:80" hidden="1">
      <c r="A156" s="154" t="s">
        <v>310</v>
      </c>
      <c r="B156" t="s">
        <v>273</v>
      </c>
      <c r="E156" s="36"/>
      <c r="L156" t="s">
        <v>102</v>
      </c>
      <c r="N156" s="44"/>
      <c r="O156" s="45"/>
      <c r="P156" s="44"/>
      <c r="Q156" s="45"/>
      <c r="R156" s="44"/>
      <c r="S156" s="45"/>
      <c r="T156" s="44"/>
      <c r="U156" s="45"/>
      <c r="V156" s="44"/>
      <c r="W156" s="45"/>
      <c r="X156" s="44"/>
      <c r="Y156" s="45"/>
      <c r="Z156" s="44"/>
      <c r="AA156" s="45"/>
      <c r="AB156" s="44"/>
      <c r="AC156" s="45"/>
      <c r="AD156" s="44"/>
      <c r="AE156" s="45"/>
      <c r="AF156" s="44"/>
      <c r="AG156" s="45"/>
      <c r="AH156" s="44"/>
      <c r="AI156" s="45"/>
      <c r="AJ156" s="44"/>
      <c r="AK156" s="45"/>
      <c r="AL156" s="44"/>
      <c r="AM156" s="45"/>
      <c r="AN156" s="44"/>
      <c r="AO156" s="45"/>
      <c r="AP156" s="44"/>
      <c r="AQ156" s="45"/>
      <c r="AR156" s="44"/>
      <c r="AS156" s="45"/>
      <c r="AT156" s="31"/>
      <c r="AU156" s="45"/>
      <c r="AV156" s="31"/>
      <c r="AW156" s="45"/>
      <c r="AX156" s="31"/>
      <c r="AY156" s="45"/>
      <c r="AZ156" s="31"/>
      <c r="BA156" s="45"/>
      <c r="BB156" s="31"/>
      <c r="BC156" s="45"/>
      <c r="BD156" s="31"/>
      <c r="BE156" s="45"/>
      <c r="BF156" s="31"/>
      <c r="BG156" s="45"/>
      <c r="BH156" s="82"/>
      <c r="BI156" s="84"/>
      <c r="BJ156" s="84"/>
      <c r="BK156" s="84"/>
      <c r="BL156" s="84"/>
      <c r="BM156" s="81"/>
      <c r="BN156" s="84"/>
      <c r="BO156" s="81"/>
      <c r="BP156" s="84"/>
      <c r="BQ156" s="81">
        <v>19.5</v>
      </c>
      <c r="BR156" s="84">
        <f>BQ156*600</f>
        <v>11700</v>
      </c>
      <c r="BS156" s="81">
        <v>115</v>
      </c>
      <c r="BT156" s="84">
        <f>BS156*600</f>
        <v>69000</v>
      </c>
      <c r="BU156" s="81">
        <v>30</v>
      </c>
      <c r="BV156" s="84">
        <f>BU156*600</f>
        <v>18000</v>
      </c>
      <c r="BW156" s="81">
        <v>0</v>
      </c>
      <c r="BX156" s="84">
        <f>BW156*600</f>
        <v>0</v>
      </c>
      <c r="BY156" s="81">
        <v>8</v>
      </c>
      <c r="BZ156" s="84">
        <f t="shared" si="14"/>
        <v>4800</v>
      </c>
      <c r="CA156" s="81">
        <v>0</v>
      </c>
      <c r="CB156" s="84">
        <f t="shared" si="15"/>
        <v>0</v>
      </c>
    </row>
    <row r="157" spans="1:80" hidden="1">
      <c r="A157" s="158" t="s">
        <v>266</v>
      </c>
      <c r="B157" t="s">
        <v>273</v>
      </c>
      <c r="E157" s="36"/>
      <c r="L157" t="s">
        <v>102</v>
      </c>
      <c r="N157" s="44"/>
      <c r="O157" s="45"/>
      <c r="P157" s="44"/>
      <c r="Q157" s="45"/>
      <c r="R157" s="44"/>
      <c r="S157" s="45"/>
      <c r="T157" s="44"/>
      <c r="U157" s="45"/>
      <c r="V157" s="44"/>
      <c r="W157" s="45"/>
      <c r="X157" s="44"/>
      <c r="Y157" s="45"/>
      <c r="Z157" s="44"/>
      <c r="AA157" s="45"/>
      <c r="AB157" s="44"/>
      <c r="AC157" s="45"/>
      <c r="AD157" s="44"/>
      <c r="AE157" s="45"/>
      <c r="AF157" s="44"/>
      <c r="AG157" s="45"/>
      <c r="AH157" s="44"/>
      <c r="AI157" s="45"/>
      <c r="AJ157" s="44"/>
      <c r="AK157" s="45"/>
      <c r="AL157" s="44"/>
      <c r="AM157" s="45"/>
      <c r="AN157" s="44"/>
      <c r="AO157" s="45"/>
      <c r="AP157" s="44"/>
      <c r="AQ157" s="45"/>
      <c r="AR157" s="44"/>
      <c r="AS157" s="45"/>
      <c r="AT157" s="31"/>
      <c r="AU157" s="45"/>
      <c r="AV157" s="31"/>
      <c r="AW157" s="45"/>
      <c r="AX157" s="31"/>
      <c r="AY157" s="45"/>
      <c r="AZ157" s="31"/>
      <c r="BA157" s="45"/>
      <c r="BB157" s="31"/>
      <c r="BC157" s="45"/>
      <c r="BD157" s="31"/>
      <c r="BE157" s="45"/>
      <c r="BF157" s="31"/>
      <c r="BG157" s="45">
        <f>BF157*'Productivity Report'!$W$32</f>
        <v>0</v>
      </c>
      <c r="BH157" s="82">
        <v>40</v>
      </c>
      <c r="BI157" s="84">
        <f>BH157*'Productivity Report'!$X$32</f>
        <v>21558.704453441296</v>
      </c>
      <c r="BJ157" s="81">
        <v>255</v>
      </c>
      <c r="BK157" s="84">
        <f>BJ157*'Productivity Report'!$Y$32</f>
        <v>102171.328125</v>
      </c>
      <c r="BM157" s="81">
        <v>0</v>
      </c>
      <c r="BN157" s="84">
        <f>BM157*'Productivity Report'!$Z$32</f>
        <v>0</v>
      </c>
      <c r="BO157" s="81">
        <v>93.5</v>
      </c>
      <c r="BP157" s="84">
        <f>BO157*600</f>
        <v>56100</v>
      </c>
      <c r="BQ157" s="81">
        <v>13</v>
      </c>
      <c r="BR157" s="84">
        <f>BQ157*600</f>
        <v>7800</v>
      </c>
      <c r="BS157" s="81">
        <v>13.5</v>
      </c>
      <c r="BT157" s="84">
        <f>BS157*600</f>
        <v>8100</v>
      </c>
      <c r="BU157" s="81">
        <v>12</v>
      </c>
      <c r="BV157" s="84">
        <f>BU157*600</f>
        <v>7200</v>
      </c>
      <c r="BW157" s="81">
        <v>147.5</v>
      </c>
      <c r="BX157" s="84">
        <f>BW157*600</f>
        <v>88500</v>
      </c>
      <c r="BY157" s="81">
        <v>10</v>
      </c>
      <c r="BZ157" s="84">
        <f t="shared" si="14"/>
        <v>6000</v>
      </c>
      <c r="CA157" s="81">
        <v>0</v>
      </c>
      <c r="CB157" s="84">
        <f t="shared" si="15"/>
        <v>0</v>
      </c>
    </row>
    <row r="158" spans="1:80" hidden="1">
      <c r="A158" s="160" t="s">
        <v>303</v>
      </c>
      <c r="B158" t="s">
        <v>273</v>
      </c>
      <c r="E158" s="36"/>
      <c r="L158" t="s">
        <v>102</v>
      </c>
      <c r="N158" s="44"/>
      <c r="O158" s="45"/>
      <c r="P158" s="44"/>
      <c r="Q158" s="45"/>
      <c r="R158" s="44"/>
      <c r="S158" s="45"/>
      <c r="T158" s="44"/>
      <c r="U158" s="45"/>
      <c r="V158" s="44"/>
      <c r="W158" s="45"/>
      <c r="X158" s="44"/>
      <c r="Y158" s="45"/>
      <c r="Z158" s="44"/>
      <c r="AA158" s="45"/>
      <c r="AB158" s="44"/>
      <c r="AC158" s="45"/>
      <c r="AD158" s="44"/>
      <c r="AE158" s="45"/>
      <c r="AF158" s="44"/>
      <c r="AG158" s="45"/>
      <c r="AH158" s="44"/>
      <c r="AI158" s="45"/>
      <c r="AJ158" s="44"/>
      <c r="AK158" s="45"/>
      <c r="AL158" s="44"/>
      <c r="AM158" s="45"/>
      <c r="AN158" s="44"/>
      <c r="AO158" s="45"/>
      <c r="AP158" s="44"/>
      <c r="AQ158" s="45"/>
      <c r="AR158" s="44"/>
      <c r="AS158" s="45"/>
      <c r="AT158" s="31"/>
      <c r="AU158" s="45"/>
      <c r="AV158" s="31"/>
      <c r="AW158" s="45"/>
      <c r="AX158" s="31"/>
      <c r="AY158" s="45"/>
      <c r="AZ158" s="31"/>
      <c r="BA158" s="45"/>
      <c r="BB158" s="31"/>
      <c r="BC158" s="45"/>
      <c r="BD158" s="31"/>
      <c r="BE158" s="45"/>
      <c r="BF158" s="31"/>
      <c r="BG158" s="45">
        <f>BF158*'Productivity Report'!$W$32</f>
        <v>0</v>
      </c>
      <c r="BH158" s="82">
        <v>40</v>
      </c>
      <c r="BI158" s="84">
        <f>BH158*'Productivity Report'!$X$32</f>
        <v>21558.704453441296</v>
      </c>
      <c r="BJ158" s="81">
        <v>255</v>
      </c>
      <c r="BK158" s="84">
        <f>BJ158*'Productivity Report'!$Y$32</f>
        <v>102171.328125</v>
      </c>
      <c r="BM158" s="81">
        <v>497.75</v>
      </c>
      <c r="BN158" s="84">
        <f>BM158*600</f>
        <v>298650</v>
      </c>
      <c r="BO158" s="81">
        <v>45</v>
      </c>
      <c r="BP158" s="84">
        <f>BO158*600</f>
        <v>27000</v>
      </c>
      <c r="BQ158" s="81">
        <v>15.5</v>
      </c>
      <c r="BR158" s="84">
        <f>BQ158*600</f>
        <v>9300</v>
      </c>
      <c r="BS158" s="81">
        <v>209</v>
      </c>
      <c r="BT158" s="84">
        <f>BS158*600</f>
        <v>125400</v>
      </c>
      <c r="BU158" s="81">
        <v>54</v>
      </c>
      <c r="BV158" s="84">
        <f>BU158*600</f>
        <v>32400</v>
      </c>
      <c r="BW158" s="81">
        <v>33</v>
      </c>
      <c r="BX158" s="84">
        <f>BW158*600</f>
        <v>19800</v>
      </c>
      <c r="BY158" s="81">
        <v>4</v>
      </c>
      <c r="BZ158" s="84">
        <f t="shared" si="14"/>
        <v>2400</v>
      </c>
      <c r="CA158" s="81">
        <v>0</v>
      </c>
      <c r="CB158" s="84">
        <f t="shared" si="15"/>
        <v>0</v>
      </c>
    </row>
    <row r="159" spans="1:80" hidden="1">
      <c r="A159" s="144" t="s">
        <v>326</v>
      </c>
      <c r="B159" t="s">
        <v>273</v>
      </c>
      <c r="E159" s="36"/>
      <c r="L159" t="s">
        <v>102</v>
      </c>
      <c r="N159" s="44"/>
      <c r="O159" s="45"/>
      <c r="P159" s="44"/>
      <c r="Q159" s="45"/>
      <c r="R159" s="44"/>
      <c r="S159" s="45"/>
      <c r="T159" s="44"/>
      <c r="U159" s="45"/>
      <c r="V159" s="44"/>
      <c r="W159" s="45"/>
      <c r="X159" s="44"/>
      <c r="Y159" s="45"/>
      <c r="Z159" s="44"/>
      <c r="AA159" s="45"/>
      <c r="AB159" s="44"/>
      <c r="AC159" s="45"/>
      <c r="AD159" s="44"/>
      <c r="AE159" s="45"/>
      <c r="AF159" s="44"/>
      <c r="AG159" s="45"/>
      <c r="AH159" s="44"/>
      <c r="AI159" s="45"/>
      <c r="AJ159" s="44"/>
      <c r="AK159" s="45"/>
      <c r="AL159" s="44"/>
      <c r="AM159" s="45"/>
      <c r="AN159" s="44"/>
      <c r="AO159" s="45"/>
      <c r="AP159" s="44"/>
      <c r="AQ159" s="45"/>
      <c r="AR159" s="44"/>
      <c r="AS159" s="45"/>
      <c r="AT159" s="31"/>
      <c r="AU159" s="45"/>
      <c r="AV159" s="31"/>
      <c r="AW159" s="45"/>
      <c r="AX159" s="31"/>
      <c r="AY159" s="45"/>
      <c r="AZ159" s="31"/>
      <c r="BA159" s="45"/>
      <c r="BB159" s="31"/>
      <c r="BC159" s="45"/>
      <c r="BD159" s="31"/>
      <c r="BE159" s="45"/>
      <c r="BF159" s="31"/>
      <c r="BG159" s="45"/>
      <c r="BH159" s="82"/>
      <c r="BI159" s="84"/>
      <c r="BJ159" s="84"/>
      <c r="BK159" s="84"/>
      <c r="BL159" s="84"/>
      <c r="BM159" s="81"/>
      <c r="BN159" s="84"/>
      <c r="BO159" s="81"/>
      <c r="BP159" s="84"/>
      <c r="BQ159" s="81"/>
      <c r="BR159" s="84"/>
      <c r="BS159" s="81"/>
      <c r="BT159" s="84"/>
      <c r="BU159" s="81">
        <v>40.5</v>
      </c>
      <c r="BV159" s="84">
        <f>BU159*600</f>
        <v>24300</v>
      </c>
      <c r="BW159" s="81">
        <v>58</v>
      </c>
      <c r="BX159" s="84">
        <f>BW159*600</f>
        <v>34800</v>
      </c>
      <c r="BY159" s="81">
        <v>11</v>
      </c>
      <c r="BZ159" s="84">
        <f t="shared" si="14"/>
        <v>6600</v>
      </c>
      <c r="CA159" s="81">
        <v>0</v>
      </c>
      <c r="CB159" s="84">
        <f t="shared" si="15"/>
        <v>0</v>
      </c>
    </row>
    <row r="160" spans="1:80" hidden="1">
      <c r="A160" s="144" t="s">
        <v>265</v>
      </c>
      <c r="B160" t="s">
        <v>273</v>
      </c>
      <c r="E160" s="36"/>
      <c r="L160" t="s">
        <v>102</v>
      </c>
      <c r="N160" s="44"/>
      <c r="O160" s="45"/>
      <c r="P160" s="44"/>
      <c r="Q160" s="45"/>
      <c r="R160" s="44"/>
      <c r="S160" s="45"/>
      <c r="T160" s="44"/>
      <c r="U160" s="45"/>
      <c r="V160" s="44"/>
      <c r="W160" s="45"/>
      <c r="X160" s="44"/>
      <c r="Y160" s="45"/>
      <c r="Z160" s="44"/>
      <c r="AA160" s="45"/>
      <c r="AB160" s="44"/>
      <c r="AC160" s="45"/>
      <c r="AD160" s="44"/>
      <c r="AE160" s="45"/>
      <c r="AF160" s="44"/>
      <c r="AG160" s="45"/>
      <c r="AH160" s="44"/>
      <c r="AI160" s="45"/>
      <c r="AJ160" s="44"/>
      <c r="AK160" s="45"/>
      <c r="AL160" s="44"/>
      <c r="AM160" s="45"/>
      <c r="AN160" s="44"/>
      <c r="AO160" s="45"/>
      <c r="AP160" s="44"/>
      <c r="AQ160" s="45"/>
      <c r="AR160" s="44"/>
      <c r="AS160" s="45"/>
      <c r="AT160" s="31"/>
      <c r="AU160" s="45"/>
      <c r="AV160" s="31"/>
      <c r="AW160" s="45"/>
      <c r="AX160" s="31"/>
      <c r="AY160" s="45"/>
      <c r="AZ160" s="31"/>
      <c r="BA160" s="45"/>
      <c r="BB160" s="31"/>
      <c r="BC160" s="45"/>
      <c r="BD160" s="31"/>
      <c r="BE160" s="45"/>
      <c r="BF160" s="31"/>
      <c r="BG160" s="45"/>
      <c r="BH160" s="82"/>
      <c r="BI160" s="84"/>
      <c r="BJ160" s="84"/>
      <c r="BK160" s="84"/>
      <c r="BL160" s="84"/>
      <c r="BM160" s="81"/>
      <c r="BN160" s="84"/>
      <c r="BO160" s="81"/>
      <c r="BP160" s="84"/>
      <c r="BQ160" s="81"/>
      <c r="BR160" s="84"/>
      <c r="BS160" s="81"/>
      <c r="BT160" s="84"/>
      <c r="BU160" s="81"/>
      <c r="BV160" s="84"/>
      <c r="BW160" s="81"/>
      <c r="BX160" s="84"/>
      <c r="BY160" s="81">
        <v>0</v>
      </c>
      <c r="BZ160" s="84">
        <f t="shared" si="14"/>
        <v>0</v>
      </c>
      <c r="CA160" s="81">
        <v>0</v>
      </c>
      <c r="CB160" s="84">
        <f t="shared" si="15"/>
        <v>0</v>
      </c>
    </row>
    <row r="161" spans="1:80" hidden="1">
      <c r="A161" s="144" t="s">
        <v>364</v>
      </c>
      <c r="B161" t="s">
        <v>273</v>
      </c>
      <c r="E161" s="36"/>
      <c r="L161" t="s">
        <v>102</v>
      </c>
      <c r="N161" s="44"/>
      <c r="O161" s="45"/>
      <c r="P161" s="44"/>
      <c r="Q161" s="45"/>
      <c r="R161" s="44"/>
      <c r="S161" s="45"/>
      <c r="T161" s="44"/>
      <c r="U161" s="45"/>
      <c r="V161" s="44"/>
      <c r="W161" s="45"/>
      <c r="X161" s="44"/>
      <c r="Y161" s="45"/>
      <c r="Z161" s="44"/>
      <c r="AA161" s="45"/>
      <c r="AB161" s="44"/>
      <c r="AC161" s="45"/>
      <c r="AD161" s="44"/>
      <c r="AE161" s="45"/>
      <c r="AF161" s="44"/>
      <c r="AG161" s="45"/>
      <c r="AH161" s="44"/>
      <c r="AI161" s="45"/>
      <c r="AJ161" s="44"/>
      <c r="AK161" s="45"/>
      <c r="AL161" s="44"/>
      <c r="AM161" s="45"/>
      <c r="AN161" s="44"/>
      <c r="AO161" s="45"/>
      <c r="AP161" s="44"/>
      <c r="AQ161" s="45"/>
      <c r="AR161" s="44"/>
      <c r="AS161" s="45"/>
      <c r="AT161" s="31"/>
      <c r="AU161" s="45"/>
      <c r="AV161" s="31"/>
      <c r="AW161" s="45"/>
      <c r="AX161" s="31"/>
      <c r="AY161" s="45"/>
      <c r="AZ161" s="31"/>
      <c r="BA161" s="45"/>
      <c r="BB161" s="31"/>
      <c r="BC161" s="45"/>
      <c r="BD161" s="31"/>
      <c r="BE161" s="45"/>
      <c r="BF161" s="31"/>
      <c r="BG161" s="45"/>
      <c r="BH161" s="82"/>
      <c r="BI161" s="84"/>
      <c r="BJ161" s="84"/>
      <c r="BK161" s="84"/>
      <c r="BL161" s="84"/>
      <c r="BM161" s="81"/>
      <c r="BN161" s="84"/>
      <c r="BO161" s="81"/>
      <c r="BP161" s="84"/>
      <c r="BQ161" s="81"/>
      <c r="BR161" s="84"/>
      <c r="BS161" s="81"/>
      <c r="BT161" s="84"/>
      <c r="BU161" s="81"/>
      <c r="BV161" s="84"/>
      <c r="BW161" s="81"/>
      <c r="BX161" s="84"/>
      <c r="BY161" s="81">
        <v>42.5</v>
      </c>
      <c r="BZ161" s="84">
        <f t="shared" si="14"/>
        <v>25500</v>
      </c>
      <c r="CA161" s="81">
        <v>0</v>
      </c>
      <c r="CB161" s="84">
        <f t="shared" si="15"/>
        <v>0</v>
      </c>
    </row>
    <row r="162" spans="1:80" hidden="1">
      <c r="A162" s="144" t="s">
        <v>365</v>
      </c>
      <c r="B162" t="s">
        <v>273</v>
      </c>
      <c r="E162" s="36"/>
      <c r="L162" t="s">
        <v>102</v>
      </c>
      <c r="N162" s="44"/>
      <c r="O162" s="45"/>
      <c r="P162" s="44"/>
      <c r="Q162" s="45"/>
      <c r="R162" s="44"/>
      <c r="S162" s="45"/>
      <c r="T162" s="44"/>
      <c r="U162" s="45"/>
      <c r="V162" s="44"/>
      <c r="W162" s="45"/>
      <c r="X162" s="44"/>
      <c r="Y162" s="45"/>
      <c r="Z162" s="44"/>
      <c r="AA162" s="45"/>
      <c r="AB162" s="44"/>
      <c r="AC162" s="45"/>
      <c r="AD162" s="44"/>
      <c r="AE162" s="45"/>
      <c r="AF162" s="44"/>
      <c r="AG162" s="45"/>
      <c r="AH162" s="44"/>
      <c r="AI162" s="45"/>
      <c r="AJ162" s="44"/>
      <c r="AK162" s="45"/>
      <c r="AL162" s="44"/>
      <c r="AM162" s="45"/>
      <c r="AN162" s="44"/>
      <c r="AO162" s="45"/>
      <c r="AP162" s="44"/>
      <c r="AQ162" s="45"/>
      <c r="AR162" s="44"/>
      <c r="AS162" s="45"/>
      <c r="AT162" s="31"/>
      <c r="AU162" s="45"/>
      <c r="AV162" s="31"/>
      <c r="AW162" s="45"/>
      <c r="AX162" s="31"/>
      <c r="AY162" s="45"/>
      <c r="AZ162" s="31"/>
      <c r="BA162" s="45"/>
      <c r="BB162" s="31"/>
      <c r="BC162" s="45"/>
      <c r="BD162" s="31"/>
      <c r="BE162" s="45"/>
      <c r="BF162" s="31"/>
      <c r="BG162" s="45"/>
      <c r="BH162" s="82"/>
      <c r="BI162" s="84"/>
      <c r="BJ162" s="84"/>
      <c r="BK162" s="84"/>
      <c r="BL162" s="84"/>
      <c r="BM162" s="81"/>
      <c r="BN162" s="84"/>
      <c r="BO162" s="81"/>
      <c r="BP162" s="84"/>
      <c r="BQ162" s="81"/>
      <c r="BR162" s="84"/>
      <c r="BS162" s="81"/>
      <c r="BT162" s="84"/>
      <c r="BU162" s="81"/>
      <c r="BV162" s="84"/>
      <c r="BW162" s="81"/>
      <c r="BX162" s="84"/>
      <c r="BY162" s="81">
        <v>59</v>
      </c>
      <c r="BZ162" s="84">
        <f t="shared" si="14"/>
        <v>35400</v>
      </c>
      <c r="CA162" s="81">
        <v>1</v>
      </c>
      <c r="CB162" s="84">
        <f t="shared" si="15"/>
        <v>600</v>
      </c>
    </row>
    <row r="163" spans="1:80" hidden="1">
      <c r="A163" s="156" t="s">
        <v>384</v>
      </c>
      <c r="B163" t="s">
        <v>273</v>
      </c>
      <c r="E163" s="36"/>
      <c r="L163" t="s">
        <v>102</v>
      </c>
      <c r="N163" s="44"/>
      <c r="O163" s="45"/>
      <c r="P163" s="44"/>
      <c r="Q163" s="45"/>
      <c r="R163" s="44"/>
      <c r="S163" s="45"/>
      <c r="T163" s="44"/>
      <c r="U163" s="45"/>
      <c r="V163" s="44"/>
      <c r="W163" s="45"/>
      <c r="X163" s="44"/>
      <c r="Y163" s="45"/>
      <c r="Z163" s="44"/>
      <c r="AA163" s="45"/>
      <c r="AB163" s="44"/>
      <c r="AC163" s="45"/>
      <c r="AD163" s="44"/>
      <c r="AE163" s="45"/>
      <c r="AF163" s="44"/>
      <c r="AG163" s="45"/>
      <c r="AH163" s="44"/>
      <c r="AI163" s="45"/>
      <c r="AJ163" s="44"/>
      <c r="AK163" s="45"/>
      <c r="AL163" s="44"/>
      <c r="AM163" s="45"/>
      <c r="AN163" s="44"/>
      <c r="AO163" s="45"/>
      <c r="AP163" s="44"/>
      <c r="AQ163" s="45"/>
      <c r="AR163" s="44"/>
      <c r="AS163" s="45"/>
      <c r="AT163" s="31"/>
      <c r="AU163" s="45"/>
      <c r="AV163" s="31"/>
      <c r="AW163" s="45"/>
      <c r="AX163" s="31"/>
      <c r="AY163" s="45"/>
      <c r="AZ163" s="31"/>
      <c r="BA163" s="45"/>
      <c r="BB163" s="31"/>
      <c r="BC163" s="45"/>
      <c r="BD163" s="31"/>
      <c r="BE163" s="45"/>
      <c r="BF163" s="31"/>
      <c r="BG163" s="45"/>
      <c r="BH163" s="82"/>
      <c r="BI163" s="84"/>
      <c r="BJ163" s="84"/>
      <c r="BK163" s="84"/>
      <c r="BL163" s="84"/>
      <c r="BM163" s="81"/>
      <c r="BN163" s="84"/>
      <c r="BO163" s="81"/>
      <c r="BP163" s="84"/>
      <c r="BQ163" s="81"/>
      <c r="BR163" s="84"/>
      <c r="BS163" s="81"/>
      <c r="BT163" s="84"/>
      <c r="BU163" s="81"/>
      <c r="BV163" s="84"/>
      <c r="BW163" s="81"/>
      <c r="BX163" s="84"/>
      <c r="BY163" s="81">
        <v>72</v>
      </c>
      <c r="BZ163" s="84">
        <f t="shared" si="14"/>
        <v>43200</v>
      </c>
      <c r="CA163" s="81">
        <v>4</v>
      </c>
      <c r="CB163" s="84">
        <f t="shared" si="15"/>
        <v>2400</v>
      </c>
    </row>
    <row r="164" spans="1:80" hidden="1">
      <c r="A164" s="156" t="s">
        <v>385</v>
      </c>
      <c r="B164" t="s">
        <v>273</v>
      </c>
      <c r="E164" s="36"/>
      <c r="L164" t="s">
        <v>102</v>
      </c>
      <c r="N164" s="44"/>
      <c r="O164" s="45"/>
      <c r="P164" s="44"/>
      <c r="Q164" s="45"/>
      <c r="R164" s="44"/>
      <c r="S164" s="45"/>
      <c r="T164" s="44"/>
      <c r="U164" s="45"/>
      <c r="V164" s="44"/>
      <c r="W164" s="45"/>
      <c r="X164" s="44"/>
      <c r="Y164" s="45"/>
      <c r="Z164" s="44"/>
      <c r="AA164" s="45"/>
      <c r="AB164" s="44"/>
      <c r="AC164" s="45"/>
      <c r="AD164" s="44"/>
      <c r="AE164" s="45"/>
      <c r="AF164" s="44"/>
      <c r="AG164" s="45"/>
      <c r="AH164" s="44"/>
      <c r="AI164" s="45"/>
      <c r="AJ164" s="44"/>
      <c r="AK164" s="45"/>
      <c r="AL164" s="44"/>
      <c r="AM164" s="45"/>
      <c r="AN164" s="44"/>
      <c r="AO164" s="45"/>
      <c r="AP164" s="44"/>
      <c r="AQ164" s="45"/>
      <c r="AR164" s="44"/>
      <c r="AS164" s="45"/>
      <c r="AT164" s="31"/>
      <c r="AU164" s="45"/>
      <c r="AV164" s="31"/>
      <c r="AW164" s="45"/>
      <c r="AX164" s="31"/>
      <c r="AY164" s="45"/>
      <c r="AZ164" s="31"/>
      <c r="BA164" s="45"/>
      <c r="BB164" s="31"/>
      <c r="BC164" s="45"/>
      <c r="BD164" s="31"/>
      <c r="BE164" s="45"/>
      <c r="BF164" s="31"/>
      <c r="BG164" s="45"/>
      <c r="BH164" s="82"/>
      <c r="BI164" s="84"/>
      <c r="BJ164" s="84"/>
      <c r="BK164" s="84"/>
      <c r="BL164" s="84"/>
      <c r="BM164" s="81"/>
      <c r="BN164" s="84"/>
      <c r="BO164" s="81"/>
      <c r="BP164" s="84"/>
      <c r="BQ164" s="81"/>
      <c r="BR164" s="84"/>
      <c r="BS164" s="81"/>
      <c r="BT164" s="84"/>
      <c r="BU164" s="81"/>
      <c r="BV164" s="84"/>
      <c r="BW164" s="81"/>
      <c r="BX164" s="84"/>
      <c r="BY164" s="81">
        <v>79.5</v>
      </c>
      <c r="BZ164" s="84">
        <f t="shared" si="14"/>
        <v>47700</v>
      </c>
      <c r="CA164" s="81">
        <v>25</v>
      </c>
      <c r="CB164" s="84">
        <f t="shared" si="15"/>
        <v>15000</v>
      </c>
    </row>
    <row r="165" spans="1:80" hidden="1">
      <c r="A165" s="144" t="s">
        <v>366</v>
      </c>
      <c r="B165" t="s">
        <v>273</v>
      </c>
      <c r="E165" s="36"/>
      <c r="L165" t="s">
        <v>102</v>
      </c>
      <c r="N165" s="44"/>
      <c r="O165" s="45"/>
      <c r="P165" s="44"/>
      <c r="Q165" s="45"/>
      <c r="R165" s="44"/>
      <c r="S165" s="45"/>
      <c r="T165" s="44"/>
      <c r="U165" s="45"/>
      <c r="V165" s="44"/>
      <c r="W165" s="45"/>
      <c r="X165" s="44"/>
      <c r="Y165" s="45"/>
      <c r="Z165" s="44"/>
      <c r="AA165" s="45"/>
      <c r="AB165" s="44"/>
      <c r="AC165" s="45"/>
      <c r="AD165" s="44"/>
      <c r="AE165" s="45"/>
      <c r="AF165" s="44"/>
      <c r="AG165" s="45"/>
      <c r="AH165" s="44"/>
      <c r="AI165" s="45"/>
      <c r="AJ165" s="44"/>
      <c r="AK165" s="45"/>
      <c r="AL165" s="44"/>
      <c r="AM165" s="45"/>
      <c r="AN165" s="44"/>
      <c r="AO165" s="45"/>
      <c r="AP165" s="44"/>
      <c r="AQ165" s="45"/>
      <c r="AR165" s="44"/>
      <c r="AS165" s="45"/>
      <c r="AT165" s="31"/>
      <c r="AU165" s="45"/>
      <c r="AV165" s="31"/>
      <c r="AW165" s="45"/>
      <c r="AX165" s="31"/>
      <c r="AY165" s="45"/>
      <c r="AZ165" s="31"/>
      <c r="BA165" s="45"/>
      <c r="BB165" s="31"/>
      <c r="BC165" s="45"/>
      <c r="BD165" s="31"/>
      <c r="BE165" s="45"/>
      <c r="BF165" s="31"/>
      <c r="BG165" s="45"/>
      <c r="BH165" s="82"/>
      <c r="BI165" s="84"/>
      <c r="BJ165" s="84"/>
      <c r="BK165" s="84"/>
      <c r="BL165" s="84"/>
      <c r="BM165" s="81"/>
      <c r="BN165" s="84"/>
      <c r="BO165" s="81"/>
      <c r="BP165" s="84"/>
      <c r="BQ165" s="81"/>
      <c r="BR165" s="84"/>
      <c r="BS165" s="81"/>
      <c r="BT165" s="84"/>
      <c r="BU165" s="81"/>
      <c r="BV165" s="84"/>
      <c r="BW165" s="81"/>
      <c r="BX165" s="84"/>
      <c r="BY165" s="81">
        <v>9</v>
      </c>
      <c r="BZ165" s="84">
        <f t="shared" si="14"/>
        <v>5400</v>
      </c>
      <c r="CA165" s="81">
        <v>0</v>
      </c>
      <c r="CB165" s="84">
        <f t="shared" si="15"/>
        <v>0</v>
      </c>
    </row>
    <row r="166" spans="1:80" hidden="1">
      <c r="A166" s="144" t="s">
        <v>367</v>
      </c>
      <c r="B166" t="s">
        <v>273</v>
      </c>
      <c r="E166" s="36"/>
      <c r="L166" t="s">
        <v>102</v>
      </c>
      <c r="N166" s="44"/>
      <c r="O166" s="45"/>
      <c r="P166" s="44"/>
      <c r="Q166" s="45"/>
      <c r="R166" s="44"/>
      <c r="S166" s="45"/>
      <c r="T166" s="44"/>
      <c r="U166" s="45"/>
      <c r="V166" s="44"/>
      <c r="W166" s="45"/>
      <c r="X166" s="44"/>
      <c r="Y166" s="45"/>
      <c r="Z166" s="44"/>
      <c r="AA166" s="45"/>
      <c r="AB166" s="44"/>
      <c r="AC166" s="45"/>
      <c r="AD166" s="44"/>
      <c r="AE166" s="45"/>
      <c r="AF166" s="44"/>
      <c r="AG166" s="45"/>
      <c r="AH166" s="44"/>
      <c r="AI166" s="45"/>
      <c r="AJ166" s="44"/>
      <c r="AK166" s="45"/>
      <c r="AL166" s="44"/>
      <c r="AM166" s="45"/>
      <c r="AN166" s="44"/>
      <c r="AO166" s="45"/>
      <c r="AP166" s="44"/>
      <c r="AQ166" s="45"/>
      <c r="AR166" s="44"/>
      <c r="AS166" s="45"/>
      <c r="AT166" s="31"/>
      <c r="AU166" s="45"/>
      <c r="AV166" s="31"/>
      <c r="AW166" s="45"/>
      <c r="AX166" s="31"/>
      <c r="AY166" s="45"/>
      <c r="AZ166" s="31"/>
      <c r="BA166" s="45"/>
      <c r="BB166" s="31"/>
      <c r="BC166" s="45"/>
      <c r="BD166" s="31"/>
      <c r="BE166" s="45"/>
      <c r="BF166" s="31"/>
      <c r="BG166" s="45"/>
      <c r="BH166" s="82"/>
      <c r="BI166" s="84"/>
      <c r="BJ166" s="84"/>
      <c r="BK166" s="84"/>
      <c r="BL166" s="84"/>
      <c r="BM166" s="81"/>
      <c r="BN166" s="84"/>
      <c r="BO166" s="81"/>
      <c r="BP166" s="84"/>
      <c r="BQ166" s="81"/>
      <c r="BR166" s="84"/>
      <c r="BS166" s="81"/>
      <c r="BT166" s="84"/>
      <c r="BU166" s="81"/>
      <c r="BV166" s="84"/>
      <c r="BW166" s="81"/>
      <c r="BX166" s="84"/>
      <c r="BY166" s="81">
        <v>59.75</v>
      </c>
      <c r="BZ166" s="84">
        <f t="shared" si="14"/>
        <v>35850</v>
      </c>
      <c r="CA166" s="81">
        <v>0</v>
      </c>
      <c r="CB166" s="84">
        <f t="shared" si="15"/>
        <v>0</v>
      </c>
    </row>
    <row r="167" spans="1:80" hidden="1">
      <c r="A167" s="144" t="s">
        <v>377</v>
      </c>
      <c r="B167" t="s">
        <v>273</v>
      </c>
      <c r="E167" s="36"/>
      <c r="L167" t="s">
        <v>102</v>
      </c>
      <c r="N167" s="44"/>
      <c r="O167" s="45"/>
      <c r="P167" s="44"/>
      <c r="Q167" s="45"/>
      <c r="R167" s="44"/>
      <c r="S167" s="45"/>
      <c r="T167" s="44"/>
      <c r="U167" s="45"/>
      <c r="V167" s="44"/>
      <c r="W167" s="45"/>
      <c r="X167" s="44"/>
      <c r="Y167" s="45"/>
      <c r="Z167" s="44"/>
      <c r="AA167" s="45"/>
      <c r="AB167" s="44"/>
      <c r="AC167" s="45"/>
      <c r="AD167" s="44"/>
      <c r="AE167" s="45"/>
      <c r="AF167" s="44"/>
      <c r="AG167" s="45"/>
      <c r="AH167" s="44"/>
      <c r="AI167" s="45"/>
      <c r="AJ167" s="44"/>
      <c r="AK167" s="45"/>
      <c r="AL167" s="44"/>
      <c r="AM167" s="45"/>
      <c r="AN167" s="44"/>
      <c r="AO167" s="45"/>
      <c r="AP167" s="44"/>
      <c r="AQ167" s="45"/>
      <c r="AR167" s="44"/>
      <c r="AS167" s="45"/>
      <c r="AT167" s="31"/>
      <c r="AU167" s="45"/>
      <c r="AV167" s="31"/>
      <c r="AW167" s="45"/>
      <c r="AX167" s="31"/>
      <c r="AY167" s="45"/>
      <c r="AZ167" s="31"/>
      <c r="BA167" s="45"/>
      <c r="BB167" s="31"/>
      <c r="BC167" s="45"/>
      <c r="BD167" s="31"/>
      <c r="BE167" s="45"/>
      <c r="BF167" s="31"/>
      <c r="BG167" s="45"/>
      <c r="BH167" s="82"/>
      <c r="BI167" s="84"/>
      <c r="BJ167" s="84"/>
      <c r="BK167" s="84"/>
      <c r="BL167" s="84"/>
      <c r="BM167" s="81"/>
      <c r="BN167" s="84"/>
      <c r="BO167" s="81"/>
      <c r="BP167" s="84"/>
      <c r="BQ167" s="81"/>
      <c r="BR167" s="84"/>
      <c r="BS167" s="81"/>
      <c r="BT167" s="84"/>
      <c r="BU167" s="81"/>
      <c r="BV167" s="84"/>
      <c r="BW167" s="81"/>
      <c r="BX167" s="84"/>
      <c r="BY167" s="81">
        <v>93.5</v>
      </c>
      <c r="BZ167" s="84">
        <f t="shared" si="14"/>
        <v>56100</v>
      </c>
      <c r="CA167" s="81">
        <v>0</v>
      </c>
      <c r="CB167" s="84">
        <f t="shared" si="15"/>
        <v>0</v>
      </c>
    </row>
    <row r="168" spans="1:80" hidden="1">
      <c r="A168" s="144" t="s">
        <v>378</v>
      </c>
      <c r="B168" t="s">
        <v>273</v>
      </c>
      <c r="E168" s="36"/>
      <c r="L168" t="s">
        <v>102</v>
      </c>
      <c r="N168" s="44"/>
      <c r="O168" s="45"/>
      <c r="P168" s="44"/>
      <c r="Q168" s="45"/>
      <c r="R168" s="44"/>
      <c r="S168" s="45"/>
      <c r="T168" s="44"/>
      <c r="U168" s="45"/>
      <c r="V168" s="44"/>
      <c r="W168" s="45"/>
      <c r="X168" s="44"/>
      <c r="Y168" s="45"/>
      <c r="Z168" s="44"/>
      <c r="AA168" s="45"/>
      <c r="AB168" s="44"/>
      <c r="AC168" s="45"/>
      <c r="AD168" s="44"/>
      <c r="AE168" s="45"/>
      <c r="AF168" s="44"/>
      <c r="AG168" s="45"/>
      <c r="AH168" s="44"/>
      <c r="AI168" s="45"/>
      <c r="AJ168" s="44"/>
      <c r="AK168" s="45"/>
      <c r="AL168" s="44"/>
      <c r="AM168" s="45"/>
      <c r="AN168" s="44"/>
      <c r="AO168" s="45"/>
      <c r="AP168" s="44"/>
      <c r="AQ168" s="45"/>
      <c r="AR168" s="44"/>
      <c r="AS168" s="45"/>
      <c r="AT168" s="31"/>
      <c r="AU168" s="45"/>
      <c r="AV168" s="31"/>
      <c r="AW168" s="45"/>
      <c r="AX168" s="31"/>
      <c r="AY168" s="45"/>
      <c r="AZ168" s="31"/>
      <c r="BA168" s="45"/>
      <c r="BB168" s="31"/>
      <c r="BC168" s="45"/>
      <c r="BD168" s="31"/>
      <c r="BE168" s="45"/>
      <c r="BF168" s="31"/>
      <c r="BG168" s="45"/>
      <c r="BH168" s="82"/>
      <c r="BI168" s="84"/>
      <c r="BJ168" s="84"/>
      <c r="BK168" s="84"/>
      <c r="BL168" s="84"/>
      <c r="BM168" s="81"/>
      <c r="BN168" s="84"/>
      <c r="BO168" s="81"/>
      <c r="BP168" s="84"/>
      <c r="BQ168" s="81"/>
      <c r="BR168" s="84"/>
      <c r="BS168" s="81"/>
      <c r="BT168" s="84"/>
      <c r="BU168" s="81"/>
      <c r="BV168" s="84"/>
      <c r="BW168" s="81"/>
      <c r="BX168" s="84"/>
      <c r="BY168" s="81">
        <v>121.5</v>
      </c>
      <c r="BZ168" s="84">
        <f t="shared" si="14"/>
        <v>72900</v>
      </c>
      <c r="CA168" s="81">
        <v>0</v>
      </c>
      <c r="CB168" s="84">
        <f t="shared" si="15"/>
        <v>0</v>
      </c>
    </row>
    <row r="169" spans="1:80" hidden="1">
      <c r="A169" s="161" t="s">
        <v>265</v>
      </c>
      <c r="B169" t="s">
        <v>273</v>
      </c>
      <c r="E169" s="36"/>
      <c r="L169" t="s">
        <v>102</v>
      </c>
      <c r="N169" s="44"/>
      <c r="O169" s="45"/>
      <c r="P169" s="44"/>
      <c r="Q169" s="45"/>
      <c r="R169" s="44"/>
      <c r="S169" s="45"/>
      <c r="T169" s="44"/>
      <c r="U169" s="45"/>
      <c r="V169" s="44"/>
      <c r="W169" s="45"/>
      <c r="X169" s="44"/>
      <c r="Y169" s="45"/>
      <c r="Z169" s="44"/>
      <c r="AA169" s="45"/>
      <c r="AB169" s="44"/>
      <c r="AC169" s="45"/>
      <c r="AD169" s="44"/>
      <c r="AE169" s="45"/>
      <c r="AF169" s="44"/>
      <c r="AG169" s="45"/>
      <c r="AH169" s="44"/>
      <c r="AI169" s="45"/>
      <c r="AJ169" s="44"/>
      <c r="AK169" s="45"/>
      <c r="AL169" s="44"/>
      <c r="AM169" s="45"/>
      <c r="AN169" s="44"/>
      <c r="AO169" s="45"/>
      <c r="AP169" s="44"/>
      <c r="AQ169" s="45"/>
      <c r="AR169" s="44"/>
      <c r="AS169" s="45"/>
      <c r="AT169" s="31"/>
      <c r="AU169" s="45"/>
      <c r="AV169" s="31"/>
      <c r="AW169" s="45"/>
      <c r="AX169" s="31"/>
      <c r="AY169" s="45"/>
      <c r="AZ169" s="31"/>
      <c r="BA169" s="45"/>
      <c r="BB169" s="31"/>
      <c r="BC169" s="45"/>
      <c r="BD169" s="31"/>
      <c r="BE169" s="45"/>
      <c r="BF169" s="31"/>
      <c r="BG169" s="45">
        <f>BF169*'Productivity Report'!$W$32</f>
        <v>0</v>
      </c>
      <c r="BH169" s="82">
        <v>4</v>
      </c>
      <c r="BI169" s="84">
        <f>BH169*'Productivity Report'!$X$32</f>
        <v>2155.8704453441296</v>
      </c>
      <c r="BJ169" s="81">
        <v>19.5</v>
      </c>
      <c r="BK169" s="84">
        <f>BJ169*'Productivity Report'!$Y$32</f>
        <v>7813.1015625</v>
      </c>
      <c r="BM169" s="81">
        <v>0</v>
      </c>
      <c r="BN169" s="84">
        <f>BM169*'Productivity Report'!$Z$32</f>
        <v>0</v>
      </c>
      <c r="BO169" s="81">
        <v>0</v>
      </c>
      <c r="BP169" s="84">
        <f>BO169*'Productivity Report'!$AA$32</f>
        <v>0</v>
      </c>
      <c r="BQ169" s="81">
        <v>77</v>
      </c>
      <c r="BR169" s="84">
        <f>BQ169*600</f>
        <v>46200</v>
      </c>
      <c r="BS169" s="81">
        <v>161.5</v>
      </c>
      <c r="BT169" s="84">
        <f>BS169*600</f>
        <v>96900</v>
      </c>
      <c r="BU169" s="81">
        <v>38.5</v>
      </c>
      <c r="BV169" s="84">
        <f>BU169*600</f>
        <v>23100</v>
      </c>
      <c r="BW169" s="81">
        <v>8.5</v>
      </c>
      <c r="BX169" s="84">
        <f>BW169*600</f>
        <v>5100</v>
      </c>
      <c r="BY169" s="81">
        <v>13.5</v>
      </c>
      <c r="BZ169" s="84">
        <f t="shared" si="14"/>
        <v>8100</v>
      </c>
      <c r="CA169" s="81">
        <v>9</v>
      </c>
      <c r="CB169" s="84">
        <f t="shared" si="15"/>
        <v>5400</v>
      </c>
    </row>
    <row r="170" spans="1:80" hidden="1">
      <c r="A170" s="144" t="s">
        <v>329</v>
      </c>
      <c r="B170" t="s">
        <v>273</v>
      </c>
      <c r="E170" s="36"/>
      <c r="L170" t="s">
        <v>102</v>
      </c>
      <c r="N170" s="44"/>
      <c r="O170" s="45"/>
      <c r="P170" s="44"/>
      <c r="Q170" s="45"/>
      <c r="R170" s="44"/>
      <c r="S170" s="45"/>
      <c r="T170" s="44"/>
      <c r="U170" s="45"/>
      <c r="V170" s="44"/>
      <c r="W170" s="45"/>
      <c r="X170" s="44"/>
      <c r="Y170" s="45"/>
      <c r="Z170" s="44"/>
      <c r="AA170" s="45"/>
      <c r="AB170" s="44"/>
      <c r="AC170" s="45"/>
      <c r="AD170" s="44"/>
      <c r="AE170" s="45"/>
      <c r="AF170" s="44"/>
      <c r="AG170" s="45"/>
      <c r="AH170" s="44"/>
      <c r="AI170" s="45"/>
      <c r="AJ170" s="44"/>
      <c r="AK170" s="45"/>
      <c r="AL170" s="44"/>
      <c r="AM170" s="45"/>
      <c r="AN170" s="44"/>
      <c r="AO170" s="45"/>
      <c r="AP170" s="44"/>
      <c r="AQ170" s="45"/>
      <c r="AR170" s="44"/>
      <c r="AS170" s="45"/>
      <c r="AT170" s="31"/>
      <c r="AU170" s="45"/>
      <c r="AV170" s="31"/>
      <c r="AW170" s="45"/>
      <c r="AX170" s="31"/>
      <c r="AY170" s="45"/>
      <c r="AZ170" s="31"/>
      <c r="BA170" s="45"/>
      <c r="BB170" s="31"/>
      <c r="BC170" s="45"/>
      <c r="BD170" s="31"/>
      <c r="BE170" s="45"/>
      <c r="BF170" s="31"/>
      <c r="BG170" s="45"/>
      <c r="BH170" s="82"/>
      <c r="BI170" s="84"/>
      <c r="BJ170" s="84"/>
      <c r="BK170" s="84"/>
      <c r="BL170" s="84"/>
      <c r="BM170" s="81"/>
      <c r="BN170" s="84"/>
      <c r="BO170" s="81"/>
      <c r="BP170" s="84"/>
      <c r="BQ170" s="81"/>
      <c r="BR170" s="84"/>
      <c r="BS170" s="81"/>
      <c r="BT170" s="84"/>
      <c r="BU170" s="81">
        <v>123.5</v>
      </c>
      <c r="BV170" s="84">
        <f>BU170*600</f>
        <v>74100</v>
      </c>
      <c r="BW170" s="81">
        <v>23.5</v>
      </c>
      <c r="BX170" s="84">
        <f>BW170*600</f>
        <v>14100</v>
      </c>
      <c r="BY170" s="81">
        <v>10</v>
      </c>
      <c r="BZ170" s="84">
        <f t="shared" si="14"/>
        <v>6000</v>
      </c>
      <c r="CA170" s="81">
        <v>0</v>
      </c>
      <c r="CB170" s="84">
        <f t="shared" si="15"/>
        <v>0</v>
      </c>
    </row>
    <row r="171" spans="1:80" hidden="1">
      <c r="A171" s="144" t="s">
        <v>379</v>
      </c>
      <c r="B171" t="s">
        <v>273</v>
      </c>
      <c r="E171" s="36"/>
      <c r="L171" t="s">
        <v>102</v>
      </c>
      <c r="N171" s="44"/>
      <c r="O171" s="45"/>
      <c r="P171" s="44"/>
      <c r="Q171" s="45"/>
      <c r="R171" s="44"/>
      <c r="S171" s="45"/>
      <c r="T171" s="44"/>
      <c r="U171" s="45"/>
      <c r="V171" s="44"/>
      <c r="W171" s="45"/>
      <c r="X171" s="44"/>
      <c r="Y171" s="45"/>
      <c r="Z171" s="44"/>
      <c r="AA171" s="45"/>
      <c r="AB171" s="44"/>
      <c r="AC171" s="45"/>
      <c r="AD171" s="44"/>
      <c r="AE171" s="45"/>
      <c r="AF171" s="44"/>
      <c r="AG171" s="45"/>
      <c r="AH171" s="44"/>
      <c r="AI171" s="45"/>
      <c r="AJ171" s="44"/>
      <c r="AK171" s="45"/>
      <c r="AL171" s="44"/>
      <c r="AM171" s="45"/>
      <c r="AN171" s="44"/>
      <c r="AO171" s="45"/>
      <c r="AP171" s="44"/>
      <c r="AQ171" s="45"/>
      <c r="AR171" s="44"/>
      <c r="AS171" s="45"/>
      <c r="AT171" s="31"/>
      <c r="AU171" s="45"/>
      <c r="AV171" s="31"/>
      <c r="AW171" s="45"/>
      <c r="AX171" s="31"/>
      <c r="AY171" s="45"/>
      <c r="AZ171" s="31"/>
      <c r="BA171" s="45"/>
      <c r="BB171" s="31"/>
      <c r="BC171" s="45"/>
      <c r="BD171" s="31"/>
      <c r="BE171" s="45"/>
      <c r="BF171" s="31"/>
      <c r="BG171" s="45"/>
      <c r="BH171" s="82"/>
      <c r="BI171" s="84"/>
      <c r="BJ171" s="84"/>
      <c r="BK171" s="84"/>
      <c r="BL171" s="84"/>
      <c r="BM171" s="81"/>
      <c r="BN171" s="84"/>
      <c r="BO171" s="81"/>
      <c r="BP171" s="84"/>
      <c r="BQ171" s="81"/>
      <c r="BR171" s="84"/>
      <c r="BS171" s="81"/>
      <c r="BT171" s="84"/>
      <c r="BU171" s="81"/>
      <c r="BV171" s="84"/>
      <c r="BW171" s="81"/>
      <c r="BX171" s="84"/>
      <c r="BY171" s="81">
        <v>64.5</v>
      </c>
      <c r="BZ171" s="84">
        <f t="shared" si="14"/>
        <v>38700</v>
      </c>
      <c r="CA171" s="81">
        <v>0</v>
      </c>
      <c r="CB171" s="84">
        <f t="shared" si="15"/>
        <v>0</v>
      </c>
    </row>
    <row r="172" spans="1:80" hidden="1">
      <c r="A172" s="144" t="s">
        <v>380</v>
      </c>
      <c r="B172" t="s">
        <v>273</v>
      </c>
      <c r="E172" s="36"/>
      <c r="L172" t="s">
        <v>102</v>
      </c>
      <c r="N172" s="44"/>
      <c r="O172" s="45"/>
      <c r="P172" s="44"/>
      <c r="Q172" s="45"/>
      <c r="R172" s="44"/>
      <c r="S172" s="45"/>
      <c r="T172" s="44"/>
      <c r="U172" s="45"/>
      <c r="V172" s="44"/>
      <c r="W172" s="45"/>
      <c r="X172" s="44"/>
      <c r="Y172" s="45"/>
      <c r="Z172" s="44"/>
      <c r="AA172" s="45"/>
      <c r="AB172" s="44"/>
      <c r="AC172" s="45"/>
      <c r="AD172" s="44"/>
      <c r="AE172" s="45"/>
      <c r="AF172" s="44"/>
      <c r="AG172" s="45"/>
      <c r="AH172" s="44"/>
      <c r="AI172" s="45"/>
      <c r="AJ172" s="44"/>
      <c r="AK172" s="45"/>
      <c r="AL172" s="44"/>
      <c r="AM172" s="45"/>
      <c r="AN172" s="44"/>
      <c r="AO172" s="45"/>
      <c r="AP172" s="44"/>
      <c r="AQ172" s="45"/>
      <c r="AR172" s="44"/>
      <c r="AS172" s="45"/>
      <c r="AT172" s="31"/>
      <c r="AU172" s="45"/>
      <c r="AV172" s="31"/>
      <c r="AW172" s="45"/>
      <c r="AX172" s="31"/>
      <c r="AY172" s="45"/>
      <c r="AZ172" s="31"/>
      <c r="BA172" s="45"/>
      <c r="BB172" s="31"/>
      <c r="BC172" s="45"/>
      <c r="BD172" s="31"/>
      <c r="BE172" s="45"/>
      <c r="BF172" s="31"/>
      <c r="BG172" s="45"/>
      <c r="BH172" s="82"/>
      <c r="BI172" s="84"/>
      <c r="BJ172" s="84"/>
      <c r="BK172" s="84"/>
      <c r="BL172" s="84"/>
      <c r="BM172" s="81"/>
      <c r="BN172" s="84"/>
      <c r="BO172" s="81"/>
      <c r="BP172" s="84"/>
      <c r="BQ172" s="81"/>
      <c r="BR172" s="84"/>
      <c r="BS172" s="81"/>
      <c r="BT172" s="84"/>
      <c r="BU172" s="81"/>
      <c r="BV172" s="84"/>
      <c r="BW172" s="81"/>
      <c r="BX172" s="84"/>
      <c r="BY172" s="81">
        <v>32</v>
      </c>
      <c r="BZ172" s="84">
        <f t="shared" si="14"/>
        <v>19200</v>
      </c>
      <c r="CA172" s="81">
        <v>0</v>
      </c>
      <c r="CB172" s="84">
        <f t="shared" si="15"/>
        <v>0</v>
      </c>
    </row>
    <row r="173" spans="1:80" hidden="1">
      <c r="A173" s="149" t="s">
        <v>382</v>
      </c>
      <c r="B173" s="1" t="s">
        <v>5</v>
      </c>
      <c r="L173" s="1" t="s">
        <v>262</v>
      </c>
      <c r="N173" s="44"/>
      <c r="O173" s="45"/>
      <c r="P173" s="44"/>
      <c r="Q173" s="45"/>
      <c r="R173" s="44"/>
      <c r="S173" s="45"/>
      <c r="T173" s="44"/>
      <c r="U173" s="45"/>
      <c r="V173" s="44"/>
      <c r="W173" s="45"/>
      <c r="X173" s="44"/>
      <c r="Y173" s="45"/>
      <c r="Z173" s="44"/>
      <c r="AA173" s="45"/>
      <c r="AB173" s="44"/>
      <c r="AC173" s="45"/>
      <c r="AD173" s="44"/>
      <c r="AE173" s="45"/>
      <c r="AF173" s="44"/>
      <c r="AG173" s="45"/>
      <c r="AH173" s="44"/>
      <c r="AI173" s="45"/>
      <c r="AJ173" s="44"/>
      <c r="AK173" s="45"/>
      <c r="AL173" s="44"/>
      <c r="AM173" s="45"/>
      <c r="AN173" s="44"/>
      <c r="AO173" s="45"/>
      <c r="AP173" s="44"/>
      <c r="AQ173" s="45"/>
      <c r="AR173" s="44"/>
      <c r="AS173" s="45"/>
      <c r="AT173" s="31"/>
      <c r="AU173" s="45"/>
      <c r="AV173" s="31"/>
      <c r="AW173" s="45"/>
      <c r="AX173" s="31"/>
      <c r="AY173" s="45"/>
      <c r="AZ173" s="31"/>
      <c r="BA173" s="45"/>
      <c r="BB173" s="31"/>
      <c r="BC173" s="45"/>
      <c r="BD173" s="31"/>
      <c r="BE173" s="45"/>
      <c r="BF173" s="31"/>
      <c r="BG173" s="45"/>
      <c r="BH173" s="82"/>
      <c r="BI173" s="84"/>
      <c r="BJ173" s="84"/>
      <c r="BK173" s="84"/>
      <c r="BL173" s="84"/>
      <c r="BM173" s="81"/>
      <c r="BN173" s="84"/>
      <c r="BO173" s="81"/>
      <c r="BP173" s="84"/>
      <c r="BQ173" s="81"/>
      <c r="BR173" s="84"/>
      <c r="BS173" s="81"/>
      <c r="BT173" s="84"/>
      <c r="BU173" s="81"/>
      <c r="BV173" s="84"/>
      <c r="BW173" s="81"/>
      <c r="BX173" s="84"/>
      <c r="BY173" s="81">
        <v>28</v>
      </c>
      <c r="BZ173" s="84">
        <f>BY173*500</f>
        <v>14000</v>
      </c>
      <c r="CA173" s="81">
        <v>0</v>
      </c>
      <c r="CB173" s="84">
        <f>CA173*500</f>
        <v>0</v>
      </c>
    </row>
    <row r="174" spans="1:80" hidden="1">
      <c r="A174" s="149" t="s">
        <v>383</v>
      </c>
      <c r="B174" s="1" t="s">
        <v>5</v>
      </c>
      <c r="L174" s="1" t="s">
        <v>262</v>
      </c>
      <c r="N174" s="44"/>
      <c r="O174" s="45"/>
      <c r="P174" s="44"/>
      <c r="Q174" s="45"/>
      <c r="R174" s="44"/>
      <c r="S174" s="45"/>
      <c r="T174" s="44"/>
      <c r="U174" s="45"/>
      <c r="V174" s="44"/>
      <c r="W174" s="45"/>
      <c r="X174" s="44"/>
      <c r="Y174" s="45"/>
      <c r="Z174" s="44"/>
      <c r="AA174" s="45"/>
      <c r="AB174" s="44"/>
      <c r="AC174" s="45"/>
      <c r="AD174" s="44"/>
      <c r="AE174" s="45"/>
      <c r="AF174" s="44"/>
      <c r="AG174" s="45"/>
      <c r="AH174" s="44"/>
      <c r="AI174" s="45"/>
      <c r="AJ174" s="44"/>
      <c r="AK174" s="45"/>
      <c r="AL174" s="44"/>
      <c r="AM174" s="45"/>
      <c r="AN174" s="44"/>
      <c r="AO174" s="45"/>
      <c r="AP174" s="44"/>
      <c r="AQ174" s="45"/>
      <c r="AR174" s="44"/>
      <c r="AS174" s="45"/>
      <c r="AT174" s="31"/>
      <c r="AU174" s="45"/>
      <c r="AV174" s="31"/>
      <c r="AW174" s="45"/>
      <c r="AX174" s="31"/>
      <c r="AY174" s="45"/>
      <c r="AZ174" s="31"/>
      <c r="BA174" s="45"/>
      <c r="BB174" s="31"/>
      <c r="BC174" s="45"/>
      <c r="BD174" s="31"/>
      <c r="BE174" s="45"/>
      <c r="BF174" s="31"/>
      <c r="BG174" s="45"/>
      <c r="BH174" s="82"/>
      <c r="BI174" s="84"/>
      <c r="BJ174" s="84"/>
      <c r="BK174" s="84"/>
      <c r="BL174" s="84"/>
      <c r="BM174" s="81"/>
      <c r="BN174" s="84"/>
      <c r="BO174" s="81"/>
      <c r="BP174" s="84"/>
      <c r="BQ174" s="81"/>
      <c r="BR174" s="84"/>
      <c r="BS174" s="81"/>
      <c r="BT174" s="84"/>
      <c r="BU174" s="81"/>
      <c r="BV174" s="84"/>
      <c r="BW174" s="81"/>
      <c r="BX174" s="84"/>
      <c r="BY174" s="81">
        <v>6</v>
      </c>
      <c r="BZ174" s="84">
        <f>BY174*500</f>
        <v>3000</v>
      </c>
      <c r="CA174" s="81">
        <v>0</v>
      </c>
      <c r="CB174" s="84">
        <f>CA174*500</f>
        <v>0</v>
      </c>
    </row>
    <row r="175" spans="1:80" hidden="1">
      <c r="A175" s="159" t="s">
        <v>321</v>
      </c>
      <c r="B175" t="s">
        <v>273</v>
      </c>
      <c r="E175" s="36"/>
      <c r="L175" t="s">
        <v>102</v>
      </c>
      <c r="N175" s="44"/>
      <c r="O175" s="45"/>
      <c r="P175" s="44"/>
      <c r="Q175" s="45"/>
      <c r="R175" s="44"/>
      <c r="S175" s="45"/>
      <c r="T175" s="44"/>
      <c r="U175" s="45"/>
      <c r="V175" s="44"/>
      <c r="W175" s="45"/>
      <c r="X175" s="44"/>
      <c r="Y175" s="45"/>
      <c r="Z175" s="44"/>
      <c r="AA175" s="45"/>
      <c r="AB175" s="44"/>
      <c r="AC175" s="45"/>
      <c r="AD175" s="44"/>
      <c r="AE175" s="45"/>
      <c r="AF175" s="44"/>
      <c r="AG175" s="45"/>
      <c r="AH175" s="44"/>
      <c r="AI175" s="45"/>
      <c r="AJ175" s="44"/>
      <c r="AK175" s="45"/>
      <c r="AL175" s="44"/>
      <c r="AM175" s="45"/>
      <c r="AN175" s="44"/>
      <c r="AO175" s="45"/>
      <c r="AP175" s="44"/>
      <c r="AQ175" s="45"/>
      <c r="AR175" s="44"/>
      <c r="AS175" s="45"/>
      <c r="AT175" s="31"/>
      <c r="AU175" s="45"/>
      <c r="AV175" s="31"/>
      <c r="AW175" s="45"/>
      <c r="AX175" s="31"/>
      <c r="AY175" s="45"/>
      <c r="AZ175" s="31"/>
      <c r="BA175" s="45"/>
      <c r="BB175" s="31"/>
      <c r="BC175" s="45"/>
      <c r="BD175" s="31"/>
      <c r="BE175" s="45"/>
      <c r="BF175" s="31"/>
      <c r="BG175" s="45"/>
      <c r="BH175" s="82"/>
      <c r="BI175" s="84"/>
      <c r="BJ175" s="84"/>
      <c r="BK175" s="84"/>
      <c r="BL175" s="84"/>
      <c r="BM175" s="81"/>
      <c r="BN175" s="84"/>
      <c r="BO175" s="81"/>
      <c r="BP175" s="84"/>
      <c r="BQ175" s="81"/>
      <c r="BR175" s="84"/>
      <c r="BS175" s="81">
        <v>4.5</v>
      </c>
      <c r="BT175" s="84">
        <f>BS175*600</f>
        <v>2700</v>
      </c>
      <c r="BU175" s="81">
        <v>14.5</v>
      </c>
      <c r="BV175" s="84">
        <f>BU175*600</f>
        <v>8700</v>
      </c>
      <c r="BW175" s="81">
        <v>11</v>
      </c>
      <c r="BX175" s="84">
        <f>BW175*600</f>
        <v>6600</v>
      </c>
      <c r="BY175" s="81">
        <v>2.5</v>
      </c>
      <c r="BZ175" s="84">
        <f>BY175*600</f>
        <v>1500</v>
      </c>
      <c r="CA175" s="81">
        <v>0</v>
      </c>
      <c r="CB175" s="84">
        <f t="shared" ref="CB175:CB193" si="16">CA175*600</f>
        <v>0</v>
      </c>
    </row>
    <row r="176" spans="1:80" hidden="1">
      <c r="A176" s="155" t="s">
        <v>314</v>
      </c>
      <c r="B176" t="s">
        <v>273</v>
      </c>
      <c r="E176" s="36"/>
      <c r="L176" t="s">
        <v>102</v>
      </c>
      <c r="N176" s="44"/>
      <c r="O176" s="45"/>
      <c r="P176" s="44"/>
      <c r="Q176" s="45"/>
      <c r="R176" s="44"/>
      <c r="S176" s="45"/>
      <c r="T176" s="44"/>
      <c r="U176" s="45"/>
      <c r="V176" s="44"/>
      <c r="W176" s="45"/>
      <c r="X176" s="44"/>
      <c r="Y176" s="45"/>
      <c r="Z176" s="44"/>
      <c r="AA176" s="45"/>
      <c r="AB176" s="44"/>
      <c r="AC176" s="45"/>
      <c r="AD176" s="44"/>
      <c r="AE176" s="45"/>
      <c r="AF176" s="44"/>
      <c r="AG176" s="45"/>
      <c r="AH176" s="44"/>
      <c r="AI176" s="45"/>
      <c r="AJ176" s="44"/>
      <c r="AK176" s="45"/>
      <c r="AL176" s="44"/>
      <c r="AM176" s="45"/>
      <c r="AN176" s="44"/>
      <c r="AO176" s="45"/>
      <c r="AP176" s="44"/>
      <c r="AQ176" s="45"/>
      <c r="AR176" s="44"/>
      <c r="AS176" s="45"/>
      <c r="AT176" s="31"/>
      <c r="AU176" s="45"/>
      <c r="AV176" s="31"/>
      <c r="AW176" s="45"/>
      <c r="AX176" s="31"/>
      <c r="AY176" s="45"/>
      <c r="AZ176" s="31"/>
      <c r="BA176" s="45"/>
      <c r="BB176" s="31"/>
      <c r="BC176" s="45"/>
      <c r="BD176" s="31"/>
      <c r="BE176" s="45"/>
      <c r="BF176" s="31"/>
      <c r="BG176" s="45"/>
      <c r="BH176" s="82"/>
      <c r="BI176" s="84"/>
      <c r="BJ176" s="84"/>
      <c r="BK176" s="84"/>
      <c r="BL176" s="84"/>
      <c r="BM176" s="81"/>
      <c r="BN176" s="84"/>
      <c r="BO176" s="81"/>
      <c r="BP176" s="84"/>
      <c r="BQ176" s="81"/>
      <c r="BR176" s="84"/>
      <c r="BS176" s="81">
        <v>168</v>
      </c>
      <c r="BT176" s="84">
        <f>BS176*600</f>
        <v>100800</v>
      </c>
      <c r="BU176" s="81">
        <v>68.5</v>
      </c>
      <c r="BV176" s="84">
        <f>BU176*600</f>
        <v>41100</v>
      </c>
      <c r="BW176" s="81">
        <v>25.5</v>
      </c>
      <c r="BX176" s="84">
        <f>BW176*600</f>
        <v>15300</v>
      </c>
      <c r="BY176" s="81">
        <v>44</v>
      </c>
      <c r="BZ176" s="84">
        <f>BY176*600</f>
        <v>26400</v>
      </c>
      <c r="CA176" s="81">
        <v>0</v>
      </c>
      <c r="CB176" s="84">
        <f t="shared" si="16"/>
        <v>0</v>
      </c>
    </row>
    <row r="177" spans="1:80" hidden="1">
      <c r="A177" s="170" t="s">
        <v>399</v>
      </c>
      <c r="B177" t="s">
        <v>273</v>
      </c>
      <c r="E177" s="36"/>
      <c r="L177" t="s">
        <v>102</v>
      </c>
      <c r="N177" s="44"/>
      <c r="O177" s="45"/>
      <c r="P177" s="44"/>
      <c r="Q177" s="45"/>
      <c r="R177" s="44"/>
      <c r="S177" s="45"/>
      <c r="T177" s="44"/>
      <c r="U177" s="45"/>
      <c r="V177" s="44"/>
      <c r="W177" s="45"/>
      <c r="X177" s="44"/>
      <c r="Y177" s="45"/>
      <c r="Z177" s="44"/>
      <c r="AA177" s="45"/>
      <c r="AB177" s="44"/>
      <c r="AC177" s="45"/>
      <c r="AD177" s="44"/>
      <c r="AE177" s="45"/>
      <c r="AF177" s="44"/>
      <c r="AG177" s="45"/>
      <c r="AH177" s="44"/>
      <c r="AI177" s="45"/>
      <c r="AJ177" s="44"/>
      <c r="AK177" s="45"/>
      <c r="AL177" s="44"/>
      <c r="AM177" s="45"/>
      <c r="AN177" s="44"/>
      <c r="AO177" s="45"/>
      <c r="AP177" s="44"/>
      <c r="AQ177" s="45"/>
      <c r="AR177" s="44"/>
      <c r="AS177" s="45"/>
      <c r="AT177" s="31"/>
      <c r="AU177" s="45"/>
      <c r="AV177" s="31"/>
      <c r="AW177" s="45"/>
      <c r="AX177" s="31"/>
      <c r="AY177" s="45"/>
      <c r="AZ177" s="31"/>
      <c r="BA177" s="45"/>
      <c r="BB177" s="31"/>
      <c r="BC177" s="45"/>
      <c r="BD177" s="31"/>
      <c r="BE177" s="45"/>
      <c r="BF177" s="31"/>
      <c r="BG177" s="45"/>
      <c r="BH177" s="82"/>
      <c r="BI177" s="84"/>
      <c r="BJ177" s="84"/>
      <c r="BK177" s="84"/>
      <c r="BL177" s="84"/>
      <c r="BM177" s="81"/>
      <c r="BN177" s="84"/>
      <c r="BO177" s="81"/>
      <c r="BP177" s="84"/>
      <c r="BQ177" s="81"/>
      <c r="BR177" s="84"/>
      <c r="BS177" s="81"/>
      <c r="BT177" s="84"/>
      <c r="BU177" s="81"/>
      <c r="BV177" s="84"/>
      <c r="BW177" s="81"/>
      <c r="BX177" s="84"/>
      <c r="BY177" s="81"/>
      <c r="BZ177" s="84"/>
      <c r="CA177" s="81">
        <v>40</v>
      </c>
      <c r="CB177" s="84">
        <f t="shared" si="16"/>
        <v>24000</v>
      </c>
    </row>
    <row r="178" spans="1:80" hidden="1">
      <c r="A178" s="112" t="s">
        <v>400</v>
      </c>
      <c r="B178" t="s">
        <v>273</v>
      </c>
      <c r="E178" s="36"/>
      <c r="L178" t="s">
        <v>102</v>
      </c>
      <c r="N178" s="44"/>
      <c r="O178" s="45"/>
      <c r="P178" s="44"/>
      <c r="Q178" s="45"/>
      <c r="R178" s="44"/>
      <c r="S178" s="45"/>
      <c r="T178" s="44"/>
      <c r="U178" s="45"/>
      <c r="V178" s="44"/>
      <c r="W178" s="45"/>
      <c r="X178" s="44"/>
      <c r="Y178" s="45"/>
      <c r="Z178" s="44"/>
      <c r="AA178" s="45"/>
      <c r="AB178" s="44"/>
      <c r="AC178" s="45"/>
      <c r="AD178" s="44"/>
      <c r="AE178" s="45"/>
      <c r="AF178" s="44"/>
      <c r="AG178" s="45"/>
      <c r="AH178" s="44"/>
      <c r="AI178" s="45"/>
      <c r="AJ178" s="44"/>
      <c r="AK178" s="45"/>
      <c r="AL178" s="44"/>
      <c r="AM178" s="45"/>
      <c r="AN178" s="44"/>
      <c r="AO178" s="45"/>
      <c r="AP178" s="44"/>
      <c r="AQ178" s="45"/>
      <c r="AR178" s="44"/>
      <c r="AS178" s="45"/>
      <c r="AT178" s="31"/>
      <c r="AU178" s="45"/>
      <c r="AV178" s="31"/>
      <c r="AW178" s="45"/>
      <c r="AX178" s="31"/>
      <c r="AY178" s="45"/>
      <c r="AZ178" s="31"/>
      <c r="BA178" s="45"/>
      <c r="BB178" s="31"/>
      <c r="BC178" s="45"/>
      <c r="BD178" s="31"/>
      <c r="BE178" s="45"/>
      <c r="BF178" s="31"/>
      <c r="BG178" s="45"/>
      <c r="BH178" s="82"/>
      <c r="BI178" s="84"/>
      <c r="BJ178" s="84"/>
      <c r="BK178" s="84"/>
      <c r="BL178" s="84"/>
      <c r="BM178" s="81"/>
      <c r="BN178" s="84"/>
      <c r="BO178" s="81"/>
      <c r="BP178" s="84"/>
      <c r="BQ178" s="81"/>
      <c r="BR178" s="84"/>
      <c r="BS178" s="81"/>
      <c r="BT178" s="84"/>
      <c r="BU178" s="81"/>
      <c r="BV178" s="84"/>
      <c r="BW178" s="81"/>
      <c r="BX178" s="84"/>
      <c r="BY178" s="81"/>
      <c r="BZ178" s="84"/>
      <c r="CA178" s="81">
        <v>80.5</v>
      </c>
      <c r="CB178" s="84">
        <f t="shared" si="16"/>
        <v>48300</v>
      </c>
    </row>
    <row r="179" spans="1:80" hidden="1">
      <c r="A179" s="112" t="s">
        <v>401</v>
      </c>
      <c r="B179" t="s">
        <v>273</v>
      </c>
      <c r="E179" s="36"/>
      <c r="L179" t="s">
        <v>102</v>
      </c>
      <c r="N179" s="44"/>
      <c r="O179" s="45"/>
      <c r="P179" s="44"/>
      <c r="Q179" s="45"/>
      <c r="R179" s="44"/>
      <c r="S179" s="45"/>
      <c r="T179" s="44"/>
      <c r="U179" s="45"/>
      <c r="V179" s="44"/>
      <c r="W179" s="45"/>
      <c r="X179" s="44"/>
      <c r="Y179" s="45"/>
      <c r="Z179" s="44"/>
      <c r="AA179" s="45"/>
      <c r="AB179" s="44"/>
      <c r="AC179" s="45"/>
      <c r="AD179" s="44"/>
      <c r="AE179" s="45"/>
      <c r="AF179" s="44"/>
      <c r="AG179" s="45"/>
      <c r="AH179" s="44"/>
      <c r="AI179" s="45"/>
      <c r="AJ179" s="44"/>
      <c r="AK179" s="45"/>
      <c r="AL179" s="44"/>
      <c r="AM179" s="45"/>
      <c r="AN179" s="44"/>
      <c r="AO179" s="45"/>
      <c r="AP179" s="44"/>
      <c r="AQ179" s="45"/>
      <c r="AR179" s="44"/>
      <c r="AS179" s="45"/>
      <c r="AT179" s="31"/>
      <c r="AU179" s="45"/>
      <c r="AV179" s="31"/>
      <c r="AW179" s="45"/>
      <c r="AX179" s="31"/>
      <c r="AY179" s="45"/>
      <c r="AZ179" s="31"/>
      <c r="BA179" s="45"/>
      <c r="BB179" s="31"/>
      <c r="BC179" s="45"/>
      <c r="BD179" s="31"/>
      <c r="BE179" s="45"/>
      <c r="BF179" s="31"/>
      <c r="BG179" s="45"/>
      <c r="BH179" s="82"/>
      <c r="BI179" s="84"/>
      <c r="BJ179" s="84"/>
      <c r="BK179" s="84"/>
      <c r="BL179" s="84"/>
      <c r="BM179" s="81"/>
      <c r="BN179" s="84"/>
      <c r="BO179" s="81"/>
      <c r="BP179" s="84"/>
      <c r="BQ179" s="81"/>
      <c r="BR179" s="84"/>
      <c r="BS179" s="81"/>
      <c r="BT179" s="84"/>
      <c r="BU179" s="81"/>
      <c r="BV179" s="84"/>
      <c r="BW179" s="81"/>
      <c r="BX179" s="84"/>
      <c r="BY179" s="81"/>
      <c r="BZ179" s="84"/>
      <c r="CA179" s="81">
        <v>143.5</v>
      </c>
      <c r="CB179" s="84">
        <f t="shared" si="16"/>
        <v>86100</v>
      </c>
    </row>
    <row r="180" spans="1:80" hidden="1">
      <c r="A180" s="112" t="s">
        <v>402</v>
      </c>
      <c r="B180" t="s">
        <v>273</v>
      </c>
      <c r="E180" s="36"/>
      <c r="L180" t="s">
        <v>102</v>
      </c>
      <c r="N180" s="44"/>
      <c r="O180" s="45"/>
      <c r="P180" s="44"/>
      <c r="Q180" s="45"/>
      <c r="R180" s="44"/>
      <c r="S180" s="45"/>
      <c r="T180" s="44"/>
      <c r="U180" s="45"/>
      <c r="V180" s="44"/>
      <c r="W180" s="45"/>
      <c r="X180" s="44"/>
      <c r="Y180" s="45"/>
      <c r="Z180" s="44"/>
      <c r="AA180" s="45"/>
      <c r="AB180" s="44"/>
      <c r="AC180" s="45"/>
      <c r="AD180" s="44"/>
      <c r="AE180" s="45"/>
      <c r="AF180" s="44"/>
      <c r="AG180" s="45"/>
      <c r="AH180" s="44"/>
      <c r="AI180" s="45"/>
      <c r="AJ180" s="44"/>
      <c r="AK180" s="45"/>
      <c r="AL180" s="44"/>
      <c r="AM180" s="45"/>
      <c r="AN180" s="44"/>
      <c r="AO180" s="45"/>
      <c r="AP180" s="44"/>
      <c r="AQ180" s="45"/>
      <c r="AR180" s="44"/>
      <c r="AS180" s="45"/>
      <c r="AT180" s="31"/>
      <c r="AU180" s="45"/>
      <c r="AV180" s="31"/>
      <c r="AW180" s="45"/>
      <c r="AX180" s="31"/>
      <c r="AY180" s="45"/>
      <c r="AZ180" s="31"/>
      <c r="BA180" s="45"/>
      <c r="BB180" s="31"/>
      <c r="BC180" s="45"/>
      <c r="BD180" s="31"/>
      <c r="BE180" s="45"/>
      <c r="BF180" s="31"/>
      <c r="BG180" s="45"/>
      <c r="BH180" s="82"/>
      <c r="BI180" s="84"/>
      <c r="BJ180" s="84"/>
      <c r="BK180" s="84"/>
      <c r="BL180" s="84"/>
      <c r="BM180" s="81"/>
      <c r="BN180" s="84"/>
      <c r="BO180" s="81"/>
      <c r="BP180" s="84"/>
      <c r="BQ180" s="81"/>
      <c r="BR180" s="84"/>
      <c r="BS180" s="81"/>
      <c r="BT180" s="84"/>
      <c r="BU180" s="81"/>
      <c r="BV180" s="84"/>
      <c r="BW180" s="81"/>
      <c r="BX180" s="84"/>
      <c r="BY180" s="81"/>
      <c r="BZ180" s="84"/>
      <c r="CA180" s="81">
        <v>109</v>
      </c>
      <c r="CB180" s="84">
        <f t="shared" si="16"/>
        <v>65400</v>
      </c>
    </row>
    <row r="181" spans="1:80" hidden="1">
      <c r="A181" s="112" t="s">
        <v>403</v>
      </c>
      <c r="B181" t="s">
        <v>273</v>
      </c>
      <c r="E181" s="36"/>
      <c r="L181" t="s">
        <v>102</v>
      </c>
      <c r="N181" s="44"/>
      <c r="O181" s="45"/>
      <c r="P181" s="44"/>
      <c r="Q181" s="45"/>
      <c r="R181" s="44"/>
      <c r="S181" s="45"/>
      <c r="T181" s="44"/>
      <c r="U181" s="45"/>
      <c r="V181" s="44"/>
      <c r="W181" s="45"/>
      <c r="X181" s="44"/>
      <c r="Y181" s="45"/>
      <c r="Z181" s="44"/>
      <c r="AA181" s="45"/>
      <c r="AB181" s="44"/>
      <c r="AC181" s="45"/>
      <c r="AD181" s="44"/>
      <c r="AE181" s="45"/>
      <c r="AF181" s="44"/>
      <c r="AG181" s="45"/>
      <c r="AH181" s="44"/>
      <c r="AI181" s="45"/>
      <c r="AJ181" s="44"/>
      <c r="AK181" s="45"/>
      <c r="AL181" s="44"/>
      <c r="AM181" s="45"/>
      <c r="AN181" s="44"/>
      <c r="AO181" s="45"/>
      <c r="AP181" s="44"/>
      <c r="AQ181" s="45"/>
      <c r="AR181" s="44"/>
      <c r="AS181" s="45"/>
      <c r="AT181" s="31"/>
      <c r="AU181" s="45"/>
      <c r="AV181" s="31"/>
      <c r="AW181" s="45"/>
      <c r="AX181" s="31"/>
      <c r="AY181" s="45"/>
      <c r="AZ181" s="31"/>
      <c r="BA181" s="45"/>
      <c r="BB181" s="31"/>
      <c r="BC181" s="45"/>
      <c r="BD181" s="31"/>
      <c r="BE181" s="45"/>
      <c r="BF181" s="31"/>
      <c r="BG181" s="45"/>
      <c r="BH181" s="82"/>
      <c r="BI181" s="84"/>
      <c r="BJ181" s="84"/>
      <c r="BK181" s="84"/>
      <c r="BL181" s="84"/>
      <c r="BM181" s="81"/>
      <c r="BN181" s="84"/>
      <c r="BO181" s="81"/>
      <c r="BP181" s="84"/>
      <c r="BQ181" s="81"/>
      <c r="BR181" s="84"/>
      <c r="BS181" s="81"/>
      <c r="BT181" s="84"/>
      <c r="BU181" s="81"/>
      <c r="BV181" s="84"/>
      <c r="BW181" s="81"/>
      <c r="BX181" s="84"/>
      <c r="BY181" s="81"/>
      <c r="BZ181" s="84"/>
      <c r="CA181" s="81">
        <v>22.5</v>
      </c>
      <c r="CB181" s="84">
        <f t="shared" si="16"/>
        <v>13500</v>
      </c>
    </row>
    <row r="182" spans="1:80" hidden="1">
      <c r="A182" s="112" t="s">
        <v>404</v>
      </c>
      <c r="B182" t="s">
        <v>273</v>
      </c>
      <c r="E182" s="36"/>
      <c r="L182" t="s">
        <v>102</v>
      </c>
      <c r="N182" s="44"/>
      <c r="O182" s="45"/>
      <c r="P182" s="44"/>
      <c r="Q182" s="45"/>
      <c r="R182" s="44"/>
      <c r="S182" s="45"/>
      <c r="T182" s="44"/>
      <c r="U182" s="45"/>
      <c r="V182" s="44"/>
      <c r="W182" s="45"/>
      <c r="X182" s="44"/>
      <c r="Y182" s="45"/>
      <c r="Z182" s="44"/>
      <c r="AA182" s="45"/>
      <c r="AB182" s="44"/>
      <c r="AC182" s="45"/>
      <c r="AD182" s="44"/>
      <c r="AE182" s="45"/>
      <c r="AF182" s="44"/>
      <c r="AG182" s="45"/>
      <c r="AH182" s="44"/>
      <c r="AI182" s="45"/>
      <c r="AJ182" s="44"/>
      <c r="AK182" s="45"/>
      <c r="AL182" s="44"/>
      <c r="AM182" s="45"/>
      <c r="AN182" s="44"/>
      <c r="AO182" s="45"/>
      <c r="AP182" s="44"/>
      <c r="AQ182" s="45"/>
      <c r="AR182" s="44"/>
      <c r="AS182" s="45"/>
      <c r="AT182" s="31"/>
      <c r="AU182" s="45"/>
      <c r="AV182" s="31"/>
      <c r="AW182" s="45"/>
      <c r="AX182" s="31"/>
      <c r="AY182" s="45"/>
      <c r="AZ182" s="31"/>
      <c r="BA182" s="45"/>
      <c r="BB182" s="31"/>
      <c r="BC182" s="45"/>
      <c r="BD182" s="31"/>
      <c r="BE182" s="45"/>
      <c r="BF182" s="31"/>
      <c r="BG182" s="45"/>
      <c r="BH182" s="82"/>
      <c r="BI182" s="84"/>
      <c r="BJ182" s="84"/>
      <c r="BK182" s="84"/>
      <c r="BL182" s="84"/>
      <c r="BM182" s="81"/>
      <c r="BN182" s="84"/>
      <c r="BO182" s="81"/>
      <c r="BP182" s="84"/>
      <c r="BQ182" s="81"/>
      <c r="BR182" s="84"/>
      <c r="BS182" s="81"/>
      <c r="BT182" s="84"/>
      <c r="BU182" s="81"/>
      <c r="BV182" s="84"/>
      <c r="BW182" s="81"/>
      <c r="BX182" s="84"/>
      <c r="BY182" s="81"/>
      <c r="BZ182" s="84"/>
      <c r="CA182" s="81">
        <v>103.5</v>
      </c>
      <c r="CB182" s="84">
        <f t="shared" si="16"/>
        <v>62100</v>
      </c>
    </row>
    <row r="183" spans="1:80" hidden="1">
      <c r="A183" s="112" t="s">
        <v>405</v>
      </c>
      <c r="B183" t="s">
        <v>273</v>
      </c>
      <c r="E183" s="36"/>
      <c r="L183" t="s">
        <v>102</v>
      </c>
      <c r="N183" s="44"/>
      <c r="O183" s="45"/>
      <c r="P183" s="44"/>
      <c r="Q183" s="45"/>
      <c r="R183" s="44"/>
      <c r="S183" s="45"/>
      <c r="T183" s="44"/>
      <c r="U183" s="45"/>
      <c r="V183" s="44"/>
      <c r="W183" s="45"/>
      <c r="X183" s="44"/>
      <c r="Y183" s="45"/>
      <c r="Z183" s="44"/>
      <c r="AA183" s="45"/>
      <c r="AB183" s="44"/>
      <c r="AC183" s="45"/>
      <c r="AD183" s="44"/>
      <c r="AE183" s="45"/>
      <c r="AF183" s="44"/>
      <c r="AG183" s="45"/>
      <c r="AH183" s="44"/>
      <c r="AI183" s="45"/>
      <c r="AJ183" s="44"/>
      <c r="AK183" s="45"/>
      <c r="AL183" s="44"/>
      <c r="AM183" s="45"/>
      <c r="AN183" s="44"/>
      <c r="AO183" s="45"/>
      <c r="AP183" s="44"/>
      <c r="AQ183" s="45"/>
      <c r="AR183" s="44"/>
      <c r="AS183" s="45"/>
      <c r="AT183" s="31"/>
      <c r="AU183" s="45"/>
      <c r="AV183" s="31"/>
      <c r="AW183" s="45"/>
      <c r="AX183" s="31"/>
      <c r="AY183" s="45"/>
      <c r="AZ183" s="31"/>
      <c r="BA183" s="45"/>
      <c r="BB183" s="31"/>
      <c r="BC183" s="45"/>
      <c r="BD183" s="31"/>
      <c r="BE183" s="45"/>
      <c r="BF183" s="31"/>
      <c r="BG183" s="45"/>
      <c r="BH183" s="82"/>
      <c r="BI183" s="84"/>
      <c r="BJ183" s="84"/>
      <c r="BK183" s="84"/>
      <c r="BL183" s="84"/>
      <c r="BM183" s="81"/>
      <c r="BN183" s="84"/>
      <c r="BO183" s="81"/>
      <c r="BP183" s="84"/>
      <c r="BQ183" s="81"/>
      <c r="BR183" s="84"/>
      <c r="BS183" s="81"/>
      <c r="BT183" s="84"/>
      <c r="BU183" s="81"/>
      <c r="BV183" s="84"/>
      <c r="BW183" s="81"/>
      <c r="BX183" s="84"/>
      <c r="BY183" s="81"/>
      <c r="BZ183" s="84"/>
      <c r="CA183" s="81">
        <v>11</v>
      </c>
      <c r="CB183" s="84">
        <f t="shared" si="16"/>
        <v>6600</v>
      </c>
    </row>
    <row r="184" spans="1:80" hidden="1">
      <c r="A184" s="112" t="s">
        <v>406</v>
      </c>
      <c r="B184" t="s">
        <v>273</v>
      </c>
      <c r="E184" s="36"/>
      <c r="L184" t="s">
        <v>102</v>
      </c>
      <c r="N184" s="44"/>
      <c r="O184" s="45"/>
      <c r="P184" s="44"/>
      <c r="Q184" s="45"/>
      <c r="R184" s="44"/>
      <c r="S184" s="45"/>
      <c r="T184" s="44"/>
      <c r="U184" s="45"/>
      <c r="V184" s="44"/>
      <c r="W184" s="45"/>
      <c r="X184" s="44"/>
      <c r="Y184" s="45"/>
      <c r="Z184" s="44"/>
      <c r="AA184" s="45"/>
      <c r="AB184" s="44"/>
      <c r="AC184" s="45"/>
      <c r="AD184" s="44"/>
      <c r="AE184" s="45"/>
      <c r="AF184" s="44"/>
      <c r="AG184" s="45"/>
      <c r="AH184" s="44"/>
      <c r="AI184" s="45"/>
      <c r="AJ184" s="44"/>
      <c r="AK184" s="45"/>
      <c r="AL184" s="44"/>
      <c r="AM184" s="45"/>
      <c r="AN184" s="44"/>
      <c r="AO184" s="45"/>
      <c r="AP184" s="44"/>
      <c r="AQ184" s="45"/>
      <c r="AR184" s="44"/>
      <c r="AS184" s="45"/>
      <c r="AT184" s="31"/>
      <c r="AU184" s="45"/>
      <c r="AV184" s="31"/>
      <c r="AW184" s="45"/>
      <c r="AX184" s="31"/>
      <c r="AY184" s="45"/>
      <c r="AZ184" s="31"/>
      <c r="BA184" s="45"/>
      <c r="BB184" s="31"/>
      <c r="BC184" s="45"/>
      <c r="BD184" s="31"/>
      <c r="BE184" s="45"/>
      <c r="BF184" s="31"/>
      <c r="BG184" s="45"/>
      <c r="BH184" s="82"/>
      <c r="BI184" s="84"/>
      <c r="BJ184" s="84"/>
      <c r="BK184" s="84"/>
      <c r="BL184" s="84"/>
      <c r="BM184" s="81"/>
      <c r="BN184" s="84"/>
      <c r="BO184" s="81"/>
      <c r="BP184" s="84"/>
      <c r="BQ184" s="81"/>
      <c r="BR184" s="84"/>
      <c r="BS184" s="81"/>
      <c r="BT184" s="84"/>
      <c r="BU184" s="81"/>
      <c r="BV184" s="84"/>
      <c r="BW184" s="81"/>
      <c r="BX184" s="84"/>
      <c r="BY184" s="81"/>
      <c r="BZ184" s="84"/>
      <c r="CA184" s="81">
        <v>48</v>
      </c>
      <c r="CB184" s="84">
        <f t="shared" si="16"/>
        <v>28800</v>
      </c>
    </row>
    <row r="185" spans="1:80" hidden="1">
      <c r="A185" s="112" t="s">
        <v>407</v>
      </c>
      <c r="B185" t="s">
        <v>273</v>
      </c>
      <c r="E185" s="36"/>
      <c r="L185" t="s">
        <v>102</v>
      </c>
      <c r="N185" s="44"/>
      <c r="O185" s="45"/>
      <c r="P185" s="44"/>
      <c r="Q185" s="45"/>
      <c r="R185" s="44"/>
      <c r="S185" s="45"/>
      <c r="T185" s="44"/>
      <c r="U185" s="45"/>
      <c r="V185" s="44"/>
      <c r="W185" s="45"/>
      <c r="X185" s="44"/>
      <c r="Y185" s="45"/>
      <c r="Z185" s="44"/>
      <c r="AA185" s="45"/>
      <c r="AB185" s="44"/>
      <c r="AC185" s="45"/>
      <c r="AD185" s="44"/>
      <c r="AE185" s="45"/>
      <c r="AF185" s="44"/>
      <c r="AG185" s="45"/>
      <c r="AH185" s="44"/>
      <c r="AI185" s="45"/>
      <c r="AJ185" s="44"/>
      <c r="AK185" s="45"/>
      <c r="AL185" s="44"/>
      <c r="AM185" s="45"/>
      <c r="AN185" s="44"/>
      <c r="AO185" s="45"/>
      <c r="AP185" s="44"/>
      <c r="AQ185" s="45"/>
      <c r="AR185" s="44"/>
      <c r="AS185" s="45"/>
      <c r="AT185" s="31"/>
      <c r="AU185" s="45"/>
      <c r="AV185" s="31"/>
      <c r="AW185" s="45"/>
      <c r="AX185" s="31"/>
      <c r="AY185" s="45"/>
      <c r="AZ185" s="31"/>
      <c r="BA185" s="45"/>
      <c r="BB185" s="31"/>
      <c r="BC185" s="45"/>
      <c r="BD185" s="31"/>
      <c r="BE185" s="45"/>
      <c r="BF185" s="31"/>
      <c r="BG185" s="45"/>
      <c r="BH185" s="82"/>
      <c r="BI185" s="84"/>
      <c r="BJ185" s="84"/>
      <c r="BK185" s="84"/>
      <c r="BL185" s="84"/>
      <c r="BM185" s="81"/>
      <c r="BN185" s="84"/>
      <c r="BO185" s="81"/>
      <c r="BP185" s="84"/>
      <c r="BQ185" s="81"/>
      <c r="BR185" s="84"/>
      <c r="BS185" s="81"/>
      <c r="BT185" s="84"/>
      <c r="BU185" s="81"/>
      <c r="BV185" s="84"/>
      <c r="BW185" s="81"/>
      <c r="BX185" s="84"/>
      <c r="BY185" s="81"/>
      <c r="BZ185" s="84"/>
      <c r="CA185" s="81">
        <v>81</v>
      </c>
      <c r="CB185" s="84">
        <f t="shared" si="16"/>
        <v>48600</v>
      </c>
    </row>
    <row r="186" spans="1:80" hidden="1">
      <c r="A186" s="112" t="s">
        <v>408</v>
      </c>
      <c r="B186" t="s">
        <v>273</v>
      </c>
      <c r="E186" s="36"/>
      <c r="L186" t="s">
        <v>102</v>
      </c>
      <c r="N186" s="44"/>
      <c r="O186" s="45"/>
      <c r="P186" s="44"/>
      <c r="Q186" s="45"/>
      <c r="R186" s="44"/>
      <c r="S186" s="45"/>
      <c r="T186" s="44"/>
      <c r="U186" s="45"/>
      <c r="V186" s="44"/>
      <c r="W186" s="45"/>
      <c r="X186" s="44"/>
      <c r="Y186" s="45"/>
      <c r="Z186" s="44"/>
      <c r="AA186" s="45"/>
      <c r="AB186" s="44"/>
      <c r="AC186" s="45"/>
      <c r="AD186" s="44"/>
      <c r="AE186" s="45"/>
      <c r="AF186" s="44"/>
      <c r="AG186" s="45"/>
      <c r="AH186" s="44"/>
      <c r="AI186" s="45"/>
      <c r="AJ186" s="44"/>
      <c r="AK186" s="45"/>
      <c r="AL186" s="44"/>
      <c r="AM186" s="45"/>
      <c r="AN186" s="44"/>
      <c r="AO186" s="45"/>
      <c r="AP186" s="44"/>
      <c r="AQ186" s="45"/>
      <c r="AR186" s="44"/>
      <c r="AS186" s="45"/>
      <c r="AT186" s="31"/>
      <c r="AU186" s="45"/>
      <c r="AV186" s="31"/>
      <c r="AW186" s="45"/>
      <c r="AX186" s="31"/>
      <c r="AY186" s="45"/>
      <c r="AZ186" s="31"/>
      <c r="BA186" s="45"/>
      <c r="BB186" s="31"/>
      <c r="BC186" s="45"/>
      <c r="BD186" s="31"/>
      <c r="BE186" s="45"/>
      <c r="BF186" s="31"/>
      <c r="BG186" s="45"/>
      <c r="BH186" s="82"/>
      <c r="BI186" s="84"/>
      <c r="BJ186" s="84"/>
      <c r="BK186" s="84"/>
      <c r="BL186" s="84"/>
      <c r="BM186" s="81"/>
      <c r="BN186" s="84"/>
      <c r="BO186" s="81"/>
      <c r="BP186" s="84"/>
      <c r="BQ186" s="81"/>
      <c r="BR186" s="84"/>
      <c r="BS186" s="81"/>
      <c r="BT186" s="84"/>
      <c r="BU186" s="81"/>
      <c r="BV186" s="84"/>
      <c r="BW186" s="81"/>
      <c r="BX186" s="84"/>
      <c r="BY186" s="81"/>
      <c r="BZ186" s="84"/>
      <c r="CA186" s="81">
        <v>58</v>
      </c>
      <c r="CB186" s="84">
        <f t="shared" si="16"/>
        <v>34800</v>
      </c>
    </row>
    <row r="187" spans="1:80" hidden="1">
      <c r="A187" s="112" t="s">
        <v>409</v>
      </c>
      <c r="B187" t="s">
        <v>273</v>
      </c>
      <c r="E187" s="36"/>
      <c r="L187" t="s">
        <v>102</v>
      </c>
      <c r="N187" s="44"/>
      <c r="O187" s="45"/>
      <c r="P187" s="44"/>
      <c r="Q187" s="45"/>
      <c r="R187" s="44"/>
      <c r="S187" s="45"/>
      <c r="T187" s="44"/>
      <c r="U187" s="45"/>
      <c r="V187" s="44"/>
      <c r="W187" s="45"/>
      <c r="X187" s="44"/>
      <c r="Y187" s="45"/>
      <c r="Z187" s="44"/>
      <c r="AA187" s="45"/>
      <c r="AB187" s="44"/>
      <c r="AC187" s="45"/>
      <c r="AD187" s="44"/>
      <c r="AE187" s="45"/>
      <c r="AF187" s="44"/>
      <c r="AG187" s="45"/>
      <c r="AH187" s="44"/>
      <c r="AI187" s="45"/>
      <c r="AJ187" s="44"/>
      <c r="AK187" s="45"/>
      <c r="AL187" s="44"/>
      <c r="AM187" s="45"/>
      <c r="AN187" s="44"/>
      <c r="AO187" s="45"/>
      <c r="AP187" s="44"/>
      <c r="AQ187" s="45"/>
      <c r="AR187" s="44"/>
      <c r="AS187" s="45"/>
      <c r="AT187" s="31"/>
      <c r="AU187" s="45"/>
      <c r="AV187" s="31"/>
      <c r="AW187" s="45"/>
      <c r="AX187" s="31"/>
      <c r="AY187" s="45"/>
      <c r="AZ187" s="31"/>
      <c r="BA187" s="45"/>
      <c r="BB187" s="31"/>
      <c r="BC187" s="45"/>
      <c r="BD187" s="31"/>
      <c r="BE187" s="45"/>
      <c r="BF187" s="31"/>
      <c r="BG187" s="45"/>
      <c r="BH187" s="82"/>
      <c r="BI187" s="84"/>
      <c r="BJ187" s="84"/>
      <c r="BK187" s="84"/>
      <c r="BL187" s="84"/>
      <c r="BM187" s="81"/>
      <c r="BN187" s="84"/>
      <c r="BO187" s="81"/>
      <c r="BP187" s="84"/>
      <c r="BQ187" s="81"/>
      <c r="BR187" s="84"/>
      <c r="BS187" s="81"/>
      <c r="BT187" s="84"/>
      <c r="BU187" s="81"/>
      <c r="BV187" s="84"/>
      <c r="BW187" s="81"/>
      <c r="BX187" s="84"/>
      <c r="BY187" s="81"/>
      <c r="BZ187" s="84"/>
      <c r="CA187" s="81">
        <v>34</v>
      </c>
      <c r="CB187" s="84">
        <f t="shared" si="16"/>
        <v>20400</v>
      </c>
    </row>
    <row r="188" spans="1:80" hidden="1">
      <c r="A188" s="112" t="s">
        <v>410</v>
      </c>
      <c r="B188" t="s">
        <v>273</v>
      </c>
      <c r="E188" s="36"/>
      <c r="L188" t="s">
        <v>102</v>
      </c>
      <c r="N188" s="44"/>
      <c r="O188" s="45"/>
      <c r="P188" s="44"/>
      <c r="Q188" s="45"/>
      <c r="R188" s="44"/>
      <c r="S188" s="45"/>
      <c r="T188" s="44"/>
      <c r="U188" s="45"/>
      <c r="V188" s="44"/>
      <c r="W188" s="45"/>
      <c r="X188" s="44"/>
      <c r="Y188" s="45"/>
      <c r="Z188" s="44"/>
      <c r="AA188" s="45"/>
      <c r="AB188" s="44"/>
      <c r="AC188" s="45"/>
      <c r="AD188" s="44"/>
      <c r="AE188" s="45"/>
      <c r="AF188" s="44"/>
      <c r="AG188" s="45"/>
      <c r="AH188" s="44"/>
      <c r="AI188" s="45"/>
      <c r="AJ188" s="44"/>
      <c r="AK188" s="45"/>
      <c r="AL188" s="44"/>
      <c r="AM188" s="45"/>
      <c r="AN188" s="44"/>
      <c r="AO188" s="45"/>
      <c r="AP188" s="44"/>
      <c r="AQ188" s="45"/>
      <c r="AR188" s="44"/>
      <c r="AS188" s="45"/>
      <c r="AT188" s="31"/>
      <c r="AU188" s="45"/>
      <c r="AV188" s="31"/>
      <c r="AW188" s="45"/>
      <c r="AX188" s="31"/>
      <c r="AY188" s="45"/>
      <c r="AZ188" s="31"/>
      <c r="BA188" s="45"/>
      <c r="BB188" s="31"/>
      <c r="BC188" s="45"/>
      <c r="BD188" s="31"/>
      <c r="BE188" s="45"/>
      <c r="BF188" s="31"/>
      <c r="BG188" s="45"/>
      <c r="BH188" s="82"/>
      <c r="BI188" s="84"/>
      <c r="BJ188" s="84"/>
      <c r="BK188" s="84"/>
      <c r="BL188" s="84"/>
      <c r="BM188" s="81"/>
      <c r="BN188" s="84"/>
      <c r="BO188" s="81"/>
      <c r="BP188" s="84"/>
      <c r="BQ188" s="81"/>
      <c r="BR188" s="84"/>
      <c r="BS188" s="81"/>
      <c r="BT188" s="84"/>
      <c r="BU188" s="81"/>
      <c r="BV188" s="84"/>
      <c r="BW188" s="81"/>
      <c r="BX188" s="84"/>
      <c r="BY188" s="81"/>
      <c r="BZ188" s="84"/>
      <c r="CA188" s="81">
        <v>22</v>
      </c>
      <c r="CB188" s="84">
        <f t="shared" si="16"/>
        <v>13200</v>
      </c>
    </row>
    <row r="189" spans="1:80" hidden="1">
      <c r="A189" s="112" t="s">
        <v>411</v>
      </c>
      <c r="B189" t="s">
        <v>273</v>
      </c>
      <c r="E189" s="36"/>
      <c r="L189" t="s">
        <v>102</v>
      </c>
      <c r="N189" s="44"/>
      <c r="O189" s="45"/>
      <c r="P189" s="44"/>
      <c r="Q189" s="45"/>
      <c r="R189" s="44"/>
      <c r="S189" s="45"/>
      <c r="T189" s="44"/>
      <c r="U189" s="45"/>
      <c r="V189" s="44"/>
      <c r="W189" s="45"/>
      <c r="X189" s="44"/>
      <c r="Y189" s="45"/>
      <c r="Z189" s="44"/>
      <c r="AA189" s="45"/>
      <c r="AB189" s="44"/>
      <c r="AC189" s="45"/>
      <c r="AD189" s="44"/>
      <c r="AE189" s="45"/>
      <c r="AF189" s="44"/>
      <c r="AG189" s="45"/>
      <c r="AH189" s="44"/>
      <c r="AI189" s="45"/>
      <c r="AJ189" s="44"/>
      <c r="AK189" s="45"/>
      <c r="AL189" s="44"/>
      <c r="AM189" s="45"/>
      <c r="AN189" s="44"/>
      <c r="AO189" s="45"/>
      <c r="AP189" s="44"/>
      <c r="AQ189" s="45"/>
      <c r="AR189" s="44"/>
      <c r="AS189" s="45"/>
      <c r="AT189" s="31"/>
      <c r="AU189" s="45"/>
      <c r="AV189" s="31"/>
      <c r="AW189" s="45"/>
      <c r="AX189" s="31"/>
      <c r="AY189" s="45"/>
      <c r="AZ189" s="31"/>
      <c r="BA189" s="45"/>
      <c r="BB189" s="31"/>
      <c r="BC189" s="45"/>
      <c r="BD189" s="31"/>
      <c r="BE189" s="45"/>
      <c r="BF189" s="31"/>
      <c r="BG189" s="45"/>
      <c r="BH189" s="82"/>
      <c r="BI189" s="84"/>
      <c r="BJ189" s="84"/>
      <c r="BK189" s="84"/>
      <c r="BL189" s="84"/>
      <c r="BM189" s="81"/>
      <c r="BN189" s="84"/>
      <c r="BO189" s="81"/>
      <c r="BP189" s="84"/>
      <c r="BQ189" s="81"/>
      <c r="BR189" s="84"/>
      <c r="BS189" s="81"/>
      <c r="BT189" s="84"/>
      <c r="BU189" s="81"/>
      <c r="BV189" s="84"/>
      <c r="BW189" s="81"/>
      <c r="BX189" s="84"/>
      <c r="BY189" s="81"/>
      <c r="BZ189" s="84"/>
      <c r="CA189" s="81">
        <v>4</v>
      </c>
      <c r="CB189" s="84">
        <f t="shared" si="16"/>
        <v>2400</v>
      </c>
    </row>
    <row r="190" spans="1:80" hidden="1">
      <c r="A190" s="112" t="s">
        <v>412</v>
      </c>
      <c r="B190" t="s">
        <v>273</v>
      </c>
      <c r="E190" s="36"/>
      <c r="L190" t="s">
        <v>102</v>
      </c>
      <c r="N190" s="44"/>
      <c r="O190" s="45"/>
      <c r="P190" s="44"/>
      <c r="Q190" s="45"/>
      <c r="R190" s="44"/>
      <c r="S190" s="45"/>
      <c r="T190" s="44"/>
      <c r="U190" s="45"/>
      <c r="V190" s="44"/>
      <c r="W190" s="45"/>
      <c r="X190" s="44"/>
      <c r="Y190" s="45"/>
      <c r="Z190" s="44"/>
      <c r="AA190" s="45"/>
      <c r="AB190" s="44"/>
      <c r="AC190" s="45"/>
      <c r="AD190" s="44"/>
      <c r="AE190" s="45"/>
      <c r="AF190" s="44"/>
      <c r="AG190" s="45"/>
      <c r="AH190" s="44"/>
      <c r="AI190" s="45"/>
      <c r="AJ190" s="44"/>
      <c r="AK190" s="45"/>
      <c r="AL190" s="44"/>
      <c r="AM190" s="45"/>
      <c r="AN190" s="44"/>
      <c r="AO190" s="45"/>
      <c r="AP190" s="44"/>
      <c r="AQ190" s="45"/>
      <c r="AR190" s="44"/>
      <c r="AS190" s="45"/>
      <c r="AT190" s="31"/>
      <c r="AU190" s="45"/>
      <c r="AV190" s="31"/>
      <c r="AW190" s="45"/>
      <c r="AX190" s="31"/>
      <c r="AY190" s="45"/>
      <c r="AZ190" s="31"/>
      <c r="BA190" s="45"/>
      <c r="BB190" s="31"/>
      <c r="BC190" s="45"/>
      <c r="BD190" s="31"/>
      <c r="BE190" s="45"/>
      <c r="BF190" s="31"/>
      <c r="BG190" s="45"/>
      <c r="BH190" s="82"/>
      <c r="BI190" s="84"/>
      <c r="BJ190" s="84"/>
      <c r="BK190" s="84"/>
      <c r="BL190" s="84"/>
      <c r="BM190" s="81"/>
      <c r="BN190" s="84"/>
      <c r="BO190" s="81"/>
      <c r="BP190" s="84"/>
      <c r="BQ190" s="81"/>
      <c r="BR190" s="84"/>
      <c r="BS190" s="81"/>
      <c r="BT190" s="84"/>
      <c r="BU190" s="81"/>
      <c r="BV190" s="84"/>
      <c r="BW190" s="81"/>
      <c r="BX190" s="84"/>
      <c r="BY190" s="81"/>
      <c r="BZ190" s="84"/>
      <c r="CA190" s="81">
        <v>115.5</v>
      </c>
      <c r="CB190" s="84">
        <f t="shared" si="16"/>
        <v>69300</v>
      </c>
    </row>
    <row r="191" spans="1:80" hidden="1">
      <c r="A191" s="112" t="s">
        <v>413</v>
      </c>
      <c r="B191" t="s">
        <v>273</v>
      </c>
      <c r="E191" s="36"/>
      <c r="L191" t="s">
        <v>102</v>
      </c>
      <c r="N191" s="44"/>
      <c r="O191" s="45"/>
      <c r="P191" s="44"/>
      <c r="Q191" s="45"/>
      <c r="R191" s="44"/>
      <c r="S191" s="45"/>
      <c r="T191" s="44"/>
      <c r="U191" s="45"/>
      <c r="V191" s="44"/>
      <c r="W191" s="45"/>
      <c r="X191" s="44"/>
      <c r="Y191" s="45"/>
      <c r="Z191" s="44"/>
      <c r="AA191" s="45"/>
      <c r="AB191" s="44"/>
      <c r="AC191" s="45"/>
      <c r="AD191" s="44"/>
      <c r="AE191" s="45"/>
      <c r="AF191" s="44"/>
      <c r="AG191" s="45"/>
      <c r="AH191" s="44"/>
      <c r="AI191" s="45"/>
      <c r="AJ191" s="44"/>
      <c r="AK191" s="45"/>
      <c r="AL191" s="44"/>
      <c r="AM191" s="45"/>
      <c r="AN191" s="44"/>
      <c r="AO191" s="45"/>
      <c r="AP191" s="44"/>
      <c r="AQ191" s="45"/>
      <c r="AR191" s="44"/>
      <c r="AS191" s="45"/>
      <c r="AT191" s="31"/>
      <c r="AU191" s="45"/>
      <c r="AV191" s="31"/>
      <c r="AW191" s="45"/>
      <c r="AX191" s="31"/>
      <c r="AY191" s="45"/>
      <c r="AZ191" s="31"/>
      <c r="BA191" s="45"/>
      <c r="BB191" s="31"/>
      <c r="BC191" s="45"/>
      <c r="BD191" s="31"/>
      <c r="BE191" s="45"/>
      <c r="BF191" s="31"/>
      <c r="BG191" s="45"/>
      <c r="BH191" s="82"/>
      <c r="BI191" s="84"/>
      <c r="BJ191" s="84"/>
      <c r="BK191" s="84"/>
      <c r="BL191" s="84"/>
      <c r="BM191" s="81"/>
      <c r="BN191" s="84"/>
      <c r="BO191" s="81"/>
      <c r="BP191" s="84"/>
      <c r="BQ191" s="81"/>
      <c r="BR191" s="84"/>
      <c r="BS191" s="81"/>
      <c r="BT191" s="84"/>
      <c r="BU191" s="81"/>
      <c r="BV191" s="84"/>
      <c r="BW191" s="81"/>
      <c r="BX191" s="84"/>
      <c r="BY191" s="81"/>
      <c r="BZ191" s="84"/>
      <c r="CA191" s="81">
        <v>80</v>
      </c>
      <c r="CB191" s="84">
        <f t="shared" si="16"/>
        <v>48000</v>
      </c>
    </row>
    <row r="192" spans="1:80" hidden="1">
      <c r="A192" s="112" t="s">
        <v>414</v>
      </c>
      <c r="B192" t="s">
        <v>273</v>
      </c>
      <c r="E192" s="36"/>
      <c r="L192" t="s">
        <v>102</v>
      </c>
      <c r="N192" s="44"/>
      <c r="O192" s="45"/>
      <c r="P192" s="44"/>
      <c r="Q192" s="45"/>
      <c r="R192" s="44"/>
      <c r="S192" s="45"/>
      <c r="T192" s="44"/>
      <c r="U192" s="45"/>
      <c r="V192" s="44"/>
      <c r="W192" s="45"/>
      <c r="X192" s="44"/>
      <c r="Y192" s="45"/>
      <c r="Z192" s="44"/>
      <c r="AA192" s="45"/>
      <c r="AB192" s="44"/>
      <c r="AC192" s="45"/>
      <c r="AD192" s="44"/>
      <c r="AE192" s="45"/>
      <c r="AF192" s="44"/>
      <c r="AG192" s="45"/>
      <c r="AH192" s="44"/>
      <c r="AI192" s="45"/>
      <c r="AJ192" s="44"/>
      <c r="AK192" s="45"/>
      <c r="AL192" s="44"/>
      <c r="AM192" s="45"/>
      <c r="AN192" s="44"/>
      <c r="AO192" s="45"/>
      <c r="AP192" s="44"/>
      <c r="AQ192" s="45"/>
      <c r="AR192" s="44"/>
      <c r="AS192" s="45"/>
      <c r="AT192" s="31"/>
      <c r="AU192" s="45"/>
      <c r="AV192" s="31"/>
      <c r="AW192" s="45"/>
      <c r="AX192" s="31"/>
      <c r="AY192" s="45"/>
      <c r="AZ192" s="31"/>
      <c r="BA192" s="45"/>
      <c r="BB192" s="31"/>
      <c r="BC192" s="45"/>
      <c r="BD192" s="31"/>
      <c r="BE192" s="45"/>
      <c r="BF192" s="31"/>
      <c r="BG192" s="45"/>
      <c r="BH192" s="82"/>
      <c r="BI192" s="84"/>
      <c r="BJ192" s="84"/>
      <c r="BK192" s="84"/>
      <c r="BL192" s="84"/>
      <c r="BM192" s="81"/>
      <c r="BN192" s="84"/>
      <c r="BO192" s="81"/>
      <c r="BP192" s="84"/>
      <c r="BQ192" s="81"/>
      <c r="BR192" s="84"/>
      <c r="BS192" s="81"/>
      <c r="BT192" s="84"/>
      <c r="BU192" s="81"/>
      <c r="BV192" s="84"/>
      <c r="BW192" s="81"/>
      <c r="BX192" s="84"/>
      <c r="BY192" s="81"/>
      <c r="BZ192" s="84"/>
      <c r="CA192" s="81">
        <v>68.5</v>
      </c>
      <c r="CB192" s="84">
        <f t="shared" si="16"/>
        <v>41100</v>
      </c>
    </row>
    <row r="193" spans="1:80" hidden="1">
      <c r="A193" s="112" t="s">
        <v>415</v>
      </c>
      <c r="B193" t="s">
        <v>273</v>
      </c>
      <c r="E193" s="36"/>
      <c r="L193" t="s">
        <v>102</v>
      </c>
      <c r="N193" s="44"/>
      <c r="O193" s="45"/>
      <c r="P193" s="44"/>
      <c r="Q193" s="45"/>
      <c r="R193" s="44"/>
      <c r="S193" s="45"/>
      <c r="T193" s="44"/>
      <c r="U193" s="45"/>
      <c r="V193" s="44"/>
      <c r="W193" s="45"/>
      <c r="X193" s="44"/>
      <c r="Y193" s="45"/>
      <c r="Z193" s="44"/>
      <c r="AA193" s="45"/>
      <c r="AB193" s="44"/>
      <c r="AC193" s="45"/>
      <c r="AD193" s="44"/>
      <c r="AE193" s="45"/>
      <c r="AF193" s="44"/>
      <c r="AG193" s="45"/>
      <c r="AH193" s="44"/>
      <c r="AI193" s="45"/>
      <c r="AJ193" s="44"/>
      <c r="AK193" s="45"/>
      <c r="AL193" s="44"/>
      <c r="AM193" s="45"/>
      <c r="AN193" s="44"/>
      <c r="AO193" s="45"/>
      <c r="AP193" s="44"/>
      <c r="AQ193" s="45"/>
      <c r="AR193" s="44"/>
      <c r="AS193" s="45"/>
      <c r="AT193" s="31"/>
      <c r="AU193" s="45"/>
      <c r="AV193" s="31"/>
      <c r="AW193" s="45"/>
      <c r="AX193" s="31"/>
      <c r="AY193" s="45"/>
      <c r="AZ193" s="31"/>
      <c r="BA193" s="45"/>
      <c r="BB193" s="31"/>
      <c r="BC193" s="45"/>
      <c r="BD193" s="31"/>
      <c r="BE193" s="45"/>
      <c r="BF193" s="31"/>
      <c r="BG193" s="45"/>
      <c r="BH193" s="82"/>
      <c r="BI193" s="84"/>
      <c r="BJ193" s="84"/>
      <c r="BK193" s="84"/>
      <c r="BL193" s="84"/>
      <c r="BM193" s="81"/>
      <c r="BN193" s="84"/>
      <c r="BO193" s="81"/>
      <c r="BP193" s="84"/>
      <c r="BQ193" s="81"/>
      <c r="BR193" s="84"/>
      <c r="BS193" s="81"/>
      <c r="BT193" s="84"/>
      <c r="BU193" s="81"/>
      <c r="BV193" s="84"/>
      <c r="BW193" s="81"/>
      <c r="BX193" s="84"/>
      <c r="BY193" s="81"/>
      <c r="BZ193" s="84"/>
      <c r="CA193" s="81">
        <v>25</v>
      </c>
      <c r="CB193" s="84">
        <f t="shared" si="16"/>
        <v>15000</v>
      </c>
    </row>
    <row r="194" spans="1:80" hidden="1">
      <c r="A194" s="112" t="s">
        <v>251</v>
      </c>
      <c r="B194" t="s">
        <v>5</v>
      </c>
      <c r="E194" s="36"/>
      <c r="L194" t="s">
        <v>262</v>
      </c>
      <c r="N194" s="44"/>
      <c r="O194" s="45"/>
      <c r="P194" s="44"/>
      <c r="Q194" s="45"/>
      <c r="R194" s="44"/>
      <c r="S194" s="45"/>
      <c r="T194" s="44"/>
      <c r="U194" s="45"/>
      <c r="V194" s="44"/>
      <c r="W194" s="45"/>
      <c r="X194" s="44"/>
      <c r="Y194" s="45"/>
      <c r="Z194" s="44"/>
      <c r="AA194" s="45"/>
      <c r="AB194" s="44"/>
      <c r="AC194" s="45"/>
      <c r="AD194" s="44"/>
      <c r="AE194" s="45"/>
      <c r="AF194" s="44"/>
      <c r="AG194" s="45"/>
      <c r="AH194" s="44"/>
      <c r="AI194" s="45"/>
      <c r="AJ194" s="44"/>
      <c r="AK194" s="45"/>
      <c r="AL194" s="44"/>
      <c r="AM194" s="45"/>
      <c r="AN194" s="44"/>
      <c r="AO194" s="45"/>
      <c r="AP194" s="44"/>
      <c r="AQ194" s="45"/>
      <c r="AR194" s="44"/>
      <c r="AS194" s="45"/>
      <c r="AT194" s="31"/>
      <c r="AU194" s="45"/>
      <c r="AV194" s="31"/>
      <c r="AW194" s="45"/>
      <c r="AX194" s="31"/>
      <c r="AY194" s="45"/>
      <c r="AZ194" s="31"/>
      <c r="BA194" s="45"/>
      <c r="BB194" s="31"/>
      <c r="BC194" s="45"/>
      <c r="BD194" s="31"/>
      <c r="BE194" s="45"/>
      <c r="BF194" s="31"/>
      <c r="BG194" s="45"/>
      <c r="BH194" s="82"/>
      <c r="BI194" s="84"/>
      <c r="BJ194" s="84"/>
      <c r="BK194" s="84"/>
      <c r="BL194" s="84"/>
      <c r="BM194" s="81"/>
      <c r="BN194" s="84"/>
      <c r="BO194" s="81"/>
      <c r="BP194" s="84"/>
      <c r="BQ194" s="81"/>
      <c r="BR194" s="84"/>
      <c r="BS194" s="81"/>
      <c r="BT194" s="84"/>
      <c r="BU194" s="81"/>
      <c r="BV194" s="84"/>
      <c r="BW194" s="81"/>
      <c r="BX194" s="84"/>
      <c r="BY194" s="81"/>
      <c r="BZ194" s="84"/>
      <c r="CA194" s="81">
        <v>1</v>
      </c>
      <c r="CB194" s="84">
        <f>CA194*500</f>
        <v>500</v>
      </c>
    </row>
    <row r="195" spans="1:80" hidden="1">
      <c r="A195" s="170" t="s">
        <v>416</v>
      </c>
      <c r="B195" t="s">
        <v>273</v>
      </c>
      <c r="E195" s="36"/>
      <c r="L195" t="s">
        <v>102</v>
      </c>
      <c r="N195" s="44"/>
      <c r="O195" s="45"/>
      <c r="P195" s="44"/>
      <c r="Q195" s="45"/>
      <c r="R195" s="44"/>
      <c r="S195" s="45"/>
      <c r="T195" s="44"/>
      <c r="U195" s="45"/>
      <c r="V195" s="44"/>
      <c r="W195" s="45"/>
      <c r="X195" s="44"/>
      <c r="Y195" s="45"/>
      <c r="Z195" s="44"/>
      <c r="AA195" s="45"/>
      <c r="AB195" s="44"/>
      <c r="AC195" s="45"/>
      <c r="AD195" s="44"/>
      <c r="AE195" s="45"/>
      <c r="AF195" s="44"/>
      <c r="AG195" s="45"/>
      <c r="AH195" s="44"/>
      <c r="AI195" s="45"/>
      <c r="AJ195" s="44"/>
      <c r="AK195" s="45"/>
      <c r="AL195" s="44"/>
      <c r="AM195" s="45"/>
      <c r="AN195" s="44"/>
      <c r="AO195" s="45"/>
      <c r="AP195" s="44"/>
      <c r="AQ195" s="45"/>
      <c r="AR195" s="44"/>
      <c r="AS195" s="45"/>
      <c r="AT195" s="31"/>
      <c r="AU195" s="45"/>
      <c r="AV195" s="31"/>
      <c r="AW195" s="45"/>
      <c r="AX195" s="31"/>
      <c r="AY195" s="45"/>
      <c r="AZ195" s="31"/>
      <c r="BA195" s="45"/>
      <c r="BB195" s="31"/>
      <c r="BC195" s="45"/>
      <c r="BD195" s="31"/>
      <c r="BE195" s="45"/>
      <c r="BF195" s="31"/>
      <c r="BG195" s="45"/>
      <c r="BH195" s="82"/>
      <c r="BI195" s="84"/>
      <c r="BJ195" s="84"/>
      <c r="BK195" s="84"/>
      <c r="BL195" s="84"/>
      <c r="BM195" s="81"/>
      <c r="BN195" s="84"/>
      <c r="BO195" s="81"/>
      <c r="BP195" s="84"/>
      <c r="BQ195" s="81"/>
      <c r="BR195" s="84"/>
      <c r="BS195" s="81"/>
      <c r="BT195" s="84"/>
      <c r="BU195" s="81"/>
      <c r="BV195" s="84"/>
      <c r="BW195" s="81"/>
      <c r="BX195" s="84"/>
      <c r="BY195" s="81"/>
      <c r="BZ195" s="84"/>
      <c r="CA195" s="81">
        <v>15.5</v>
      </c>
      <c r="CB195" s="84">
        <f>CA195*600</f>
        <v>9300</v>
      </c>
    </row>
    <row r="196" spans="1:80" hidden="1">
      <c r="A196" s="112" t="s">
        <v>417</v>
      </c>
      <c r="B196" t="s">
        <v>273</v>
      </c>
      <c r="E196" s="36"/>
      <c r="L196" t="s">
        <v>102</v>
      </c>
      <c r="N196" s="44"/>
      <c r="O196" s="45"/>
      <c r="P196" s="44"/>
      <c r="Q196" s="45"/>
      <c r="R196" s="44"/>
      <c r="S196" s="45"/>
      <c r="T196" s="44"/>
      <c r="U196" s="45"/>
      <c r="V196" s="44"/>
      <c r="W196" s="45"/>
      <c r="X196" s="44"/>
      <c r="Y196" s="45"/>
      <c r="Z196" s="44"/>
      <c r="AA196" s="45"/>
      <c r="AB196" s="44"/>
      <c r="AC196" s="45"/>
      <c r="AD196" s="44"/>
      <c r="AE196" s="45"/>
      <c r="AF196" s="44"/>
      <c r="AG196" s="45"/>
      <c r="AH196" s="44"/>
      <c r="AI196" s="45"/>
      <c r="AJ196" s="44"/>
      <c r="AK196" s="45"/>
      <c r="AL196" s="44"/>
      <c r="AM196" s="45"/>
      <c r="AN196" s="44"/>
      <c r="AO196" s="45"/>
      <c r="AP196" s="44"/>
      <c r="AQ196" s="45"/>
      <c r="AR196" s="44"/>
      <c r="AS196" s="45"/>
      <c r="AT196" s="31"/>
      <c r="AU196" s="45"/>
      <c r="AV196" s="31"/>
      <c r="AW196" s="45"/>
      <c r="AX196" s="31"/>
      <c r="AY196" s="45"/>
      <c r="AZ196" s="31"/>
      <c r="BA196" s="45"/>
      <c r="BB196" s="31"/>
      <c r="BC196" s="45"/>
      <c r="BD196" s="31"/>
      <c r="BE196" s="45"/>
      <c r="BF196" s="31"/>
      <c r="BG196" s="45"/>
      <c r="BH196" s="82"/>
      <c r="BI196" s="84"/>
      <c r="BJ196" s="84"/>
      <c r="BK196" s="84"/>
      <c r="BL196" s="84"/>
      <c r="BM196" s="81"/>
      <c r="BN196" s="84"/>
      <c r="BO196" s="81"/>
      <c r="BP196" s="84"/>
      <c r="BQ196" s="81"/>
      <c r="BR196" s="84"/>
      <c r="BS196" s="81"/>
      <c r="BT196" s="84"/>
      <c r="BU196" s="81"/>
      <c r="BV196" s="84"/>
      <c r="BW196" s="81"/>
      <c r="BX196" s="84"/>
      <c r="BY196" s="81"/>
      <c r="BZ196" s="84"/>
      <c r="CA196" s="81">
        <v>6</v>
      </c>
      <c r="CB196" s="84">
        <f>CA196*600</f>
        <v>3600</v>
      </c>
    </row>
    <row r="197" spans="1:80" hidden="1">
      <c r="A197" s="112" t="s">
        <v>418</v>
      </c>
      <c r="B197" t="s">
        <v>273</v>
      </c>
      <c r="E197" s="36"/>
      <c r="L197" t="s">
        <v>102</v>
      </c>
      <c r="N197" s="44"/>
      <c r="O197" s="45"/>
      <c r="P197" s="44"/>
      <c r="Q197" s="45"/>
      <c r="R197" s="44"/>
      <c r="S197" s="45"/>
      <c r="T197" s="44"/>
      <c r="U197" s="45"/>
      <c r="V197" s="44"/>
      <c r="W197" s="45"/>
      <c r="X197" s="44"/>
      <c r="Y197" s="45"/>
      <c r="Z197" s="44"/>
      <c r="AA197" s="45"/>
      <c r="AB197" s="44"/>
      <c r="AC197" s="45"/>
      <c r="AD197" s="44"/>
      <c r="AE197" s="45"/>
      <c r="AF197" s="44"/>
      <c r="AG197" s="45"/>
      <c r="AH197" s="44"/>
      <c r="AI197" s="45"/>
      <c r="AJ197" s="44"/>
      <c r="AK197" s="45"/>
      <c r="AL197" s="44"/>
      <c r="AM197" s="45"/>
      <c r="AN197" s="44"/>
      <c r="AO197" s="45"/>
      <c r="AP197" s="44"/>
      <c r="AQ197" s="45"/>
      <c r="AR197" s="44"/>
      <c r="AS197" s="45"/>
      <c r="AT197" s="31"/>
      <c r="AU197" s="45"/>
      <c r="AV197" s="31"/>
      <c r="AW197" s="45"/>
      <c r="AX197" s="31"/>
      <c r="AY197" s="45"/>
      <c r="AZ197" s="31"/>
      <c r="BA197" s="45"/>
      <c r="BB197" s="31"/>
      <c r="BC197" s="45"/>
      <c r="BD197" s="31"/>
      <c r="BE197" s="45"/>
      <c r="BF197" s="31"/>
      <c r="BG197" s="45"/>
      <c r="BH197" s="82"/>
      <c r="BI197" s="84"/>
      <c r="BJ197" s="84"/>
      <c r="BK197" s="84"/>
      <c r="BL197" s="84"/>
      <c r="BM197" s="81"/>
      <c r="BN197" s="84"/>
      <c r="BO197" s="81"/>
      <c r="BP197" s="84"/>
      <c r="BQ197" s="81"/>
      <c r="BR197" s="84"/>
      <c r="BS197" s="81"/>
      <c r="BT197" s="84"/>
      <c r="BU197" s="81"/>
      <c r="BV197" s="84"/>
      <c r="BW197" s="81"/>
      <c r="BX197" s="84"/>
      <c r="BY197" s="81"/>
      <c r="BZ197" s="84"/>
      <c r="CA197" s="81">
        <v>14</v>
      </c>
      <c r="CB197" s="84">
        <f>CA197*600</f>
        <v>8400</v>
      </c>
    </row>
    <row r="198" spans="1:80" hidden="1">
      <c r="A198" s="112" t="s">
        <v>419</v>
      </c>
      <c r="B198" t="s">
        <v>273</v>
      </c>
      <c r="E198" s="36"/>
      <c r="L198" t="s">
        <v>102</v>
      </c>
      <c r="N198" s="44"/>
      <c r="O198" s="45"/>
      <c r="P198" s="44"/>
      <c r="Q198" s="45"/>
      <c r="R198" s="44"/>
      <c r="S198" s="45"/>
      <c r="T198" s="44"/>
      <c r="U198" s="45"/>
      <c r="V198" s="44"/>
      <c r="W198" s="45"/>
      <c r="X198" s="44"/>
      <c r="Y198" s="45"/>
      <c r="Z198" s="44"/>
      <c r="AA198" s="45"/>
      <c r="AB198" s="44"/>
      <c r="AC198" s="45"/>
      <c r="AD198" s="44"/>
      <c r="AE198" s="45"/>
      <c r="AF198" s="44"/>
      <c r="AG198" s="45"/>
      <c r="AH198" s="44"/>
      <c r="AI198" s="45"/>
      <c r="AJ198" s="44"/>
      <c r="AK198" s="45"/>
      <c r="AL198" s="44"/>
      <c r="AM198" s="45"/>
      <c r="AN198" s="44"/>
      <c r="AO198" s="45"/>
      <c r="AP198" s="44"/>
      <c r="AQ198" s="45"/>
      <c r="AR198" s="44"/>
      <c r="AS198" s="45"/>
      <c r="AT198" s="31"/>
      <c r="AU198" s="45"/>
      <c r="AV198" s="31"/>
      <c r="AW198" s="45"/>
      <c r="AX198" s="31"/>
      <c r="AY198" s="45"/>
      <c r="AZ198" s="31"/>
      <c r="BA198" s="45"/>
      <c r="BB198" s="31"/>
      <c r="BC198" s="45"/>
      <c r="BD198" s="31"/>
      <c r="BE198" s="45"/>
      <c r="BF198" s="31"/>
      <c r="BG198" s="45"/>
      <c r="BH198" s="82"/>
      <c r="BI198" s="84"/>
      <c r="BJ198" s="84"/>
      <c r="BK198" s="84"/>
      <c r="BL198" s="84"/>
      <c r="BM198" s="81"/>
      <c r="BN198" s="84"/>
      <c r="BO198" s="81"/>
      <c r="BP198" s="84"/>
      <c r="BQ198" s="81"/>
      <c r="BR198" s="84"/>
      <c r="BS198" s="81"/>
      <c r="BT198" s="84"/>
      <c r="BU198" s="81"/>
      <c r="BV198" s="84"/>
      <c r="BW198" s="81"/>
      <c r="BX198" s="84"/>
      <c r="BY198" s="81"/>
      <c r="BZ198" s="84"/>
      <c r="CA198" s="81">
        <v>8</v>
      </c>
      <c r="CB198" s="84">
        <f>CA198*600</f>
        <v>4800</v>
      </c>
    </row>
    <row r="199" spans="1:80" hidden="1">
      <c r="A199" s="112" t="s">
        <v>420</v>
      </c>
      <c r="B199" t="s">
        <v>273</v>
      </c>
      <c r="E199" s="36"/>
      <c r="L199" t="s">
        <v>102</v>
      </c>
      <c r="N199" s="44"/>
      <c r="O199" s="45"/>
      <c r="P199" s="44"/>
      <c r="Q199" s="45"/>
      <c r="R199" s="44"/>
      <c r="S199" s="45"/>
      <c r="T199" s="44"/>
      <c r="U199" s="45"/>
      <c r="V199" s="44"/>
      <c r="W199" s="45"/>
      <c r="X199" s="44"/>
      <c r="Y199" s="45"/>
      <c r="Z199" s="44"/>
      <c r="AA199" s="45"/>
      <c r="AB199" s="44"/>
      <c r="AC199" s="45"/>
      <c r="AD199" s="44"/>
      <c r="AE199" s="45"/>
      <c r="AF199" s="44"/>
      <c r="AG199" s="45"/>
      <c r="AH199" s="44"/>
      <c r="AI199" s="45"/>
      <c r="AJ199" s="44"/>
      <c r="AK199" s="45"/>
      <c r="AL199" s="44"/>
      <c r="AM199" s="45"/>
      <c r="AN199" s="44"/>
      <c r="AO199" s="45"/>
      <c r="AP199" s="44"/>
      <c r="AQ199" s="45"/>
      <c r="AR199" s="44"/>
      <c r="AS199" s="45"/>
      <c r="AT199" s="31"/>
      <c r="AU199" s="45"/>
      <c r="AV199" s="31"/>
      <c r="AW199" s="45"/>
      <c r="AX199" s="31"/>
      <c r="AY199" s="45"/>
      <c r="AZ199" s="31"/>
      <c r="BA199" s="45"/>
      <c r="BB199" s="31"/>
      <c r="BC199" s="45"/>
      <c r="BD199" s="31"/>
      <c r="BE199" s="45"/>
      <c r="BF199" s="31"/>
      <c r="BG199" s="45"/>
      <c r="BH199" s="82"/>
      <c r="BI199" s="84"/>
      <c r="BJ199" s="84"/>
      <c r="BK199" s="84"/>
      <c r="BL199" s="84"/>
      <c r="BM199" s="81"/>
      <c r="BN199" s="84"/>
      <c r="BO199" s="81"/>
      <c r="BP199" s="84"/>
      <c r="BQ199" s="81"/>
      <c r="BR199" s="84"/>
      <c r="BS199" s="81"/>
      <c r="BT199" s="84"/>
      <c r="BU199" s="81"/>
      <c r="BV199" s="84"/>
      <c r="BW199" s="81"/>
      <c r="BX199" s="84"/>
      <c r="BY199" s="81"/>
      <c r="BZ199" s="84"/>
      <c r="CA199" s="81">
        <v>7</v>
      </c>
      <c r="CB199" s="84">
        <f>CA199*600</f>
        <v>4200</v>
      </c>
    </row>
    <row r="200" spans="1:80">
      <c r="A200" s="112" t="s">
        <v>421</v>
      </c>
      <c r="B200" t="s">
        <v>273</v>
      </c>
      <c r="E200" s="36"/>
      <c r="L200" t="s">
        <v>102</v>
      </c>
      <c r="N200" s="44"/>
      <c r="O200" s="45"/>
      <c r="P200" s="44"/>
      <c r="Q200" s="45"/>
      <c r="R200" s="44"/>
      <c r="S200" s="45"/>
      <c r="T200" s="44"/>
      <c r="U200" s="45"/>
      <c r="V200" s="44"/>
      <c r="W200" s="45"/>
      <c r="X200" s="44"/>
      <c r="Y200" s="45"/>
      <c r="Z200" s="44"/>
      <c r="AA200" s="45"/>
      <c r="AB200" s="44"/>
      <c r="AC200" s="45"/>
      <c r="AD200" s="44"/>
      <c r="AE200" s="45"/>
      <c r="AF200" s="44"/>
      <c r="AG200" s="45"/>
      <c r="AH200" s="44"/>
      <c r="AI200" s="45"/>
      <c r="AJ200" s="44"/>
      <c r="AK200" s="45"/>
      <c r="AL200" s="44"/>
      <c r="AM200" s="45"/>
      <c r="AN200" s="44"/>
      <c r="AO200" s="45"/>
      <c r="AP200" s="44"/>
      <c r="AQ200" s="45"/>
      <c r="AR200" s="44"/>
      <c r="AS200" s="45"/>
      <c r="AT200" s="31"/>
      <c r="AU200" s="45"/>
      <c r="AV200" s="31"/>
      <c r="AW200" s="45"/>
      <c r="AX200" s="31"/>
      <c r="AY200" s="45"/>
      <c r="AZ200" s="31"/>
      <c r="BA200" s="45"/>
      <c r="BB200" s="31"/>
      <c r="BC200" s="45"/>
      <c r="BD200" s="31"/>
      <c r="BE200" s="45"/>
      <c r="BF200" s="31"/>
      <c r="BG200" s="45"/>
      <c r="BH200" s="82"/>
      <c r="BI200" s="84"/>
      <c r="BJ200" s="84"/>
      <c r="BK200" s="84"/>
      <c r="BL200" s="84"/>
      <c r="BM200" s="81"/>
      <c r="BN200" s="84"/>
      <c r="BO200" s="81"/>
      <c r="BP200" s="84"/>
      <c r="BQ200" s="81"/>
      <c r="BR200" s="84"/>
      <c r="BS200" s="81"/>
      <c r="BT200" s="84"/>
      <c r="BU200" s="81"/>
      <c r="BV200" s="84"/>
      <c r="BW200" s="81"/>
      <c r="BX200" s="84"/>
      <c r="BY200" s="81"/>
      <c r="BZ200" s="84"/>
      <c r="CA200" s="81">
        <v>30</v>
      </c>
      <c r="CB200" s="84">
        <f t="shared" ref="CB200:CB204" si="17">CA200*600</f>
        <v>18000</v>
      </c>
    </row>
    <row r="201" spans="1:80" hidden="1">
      <c r="A201" s="112" t="s">
        <v>423</v>
      </c>
      <c r="B201" t="s">
        <v>273</v>
      </c>
      <c r="E201" s="36"/>
      <c r="L201" t="s">
        <v>102</v>
      </c>
      <c r="N201" s="44"/>
      <c r="O201" s="45"/>
      <c r="P201" s="44"/>
      <c r="Q201" s="45"/>
      <c r="R201" s="44"/>
      <c r="S201" s="45"/>
      <c r="T201" s="44"/>
      <c r="U201" s="45"/>
      <c r="V201" s="44"/>
      <c r="W201" s="45"/>
      <c r="X201" s="44"/>
      <c r="Y201" s="45"/>
      <c r="Z201" s="44"/>
      <c r="AA201" s="45"/>
      <c r="AB201" s="44"/>
      <c r="AC201" s="45"/>
      <c r="AD201" s="44"/>
      <c r="AE201" s="45"/>
      <c r="AF201" s="44"/>
      <c r="AG201" s="45"/>
      <c r="AH201" s="44"/>
      <c r="AI201" s="45"/>
      <c r="AJ201" s="44"/>
      <c r="AK201" s="45"/>
      <c r="AL201" s="44"/>
      <c r="AM201" s="45"/>
      <c r="AN201" s="44"/>
      <c r="AO201" s="45"/>
      <c r="AP201" s="44"/>
      <c r="AQ201" s="45"/>
      <c r="AR201" s="44"/>
      <c r="AS201" s="45"/>
      <c r="AT201" s="31"/>
      <c r="AU201" s="45"/>
      <c r="AV201" s="31"/>
      <c r="AW201" s="45"/>
      <c r="AX201" s="31"/>
      <c r="AY201" s="45"/>
      <c r="AZ201" s="31"/>
      <c r="BA201" s="45"/>
      <c r="BB201" s="31"/>
      <c r="BC201" s="45"/>
      <c r="BD201" s="31"/>
      <c r="BE201" s="45"/>
      <c r="BF201" s="31"/>
      <c r="BG201" s="45"/>
      <c r="BH201" s="82"/>
      <c r="BI201" s="84"/>
      <c r="BJ201" s="84"/>
      <c r="BK201" s="84"/>
      <c r="BL201" s="84"/>
      <c r="BM201" s="81"/>
      <c r="BN201" s="84"/>
      <c r="BO201" s="81"/>
      <c r="BP201" s="84"/>
      <c r="BQ201" s="81"/>
      <c r="BR201" s="84"/>
      <c r="BS201" s="81"/>
      <c r="BT201" s="84"/>
      <c r="BU201" s="81"/>
      <c r="BV201" s="84"/>
      <c r="BW201" s="81"/>
      <c r="BX201" s="84"/>
      <c r="BY201" s="81"/>
      <c r="BZ201" s="84"/>
      <c r="CA201" s="81">
        <v>54</v>
      </c>
      <c r="CB201" s="84">
        <f t="shared" si="17"/>
        <v>32400</v>
      </c>
    </row>
    <row r="202" spans="1:80" hidden="1">
      <c r="A202" s="112" t="s">
        <v>424</v>
      </c>
      <c r="B202" t="s">
        <v>273</v>
      </c>
      <c r="E202" s="36"/>
      <c r="L202" t="s">
        <v>102</v>
      </c>
      <c r="N202" s="44"/>
      <c r="O202" s="45"/>
      <c r="P202" s="44"/>
      <c r="Q202" s="45"/>
      <c r="R202" s="44"/>
      <c r="S202" s="45"/>
      <c r="T202" s="44"/>
      <c r="U202" s="45"/>
      <c r="V202" s="44"/>
      <c r="W202" s="45"/>
      <c r="X202" s="44"/>
      <c r="Y202" s="45"/>
      <c r="Z202" s="44"/>
      <c r="AA202" s="45"/>
      <c r="AB202" s="44"/>
      <c r="AC202" s="45"/>
      <c r="AD202" s="44"/>
      <c r="AE202" s="45"/>
      <c r="AF202" s="44"/>
      <c r="AG202" s="45"/>
      <c r="AH202" s="44"/>
      <c r="AI202" s="45"/>
      <c r="AJ202" s="44"/>
      <c r="AK202" s="45"/>
      <c r="AL202" s="44"/>
      <c r="AM202" s="45"/>
      <c r="AN202" s="44"/>
      <c r="AO202" s="45"/>
      <c r="AP202" s="44"/>
      <c r="AQ202" s="45"/>
      <c r="AR202" s="44"/>
      <c r="AS202" s="45"/>
      <c r="AT202" s="31"/>
      <c r="AU202" s="45"/>
      <c r="AV202" s="31"/>
      <c r="AW202" s="45"/>
      <c r="AX202" s="31"/>
      <c r="AY202" s="45"/>
      <c r="AZ202" s="31"/>
      <c r="BA202" s="45"/>
      <c r="BB202" s="31"/>
      <c r="BC202" s="45"/>
      <c r="BD202" s="31"/>
      <c r="BE202" s="45"/>
      <c r="BF202" s="31"/>
      <c r="BG202" s="45"/>
      <c r="BH202" s="82"/>
      <c r="BI202" s="84"/>
      <c r="BJ202" s="84"/>
      <c r="BK202" s="84"/>
      <c r="BL202" s="84"/>
      <c r="BM202" s="81"/>
      <c r="BN202" s="84"/>
      <c r="BO202" s="81"/>
      <c r="BP202" s="84"/>
      <c r="BQ202" s="81"/>
      <c r="BR202" s="84"/>
      <c r="BS202" s="81"/>
      <c r="BT202" s="84"/>
      <c r="BU202" s="81"/>
      <c r="BV202" s="84"/>
      <c r="BW202" s="81"/>
      <c r="BX202" s="84"/>
      <c r="BY202" s="81"/>
      <c r="BZ202" s="84"/>
      <c r="CA202" s="81">
        <v>24</v>
      </c>
      <c r="CB202" s="84">
        <f t="shared" si="17"/>
        <v>14400</v>
      </c>
    </row>
    <row r="203" spans="1:80" hidden="1">
      <c r="A203" s="112" t="s">
        <v>425</v>
      </c>
      <c r="B203" t="s">
        <v>273</v>
      </c>
      <c r="E203" s="36"/>
      <c r="L203" t="s">
        <v>102</v>
      </c>
      <c r="N203" s="44"/>
      <c r="O203" s="45"/>
      <c r="P203" s="44"/>
      <c r="Q203" s="45"/>
      <c r="R203" s="44"/>
      <c r="S203" s="45"/>
      <c r="T203" s="44"/>
      <c r="U203" s="45"/>
      <c r="V203" s="44"/>
      <c r="W203" s="45"/>
      <c r="X203" s="44"/>
      <c r="Y203" s="45"/>
      <c r="Z203" s="44"/>
      <c r="AA203" s="45"/>
      <c r="AB203" s="44"/>
      <c r="AC203" s="45"/>
      <c r="AD203" s="44"/>
      <c r="AE203" s="45"/>
      <c r="AF203" s="44"/>
      <c r="AG203" s="45"/>
      <c r="AH203" s="44"/>
      <c r="AI203" s="45"/>
      <c r="AJ203" s="44"/>
      <c r="AK203" s="45"/>
      <c r="AL203" s="44"/>
      <c r="AM203" s="45"/>
      <c r="AN203" s="44"/>
      <c r="AO203" s="45"/>
      <c r="AP203" s="44"/>
      <c r="AQ203" s="45"/>
      <c r="AR203" s="44"/>
      <c r="AS203" s="45"/>
      <c r="AT203" s="31"/>
      <c r="AU203" s="45"/>
      <c r="AV203" s="31"/>
      <c r="AW203" s="45"/>
      <c r="AX203" s="31"/>
      <c r="AY203" s="45"/>
      <c r="AZ203" s="31"/>
      <c r="BA203" s="45"/>
      <c r="BB203" s="31"/>
      <c r="BC203" s="45"/>
      <c r="BD203" s="31"/>
      <c r="BE203" s="45"/>
      <c r="BF203" s="31"/>
      <c r="BG203" s="45"/>
      <c r="BH203" s="82"/>
      <c r="BI203" s="84"/>
      <c r="BJ203" s="84"/>
      <c r="BK203" s="84"/>
      <c r="BL203" s="84"/>
      <c r="BM203" s="81"/>
      <c r="BN203" s="84"/>
      <c r="BO203" s="81"/>
      <c r="BP203" s="84"/>
      <c r="BQ203" s="81"/>
      <c r="BR203" s="84"/>
      <c r="BS203" s="81"/>
      <c r="BT203" s="84"/>
      <c r="BU203" s="81"/>
      <c r="BV203" s="84"/>
      <c r="BW203" s="81"/>
      <c r="BX203" s="84"/>
      <c r="BY203" s="81"/>
      <c r="BZ203" s="84"/>
      <c r="CA203" s="81">
        <v>6</v>
      </c>
      <c r="CB203" s="84">
        <f t="shared" si="17"/>
        <v>3600</v>
      </c>
    </row>
    <row r="204" spans="1:80" hidden="1">
      <c r="A204" s="112" t="s">
        <v>383</v>
      </c>
      <c r="B204" t="s">
        <v>273</v>
      </c>
      <c r="E204" s="36"/>
      <c r="L204" t="s">
        <v>102</v>
      </c>
      <c r="N204" s="44"/>
      <c r="O204" s="45"/>
      <c r="P204" s="44"/>
      <c r="Q204" s="45"/>
      <c r="R204" s="44"/>
      <c r="S204" s="45"/>
      <c r="T204" s="44"/>
      <c r="U204" s="45"/>
      <c r="V204" s="44"/>
      <c r="W204" s="45"/>
      <c r="X204" s="44"/>
      <c r="Y204" s="45"/>
      <c r="Z204" s="44"/>
      <c r="AA204" s="45"/>
      <c r="AB204" s="44"/>
      <c r="AC204" s="45"/>
      <c r="AD204" s="44"/>
      <c r="AE204" s="45"/>
      <c r="AF204" s="44"/>
      <c r="AG204" s="45"/>
      <c r="AH204" s="44"/>
      <c r="AI204" s="45"/>
      <c r="AJ204" s="44"/>
      <c r="AK204" s="45"/>
      <c r="AL204" s="44"/>
      <c r="AM204" s="45"/>
      <c r="AN204" s="44"/>
      <c r="AO204" s="45"/>
      <c r="AP204" s="44"/>
      <c r="AQ204" s="45"/>
      <c r="AR204" s="44"/>
      <c r="AS204" s="45"/>
      <c r="AT204" s="31"/>
      <c r="AU204" s="45"/>
      <c r="AV204" s="31"/>
      <c r="AW204" s="45"/>
      <c r="AX204" s="31"/>
      <c r="AY204" s="45"/>
      <c r="AZ204" s="31"/>
      <c r="BA204" s="45"/>
      <c r="BB204" s="31"/>
      <c r="BC204" s="45"/>
      <c r="BD204" s="31"/>
      <c r="BE204" s="45"/>
      <c r="BF204" s="31"/>
      <c r="BG204" s="45"/>
      <c r="BH204" s="82"/>
      <c r="BI204" s="84"/>
      <c r="BJ204" s="84"/>
      <c r="BK204" s="84"/>
      <c r="BL204" s="84"/>
      <c r="BM204" s="81"/>
      <c r="BN204" s="84"/>
      <c r="BO204" s="81"/>
      <c r="BP204" s="84"/>
      <c r="BQ204" s="81"/>
      <c r="BR204" s="84"/>
      <c r="BS204" s="81"/>
      <c r="BT204" s="84"/>
      <c r="BU204" s="81"/>
      <c r="BV204" s="84"/>
      <c r="BW204" s="81"/>
      <c r="BX204" s="84"/>
      <c r="BY204" s="81"/>
      <c r="BZ204" s="84"/>
      <c r="CA204" s="81">
        <v>15</v>
      </c>
      <c r="CB204" s="84">
        <f t="shared" si="17"/>
        <v>9000</v>
      </c>
    </row>
    <row r="205" spans="1:80" hidden="1">
      <c r="A205" s="173" t="s">
        <v>427</v>
      </c>
      <c r="B205" t="s">
        <v>273</v>
      </c>
      <c r="E205" s="36"/>
      <c r="L205" t="s">
        <v>102</v>
      </c>
      <c r="N205" s="44"/>
      <c r="O205" s="45"/>
      <c r="P205" s="44"/>
      <c r="Q205" s="45"/>
      <c r="R205" s="44"/>
      <c r="S205" s="45"/>
      <c r="T205" s="44"/>
      <c r="U205" s="45"/>
      <c r="V205" s="44"/>
      <c r="W205" s="45"/>
      <c r="X205" s="44"/>
      <c r="Y205" s="45"/>
      <c r="Z205" s="44"/>
      <c r="AA205" s="45"/>
      <c r="AB205" s="44"/>
      <c r="AC205" s="45"/>
      <c r="AD205" s="44"/>
      <c r="AE205" s="45"/>
      <c r="AF205" s="44"/>
      <c r="AG205" s="45"/>
      <c r="AH205" s="44"/>
      <c r="AI205" s="45"/>
      <c r="AJ205" s="44"/>
      <c r="AK205" s="45"/>
      <c r="AL205" s="44"/>
      <c r="AM205" s="45"/>
      <c r="AN205" s="44"/>
      <c r="AO205" s="45"/>
      <c r="AP205" s="44"/>
      <c r="AQ205" s="45"/>
      <c r="AR205" s="44"/>
      <c r="AS205" s="45"/>
      <c r="AT205" s="31"/>
      <c r="AU205" s="45"/>
      <c r="AV205" s="31"/>
      <c r="AW205" s="45"/>
      <c r="AX205" s="31"/>
      <c r="AY205" s="45"/>
      <c r="AZ205" s="31"/>
      <c r="BA205" s="45"/>
      <c r="BB205" s="31"/>
      <c r="BC205" s="45"/>
      <c r="BD205" s="31"/>
      <c r="BE205" s="45"/>
      <c r="BF205" s="31"/>
      <c r="BG205" s="45"/>
      <c r="BH205" s="82"/>
      <c r="BI205" s="84"/>
      <c r="BJ205" s="84"/>
      <c r="BK205" s="84"/>
      <c r="BL205" s="84"/>
      <c r="BM205" s="81"/>
      <c r="BN205" s="84"/>
      <c r="BO205" s="81"/>
      <c r="BP205" s="84"/>
      <c r="BQ205" s="81"/>
      <c r="BR205" s="84"/>
      <c r="BS205" s="81"/>
      <c r="BT205" s="84"/>
      <c r="BU205" s="81"/>
      <c r="BV205" s="84"/>
      <c r="BW205" s="81"/>
      <c r="BX205" s="84"/>
      <c r="BY205" s="81"/>
      <c r="BZ205" s="84"/>
      <c r="CA205" s="81">
        <v>5</v>
      </c>
      <c r="CB205" s="84">
        <f t="shared" ref="CB205" si="18">CA205*600</f>
        <v>3000</v>
      </c>
    </row>
    <row r="206" spans="1:80" hidden="1">
      <c r="A206" s="149"/>
      <c r="M206" s="1">
        <f t="shared" ref="M206:BG206" si="19">SUM(M3:M110)</f>
        <v>4255977</v>
      </c>
      <c r="N206" s="1">
        <f t="shared" si="19"/>
        <v>32873.5</v>
      </c>
      <c r="O206" s="1">
        <f t="shared" si="19"/>
        <v>12714206.985700246</v>
      </c>
      <c r="P206" s="1">
        <f t="shared" si="19"/>
        <v>2674</v>
      </c>
      <c r="Q206" s="1">
        <f t="shared" si="19"/>
        <v>970710.95580808085</v>
      </c>
      <c r="R206" s="1">
        <f t="shared" si="19"/>
        <v>2597</v>
      </c>
      <c r="S206" s="1">
        <f t="shared" si="19"/>
        <v>932715.2682769727</v>
      </c>
      <c r="T206" s="1">
        <f t="shared" si="19"/>
        <v>2922</v>
      </c>
      <c r="U206" s="1">
        <f t="shared" si="19"/>
        <v>1096857.1305114639</v>
      </c>
      <c r="V206" s="1">
        <f t="shared" si="19"/>
        <v>3499</v>
      </c>
      <c r="W206" s="1">
        <f t="shared" si="19"/>
        <v>1254328.1123188406</v>
      </c>
      <c r="X206" s="1">
        <f t="shared" si="19"/>
        <v>3207</v>
      </c>
      <c r="Y206" s="1">
        <f t="shared" si="19"/>
        <v>1197075.15136876</v>
      </c>
      <c r="Z206" s="1">
        <f t="shared" si="19"/>
        <v>2496</v>
      </c>
      <c r="AA206" s="1">
        <f t="shared" si="19"/>
        <v>1127823.8440545807</v>
      </c>
      <c r="AB206" s="1">
        <f t="shared" si="19"/>
        <v>2827</v>
      </c>
      <c r="AC206" s="1">
        <f t="shared" si="19"/>
        <v>1171777.2222222222</v>
      </c>
      <c r="AD206" s="1">
        <f t="shared" si="19"/>
        <v>3017.5</v>
      </c>
      <c r="AE206" s="1">
        <f t="shared" si="19"/>
        <v>1216763.3897243112</v>
      </c>
      <c r="AF206" s="1">
        <f t="shared" si="19"/>
        <v>2753</v>
      </c>
      <c r="AG206" s="1">
        <f t="shared" si="19"/>
        <v>1110107.5764411029</v>
      </c>
      <c r="AH206" s="1">
        <f t="shared" si="19"/>
        <v>2919</v>
      </c>
      <c r="AI206" s="1">
        <f t="shared" si="19"/>
        <v>1074692.9725400459</v>
      </c>
      <c r="AJ206" s="1">
        <f t="shared" si="19"/>
        <v>2069.5</v>
      </c>
      <c r="AK206" s="1">
        <f t="shared" si="19"/>
        <v>812349.92328042316</v>
      </c>
      <c r="AL206" s="1">
        <f t="shared" si="19"/>
        <v>1892.5</v>
      </c>
      <c r="AM206" s="1">
        <f t="shared" si="19"/>
        <v>749005.43915343902</v>
      </c>
      <c r="AN206" s="1">
        <f t="shared" si="19"/>
        <v>2145</v>
      </c>
      <c r="AO206" s="1">
        <f t="shared" si="19"/>
        <v>781789.28985507262</v>
      </c>
      <c r="AP206" s="1">
        <f t="shared" si="19"/>
        <v>1904.5</v>
      </c>
      <c r="AQ206" s="1">
        <f t="shared" si="19"/>
        <v>694134.12705314008</v>
      </c>
      <c r="AR206" s="1">
        <f t="shared" si="19"/>
        <v>1237</v>
      </c>
      <c r="AS206" s="1">
        <f t="shared" si="19"/>
        <v>434734.95234374981</v>
      </c>
      <c r="AT206" s="1">
        <f t="shared" si="19"/>
        <v>1606.7</v>
      </c>
      <c r="AU206" s="1">
        <f t="shared" si="19"/>
        <v>608351.13303571416</v>
      </c>
      <c r="AV206" s="1">
        <f t="shared" si="19"/>
        <v>1326</v>
      </c>
      <c r="AW206" s="1">
        <f t="shared" si="19"/>
        <v>474682.16883116891</v>
      </c>
      <c r="AX206" s="1">
        <f t="shared" si="19"/>
        <v>1020.333</v>
      </c>
      <c r="AY206" s="1">
        <f t="shared" si="19"/>
        <v>364470.51600412093</v>
      </c>
      <c r="AZ206" s="1">
        <f t="shared" si="19"/>
        <v>852.75</v>
      </c>
      <c r="BA206" s="1">
        <f t="shared" si="19"/>
        <v>458146.45156250009</v>
      </c>
      <c r="BB206" s="1">
        <f t="shared" si="19"/>
        <v>1290</v>
      </c>
      <c r="BC206" s="1">
        <f t="shared" si="19"/>
        <v>689081.71875</v>
      </c>
      <c r="BD206" s="1">
        <f t="shared" si="19"/>
        <v>926</v>
      </c>
      <c r="BE206" s="1">
        <f t="shared" si="19"/>
        <v>451610.31691919186</v>
      </c>
      <c r="BF206" s="1">
        <f t="shared" si="19"/>
        <v>1314.7</v>
      </c>
      <c r="BG206" s="1">
        <f t="shared" si="19"/>
        <v>701339.33080808085</v>
      </c>
      <c r="BH206" s="83">
        <f>SUM(BH3:BH117)</f>
        <v>1419</v>
      </c>
      <c r="BI206" s="83">
        <f>SUM(BI3:BI117)</f>
        <v>764795.04048582981</v>
      </c>
      <c r="BJ206" s="83">
        <f>SUM(BJ3:BJ123)</f>
        <v>887</v>
      </c>
      <c r="BK206" s="83">
        <f>SUM(BK3:BK123)</f>
        <v>355395.953125</v>
      </c>
      <c r="BL206" s="83"/>
      <c r="BM206" s="83">
        <f>SUM(BM3:BM126)</f>
        <v>533.25</v>
      </c>
      <c r="BN206" s="83">
        <f>SUM(BN3:BN123)</f>
        <v>119250</v>
      </c>
      <c r="BO206" s="83">
        <f>SUM(BO3:BO126)</f>
        <v>569.75</v>
      </c>
      <c r="BP206" s="83">
        <f>SUM(BP3:BP126)</f>
        <v>235300</v>
      </c>
      <c r="BQ206" s="83">
        <f>SUM(BQ3:BQ128)</f>
        <v>851.25</v>
      </c>
      <c r="BR206" s="83">
        <f>SUM(BR3:BR128)</f>
        <v>420450</v>
      </c>
      <c r="BS206" s="83">
        <f>SUM(BS3:BS137)</f>
        <v>806</v>
      </c>
      <c r="BT206" s="83">
        <f>SUM(BT3:BT137)</f>
        <v>407150</v>
      </c>
      <c r="BU206" s="81">
        <f>SUM(BU3:BU145)</f>
        <v>563.5</v>
      </c>
      <c r="BV206" s="81">
        <f>SUM(BV3:BV145)</f>
        <v>277400</v>
      </c>
      <c r="BW206" s="81">
        <f>SUM(BW3:BW146)</f>
        <v>1210.5</v>
      </c>
      <c r="BX206" s="81">
        <f>SUM(BX3:BX146)</f>
        <v>570650</v>
      </c>
      <c r="BY206" s="81">
        <f>SUM(BY3:BY176)</f>
        <v>2081.5</v>
      </c>
      <c r="BZ206" s="81">
        <f>SUM(BZ3:BZ176)</f>
        <v>1164950</v>
      </c>
      <c r="CA206" s="81">
        <f>SUM(CA3:CA205)</f>
        <v>1984</v>
      </c>
      <c r="CB206" s="81">
        <f>SUM(CB3:CB205)</f>
        <v>1082300</v>
      </c>
    </row>
    <row r="207" spans="1:80">
      <c r="A207" s="112"/>
      <c r="AR207" s="44"/>
      <c r="BU207" s="83"/>
      <c r="BW207" s="83"/>
    </row>
    <row r="208" spans="1:80">
      <c r="AR208" s="44"/>
    </row>
    <row r="209" spans="44:44">
      <c r="AR209" s="44"/>
    </row>
    <row r="210" spans="44:44">
      <c r="AR210" s="44"/>
    </row>
    <row r="211" spans="44:44">
      <c r="AR211" s="44"/>
    </row>
    <row r="212" spans="44:44">
      <c r="AR212" s="44"/>
    </row>
    <row r="213" spans="44:44">
      <c r="AR213" s="44"/>
    </row>
    <row r="214" spans="44:44">
      <c r="AR214" s="44"/>
    </row>
    <row r="215" spans="44:44">
      <c r="AR215" s="44"/>
    </row>
    <row r="216" spans="44:44">
      <c r="AR216" s="44"/>
    </row>
    <row r="217" spans="44:44">
      <c r="AR217" s="44"/>
    </row>
    <row r="218" spans="44:44">
      <c r="AR218" s="44"/>
    </row>
    <row r="219" spans="44:44">
      <c r="AR219" s="44"/>
    </row>
    <row r="220" spans="44:44">
      <c r="AR220" s="44"/>
    </row>
    <row r="221" spans="44:44">
      <c r="AR221" s="44"/>
    </row>
    <row r="222" spans="44:44">
      <c r="AR222" s="44"/>
    </row>
    <row r="223" spans="44:44">
      <c r="AR223" s="44"/>
    </row>
    <row r="224" spans="44:44">
      <c r="AR224" s="44"/>
    </row>
    <row r="225" spans="44:44">
      <c r="AR225" s="44"/>
    </row>
    <row r="226" spans="44:44">
      <c r="AR226" s="44"/>
    </row>
    <row r="227" spans="44:44">
      <c r="AR227" s="44"/>
    </row>
    <row r="228" spans="44:44">
      <c r="AR228" s="44"/>
    </row>
    <row r="229" spans="44:44">
      <c r="AR229" s="44"/>
    </row>
    <row r="230" spans="44:44">
      <c r="AR230" s="44"/>
    </row>
    <row r="231" spans="44:44">
      <c r="AR231" s="44"/>
    </row>
    <row r="232" spans="44:44">
      <c r="AR232" s="44"/>
    </row>
    <row r="233" spans="44:44">
      <c r="AR233" s="44"/>
    </row>
    <row r="234" spans="44:44">
      <c r="AR234" s="44"/>
    </row>
    <row r="235" spans="44:44">
      <c r="AR235" s="44"/>
    </row>
    <row r="236" spans="44:44">
      <c r="AR236" s="44"/>
    </row>
    <row r="237" spans="44:44">
      <c r="AR237" s="44"/>
    </row>
    <row r="238" spans="44:44">
      <c r="AR238" s="44"/>
    </row>
    <row r="239" spans="44:44">
      <c r="AR239" s="44"/>
    </row>
    <row r="240" spans="44:44">
      <c r="AR240" s="44"/>
    </row>
    <row r="241" spans="44:44">
      <c r="AR241" s="44"/>
    </row>
    <row r="242" spans="44:44">
      <c r="AR242" s="44"/>
    </row>
    <row r="243" spans="44:44">
      <c r="AR243" s="44"/>
    </row>
    <row r="244" spans="44:44">
      <c r="AR244" s="44"/>
    </row>
    <row r="245" spans="44:44">
      <c r="AR245" s="44"/>
    </row>
    <row r="246" spans="44:44">
      <c r="AR246" s="44"/>
    </row>
    <row r="247" spans="44:44">
      <c r="AR247" s="44"/>
    </row>
    <row r="248" spans="44:44">
      <c r="AR248" s="44"/>
    </row>
    <row r="249" spans="44:44">
      <c r="AR249" s="44"/>
    </row>
    <row r="250" spans="44:44">
      <c r="AR250" s="44"/>
    </row>
    <row r="251" spans="44:44">
      <c r="AR251" s="44"/>
    </row>
    <row r="252" spans="44:44">
      <c r="AR252" s="44"/>
    </row>
    <row r="253" spans="44:44">
      <c r="AR253" s="44"/>
    </row>
    <row r="254" spans="44:44">
      <c r="AR254" s="44"/>
    </row>
    <row r="255" spans="44:44">
      <c r="AR255" s="44"/>
    </row>
    <row r="256" spans="44:44">
      <c r="AR256" s="44"/>
    </row>
    <row r="257" spans="44:44">
      <c r="AR257" s="44"/>
    </row>
    <row r="258" spans="44:44">
      <c r="AR258" s="44"/>
    </row>
    <row r="259" spans="44:44">
      <c r="AR259" s="44"/>
    </row>
    <row r="260" spans="44:44">
      <c r="AR260" s="44"/>
    </row>
    <row r="261" spans="44:44">
      <c r="AR261" s="44"/>
    </row>
    <row r="262" spans="44:44">
      <c r="AR262" s="44"/>
    </row>
    <row r="263" spans="44:44">
      <c r="AR263" s="44"/>
    </row>
    <row r="264" spans="44:44">
      <c r="AR264" s="44"/>
    </row>
    <row r="265" spans="44:44">
      <c r="AR265" s="44"/>
    </row>
    <row r="266" spans="44:44">
      <c r="AR266" s="44"/>
    </row>
    <row r="267" spans="44:44">
      <c r="AR267" s="44"/>
    </row>
    <row r="268" spans="44:44">
      <c r="AR268" s="44"/>
    </row>
    <row r="269" spans="44:44">
      <c r="AR269" s="44"/>
    </row>
    <row r="270" spans="44:44">
      <c r="AR270" s="44"/>
    </row>
    <row r="271" spans="44:44">
      <c r="AR271" s="44"/>
    </row>
    <row r="272" spans="44:44">
      <c r="AR272" s="44"/>
    </row>
    <row r="273" spans="44:44">
      <c r="AR273" s="44"/>
    </row>
    <row r="274" spans="44:44">
      <c r="AR274" s="44"/>
    </row>
    <row r="275" spans="44:44">
      <c r="AR275" s="44"/>
    </row>
    <row r="276" spans="44:44">
      <c r="AR276" s="44"/>
    </row>
    <row r="277" spans="44:44">
      <c r="AR277" s="44"/>
    </row>
    <row r="278" spans="44:44">
      <c r="AR278" s="44"/>
    </row>
    <row r="279" spans="44:44">
      <c r="AR279" s="44"/>
    </row>
    <row r="280" spans="44:44">
      <c r="AR280" s="44"/>
    </row>
    <row r="281" spans="44:44">
      <c r="AR281" s="44"/>
    </row>
    <row r="282" spans="44:44">
      <c r="AR282" s="44"/>
    </row>
    <row r="283" spans="44:44">
      <c r="AR283" s="44"/>
    </row>
    <row r="284" spans="44:44">
      <c r="AR284" s="1">
        <f>SUM(AR3:AR283)</f>
        <v>2844</v>
      </c>
    </row>
  </sheetData>
  <autoFilter ref="A2:CB206">
    <filterColumn colId="0">
      <filters>
        <filter val="Reporting Automation - Sprint 30 Nov - 05 Dec 2020"/>
      </filters>
    </filterColumn>
    <filterColumn colId="1">
      <filters>
        <filter val="Product Devlopment"/>
      </filters>
    </filterColumn>
    <filterColumn colId="78">
      <filters>
        <filter val="1.00"/>
        <filter val="100.00"/>
        <filter val="103.50"/>
        <filter val="109.00"/>
        <filter val="11.00"/>
        <filter val="115.50"/>
        <filter val="14.00"/>
        <filter val="143.50"/>
        <filter val="146.50"/>
        <filter val="15.00"/>
        <filter val="15.50"/>
        <filter val="157.50"/>
        <filter val="1984.00"/>
        <filter val="2.00"/>
        <filter val="22.00"/>
        <filter val="22.50"/>
        <filter val="24.00"/>
        <filter val="25.00"/>
        <filter val="3.00"/>
        <filter val="30.00"/>
        <filter val="32.00"/>
        <filter val="34.00"/>
        <filter val="4.00"/>
        <filter val="40.00"/>
        <filter val="48.00"/>
        <filter val="5.00"/>
        <filter val="54.00"/>
        <filter val="58.00"/>
        <filter val="6.00"/>
        <filter val="68.50"/>
        <filter val="69.00"/>
        <filter val="7.00"/>
        <filter val="8.00"/>
        <filter val="80.00"/>
        <filter val="80.50"/>
        <filter val="81.00"/>
        <filter val="9.00"/>
      </filters>
    </filterColumn>
  </autoFilter>
  <mergeCells count="33">
    <mergeCell ref="AL1:AM1"/>
    <mergeCell ref="AN1:AO1"/>
    <mergeCell ref="AP1:AQ1"/>
    <mergeCell ref="BH1:BI1"/>
    <mergeCell ref="BF1:BG1"/>
    <mergeCell ref="BB1:BC1"/>
    <mergeCell ref="BD1:BE1"/>
    <mergeCell ref="AR1:AS1"/>
    <mergeCell ref="AT1:AU1"/>
    <mergeCell ref="AV1:AW1"/>
    <mergeCell ref="AX1:AY1"/>
    <mergeCell ref="AZ1:BA1"/>
    <mergeCell ref="BQ1:BR1"/>
    <mergeCell ref="BO1:BP1"/>
    <mergeCell ref="BJ1:BK1"/>
    <mergeCell ref="BM1:BN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CA1:CB1"/>
    <mergeCell ref="BY1:BZ1"/>
    <mergeCell ref="BW1:BX1"/>
    <mergeCell ref="BU1:BV1"/>
    <mergeCell ref="BS1:BT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94" zoomScaleNormal="94" workbookViewId="0">
      <selection activeCell="L3" sqref="L3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E3" s="1">
        <v>80</v>
      </c>
      <c r="H3" s="1">
        <v>20</v>
      </c>
      <c r="I3" s="1">
        <v>44</v>
      </c>
      <c r="K3" s="1">
        <f>SUM(C3:J3)</f>
        <v>144</v>
      </c>
    </row>
    <row r="4" spans="1:11">
      <c r="A4" s="6">
        <v>82193</v>
      </c>
      <c r="B4" s="6" t="s">
        <v>201</v>
      </c>
      <c r="E4" s="1">
        <v>124</v>
      </c>
      <c r="H4" s="1">
        <v>32</v>
      </c>
      <c r="K4" s="1">
        <f t="shared" ref="K4:K23" si="0">SUM(C4:J4)</f>
        <v>156</v>
      </c>
    </row>
    <row r="5" spans="1:11">
      <c r="A5" s="6">
        <v>86418</v>
      </c>
      <c r="B5" s="6" t="s">
        <v>214</v>
      </c>
      <c r="E5" s="1">
        <v>122</v>
      </c>
      <c r="H5" s="1">
        <v>6</v>
      </c>
      <c r="K5" s="1">
        <f t="shared" si="0"/>
        <v>128</v>
      </c>
    </row>
    <row r="6" spans="1:11">
      <c r="A6" s="6">
        <v>86420</v>
      </c>
      <c r="B6" s="6" t="s">
        <v>193</v>
      </c>
      <c r="E6" s="1">
        <v>157</v>
      </c>
      <c r="K6" s="1">
        <f t="shared" si="0"/>
        <v>157</v>
      </c>
    </row>
    <row r="7" spans="1:11">
      <c r="A7" s="6">
        <v>86421</v>
      </c>
      <c r="B7" s="6" t="s">
        <v>198</v>
      </c>
      <c r="E7" s="1">
        <v>184</v>
      </c>
      <c r="K7" s="1">
        <f t="shared" si="0"/>
        <v>184</v>
      </c>
    </row>
    <row r="8" spans="1:11">
      <c r="A8" s="6">
        <v>86422</v>
      </c>
      <c r="B8" s="6" t="s">
        <v>215</v>
      </c>
      <c r="E8" s="1">
        <v>181</v>
      </c>
      <c r="K8" s="1">
        <f t="shared" si="0"/>
        <v>181</v>
      </c>
    </row>
    <row r="9" spans="1:11">
      <c r="A9" s="6">
        <v>82191</v>
      </c>
      <c r="B9" s="6" t="s">
        <v>203</v>
      </c>
      <c r="E9" s="1">
        <v>107</v>
      </c>
      <c r="H9" s="1">
        <v>69</v>
      </c>
      <c r="K9" s="1">
        <f t="shared" si="0"/>
        <v>176</v>
      </c>
    </row>
    <row r="10" spans="1:11">
      <c r="A10" s="6">
        <v>87308</v>
      </c>
      <c r="B10" s="6" t="s">
        <v>208</v>
      </c>
      <c r="H10" s="1">
        <v>181</v>
      </c>
      <c r="K10" s="1">
        <f t="shared" si="0"/>
        <v>181</v>
      </c>
    </row>
    <row r="11" spans="1:11">
      <c r="A11" s="6">
        <v>86442</v>
      </c>
      <c r="B11" s="6" t="s">
        <v>181</v>
      </c>
      <c r="E11" s="1">
        <v>140</v>
      </c>
      <c r="H11" s="1">
        <v>30</v>
      </c>
      <c r="K11" s="1">
        <f t="shared" si="0"/>
        <v>170</v>
      </c>
    </row>
    <row r="12" spans="1:11">
      <c r="A12" s="6">
        <v>87088</v>
      </c>
      <c r="B12" s="6" t="s">
        <v>194</v>
      </c>
      <c r="H12" s="1">
        <v>184</v>
      </c>
      <c r="K12" s="1">
        <f t="shared" si="0"/>
        <v>184</v>
      </c>
    </row>
    <row r="13" spans="1:11">
      <c r="A13" s="8">
        <v>90387</v>
      </c>
      <c r="B13" s="8" t="s">
        <v>182</v>
      </c>
      <c r="E13" s="1">
        <v>108</v>
      </c>
      <c r="H13" s="1">
        <v>53</v>
      </c>
      <c r="K13" s="1">
        <f t="shared" si="0"/>
        <v>161</v>
      </c>
    </row>
    <row r="14" spans="1:11">
      <c r="A14" s="9">
        <v>90415</v>
      </c>
      <c r="B14" s="9" t="s">
        <v>183</v>
      </c>
      <c r="E14" s="1">
        <v>135</v>
      </c>
      <c r="H14" s="1">
        <v>14</v>
      </c>
      <c r="K14" s="1">
        <f t="shared" si="0"/>
        <v>149</v>
      </c>
    </row>
    <row r="15" spans="1:11">
      <c r="A15" s="9">
        <v>90593</v>
      </c>
      <c r="B15" s="9" t="s">
        <v>184</v>
      </c>
      <c r="E15" s="1">
        <v>28</v>
      </c>
      <c r="H15" s="1">
        <v>139</v>
      </c>
      <c r="K15" s="1">
        <f t="shared" si="0"/>
        <v>167</v>
      </c>
    </row>
    <row r="16" spans="1:11">
      <c r="A16" s="9">
        <v>92113</v>
      </c>
      <c r="B16" s="9" t="s">
        <v>216</v>
      </c>
      <c r="I16" s="1">
        <v>148</v>
      </c>
      <c r="K16" s="1">
        <f t="shared" si="0"/>
        <v>148</v>
      </c>
    </row>
    <row r="17" spans="1:11">
      <c r="A17" s="9">
        <v>92504</v>
      </c>
      <c r="B17" s="9" t="s">
        <v>206</v>
      </c>
      <c r="I17" s="1">
        <v>168</v>
      </c>
      <c r="K17" s="1">
        <f t="shared" si="0"/>
        <v>168</v>
      </c>
    </row>
    <row r="18" spans="1:11">
      <c r="A18" s="9">
        <v>96225</v>
      </c>
      <c r="B18" s="9" t="s">
        <v>195</v>
      </c>
      <c r="E18" s="1">
        <v>173</v>
      </c>
      <c r="K18" s="1">
        <f t="shared" si="0"/>
        <v>173</v>
      </c>
    </row>
    <row r="19" spans="1:11">
      <c r="A19" s="9">
        <v>96174</v>
      </c>
      <c r="B19" s="9" t="s">
        <v>200</v>
      </c>
      <c r="I19" s="1">
        <v>152</v>
      </c>
      <c r="K19" s="1">
        <f t="shared" si="0"/>
        <v>152</v>
      </c>
    </row>
    <row r="20" spans="1:11">
      <c r="A20" s="9">
        <v>96994</v>
      </c>
      <c r="B20" s="9" t="s">
        <v>210</v>
      </c>
      <c r="J20" s="1">
        <v>184</v>
      </c>
      <c r="K20" s="1">
        <f t="shared" si="0"/>
        <v>184</v>
      </c>
    </row>
    <row r="21" spans="1:11">
      <c r="A21" s="9">
        <v>96993</v>
      </c>
      <c r="B21" s="9" t="s">
        <v>211</v>
      </c>
      <c r="J21" s="1">
        <v>160</v>
      </c>
      <c r="K21" s="1">
        <f t="shared" si="0"/>
        <v>160</v>
      </c>
    </row>
    <row r="22" spans="1:11">
      <c r="A22" s="9">
        <v>99962</v>
      </c>
      <c r="B22" s="9" t="s">
        <v>221</v>
      </c>
      <c r="E22" s="1">
        <v>137</v>
      </c>
      <c r="K22" s="1">
        <f t="shared" si="0"/>
        <v>137</v>
      </c>
    </row>
    <row r="23" spans="1:11">
      <c r="K23" s="1">
        <f t="shared" si="0"/>
        <v>0</v>
      </c>
    </row>
    <row r="24" spans="1:11">
      <c r="B24" s="4" t="s">
        <v>189</v>
      </c>
      <c r="C24" s="1">
        <f>SUM(C3:C23)</f>
        <v>0</v>
      </c>
      <c r="D24" s="1">
        <f t="shared" ref="D24:K24" si="1">SUM(D3:D23)</f>
        <v>0</v>
      </c>
      <c r="E24" s="1">
        <f t="shared" si="1"/>
        <v>1676</v>
      </c>
      <c r="F24" s="1">
        <f t="shared" si="1"/>
        <v>0</v>
      </c>
      <c r="G24" s="1">
        <f t="shared" si="1"/>
        <v>0</v>
      </c>
      <c r="H24" s="1">
        <f t="shared" si="1"/>
        <v>728</v>
      </c>
      <c r="I24" s="1">
        <f t="shared" si="1"/>
        <v>512</v>
      </c>
      <c r="J24" s="1">
        <f t="shared" si="1"/>
        <v>344</v>
      </c>
      <c r="K24" s="1">
        <f t="shared" si="1"/>
        <v>3260</v>
      </c>
    </row>
    <row r="26" spans="1:11">
      <c r="B26" s="4" t="s">
        <v>222</v>
      </c>
      <c r="C26" s="1">
        <f>K24</f>
        <v>3260</v>
      </c>
    </row>
  </sheetData>
  <mergeCells count="2">
    <mergeCell ref="C1:E1"/>
    <mergeCell ref="F1:H1"/>
  </mergeCells>
  <conditionalFormatting sqref="A3:A13">
    <cfRule type="duplicateValues" dxfId="25" priority="5"/>
  </conditionalFormatting>
  <conditionalFormatting sqref="A14:A15">
    <cfRule type="duplicateValues" dxfId="24" priority="4"/>
  </conditionalFormatting>
  <conditionalFormatting sqref="A16:A19">
    <cfRule type="duplicateValues" dxfId="23" priority="3"/>
  </conditionalFormatting>
  <conditionalFormatting sqref="A20:A22">
    <cfRule type="duplicateValues" dxfId="22" priority="1"/>
  </conditionalFormatting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94" zoomScaleNormal="94" workbookViewId="0">
      <selection activeCell="K3" sqref="K3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92</v>
      </c>
      <c r="F3" s="7"/>
      <c r="G3" s="7"/>
      <c r="H3" s="7">
        <v>20</v>
      </c>
      <c r="I3" s="7">
        <v>32</v>
      </c>
      <c r="J3" s="7">
        <v>24</v>
      </c>
      <c r="K3" s="7">
        <f>SUM(C3:J3)</f>
        <v>168</v>
      </c>
    </row>
    <row r="4" spans="1:11">
      <c r="A4" s="6">
        <v>82193</v>
      </c>
      <c r="B4" s="6" t="s">
        <v>201</v>
      </c>
      <c r="C4" s="7"/>
      <c r="D4" s="7"/>
      <c r="E4" s="7">
        <v>30</v>
      </c>
      <c r="F4" s="7"/>
      <c r="G4" s="7"/>
      <c r="H4" s="7">
        <v>100</v>
      </c>
      <c r="I4" s="7"/>
      <c r="J4" s="7"/>
      <c r="K4" s="7">
        <f t="shared" ref="K4:K21" si="0">SUM(C4:J4)</f>
        <v>130</v>
      </c>
    </row>
    <row r="5" spans="1:11">
      <c r="A5" s="6">
        <v>86418</v>
      </c>
      <c r="B5" s="6" t="s">
        <v>214</v>
      </c>
      <c r="C5" s="7"/>
      <c r="D5" s="7"/>
      <c r="E5" s="7">
        <v>88</v>
      </c>
      <c r="F5" s="7"/>
      <c r="G5" s="7"/>
      <c r="H5" s="7">
        <v>40</v>
      </c>
      <c r="I5" s="7"/>
      <c r="J5" s="7"/>
      <c r="K5" s="7">
        <f t="shared" si="0"/>
        <v>128</v>
      </c>
    </row>
    <row r="6" spans="1:11">
      <c r="A6" s="6">
        <v>86420</v>
      </c>
      <c r="B6" s="6" t="s">
        <v>193</v>
      </c>
      <c r="C6" s="7"/>
      <c r="D6" s="7"/>
      <c r="E6" s="7">
        <v>186</v>
      </c>
      <c r="F6" s="7"/>
      <c r="G6" s="7"/>
      <c r="H6" s="7"/>
      <c r="I6" s="7"/>
      <c r="J6" s="7"/>
      <c r="K6" s="7">
        <f t="shared" si="0"/>
        <v>186</v>
      </c>
    </row>
    <row r="7" spans="1:11">
      <c r="A7" s="6">
        <v>86421</v>
      </c>
      <c r="B7" s="6" t="s">
        <v>198</v>
      </c>
      <c r="C7" s="7"/>
      <c r="D7" s="7"/>
      <c r="E7" s="7">
        <v>168</v>
      </c>
      <c r="F7" s="7"/>
      <c r="G7" s="7"/>
      <c r="H7" s="7"/>
      <c r="I7" s="7"/>
      <c r="J7" s="7"/>
      <c r="K7" s="7">
        <f t="shared" si="0"/>
        <v>168</v>
      </c>
    </row>
    <row r="8" spans="1:11">
      <c r="A8" s="6">
        <v>82191</v>
      </c>
      <c r="B8" s="6" t="s">
        <v>203</v>
      </c>
      <c r="C8" s="7"/>
      <c r="D8" s="7"/>
      <c r="E8" s="7">
        <v>155</v>
      </c>
      <c r="F8" s="7"/>
      <c r="G8" s="7"/>
      <c r="H8" s="7">
        <v>22</v>
      </c>
      <c r="I8" s="7"/>
      <c r="J8" s="7"/>
      <c r="K8" s="7">
        <f t="shared" si="0"/>
        <v>177</v>
      </c>
    </row>
    <row r="9" spans="1:11">
      <c r="A9" s="6">
        <v>87308</v>
      </c>
      <c r="B9" s="6" t="s">
        <v>208</v>
      </c>
      <c r="C9" s="7"/>
      <c r="D9" s="7"/>
      <c r="E9" s="7">
        <v>163</v>
      </c>
      <c r="F9" s="7"/>
      <c r="G9" s="7"/>
      <c r="H9" s="7">
        <v>5</v>
      </c>
      <c r="I9" s="7"/>
      <c r="J9" s="7"/>
      <c r="K9" s="7">
        <f t="shared" si="0"/>
        <v>168</v>
      </c>
    </row>
    <row r="10" spans="1:11">
      <c r="A10" s="6">
        <v>86442</v>
      </c>
      <c r="B10" s="6" t="s">
        <v>181</v>
      </c>
      <c r="C10" s="7"/>
      <c r="D10" s="7"/>
      <c r="E10" s="7">
        <v>131</v>
      </c>
      <c r="F10" s="7"/>
      <c r="G10" s="7"/>
      <c r="H10" s="7">
        <v>40</v>
      </c>
      <c r="I10" s="7"/>
      <c r="J10" s="7"/>
      <c r="K10" s="7">
        <f t="shared" si="0"/>
        <v>171</v>
      </c>
    </row>
    <row r="11" spans="1:11">
      <c r="A11" s="6">
        <v>87088</v>
      </c>
      <c r="B11" s="6" t="s">
        <v>194</v>
      </c>
      <c r="C11" s="7"/>
      <c r="D11" s="7"/>
      <c r="E11" s="7">
        <v>56</v>
      </c>
      <c r="F11" s="7"/>
      <c r="G11" s="7"/>
      <c r="H11" s="7">
        <v>120</v>
      </c>
      <c r="I11" s="7"/>
      <c r="J11" s="7"/>
      <c r="K11" s="7">
        <f t="shared" si="0"/>
        <v>176</v>
      </c>
    </row>
    <row r="12" spans="1:11">
      <c r="A12" s="8">
        <v>90387</v>
      </c>
      <c r="B12" s="8" t="s">
        <v>182</v>
      </c>
      <c r="C12" s="7"/>
      <c r="D12" s="7"/>
      <c r="E12" s="7">
        <v>126</v>
      </c>
      <c r="F12" s="7"/>
      <c r="G12" s="7"/>
      <c r="H12" s="7">
        <v>32</v>
      </c>
      <c r="I12" s="7"/>
      <c r="J12" s="7"/>
      <c r="K12" s="7">
        <f t="shared" si="0"/>
        <v>158</v>
      </c>
    </row>
    <row r="13" spans="1:11">
      <c r="A13" s="9">
        <v>90415</v>
      </c>
      <c r="B13" s="9" t="s">
        <v>183</v>
      </c>
      <c r="C13" s="7"/>
      <c r="D13" s="7"/>
      <c r="E13" s="7">
        <v>167</v>
      </c>
      <c r="F13" s="7"/>
      <c r="G13" s="7"/>
      <c r="H13" s="7">
        <v>18</v>
      </c>
      <c r="I13" s="7"/>
      <c r="J13" s="7"/>
      <c r="K13" s="7">
        <f t="shared" si="0"/>
        <v>185</v>
      </c>
    </row>
    <row r="14" spans="1:11">
      <c r="A14" s="9">
        <v>90593</v>
      </c>
      <c r="B14" s="9" t="s">
        <v>184</v>
      </c>
      <c r="C14" s="7"/>
      <c r="D14" s="7"/>
      <c r="E14" s="7">
        <v>176</v>
      </c>
      <c r="F14" s="7"/>
      <c r="G14" s="7"/>
      <c r="H14" s="7"/>
      <c r="I14" s="7"/>
      <c r="J14" s="7"/>
      <c r="K14" s="7">
        <f t="shared" si="0"/>
        <v>176</v>
      </c>
    </row>
    <row r="15" spans="1:11">
      <c r="A15" s="9">
        <v>92504</v>
      </c>
      <c r="B15" s="9" t="s">
        <v>206</v>
      </c>
      <c r="C15" s="7"/>
      <c r="D15" s="7"/>
      <c r="E15" s="7"/>
      <c r="F15" s="7"/>
      <c r="G15" s="7"/>
      <c r="H15" s="7"/>
      <c r="I15" s="7">
        <v>162</v>
      </c>
      <c r="J15" s="7"/>
      <c r="K15" s="7">
        <f t="shared" si="0"/>
        <v>162</v>
      </c>
    </row>
    <row r="16" spans="1:11">
      <c r="A16" s="9">
        <v>96225</v>
      </c>
      <c r="B16" s="9" t="s">
        <v>195</v>
      </c>
      <c r="C16" s="7"/>
      <c r="D16" s="7"/>
      <c r="E16" s="7">
        <v>186</v>
      </c>
      <c r="F16" s="7"/>
      <c r="G16" s="7"/>
      <c r="H16" s="7"/>
      <c r="I16" s="7"/>
      <c r="J16" s="7"/>
      <c r="K16" s="7">
        <f t="shared" si="0"/>
        <v>186</v>
      </c>
    </row>
    <row r="17" spans="1:11">
      <c r="A17" s="9">
        <v>96174</v>
      </c>
      <c r="B17" s="9" t="s">
        <v>200</v>
      </c>
      <c r="C17" s="7"/>
      <c r="D17" s="7"/>
      <c r="E17" s="7"/>
      <c r="F17" s="7"/>
      <c r="G17" s="7"/>
      <c r="H17" s="7"/>
      <c r="I17" s="7">
        <v>168</v>
      </c>
      <c r="J17" s="7"/>
      <c r="K17" s="7">
        <f t="shared" si="0"/>
        <v>168</v>
      </c>
    </row>
    <row r="18" spans="1:11">
      <c r="A18" s="9">
        <v>96994</v>
      </c>
      <c r="B18" s="9" t="s">
        <v>210</v>
      </c>
      <c r="C18" s="7"/>
      <c r="D18" s="7"/>
      <c r="E18" s="7"/>
      <c r="F18" s="7"/>
      <c r="G18" s="7"/>
      <c r="H18" s="7"/>
      <c r="I18" s="7"/>
      <c r="J18" s="7">
        <v>184</v>
      </c>
      <c r="K18" s="7">
        <f t="shared" si="0"/>
        <v>184</v>
      </c>
    </row>
    <row r="19" spans="1:11">
      <c r="A19" s="9">
        <v>96993</v>
      </c>
      <c r="B19" s="9" t="s">
        <v>211</v>
      </c>
      <c r="C19" s="7"/>
      <c r="D19" s="7"/>
      <c r="E19" s="7"/>
      <c r="F19" s="7"/>
      <c r="G19" s="7"/>
      <c r="H19" s="7"/>
      <c r="I19" s="7"/>
      <c r="J19" s="7">
        <v>173</v>
      </c>
      <c r="K19" s="7">
        <f t="shared" si="0"/>
        <v>173</v>
      </c>
    </row>
    <row r="20" spans="1:11">
      <c r="A20" s="9">
        <v>99962</v>
      </c>
      <c r="B20" s="9" t="s">
        <v>221</v>
      </c>
      <c r="C20" s="7"/>
      <c r="D20" s="7"/>
      <c r="E20" s="7">
        <v>177</v>
      </c>
      <c r="F20" s="7"/>
      <c r="G20" s="7"/>
      <c r="H20" s="7"/>
      <c r="I20" s="7"/>
      <c r="J20" s="7"/>
      <c r="K20" s="7">
        <f t="shared" si="0"/>
        <v>177</v>
      </c>
    </row>
    <row r="21" spans="1:11">
      <c r="C21" s="7"/>
      <c r="D21" s="7"/>
      <c r="E21" s="7"/>
      <c r="F21" s="7"/>
      <c r="G21" s="7"/>
      <c r="H21" s="7"/>
      <c r="I21" s="7"/>
      <c r="J21" s="7"/>
      <c r="K21" s="7">
        <f t="shared" si="0"/>
        <v>0</v>
      </c>
    </row>
    <row r="22" spans="1:11">
      <c r="B22" s="4" t="s">
        <v>189</v>
      </c>
      <c r="C22" s="7">
        <f>SUM(C3:C21)</f>
        <v>0</v>
      </c>
      <c r="D22" s="7">
        <f t="shared" ref="D22:K22" si="1">SUM(D3:D21)</f>
        <v>0</v>
      </c>
      <c r="E22" s="7">
        <f t="shared" si="1"/>
        <v>1901</v>
      </c>
      <c r="F22" s="7">
        <f t="shared" si="1"/>
        <v>0</v>
      </c>
      <c r="G22" s="7">
        <f t="shared" si="1"/>
        <v>0</v>
      </c>
      <c r="H22" s="7">
        <f t="shared" si="1"/>
        <v>397</v>
      </c>
      <c r="I22" s="7">
        <f t="shared" si="1"/>
        <v>362</v>
      </c>
      <c r="J22" s="7">
        <f t="shared" si="1"/>
        <v>381</v>
      </c>
      <c r="K22" s="7">
        <f t="shared" si="1"/>
        <v>3041</v>
      </c>
    </row>
    <row r="23" spans="1:11"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B24" s="4" t="s">
        <v>223</v>
      </c>
      <c r="C24" s="7">
        <f>K22</f>
        <v>3041</v>
      </c>
      <c r="D24" s="7"/>
      <c r="E24" s="7"/>
      <c r="F24" s="7"/>
      <c r="G24" s="7"/>
      <c r="H24" s="7"/>
      <c r="I24" s="7"/>
      <c r="J24" s="7"/>
      <c r="K24" s="7"/>
    </row>
  </sheetData>
  <mergeCells count="2">
    <mergeCell ref="C1:E1"/>
    <mergeCell ref="F1:H1"/>
  </mergeCells>
  <conditionalFormatting sqref="A3:A12">
    <cfRule type="duplicateValues" dxfId="21" priority="6"/>
  </conditionalFormatting>
  <conditionalFormatting sqref="A13:A14">
    <cfRule type="duplicateValues" dxfId="20" priority="3"/>
  </conditionalFormatting>
  <conditionalFormatting sqref="A15:A17">
    <cfRule type="duplicateValues" dxfId="19" priority="7"/>
  </conditionalFormatting>
  <conditionalFormatting sqref="A18:A20">
    <cfRule type="duplicateValues" dxfId="18" priority="1"/>
  </conditionalFormatting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94" zoomScaleNormal="94" workbookViewId="0">
      <selection activeCell="L19" sqref="L19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109</v>
      </c>
      <c r="F3" s="7"/>
      <c r="G3" s="7"/>
      <c r="H3" s="7">
        <v>4</v>
      </c>
      <c r="I3" s="7">
        <v>29</v>
      </c>
      <c r="J3" s="7">
        <v>6</v>
      </c>
      <c r="K3" s="7">
        <f>SUM(C3:J3)</f>
        <v>148</v>
      </c>
    </row>
    <row r="4" spans="1:11">
      <c r="A4" s="6">
        <v>82193</v>
      </c>
      <c r="B4" s="6" t="s">
        <v>201</v>
      </c>
      <c r="C4" s="7"/>
      <c r="D4" s="7"/>
      <c r="E4" s="7">
        <v>124</v>
      </c>
      <c r="F4" s="7"/>
      <c r="G4" s="7"/>
      <c r="H4" s="7"/>
      <c r="I4" s="7"/>
      <c r="J4" s="7">
        <v>12</v>
      </c>
      <c r="K4" s="7">
        <f t="shared" ref="K4:K21" si="0">SUM(C4:J4)</f>
        <v>136</v>
      </c>
    </row>
    <row r="5" spans="1:11">
      <c r="A5" s="6">
        <v>86418</v>
      </c>
      <c r="B5" s="6" t="s">
        <v>214</v>
      </c>
      <c r="C5" s="7"/>
      <c r="D5" s="7"/>
      <c r="E5" s="7">
        <v>98</v>
      </c>
      <c r="F5" s="7"/>
      <c r="G5" s="7"/>
      <c r="H5" s="7">
        <v>9</v>
      </c>
      <c r="I5" s="7"/>
      <c r="J5" s="7"/>
      <c r="K5" s="7">
        <f t="shared" si="0"/>
        <v>107</v>
      </c>
    </row>
    <row r="6" spans="1:11">
      <c r="A6" s="6">
        <v>86420</v>
      </c>
      <c r="B6" s="6" t="s">
        <v>193</v>
      </c>
      <c r="C6" s="7"/>
      <c r="D6" s="7"/>
      <c r="E6" s="7">
        <v>16</v>
      </c>
      <c r="F6" s="7"/>
      <c r="G6" s="7"/>
      <c r="H6" s="7"/>
      <c r="I6" s="7">
        <v>95</v>
      </c>
      <c r="J6" s="7">
        <v>19</v>
      </c>
      <c r="K6" s="7">
        <f t="shared" si="0"/>
        <v>130</v>
      </c>
    </row>
    <row r="7" spans="1:11">
      <c r="A7" s="6">
        <v>86421</v>
      </c>
      <c r="B7" s="6" t="s">
        <v>198</v>
      </c>
      <c r="C7" s="7"/>
      <c r="D7" s="7"/>
      <c r="E7" s="7">
        <v>183</v>
      </c>
      <c r="F7" s="7"/>
      <c r="G7" s="7"/>
      <c r="H7" s="7"/>
      <c r="I7" s="7"/>
      <c r="J7" s="7"/>
      <c r="K7" s="7">
        <f t="shared" si="0"/>
        <v>183</v>
      </c>
    </row>
    <row r="8" spans="1:11">
      <c r="A8" s="6">
        <v>82191</v>
      </c>
      <c r="B8" s="6" t="s">
        <v>203</v>
      </c>
      <c r="C8" s="7"/>
      <c r="D8" s="7"/>
      <c r="E8" s="7">
        <v>139</v>
      </c>
      <c r="F8" s="7"/>
      <c r="G8" s="7"/>
      <c r="H8" s="7">
        <v>7</v>
      </c>
      <c r="I8" s="7"/>
      <c r="J8" s="7"/>
      <c r="K8" s="7">
        <f t="shared" si="0"/>
        <v>146</v>
      </c>
    </row>
    <row r="9" spans="1:11">
      <c r="A9" s="6">
        <v>87308</v>
      </c>
      <c r="B9" s="6" t="s">
        <v>208</v>
      </c>
      <c r="C9" s="7"/>
      <c r="D9" s="7"/>
      <c r="E9" s="7">
        <v>35</v>
      </c>
      <c r="F9" s="7"/>
      <c r="G9" s="7"/>
      <c r="H9" s="7"/>
      <c r="I9" s="7"/>
      <c r="J9" s="7"/>
      <c r="K9" s="7">
        <f t="shared" si="0"/>
        <v>35</v>
      </c>
    </row>
    <row r="10" spans="1:11">
      <c r="A10" s="6">
        <v>86442</v>
      </c>
      <c r="B10" s="6" t="s">
        <v>181</v>
      </c>
      <c r="C10" s="7"/>
      <c r="D10" s="7"/>
      <c r="E10" s="7">
        <v>148</v>
      </c>
      <c r="F10" s="7"/>
      <c r="G10" s="7"/>
      <c r="H10" s="7">
        <v>21</v>
      </c>
      <c r="I10" s="7"/>
      <c r="J10" s="7">
        <v>7</v>
      </c>
      <c r="K10" s="7">
        <f t="shared" si="0"/>
        <v>176</v>
      </c>
    </row>
    <row r="11" spans="1:11">
      <c r="A11" s="6">
        <v>87088</v>
      </c>
      <c r="B11" s="6" t="s">
        <v>194</v>
      </c>
      <c r="C11" s="7"/>
      <c r="D11" s="7"/>
      <c r="E11" s="7">
        <v>135</v>
      </c>
      <c r="F11" s="7"/>
      <c r="G11" s="7"/>
      <c r="H11" s="7">
        <v>8</v>
      </c>
      <c r="I11" s="7"/>
      <c r="J11" s="7"/>
      <c r="K11" s="7">
        <f t="shared" si="0"/>
        <v>143</v>
      </c>
    </row>
    <row r="12" spans="1:11">
      <c r="A12" s="8">
        <v>90387</v>
      </c>
      <c r="B12" s="8" t="s">
        <v>182</v>
      </c>
      <c r="C12" s="7"/>
      <c r="D12" s="7"/>
      <c r="E12" s="7">
        <v>145</v>
      </c>
      <c r="F12" s="7"/>
      <c r="G12" s="7"/>
      <c r="H12" s="7"/>
      <c r="I12" s="7"/>
      <c r="J12" s="7"/>
      <c r="K12" s="7">
        <f t="shared" si="0"/>
        <v>145</v>
      </c>
    </row>
    <row r="13" spans="1:11">
      <c r="A13" s="9">
        <v>90415</v>
      </c>
      <c r="B13" s="9" t="s">
        <v>183</v>
      </c>
      <c r="C13" s="7"/>
      <c r="D13" s="7"/>
      <c r="E13" s="7">
        <v>50</v>
      </c>
      <c r="F13" s="7"/>
      <c r="G13" s="7"/>
      <c r="H13" s="7"/>
      <c r="I13" s="7">
        <v>100</v>
      </c>
      <c r="J13" s="7">
        <v>20</v>
      </c>
      <c r="K13" s="7">
        <f t="shared" si="0"/>
        <v>170</v>
      </c>
    </row>
    <row r="14" spans="1:11">
      <c r="A14" s="9">
        <v>90593</v>
      </c>
      <c r="B14" s="9" t="s">
        <v>184</v>
      </c>
      <c r="C14" s="7"/>
      <c r="D14" s="7"/>
      <c r="E14" s="7">
        <v>116</v>
      </c>
      <c r="F14" s="7"/>
      <c r="G14" s="7"/>
      <c r="H14" s="7">
        <v>29</v>
      </c>
      <c r="I14" s="7"/>
      <c r="J14" s="7"/>
      <c r="K14" s="7">
        <f t="shared" si="0"/>
        <v>145</v>
      </c>
    </row>
    <row r="15" spans="1:11">
      <c r="A15" s="9">
        <v>92504</v>
      </c>
      <c r="B15" s="9" t="s">
        <v>206</v>
      </c>
      <c r="C15" s="7"/>
      <c r="D15" s="7"/>
      <c r="E15" s="7"/>
      <c r="F15" s="7"/>
      <c r="G15" s="7"/>
      <c r="H15" s="7"/>
      <c r="I15" s="7">
        <v>136</v>
      </c>
      <c r="J15" s="7"/>
      <c r="K15" s="7">
        <f t="shared" si="0"/>
        <v>136</v>
      </c>
    </row>
    <row r="16" spans="1:11">
      <c r="A16" s="9">
        <v>96225</v>
      </c>
      <c r="B16" s="9" t="s">
        <v>195</v>
      </c>
      <c r="C16" s="7"/>
      <c r="D16" s="7"/>
      <c r="E16" s="7">
        <v>124</v>
      </c>
      <c r="F16" s="7"/>
      <c r="G16" s="7"/>
      <c r="H16" s="7"/>
      <c r="I16" s="7"/>
      <c r="J16" s="7"/>
      <c r="K16" s="7">
        <f t="shared" si="0"/>
        <v>124</v>
      </c>
    </row>
    <row r="17" spans="1:11">
      <c r="A17" s="9">
        <v>96174</v>
      </c>
      <c r="B17" s="9" t="s">
        <v>200</v>
      </c>
      <c r="C17" s="7"/>
      <c r="D17" s="7"/>
      <c r="E17" s="7">
        <v>92</v>
      </c>
      <c r="F17" s="7"/>
      <c r="G17" s="7"/>
      <c r="H17" s="7"/>
      <c r="I17" s="7">
        <v>25</v>
      </c>
      <c r="J17" s="7"/>
      <c r="K17" s="7">
        <f t="shared" si="0"/>
        <v>117</v>
      </c>
    </row>
    <row r="18" spans="1:11">
      <c r="A18" s="9">
        <v>96994</v>
      </c>
      <c r="B18" s="9" t="s">
        <v>210</v>
      </c>
      <c r="C18" s="7"/>
      <c r="D18" s="7"/>
      <c r="E18" s="7"/>
      <c r="F18" s="7"/>
      <c r="G18" s="7"/>
      <c r="H18" s="7"/>
      <c r="I18" s="7"/>
      <c r="J18" s="7">
        <v>136</v>
      </c>
      <c r="K18" s="7">
        <f t="shared" si="0"/>
        <v>136</v>
      </c>
    </row>
    <row r="19" spans="1:11">
      <c r="A19" s="9">
        <v>96993</v>
      </c>
      <c r="B19" s="9" t="s">
        <v>211</v>
      </c>
      <c r="C19" s="7"/>
      <c r="D19" s="7"/>
      <c r="E19" s="7"/>
      <c r="F19" s="7"/>
      <c r="G19" s="7"/>
      <c r="H19" s="7"/>
      <c r="I19" s="7"/>
      <c r="J19" s="7">
        <v>148</v>
      </c>
      <c r="K19" s="7">
        <f t="shared" si="0"/>
        <v>148</v>
      </c>
    </row>
    <row r="20" spans="1:11">
      <c r="A20" s="9">
        <v>99962</v>
      </c>
      <c r="B20" s="9" t="s">
        <v>221</v>
      </c>
      <c r="C20" s="7"/>
      <c r="D20" s="7"/>
      <c r="E20" s="7">
        <v>92</v>
      </c>
      <c r="F20" s="7"/>
      <c r="G20" s="7"/>
      <c r="H20" s="7"/>
      <c r="I20" s="7"/>
      <c r="J20" s="7"/>
      <c r="K20" s="7">
        <f t="shared" si="0"/>
        <v>92</v>
      </c>
    </row>
    <row r="21" spans="1:11">
      <c r="C21" s="7"/>
      <c r="D21" s="7"/>
      <c r="E21" s="7"/>
      <c r="F21" s="7"/>
      <c r="G21" s="7"/>
      <c r="H21" s="7"/>
      <c r="I21" s="7"/>
      <c r="J21" s="7"/>
      <c r="K21" s="7">
        <f t="shared" si="0"/>
        <v>0</v>
      </c>
    </row>
    <row r="22" spans="1:11">
      <c r="B22" s="4" t="s">
        <v>189</v>
      </c>
      <c r="C22" s="7">
        <f>SUM(C3:C21)</f>
        <v>0</v>
      </c>
      <c r="D22" s="7">
        <f t="shared" ref="D22:K22" si="1">SUM(D3:D21)</f>
        <v>0</v>
      </c>
      <c r="E22" s="7">
        <f t="shared" si="1"/>
        <v>1606</v>
      </c>
      <c r="F22" s="7">
        <f t="shared" si="1"/>
        <v>0</v>
      </c>
      <c r="G22" s="7">
        <f t="shared" si="1"/>
        <v>0</v>
      </c>
      <c r="H22" s="7">
        <f t="shared" si="1"/>
        <v>78</v>
      </c>
      <c r="I22" s="7">
        <f t="shared" si="1"/>
        <v>385</v>
      </c>
      <c r="J22" s="7">
        <f t="shared" si="1"/>
        <v>348</v>
      </c>
      <c r="K22" s="7">
        <f t="shared" si="1"/>
        <v>2417</v>
      </c>
    </row>
    <row r="23" spans="1:11"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B24" s="4" t="s">
        <v>224</v>
      </c>
      <c r="C24" s="7">
        <f>K22</f>
        <v>2417</v>
      </c>
      <c r="D24" s="7"/>
      <c r="E24" s="7"/>
      <c r="F24" s="7"/>
      <c r="G24" s="7"/>
      <c r="H24" s="7"/>
      <c r="I24" s="7"/>
      <c r="J24" s="7"/>
      <c r="K24" s="7"/>
    </row>
  </sheetData>
  <mergeCells count="2">
    <mergeCell ref="C1:E1"/>
    <mergeCell ref="F1:H1"/>
  </mergeCells>
  <conditionalFormatting sqref="A3:A12">
    <cfRule type="duplicateValues" dxfId="17" priority="3"/>
  </conditionalFormatting>
  <conditionalFormatting sqref="A13:A14">
    <cfRule type="duplicateValues" dxfId="16" priority="2"/>
  </conditionalFormatting>
  <conditionalFormatting sqref="A15:A17">
    <cfRule type="duplicateValues" dxfId="15" priority="4"/>
  </conditionalFormatting>
  <conditionalFormatting sqref="A18:A20">
    <cfRule type="duplicateValues" dxfId="14" priority="1"/>
  </conditionalFormatting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4" zoomScaleNormal="94" workbookViewId="0">
      <selection activeCell="L15" sqref="L1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126</v>
      </c>
      <c r="F3" s="7"/>
      <c r="G3" s="7"/>
      <c r="H3" s="7"/>
      <c r="I3" s="7">
        <v>18</v>
      </c>
      <c r="J3" s="7">
        <v>5</v>
      </c>
      <c r="K3" s="7">
        <f>SUM(C3:J3)</f>
        <v>149</v>
      </c>
    </row>
    <row r="4" spans="1:11">
      <c r="A4" s="6">
        <v>82193</v>
      </c>
      <c r="B4" s="6" t="s">
        <v>201</v>
      </c>
      <c r="C4" s="7"/>
      <c r="D4" s="7"/>
      <c r="E4" s="7">
        <v>95</v>
      </c>
      <c r="F4" s="7"/>
      <c r="G4" s="7"/>
      <c r="H4" s="7">
        <v>55</v>
      </c>
      <c r="I4" s="7"/>
      <c r="J4" s="7"/>
      <c r="K4" s="7">
        <f t="shared" ref="K4:K23" si="0">SUM(C4:J4)</f>
        <v>150</v>
      </c>
    </row>
    <row r="5" spans="1:11">
      <c r="A5" s="6">
        <v>86418</v>
      </c>
      <c r="B5" s="6" t="s">
        <v>214</v>
      </c>
      <c r="C5" s="7"/>
      <c r="D5" s="7"/>
      <c r="E5" s="7">
        <v>24</v>
      </c>
      <c r="F5" s="7"/>
      <c r="G5" s="7"/>
      <c r="H5" s="7"/>
      <c r="I5" s="7"/>
      <c r="J5" s="7">
        <v>61</v>
      </c>
      <c r="K5" s="7">
        <f t="shared" si="0"/>
        <v>85</v>
      </c>
    </row>
    <row r="6" spans="1:11">
      <c r="A6" s="6">
        <v>86420</v>
      </c>
      <c r="B6" s="6" t="s">
        <v>193</v>
      </c>
      <c r="C6" s="7"/>
      <c r="D6" s="7"/>
      <c r="E6" s="7">
        <v>143</v>
      </c>
      <c r="F6" s="7"/>
      <c r="G6" s="7"/>
      <c r="H6" s="7"/>
      <c r="I6" s="7">
        <v>8</v>
      </c>
      <c r="J6" s="7"/>
      <c r="K6" s="7">
        <f t="shared" si="0"/>
        <v>151</v>
      </c>
    </row>
    <row r="7" spans="1:11">
      <c r="A7" s="6">
        <v>86421</v>
      </c>
      <c r="B7" s="6" t="s">
        <v>198</v>
      </c>
      <c r="C7" s="7"/>
      <c r="D7" s="7"/>
      <c r="E7" s="7">
        <v>145</v>
      </c>
      <c r="F7" s="7"/>
      <c r="G7" s="7"/>
      <c r="H7" s="7"/>
      <c r="I7" s="7"/>
      <c r="J7" s="7"/>
      <c r="K7" s="7">
        <f t="shared" si="0"/>
        <v>145</v>
      </c>
    </row>
    <row r="8" spans="1:11">
      <c r="A8" s="6">
        <v>82191</v>
      </c>
      <c r="B8" s="6" t="s">
        <v>203</v>
      </c>
      <c r="C8" s="7"/>
      <c r="D8" s="7"/>
      <c r="E8" s="7">
        <v>88</v>
      </c>
      <c r="F8" s="7"/>
      <c r="G8" s="7"/>
      <c r="H8" s="7">
        <v>21</v>
      </c>
      <c r="I8" s="7"/>
      <c r="J8" s="7"/>
      <c r="K8" s="7">
        <f t="shared" si="0"/>
        <v>109</v>
      </c>
    </row>
    <row r="9" spans="1:11">
      <c r="A9" s="6">
        <v>87308</v>
      </c>
      <c r="B9" s="6" t="s">
        <v>208</v>
      </c>
      <c r="C9" s="7"/>
      <c r="D9" s="7"/>
      <c r="E9" s="7">
        <v>68</v>
      </c>
      <c r="F9" s="7"/>
      <c r="G9" s="7"/>
      <c r="H9" s="7">
        <v>87</v>
      </c>
      <c r="I9" s="7"/>
      <c r="J9" s="7">
        <v>11</v>
      </c>
      <c r="K9" s="7">
        <f t="shared" si="0"/>
        <v>166</v>
      </c>
    </row>
    <row r="10" spans="1:11">
      <c r="A10" s="6">
        <v>86442</v>
      </c>
      <c r="B10" s="6" t="s">
        <v>181</v>
      </c>
      <c r="C10" s="7"/>
      <c r="D10" s="7"/>
      <c r="E10" s="7">
        <v>145</v>
      </c>
      <c r="F10" s="7"/>
      <c r="G10" s="7"/>
      <c r="H10" s="7">
        <v>24</v>
      </c>
      <c r="I10" s="7"/>
      <c r="J10" s="7">
        <v>6</v>
      </c>
      <c r="K10" s="7">
        <f t="shared" si="0"/>
        <v>175</v>
      </c>
    </row>
    <row r="11" spans="1:11">
      <c r="A11" s="6">
        <v>87088</v>
      </c>
      <c r="B11" s="6" t="s">
        <v>194</v>
      </c>
      <c r="C11" s="7"/>
      <c r="D11" s="7"/>
      <c r="E11" s="7">
        <v>67</v>
      </c>
      <c r="F11" s="7"/>
      <c r="G11" s="7"/>
      <c r="H11" s="7">
        <v>88</v>
      </c>
      <c r="I11" s="7"/>
      <c r="J11" s="7"/>
      <c r="K11" s="7">
        <f t="shared" si="0"/>
        <v>155</v>
      </c>
    </row>
    <row r="12" spans="1:11">
      <c r="A12" s="8">
        <v>90387</v>
      </c>
      <c r="B12" s="8" t="s">
        <v>182</v>
      </c>
      <c r="C12" s="7"/>
      <c r="D12" s="7"/>
      <c r="E12" s="7">
        <v>150</v>
      </c>
      <c r="F12" s="7"/>
      <c r="G12" s="7"/>
      <c r="H12" s="7"/>
      <c r="I12" s="7"/>
      <c r="J12" s="7"/>
      <c r="K12" s="7">
        <f t="shared" si="0"/>
        <v>150</v>
      </c>
    </row>
    <row r="13" spans="1:11">
      <c r="A13" s="9">
        <v>90415</v>
      </c>
      <c r="B13" s="9" t="s">
        <v>183</v>
      </c>
      <c r="C13" s="7"/>
      <c r="D13" s="7"/>
      <c r="E13" s="7">
        <v>133</v>
      </c>
      <c r="F13" s="7"/>
      <c r="G13" s="7"/>
      <c r="H13" s="7"/>
      <c r="I13" s="7">
        <v>25</v>
      </c>
      <c r="J13" s="7"/>
      <c r="K13" s="7">
        <f t="shared" si="0"/>
        <v>158</v>
      </c>
    </row>
    <row r="14" spans="1:11">
      <c r="A14" s="9">
        <v>90593</v>
      </c>
      <c r="B14" s="9" t="s">
        <v>184</v>
      </c>
      <c r="C14" s="7"/>
      <c r="D14" s="7"/>
      <c r="E14" s="7">
        <v>106</v>
      </c>
      <c r="F14" s="7"/>
      <c r="G14" s="7"/>
      <c r="H14" s="7">
        <v>26</v>
      </c>
      <c r="I14" s="7"/>
      <c r="J14" s="7"/>
      <c r="K14" s="7">
        <f t="shared" si="0"/>
        <v>132</v>
      </c>
    </row>
    <row r="15" spans="1:11">
      <c r="A15" s="9">
        <v>92504</v>
      </c>
      <c r="B15" s="9" t="s">
        <v>206</v>
      </c>
      <c r="C15" s="7"/>
      <c r="D15" s="7"/>
      <c r="E15" s="7"/>
      <c r="F15" s="7"/>
      <c r="G15" s="7"/>
      <c r="H15" s="7"/>
      <c r="I15" s="7">
        <v>110</v>
      </c>
      <c r="J15" s="7"/>
      <c r="K15" s="7">
        <f t="shared" si="0"/>
        <v>110</v>
      </c>
    </row>
    <row r="16" spans="1:11">
      <c r="A16" s="9">
        <v>96225</v>
      </c>
      <c r="B16" s="9" t="s">
        <v>195</v>
      </c>
      <c r="C16" s="7"/>
      <c r="D16" s="7"/>
      <c r="E16" s="7">
        <v>147</v>
      </c>
      <c r="F16" s="7"/>
      <c r="G16" s="7"/>
      <c r="H16" s="7"/>
      <c r="I16" s="7"/>
      <c r="J16" s="7"/>
      <c r="K16" s="7">
        <f t="shared" si="0"/>
        <v>147</v>
      </c>
    </row>
    <row r="17" spans="1:11">
      <c r="A17" s="9">
        <v>96174</v>
      </c>
      <c r="B17" s="9" t="s">
        <v>200</v>
      </c>
      <c r="C17" s="7"/>
      <c r="D17" s="7"/>
      <c r="E17" s="7">
        <v>120</v>
      </c>
      <c r="F17" s="7"/>
      <c r="G17" s="7"/>
      <c r="H17" s="7"/>
      <c r="I17" s="7"/>
      <c r="J17" s="7"/>
      <c r="K17" s="7">
        <f t="shared" si="0"/>
        <v>120</v>
      </c>
    </row>
    <row r="18" spans="1:11">
      <c r="A18" s="9">
        <v>96994</v>
      </c>
      <c r="B18" s="9" t="s">
        <v>210</v>
      </c>
      <c r="C18" s="7"/>
      <c r="D18" s="7"/>
      <c r="E18" s="7"/>
      <c r="F18" s="7"/>
      <c r="G18" s="7"/>
      <c r="H18" s="7"/>
      <c r="I18" s="7"/>
      <c r="J18" s="7">
        <v>144</v>
      </c>
      <c r="K18" s="7">
        <f t="shared" si="0"/>
        <v>144</v>
      </c>
    </row>
    <row r="19" spans="1:11">
      <c r="A19" s="9">
        <v>96993</v>
      </c>
      <c r="B19" s="9" t="s">
        <v>211</v>
      </c>
      <c r="C19" s="7"/>
      <c r="D19" s="7"/>
      <c r="E19" s="7"/>
      <c r="F19" s="7"/>
      <c r="G19" s="7"/>
      <c r="H19" s="7"/>
      <c r="I19" s="7"/>
      <c r="J19" s="7">
        <v>109</v>
      </c>
      <c r="K19" s="7">
        <f t="shared" si="0"/>
        <v>109</v>
      </c>
    </row>
    <row r="20" spans="1:11">
      <c r="A20" s="9">
        <v>99962</v>
      </c>
      <c r="B20" s="9" t="s">
        <v>221</v>
      </c>
      <c r="C20" s="7"/>
      <c r="D20" s="7"/>
      <c r="E20" s="7">
        <v>110</v>
      </c>
      <c r="F20" s="7"/>
      <c r="G20" s="7"/>
      <c r="H20" s="7"/>
      <c r="I20" s="7"/>
      <c r="J20" s="7"/>
      <c r="K20" s="7">
        <f t="shared" si="0"/>
        <v>110</v>
      </c>
    </row>
    <row r="21" spans="1:11">
      <c r="A21" s="13"/>
      <c r="B21" s="13" t="s">
        <v>212</v>
      </c>
      <c r="C21" s="7"/>
      <c r="D21" s="7"/>
      <c r="E21" s="7">
        <v>24</v>
      </c>
      <c r="F21" s="7"/>
      <c r="G21" s="7"/>
      <c r="H21" s="7"/>
      <c r="I21" s="7">
        <v>16</v>
      </c>
      <c r="J21" s="7">
        <v>16</v>
      </c>
      <c r="K21" s="7">
        <f t="shared" si="0"/>
        <v>56</v>
      </c>
    </row>
    <row r="22" spans="1:11">
      <c r="A22" s="13"/>
      <c r="B22" s="13" t="s">
        <v>185</v>
      </c>
      <c r="C22" s="7"/>
      <c r="D22" s="7"/>
      <c r="E22" s="7">
        <v>120</v>
      </c>
      <c r="F22" s="7"/>
      <c r="G22" s="7"/>
      <c r="H22" s="7"/>
      <c r="I22" s="7"/>
      <c r="J22" s="7"/>
      <c r="K22" s="7">
        <f t="shared" si="0"/>
        <v>120</v>
      </c>
    </row>
    <row r="23" spans="1:11">
      <c r="A23" s="13"/>
      <c r="B23" s="13" t="s">
        <v>199</v>
      </c>
      <c r="C23" s="7"/>
      <c r="D23" s="7"/>
      <c r="E23" s="7">
        <v>24</v>
      </c>
      <c r="F23" s="7"/>
      <c r="G23" s="7"/>
      <c r="H23" s="7"/>
      <c r="I23" s="7"/>
      <c r="J23" s="7"/>
      <c r="K23" s="7">
        <f t="shared" si="0"/>
        <v>24</v>
      </c>
    </row>
    <row r="24" spans="1:11">
      <c r="C24" s="7"/>
      <c r="D24" s="7"/>
      <c r="E24" s="7"/>
      <c r="F24" s="7"/>
      <c r="G24" s="7"/>
      <c r="H24" s="7"/>
      <c r="I24" s="7"/>
      <c r="J24" s="7"/>
      <c r="K24" s="7">
        <f t="shared" ref="K24" si="1">SUM(C24:J24)</f>
        <v>0</v>
      </c>
    </row>
    <row r="25" spans="1:11">
      <c r="B25" s="4" t="s">
        <v>189</v>
      </c>
      <c r="C25" s="7">
        <f>SUM(C3:C24)</f>
        <v>0</v>
      </c>
      <c r="D25" s="7">
        <f t="shared" ref="D25:K25" si="2">SUM(D3:D24)</f>
        <v>0</v>
      </c>
      <c r="E25" s="7">
        <f t="shared" si="2"/>
        <v>1835</v>
      </c>
      <c r="F25" s="7">
        <f t="shared" si="2"/>
        <v>0</v>
      </c>
      <c r="G25" s="7">
        <f t="shared" si="2"/>
        <v>0</v>
      </c>
      <c r="H25" s="7">
        <f t="shared" si="2"/>
        <v>301</v>
      </c>
      <c r="I25" s="7">
        <f t="shared" si="2"/>
        <v>177</v>
      </c>
      <c r="J25" s="7">
        <f t="shared" si="2"/>
        <v>352</v>
      </c>
      <c r="K25" s="7">
        <f t="shared" si="2"/>
        <v>2665</v>
      </c>
    </row>
    <row r="26" spans="1:11"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B27" s="4" t="s">
        <v>225</v>
      </c>
      <c r="C27" s="7">
        <f>K25</f>
        <v>2665</v>
      </c>
      <c r="D27" s="7"/>
      <c r="E27" s="7"/>
      <c r="F27" s="7"/>
      <c r="G27" s="7"/>
      <c r="H27" s="7"/>
      <c r="I27" s="7"/>
      <c r="J27" s="7"/>
      <c r="K27" s="7"/>
    </row>
  </sheetData>
  <mergeCells count="2">
    <mergeCell ref="C1:E1"/>
    <mergeCell ref="F1:H1"/>
  </mergeCells>
  <conditionalFormatting sqref="A3:A12">
    <cfRule type="duplicateValues" dxfId="13" priority="3"/>
  </conditionalFormatting>
  <conditionalFormatting sqref="A13:A14">
    <cfRule type="duplicateValues" dxfId="12" priority="2"/>
  </conditionalFormatting>
  <conditionalFormatting sqref="A15:A17">
    <cfRule type="duplicateValues" dxfId="11" priority="4"/>
  </conditionalFormatting>
  <conditionalFormatting sqref="A18:A23">
    <cfRule type="duplicateValues" dxfId="10" priority="1"/>
  </conditionalFormatting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4" zoomScaleNormal="94" workbookViewId="0">
      <pane ySplit="1" topLeftCell="A2" activePane="bottomLeft" state="frozen"/>
      <selection pane="bottomLeft" activeCell="E23" sqref="E23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92</v>
      </c>
      <c r="F3" s="7"/>
      <c r="G3" s="7"/>
      <c r="H3" s="7">
        <v>3</v>
      </c>
      <c r="I3" s="7">
        <v>55</v>
      </c>
      <c r="J3" s="7">
        <v>4</v>
      </c>
      <c r="K3" s="7">
        <f>SUM(C3:J3)</f>
        <v>154</v>
      </c>
    </row>
    <row r="4" spans="1:11">
      <c r="A4" s="6">
        <v>82193</v>
      </c>
      <c r="B4" s="6" t="s">
        <v>201</v>
      </c>
      <c r="C4" s="7"/>
      <c r="D4" s="7"/>
      <c r="E4" s="7">
        <v>47</v>
      </c>
      <c r="F4" s="7"/>
      <c r="G4" s="7"/>
      <c r="H4" s="7">
        <v>99.5</v>
      </c>
      <c r="I4" s="7"/>
      <c r="J4" s="7"/>
      <c r="K4" s="7">
        <f t="shared" ref="K4:K22" si="0">SUM(C4:J4)</f>
        <v>146.5</v>
      </c>
    </row>
    <row r="5" spans="1:11">
      <c r="A5" s="6">
        <v>86420</v>
      </c>
      <c r="B5" s="6" t="s">
        <v>193</v>
      </c>
      <c r="C5" s="7"/>
      <c r="D5" s="7"/>
      <c r="E5" s="7"/>
      <c r="F5" s="7"/>
      <c r="G5" s="7"/>
      <c r="H5" s="7"/>
      <c r="I5" s="7">
        <v>146</v>
      </c>
      <c r="J5" s="7">
        <v>0</v>
      </c>
      <c r="K5" s="7">
        <f t="shared" si="0"/>
        <v>146</v>
      </c>
    </row>
    <row r="6" spans="1:11">
      <c r="A6" s="6">
        <v>86421</v>
      </c>
      <c r="B6" s="6" t="s">
        <v>198</v>
      </c>
      <c r="C6" s="7"/>
      <c r="D6" s="7"/>
      <c r="E6" s="7">
        <v>111</v>
      </c>
      <c r="F6" s="7"/>
      <c r="G6" s="7"/>
      <c r="H6" s="7"/>
      <c r="I6" s="7"/>
      <c r="J6" s="7"/>
      <c r="K6" s="7">
        <f t="shared" si="0"/>
        <v>111</v>
      </c>
    </row>
    <row r="7" spans="1:11">
      <c r="A7" s="6">
        <v>82191</v>
      </c>
      <c r="B7" s="6" t="s">
        <v>203</v>
      </c>
      <c r="C7" s="7"/>
      <c r="D7" s="7"/>
      <c r="E7" s="7">
        <v>99</v>
      </c>
      <c r="F7" s="7"/>
      <c r="G7" s="7"/>
      <c r="H7" s="7">
        <v>57</v>
      </c>
      <c r="I7" s="7"/>
      <c r="J7" s="7"/>
      <c r="K7" s="7">
        <f t="shared" si="0"/>
        <v>156</v>
      </c>
    </row>
    <row r="8" spans="1:11">
      <c r="A8" s="6">
        <v>87308</v>
      </c>
      <c r="B8" s="6" t="s">
        <v>208</v>
      </c>
      <c r="C8" s="7"/>
      <c r="D8" s="7"/>
      <c r="E8" s="7">
        <v>21.5</v>
      </c>
      <c r="F8" s="7"/>
      <c r="G8" s="7"/>
      <c r="H8" s="7">
        <v>137</v>
      </c>
      <c r="I8" s="7"/>
      <c r="J8" s="7"/>
      <c r="K8" s="7">
        <f t="shared" si="0"/>
        <v>158.5</v>
      </c>
    </row>
    <row r="9" spans="1:11">
      <c r="A9" s="6">
        <v>86442</v>
      </c>
      <c r="B9" s="6" t="s">
        <v>181</v>
      </c>
      <c r="C9" s="7"/>
      <c r="D9" s="7"/>
      <c r="E9" s="7">
        <v>111</v>
      </c>
      <c r="F9" s="7"/>
      <c r="G9" s="7"/>
      <c r="H9" s="7">
        <v>44</v>
      </c>
      <c r="I9" s="7"/>
      <c r="J9" s="7">
        <v>8</v>
      </c>
      <c r="K9" s="7">
        <f t="shared" si="0"/>
        <v>163</v>
      </c>
    </row>
    <row r="10" spans="1:11">
      <c r="A10" s="6">
        <v>87088</v>
      </c>
      <c r="B10" s="6" t="s">
        <v>194</v>
      </c>
      <c r="C10" s="7"/>
      <c r="D10" s="7"/>
      <c r="E10" s="7">
        <v>19</v>
      </c>
      <c r="F10" s="7"/>
      <c r="G10" s="7"/>
      <c r="H10" s="7">
        <v>113</v>
      </c>
      <c r="I10" s="7"/>
      <c r="J10" s="7"/>
      <c r="K10" s="7">
        <f t="shared" si="0"/>
        <v>132</v>
      </c>
    </row>
    <row r="11" spans="1:11">
      <c r="A11" s="8">
        <v>90387</v>
      </c>
      <c r="B11" s="8" t="s">
        <v>182</v>
      </c>
      <c r="C11" s="7"/>
      <c r="D11" s="7"/>
      <c r="E11" s="7">
        <v>146</v>
      </c>
      <c r="F11" s="7"/>
      <c r="G11" s="7"/>
      <c r="H11" s="7"/>
      <c r="I11" s="7"/>
      <c r="J11" s="7"/>
      <c r="K11" s="7">
        <f t="shared" si="0"/>
        <v>146</v>
      </c>
    </row>
    <row r="12" spans="1:11">
      <c r="A12" s="9">
        <v>90415</v>
      </c>
      <c r="B12" s="9" t="s">
        <v>183</v>
      </c>
      <c r="C12" s="7"/>
      <c r="D12" s="7"/>
      <c r="E12" s="7">
        <v>94</v>
      </c>
      <c r="F12" s="7"/>
      <c r="G12" s="7"/>
      <c r="H12" s="7">
        <v>1</v>
      </c>
      <c r="I12" s="7">
        <v>69.5</v>
      </c>
      <c r="J12" s="7"/>
      <c r="K12" s="7">
        <f t="shared" si="0"/>
        <v>164.5</v>
      </c>
    </row>
    <row r="13" spans="1:11">
      <c r="A13" s="9">
        <v>90593</v>
      </c>
      <c r="B13" s="9" t="s">
        <v>184</v>
      </c>
      <c r="C13" s="7"/>
      <c r="D13" s="7"/>
      <c r="E13" s="7">
        <v>63</v>
      </c>
      <c r="F13" s="7"/>
      <c r="G13" s="7"/>
      <c r="H13" s="7">
        <v>67</v>
      </c>
      <c r="I13" s="7"/>
      <c r="J13" s="7"/>
      <c r="K13" s="7">
        <f t="shared" si="0"/>
        <v>130</v>
      </c>
    </row>
    <row r="14" spans="1:11">
      <c r="A14" s="9">
        <v>92504</v>
      </c>
      <c r="B14" s="9" t="s">
        <v>206</v>
      </c>
      <c r="C14" s="7"/>
      <c r="D14" s="7"/>
      <c r="E14" s="7"/>
      <c r="F14" s="7"/>
      <c r="G14" s="7"/>
      <c r="H14" s="7"/>
      <c r="I14" s="7">
        <v>106.5</v>
      </c>
      <c r="J14" s="7"/>
      <c r="K14" s="7">
        <f t="shared" si="0"/>
        <v>106.5</v>
      </c>
    </row>
    <row r="15" spans="1:11">
      <c r="A15" s="9">
        <v>96225</v>
      </c>
      <c r="B15" s="9" t="s">
        <v>195</v>
      </c>
      <c r="C15" s="7"/>
      <c r="D15" s="7"/>
      <c r="E15" s="7">
        <v>159</v>
      </c>
      <c r="F15" s="7"/>
      <c r="G15" s="7"/>
      <c r="H15" s="7"/>
      <c r="I15" s="7"/>
      <c r="J15" s="7"/>
      <c r="K15" s="7">
        <f t="shared" si="0"/>
        <v>159</v>
      </c>
    </row>
    <row r="16" spans="1:11">
      <c r="A16" s="9">
        <v>96174</v>
      </c>
      <c r="B16" s="9" t="s">
        <v>200</v>
      </c>
      <c r="C16" s="7"/>
      <c r="D16" s="7"/>
      <c r="E16" s="7">
        <v>153</v>
      </c>
      <c r="F16" s="7"/>
      <c r="G16" s="7"/>
      <c r="H16" s="7"/>
      <c r="I16" s="7"/>
      <c r="J16" s="7"/>
      <c r="K16" s="7">
        <f t="shared" si="0"/>
        <v>153</v>
      </c>
    </row>
    <row r="17" spans="1:11">
      <c r="A17" s="9">
        <v>96994</v>
      </c>
      <c r="B17" s="9" t="s">
        <v>210</v>
      </c>
      <c r="C17" s="7"/>
      <c r="D17" s="7"/>
      <c r="E17" s="7"/>
      <c r="F17" s="7"/>
      <c r="G17" s="7"/>
      <c r="H17" s="7"/>
      <c r="I17" s="7"/>
      <c r="J17" s="7">
        <v>149</v>
      </c>
      <c r="K17" s="7">
        <f t="shared" si="0"/>
        <v>149</v>
      </c>
    </row>
    <row r="18" spans="1:11">
      <c r="A18" s="9">
        <v>96993</v>
      </c>
      <c r="B18" s="9" t="s">
        <v>211</v>
      </c>
      <c r="C18" s="7"/>
      <c r="D18" s="7"/>
      <c r="E18" s="7"/>
      <c r="F18" s="7"/>
      <c r="G18" s="7"/>
      <c r="H18" s="7"/>
      <c r="I18" s="7"/>
      <c r="J18" s="7">
        <v>153</v>
      </c>
      <c r="K18" s="7">
        <f t="shared" si="0"/>
        <v>153</v>
      </c>
    </row>
    <row r="19" spans="1:11">
      <c r="A19" s="9"/>
      <c r="B19" s="9" t="s">
        <v>212</v>
      </c>
      <c r="C19" s="7"/>
      <c r="D19" s="7"/>
      <c r="E19" s="7">
        <v>69</v>
      </c>
      <c r="F19" s="7"/>
      <c r="G19" s="7"/>
      <c r="H19" s="7"/>
      <c r="I19" s="7">
        <v>80</v>
      </c>
      <c r="J19" s="7">
        <v>15</v>
      </c>
      <c r="K19" s="7">
        <f t="shared" si="0"/>
        <v>164</v>
      </c>
    </row>
    <row r="20" spans="1:11">
      <c r="A20" s="9"/>
      <c r="B20" s="9" t="s">
        <v>185</v>
      </c>
      <c r="C20" s="7"/>
      <c r="D20" s="7"/>
      <c r="E20" s="7">
        <v>165</v>
      </c>
      <c r="F20" s="7"/>
      <c r="G20" s="7"/>
      <c r="H20" s="7"/>
      <c r="I20" s="7"/>
      <c r="J20" s="7"/>
      <c r="K20" s="7">
        <f t="shared" si="0"/>
        <v>165</v>
      </c>
    </row>
    <row r="21" spans="1:11">
      <c r="A21" s="9"/>
      <c r="B21" s="9" t="s">
        <v>199</v>
      </c>
      <c r="C21" s="7"/>
      <c r="D21" s="7"/>
      <c r="E21" s="7">
        <v>158</v>
      </c>
      <c r="F21" s="7"/>
      <c r="G21" s="7"/>
      <c r="H21" s="7"/>
      <c r="I21" s="7"/>
      <c r="J21" s="7"/>
      <c r="K21" s="7">
        <f t="shared" si="0"/>
        <v>158</v>
      </c>
    </row>
    <row r="22" spans="1:11">
      <c r="C22" s="7"/>
      <c r="D22" s="7"/>
      <c r="E22" s="7"/>
      <c r="F22" s="7"/>
      <c r="G22" s="7"/>
      <c r="H22" s="7"/>
      <c r="I22" s="7"/>
      <c r="J22" s="7"/>
      <c r="K22" s="7">
        <f t="shared" si="0"/>
        <v>0</v>
      </c>
    </row>
    <row r="23" spans="1:11">
      <c r="B23" s="4" t="s">
        <v>189</v>
      </c>
      <c r="C23" s="7">
        <f>SUM(C3:C22)</f>
        <v>0</v>
      </c>
      <c r="D23" s="7">
        <f t="shared" ref="D23:K23" si="1">SUM(D3:D22)</f>
        <v>0</v>
      </c>
      <c r="E23" s="7">
        <f t="shared" si="1"/>
        <v>1507.5</v>
      </c>
      <c r="F23" s="7">
        <f t="shared" si="1"/>
        <v>0</v>
      </c>
      <c r="G23" s="7">
        <f t="shared" si="1"/>
        <v>0</v>
      </c>
      <c r="H23" s="7">
        <f t="shared" si="1"/>
        <v>521.5</v>
      </c>
      <c r="I23" s="7">
        <f t="shared" si="1"/>
        <v>457</v>
      </c>
      <c r="J23" s="7">
        <f t="shared" si="1"/>
        <v>329</v>
      </c>
      <c r="K23" s="7">
        <f t="shared" si="1"/>
        <v>2815</v>
      </c>
    </row>
    <row r="24" spans="1:11"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B25" s="4" t="s">
        <v>226</v>
      </c>
      <c r="C25" s="7">
        <f>K23</f>
        <v>2815</v>
      </c>
      <c r="D25" s="7"/>
      <c r="E25" s="7"/>
      <c r="F25" s="7"/>
      <c r="G25" s="7"/>
      <c r="H25" s="7"/>
      <c r="I25" s="7"/>
      <c r="J25" s="7"/>
      <c r="K25" s="7"/>
    </row>
  </sheetData>
  <mergeCells count="2">
    <mergeCell ref="C1:E1"/>
    <mergeCell ref="F1:H1"/>
  </mergeCells>
  <conditionalFormatting sqref="A3:A11">
    <cfRule type="duplicateValues" dxfId="9" priority="9"/>
  </conditionalFormatting>
  <conditionalFormatting sqref="A12:A13">
    <cfRule type="duplicateValues" dxfId="8" priority="3"/>
  </conditionalFormatting>
  <conditionalFormatting sqref="A14:A16">
    <cfRule type="duplicateValues" dxfId="7" priority="5"/>
  </conditionalFormatting>
  <conditionalFormatting sqref="A17:A18">
    <cfRule type="duplicateValues" dxfId="6" priority="10"/>
  </conditionalFormatting>
  <conditionalFormatting sqref="A19:A21">
    <cfRule type="duplicateValues" dxfId="5" priority="1"/>
  </conditionalFormatting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4" zoomScaleNormal="94" workbookViewId="0">
      <pane ySplit="1" topLeftCell="A6" activePane="bottomLeft" state="frozen"/>
      <selection pane="bottomLeft" activeCell="E16" sqref="E16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84" t="s">
        <v>5</v>
      </c>
      <c r="D1" s="185"/>
      <c r="E1" s="185"/>
      <c r="F1" s="184" t="s">
        <v>10</v>
      </c>
      <c r="G1" s="185"/>
      <c r="H1" s="185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110</v>
      </c>
      <c r="F3" s="7"/>
      <c r="G3" s="7"/>
      <c r="H3" s="7">
        <v>1</v>
      </c>
      <c r="I3" s="7">
        <v>23</v>
      </c>
      <c r="J3" s="7">
        <v>11</v>
      </c>
      <c r="K3" s="7">
        <f>SUM(C3:J3)</f>
        <v>145</v>
      </c>
    </row>
    <row r="4" spans="1:11">
      <c r="A4" s="6">
        <v>82193</v>
      </c>
      <c r="B4" s="6" t="s">
        <v>201</v>
      </c>
      <c r="C4" s="7"/>
      <c r="D4" s="7"/>
      <c r="E4" s="7">
        <v>125</v>
      </c>
      <c r="F4" s="7"/>
      <c r="G4" s="7"/>
      <c r="H4" s="7">
        <v>10</v>
      </c>
      <c r="I4" s="7"/>
      <c r="J4" s="7"/>
      <c r="K4" s="7">
        <f t="shared" ref="K4:K22" si="0">SUM(C4:J4)</f>
        <v>135</v>
      </c>
    </row>
    <row r="5" spans="1:11">
      <c r="A5" s="6">
        <v>86420</v>
      </c>
      <c r="B5" s="6" t="s">
        <v>193</v>
      </c>
      <c r="C5" s="7"/>
      <c r="D5" s="7"/>
      <c r="E5" s="7">
        <v>6</v>
      </c>
      <c r="F5" s="7"/>
      <c r="G5" s="7"/>
      <c r="H5" s="7"/>
      <c r="I5" s="7">
        <v>112</v>
      </c>
      <c r="J5" s="7"/>
      <c r="K5" s="7">
        <f t="shared" si="0"/>
        <v>118</v>
      </c>
    </row>
    <row r="6" spans="1:11">
      <c r="A6" s="6">
        <v>86421</v>
      </c>
      <c r="B6" s="6" t="s">
        <v>198</v>
      </c>
      <c r="C6" s="7"/>
      <c r="D6" s="7"/>
      <c r="E6" s="7">
        <v>151</v>
      </c>
      <c r="F6" s="7"/>
      <c r="G6" s="7"/>
      <c r="H6" s="7"/>
      <c r="I6" s="7"/>
      <c r="J6" s="7"/>
      <c r="K6" s="7">
        <f t="shared" si="0"/>
        <v>151</v>
      </c>
    </row>
    <row r="7" spans="1:11">
      <c r="A7" s="6">
        <v>82191</v>
      </c>
      <c r="B7" s="6" t="s">
        <v>203</v>
      </c>
      <c r="C7" s="7"/>
      <c r="D7" s="7"/>
      <c r="E7" s="7">
        <v>105</v>
      </c>
      <c r="F7" s="7"/>
      <c r="G7" s="7"/>
      <c r="H7" s="7">
        <v>29</v>
      </c>
      <c r="I7" s="7"/>
      <c r="J7" s="7"/>
      <c r="K7" s="7">
        <f t="shared" si="0"/>
        <v>134</v>
      </c>
    </row>
    <row r="8" spans="1:11">
      <c r="A8" s="6">
        <v>87308</v>
      </c>
      <c r="B8" s="6" t="s">
        <v>208</v>
      </c>
      <c r="C8" s="7"/>
      <c r="D8" s="7"/>
      <c r="E8" s="7">
        <v>28</v>
      </c>
      <c r="F8" s="7"/>
      <c r="G8" s="7"/>
      <c r="H8" s="7">
        <v>79</v>
      </c>
      <c r="I8" s="7"/>
      <c r="J8" s="7"/>
      <c r="K8" s="7">
        <f t="shared" si="0"/>
        <v>107</v>
      </c>
    </row>
    <row r="9" spans="1:11">
      <c r="A9" s="6">
        <v>86442</v>
      </c>
      <c r="B9" s="6" t="s">
        <v>181</v>
      </c>
      <c r="C9" s="7"/>
      <c r="D9" s="7"/>
      <c r="E9" s="7">
        <v>104</v>
      </c>
      <c r="F9" s="7"/>
      <c r="G9" s="7"/>
      <c r="H9" s="7">
        <v>13</v>
      </c>
      <c r="I9" s="7"/>
      <c r="J9" s="7">
        <v>7</v>
      </c>
      <c r="K9" s="7">
        <f t="shared" si="0"/>
        <v>124</v>
      </c>
    </row>
    <row r="10" spans="1:11">
      <c r="A10" s="6">
        <v>87088</v>
      </c>
      <c r="B10" s="6" t="s">
        <v>194</v>
      </c>
      <c r="C10" s="7"/>
      <c r="D10" s="7"/>
      <c r="E10" s="7">
        <v>135</v>
      </c>
      <c r="F10" s="7"/>
      <c r="G10" s="7"/>
      <c r="H10" s="7">
        <v>17</v>
      </c>
      <c r="I10" s="7"/>
      <c r="J10" s="7"/>
      <c r="K10" s="7">
        <f t="shared" si="0"/>
        <v>152</v>
      </c>
    </row>
    <row r="11" spans="1:11">
      <c r="A11" s="8">
        <v>90387</v>
      </c>
      <c r="B11" s="8" t="s">
        <v>182</v>
      </c>
      <c r="C11" s="7"/>
      <c r="D11" s="7"/>
      <c r="E11" s="7">
        <v>148</v>
      </c>
      <c r="F11" s="7"/>
      <c r="G11" s="7"/>
      <c r="H11" s="7"/>
      <c r="I11" s="7"/>
      <c r="J11" s="7"/>
      <c r="K11" s="7">
        <f t="shared" si="0"/>
        <v>148</v>
      </c>
    </row>
    <row r="12" spans="1:11">
      <c r="A12" s="9">
        <v>90415</v>
      </c>
      <c r="B12" s="9" t="s">
        <v>183</v>
      </c>
      <c r="C12" s="7"/>
      <c r="D12" s="7"/>
      <c r="E12" s="7">
        <v>115</v>
      </c>
      <c r="F12" s="7"/>
      <c r="G12" s="7"/>
      <c r="H12" s="7">
        <v>1</v>
      </c>
      <c r="I12" s="7">
        <v>2</v>
      </c>
      <c r="J12" s="7"/>
      <c r="K12" s="7">
        <f t="shared" si="0"/>
        <v>118</v>
      </c>
    </row>
    <row r="13" spans="1:11">
      <c r="A13" s="9">
        <v>90593</v>
      </c>
      <c r="B13" s="9" t="s">
        <v>184</v>
      </c>
      <c r="C13" s="7"/>
      <c r="D13" s="7"/>
      <c r="E13" s="7">
        <v>93</v>
      </c>
      <c r="F13" s="7"/>
      <c r="G13" s="7"/>
      <c r="H13" s="7">
        <v>34</v>
      </c>
      <c r="I13" s="7"/>
      <c r="J13" s="7"/>
      <c r="K13" s="7">
        <f t="shared" si="0"/>
        <v>127</v>
      </c>
    </row>
    <row r="14" spans="1:11">
      <c r="A14" s="9">
        <v>92504</v>
      </c>
      <c r="B14" s="9" t="s">
        <v>206</v>
      </c>
      <c r="C14" s="7"/>
      <c r="D14" s="7"/>
      <c r="E14" s="7"/>
      <c r="F14" s="7"/>
      <c r="G14" s="7"/>
      <c r="H14" s="7"/>
      <c r="I14" s="7">
        <v>101</v>
      </c>
      <c r="J14" s="7"/>
      <c r="K14" s="7">
        <f t="shared" si="0"/>
        <v>101</v>
      </c>
    </row>
    <row r="15" spans="1:11">
      <c r="A15" s="9">
        <v>96225</v>
      </c>
      <c r="B15" s="9" t="s">
        <v>195</v>
      </c>
      <c r="C15" s="7"/>
      <c r="D15" s="7"/>
      <c r="E15" s="7">
        <v>121</v>
      </c>
      <c r="F15" s="7"/>
      <c r="G15" s="7"/>
      <c r="H15" s="7"/>
      <c r="I15" s="7"/>
      <c r="J15" s="7"/>
      <c r="K15" s="7">
        <f t="shared" si="0"/>
        <v>121</v>
      </c>
    </row>
    <row r="16" spans="1:11">
      <c r="A16" s="9">
        <v>96174</v>
      </c>
      <c r="B16" s="9" t="s">
        <v>200</v>
      </c>
      <c r="C16" s="7"/>
      <c r="D16" s="7"/>
      <c r="E16" s="7">
        <v>72</v>
      </c>
      <c r="F16" s="7"/>
      <c r="G16" s="7"/>
      <c r="H16" s="7"/>
      <c r="I16" s="7">
        <v>43</v>
      </c>
      <c r="J16" s="7"/>
      <c r="K16" s="7">
        <f t="shared" si="0"/>
        <v>115</v>
      </c>
    </row>
    <row r="17" spans="1:11">
      <c r="A17" s="9">
        <v>96994</v>
      </c>
      <c r="B17" s="9" t="s">
        <v>210</v>
      </c>
      <c r="C17" s="7"/>
      <c r="D17" s="7"/>
      <c r="E17" s="7"/>
      <c r="F17" s="7"/>
      <c r="G17" s="7"/>
      <c r="H17" s="7"/>
      <c r="I17" s="7"/>
      <c r="J17" s="7">
        <v>139</v>
      </c>
      <c r="K17" s="7">
        <f t="shared" si="0"/>
        <v>139</v>
      </c>
    </row>
    <row r="18" spans="1:11">
      <c r="A18" s="9">
        <v>96993</v>
      </c>
      <c r="B18" s="9" t="s">
        <v>211</v>
      </c>
      <c r="C18" s="7"/>
      <c r="D18" s="7"/>
      <c r="E18" s="7"/>
      <c r="F18" s="7"/>
      <c r="G18" s="7"/>
      <c r="H18" s="7"/>
      <c r="I18" s="7"/>
      <c r="J18" s="7">
        <v>159</v>
      </c>
      <c r="K18" s="7">
        <f t="shared" si="0"/>
        <v>159</v>
      </c>
    </row>
    <row r="19" spans="1:11">
      <c r="A19" s="9"/>
      <c r="B19" s="9" t="s">
        <v>212</v>
      </c>
      <c r="C19" s="7"/>
      <c r="D19" s="7"/>
      <c r="E19" s="7"/>
      <c r="F19" s="7"/>
      <c r="G19" s="7"/>
      <c r="H19" s="7">
        <v>97</v>
      </c>
      <c r="I19" s="7">
        <v>28</v>
      </c>
      <c r="J19" s="7">
        <v>24</v>
      </c>
      <c r="K19" s="7">
        <f t="shared" si="0"/>
        <v>149</v>
      </c>
    </row>
    <row r="20" spans="1:11">
      <c r="A20" s="9"/>
      <c r="B20" s="9" t="s">
        <v>185</v>
      </c>
      <c r="C20" s="7"/>
      <c r="D20" s="7"/>
      <c r="E20" s="7">
        <v>132</v>
      </c>
      <c r="F20" s="7"/>
      <c r="G20" s="7"/>
      <c r="H20" s="7"/>
      <c r="I20" s="7"/>
      <c r="J20" s="7"/>
      <c r="K20" s="7">
        <f t="shared" si="0"/>
        <v>132</v>
      </c>
    </row>
    <row r="21" spans="1:11">
      <c r="A21" s="9"/>
      <c r="B21" s="9" t="s">
        <v>199</v>
      </c>
      <c r="C21" s="7"/>
      <c r="D21" s="7"/>
      <c r="E21" s="7">
        <v>158</v>
      </c>
      <c r="F21" s="7"/>
      <c r="G21" s="7"/>
      <c r="H21" s="7"/>
      <c r="I21" s="7"/>
      <c r="J21" s="7"/>
      <c r="K21" s="7">
        <f t="shared" si="0"/>
        <v>158</v>
      </c>
    </row>
    <row r="22" spans="1:11">
      <c r="C22" s="7"/>
      <c r="D22" s="7"/>
      <c r="E22" s="7"/>
      <c r="F22" s="7"/>
      <c r="G22" s="7"/>
      <c r="H22" s="7"/>
      <c r="I22" s="7"/>
      <c r="J22" s="7"/>
      <c r="K22" s="7">
        <f t="shared" si="0"/>
        <v>0</v>
      </c>
    </row>
    <row r="23" spans="1:11">
      <c r="B23" s="4" t="s">
        <v>189</v>
      </c>
      <c r="C23" s="7">
        <f>SUM(C3:C22)</f>
        <v>0</v>
      </c>
      <c r="D23" s="7">
        <f t="shared" ref="D23:K23" si="1">SUM(D3:D22)</f>
        <v>0</v>
      </c>
      <c r="E23" s="7">
        <f t="shared" si="1"/>
        <v>1603</v>
      </c>
      <c r="F23" s="7">
        <f t="shared" si="1"/>
        <v>0</v>
      </c>
      <c r="G23" s="7">
        <f t="shared" si="1"/>
        <v>0</v>
      </c>
      <c r="H23" s="7">
        <f t="shared" si="1"/>
        <v>281</v>
      </c>
      <c r="I23" s="7">
        <f t="shared" si="1"/>
        <v>309</v>
      </c>
      <c r="J23" s="7">
        <f t="shared" si="1"/>
        <v>340</v>
      </c>
      <c r="K23" s="7">
        <f t="shared" si="1"/>
        <v>2533</v>
      </c>
    </row>
    <row r="24" spans="1:11"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B25" s="4" t="s">
        <v>227</v>
      </c>
      <c r="C25" s="7">
        <f>K23</f>
        <v>2533</v>
      </c>
      <c r="D25" s="7"/>
      <c r="E25" s="7"/>
      <c r="F25" s="7"/>
      <c r="G25" s="7"/>
      <c r="H25" s="7"/>
      <c r="I25" s="7"/>
      <c r="J25" s="7"/>
      <c r="K25" s="7"/>
    </row>
  </sheetData>
  <mergeCells count="2">
    <mergeCell ref="C1:E1"/>
    <mergeCell ref="F1:H1"/>
  </mergeCells>
  <conditionalFormatting sqref="A3:A11">
    <cfRule type="duplicateValues" dxfId="4" priority="4"/>
  </conditionalFormatting>
  <conditionalFormatting sqref="A12:A13">
    <cfRule type="duplicateValues" dxfId="3" priority="2"/>
  </conditionalFormatting>
  <conditionalFormatting sqref="A14:A16">
    <cfRule type="duplicateValues" dxfId="2" priority="3"/>
  </conditionalFormatting>
  <conditionalFormatting sqref="A17:A18">
    <cfRule type="duplicateValues" dxfId="1" priority="5"/>
  </conditionalFormatting>
  <conditionalFormatting sqref="A19:A21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topLeftCell="A4" workbookViewId="0">
      <selection activeCell="C20" sqref="C20"/>
    </sheetView>
  </sheetViews>
  <sheetFormatPr defaultRowHeight="15"/>
  <cols>
    <col min="1" max="1" width="8.7109375" bestFit="1" customWidth="1"/>
    <col min="2" max="2" width="29.28515625" customWidth="1"/>
    <col min="3" max="3" width="7.5703125" bestFit="1" customWidth="1"/>
    <col min="4" max="4" width="8.5703125" bestFit="1" customWidth="1"/>
    <col min="5" max="5" width="12.5703125" customWidth="1"/>
    <col min="6" max="6" width="13.140625" customWidth="1"/>
    <col min="7" max="7" width="10.5703125" bestFit="1" customWidth="1"/>
    <col min="8" max="9" width="2.7109375" customWidth="1"/>
    <col min="10" max="10" width="8.85546875" customWidth="1"/>
    <col min="11" max="11" width="9.28515625" bestFit="1" customWidth="1"/>
    <col min="12" max="12" width="8.85546875" customWidth="1"/>
  </cols>
  <sheetData>
    <row r="2" spans="1:12" ht="45">
      <c r="A2" s="117"/>
      <c r="B2" s="117"/>
      <c r="C2" s="175" t="s">
        <v>294</v>
      </c>
      <c r="D2" s="176"/>
      <c r="E2" s="177"/>
      <c r="F2" s="108" t="s">
        <v>295</v>
      </c>
      <c r="G2" s="101" t="s">
        <v>174</v>
      </c>
      <c r="H2" s="134"/>
      <c r="I2" s="134"/>
      <c r="J2" s="178" t="s">
        <v>3</v>
      </c>
      <c r="K2" s="178" t="s">
        <v>331</v>
      </c>
      <c r="L2" s="178" t="s">
        <v>344</v>
      </c>
    </row>
    <row r="3" spans="1:12" ht="25.5">
      <c r="A3" s="110" t="s">
        <v>175</v>
      </c>
      <c r="B3" s="5" t="s">
        <v>176</v>
      </c>
      <c r="C3" s="5" t="s">
        <v>177</v>
      </c>
      <c r="D3" s="5" t="s">
        <v>178</v>
      </c>
      <c r="E3" s="110" t="s">
        <v>179</v>
      </c>
      <c r="F3" s="5" t="s">
        <v>177</v>
      </c>
      <c r="G3" s="5"/>
      <c r="H3" s="135"/>
      <c r="I3" s="135"/>
      <c r="J3" s="179"/>
      <c r="K3" s="179"/>
      <c r="L3" s="179"/>
    </row>
    <row r="4" spans="1:12">
      <c r="A4" s="118" t="s">
        <v>339</v>
      </c>
      <c r="B4" s="9" t="s">
        <v>334</v>
      </c>
      <c r="C4" s="100"/>
      <c r="D4" s="100">
        <v>17</v>
      </c>
      <c r="E4" s="100"/>
      <c r="F4" s="100">
        <v>159</v>
      </c>
      <c r="G4" s="111">
        <f>SUM(C4:F4)</f>
        <v>176</v>
      </c>
      <c r="H4" s="136"/>
      <c r="I4" s="136"/>
      <c r="J4" s="140">
        <v>8</v>
      </c>
      <c r="K4" s="140">
        <v>21</v>
      </c>
      <c r="L4" s="140">
        <f>K4*J4</f>
        <v>168</v>
      </c>
    </row>
    <row r="5" spans="1:12">
      <c r="A5" s="74" t="s">
        <v>288</v>
      </c>
      <c r="B5" s="9" t="s">
        <v>238</v>
      </c>
      <c r="C5" s="100">
        <v>1</v>
      </c>
      <c r="D5" s="100">
        <v>13.5</v>
      </c>
      <c r="E5" s="100"/>
      <c r="F5" s="100">
        <v>161.5</v>
      </c>
      <c r="G5" s="111">
        <f t="shared" ref="G5:G17" si="0">SUM(C5:F5)</f>
        <v>176</v>
      </c>
      <c r="H5" s="136"/>
      <c r="I5" s="136"/>
      <c r="J5" s="140">
        <v>8</v>
      </c>
      <c r="K5" s="140">
        <v>21</v>
      </c>
      <c r="L5" s="140">
        <f>K5*J5</f>
        <v>168</v>
      </c>
    </row>
    <row r="6" spans="1:12">
      <c r="A6" s="105" t="s">
        <v>292</v>
      </c>
      <c r="B6" s="9" t="s">
        <v>263</v>
      </c>
      <c r="C6" s="100"/>
      <c r="D6" s="100">
        <v>17</v>
      </c>
      <c r="E6" s="100">
        <v>2</v>
      </c>
      <c r="F6" s="100">
        <v>157</v>
      </c>
      <c r="G6" s="111">
        <f t="shared" si="0"/>
        <v>176</v>
      </c>
      <c r="H6" s="136"/>
      <c r="I6" s="136"/>
      <c r="J6" s="140">
        <v>8</v>
      </c>
      <c r="K6" s="140">
        <v>21</v>
      </c>
      <c r="L6" s="140">
        <f t="shared" ref="L6:L17" si="1">K6*J6</f>
        <v>168</v>
      </c>
    </row>
    <row r="7" spans="1:12">
      <c r="A7" s="74">
        <v>138496</v>
      </c>
      <c r="B7" s="9" t="s">
        <v>228</v>
      </c>
      <c r="C7" s="100">
        <v>23</v>
      </c>
      <c r="D7" s="100">
        <v>16.5</v>
      </c>
      <c r="E7" s="100">
        <v>23</v>
      </c>
      <c r="F7" s="100">
        <v>113.5</v>
      </c>
      <c r="G7" s="111">
        <f t="shared" si="0"/>
        <v>176</v>
      </c>
      <c r="H7" s="136"/>
      <c r="I7" s="136"/>
      <c r="J7" s="140">
        <v>8</v>
      </c>
      <c r="K7" s="140">
        <v>21</v>
      </c>
      <c r="L7" s="140">
        <f t="shared" si="1"/>
        <v>168</v>
      </c>
    </row>
    <row r="8" spans="1:12">
      <c r="A8" s="145" t="s">
        <v>345</v>
      </c>
      <c r="B8" s="9" t="s">
        <v>335</v>
      </c>
      <c r="C8" s="100"/>
      <c r="D8" s="100"/>
      <c r="E8" s="100"/>
      <c r="F8" s="100">
        <v>176</v>
      </c>
      <c r="G8" s="111">
        <f t="shared" si="0"/>
        <v>176</v>
      </c>
      <c r="H8" s="136"/>
      <c r="I8" s="136"/>
      <c r="J8" s="140">
        <v>8</v>
      </c>
      <c r="K8" s="140">
        <v>21</v>
      </c>
      <c r="L8" s="140">
        <f t="shared" si="1"/>
        <v>168</v>
      </c>
    </row>
    <row r="9" spans="1:12">
      <c r="A9" s="9">
        <v>90415</v>
      </c>
      <c r="B9" s="9" t="s">
        <v>336</v>
      </c>
      <c r="C9" s="100">
        <v>59</v>
      </c>
      <c r="D9" s="100">
        <v>9</v>
      </c>
      <c r="E9" s="100">
        <v>10</v>
      </c>
      <c r="F9" s="100">
        <v>81.5</v>
      </c>
      <c r="G9" s="111">
        <f t="shared" si="0"/>
        <v>159.5</v>
      </c>
      <c r="H9" s="136"/>
      <c r="I9" s="136"/>
      <c r="J9" s="140">
        <v>8</v>
      </c>
      <c r="K9" s="140">
        <v>21</v>
      </c>
      <c r="L9" s="140">
        <f t="shared" si="1"/>
        <v>168</v>
      </c>
    </row>
    <row r="10" spans="1:12">
      <c r="A10" s="9">
        <v>107055</v>
      </c>
      <c r="B10" s="9" t="s">
        <v>185</v>
      </c>
      <c r="C10" s="100"/>
      <c r="D10" s="100">
        <v>2</v>
      </c>
      <c r="E10" s="100"/>
      <c r="F10" s="100">
        <v>123</v>
      </c>
      <c r="G10" s="111">
        <f t="shared" si="0"/>
        <v>125</v>
      </c>
      <c r="H10" s="136"/>
      <c r="I10" s="136"/>
      <c r="J10" s="140">
        <v>8</v>
      </c>
      <c r="K10" s="140">
        <v>21</v>
      </c>
      <c r="L10" s="140">
        <f t="shared" si="1"/>
        <v>168</v>
      </c>
    </row>
    <row r="11" spans="1:12">
      <c r="A11" s="145" t="s">
        <v>290</v>
      </c>
      <c r="B11" s="132" t="s">
        <v>239</v>
      </c>
      <c r="C11" s="100"/>
      <c r="D11" s="100"/>
      <c r="E11" s="100">
        <v>11</v>
      </c>
      <c r="F11" s="100">
        <v>149</v>
      </c>
      <c r="G11" s="111">
        <f t="shared" si="0"/>
        <v>160</v>
      </c>
      <c r="H11" s="136"/>
      <c r="I11" s="136"/>
      <c r="J11" s="140">
        <v>8</v>
      </c>
      <c r="K11" s="140">
        <v>21</v>
      </c>
      <c r="L11" s="140">
        <f t="shared" si="1"/>
        <v>168</v>
      </c>
    </row>
    <row r="12" spans="1:12">
      <c r="A12" s="118" t="s">
        <v>338</v>
      </c>
      <c r="B12" s="133" t="s">
        <v>337</v>
      </c>
      <c r="C12" s="120"/>
      <c r="D12" s="120">
        <v>71.5</v>
      </c>
      <c r="E12" s="120"/>
      <c r="F12" s="120">
        <v>104.5</v>
      </c>
      <c r="G12" s="111">
        <f t="shared" si="0"/>
        <v>176</v>
      </c>
      <c r="H12" s="137"/>
      <c r="I12" s="137"/>
      <c r="J12" s="140">
        <v>8</v>
      </c>
      <c r="K12" s="140">
        <v>21</v>
      </c>
      <c r="L12" s="140">
        <f t="shared" si="1"/>
        <v>168</v>
      </c>
    </row>
    <row r="13" spans="1:12">
      <c r="A13" s="74">
        <v>100488</v>
      </c>
      <c r="B13" s="74" t="s">
        <v>230</v>
      </c>
      <c r="C13" s="100"/>
      <c r="D13" s="100">
        <v>3</v>
      </c>
      <c r="E13" s="100">
        <v>17</v>
      </c>
      <c r="F13" s="100">
        <v>137</v>
      </c>
      <c r="G13" s="111">
        <f t="shared" si="0"/>
        <v>157</v>
      </c>
      <c r="H13" s="137"/>
      <c r="I13" s="137"/>
      <c r="J13" s="140">
        <v>8</v>
      </c>
      <c r="K13" s="140">
        <v>21</v>
      </c>
      <c r="L13" s="140">
        <f t="shared" si="1"/>
        <v>168</v>
      </c>
    </row>
    <row r="14" spans="1:12">
      <c r="A14" s="74" t="s">
        <v>386</v>
      </c>
      <c r="B14" s="146" t="s">
        <v>349</v>
      </c>
      <c r="C14" s="100"/>
      <c r="D14" s="100"/>
      <c r="E14" s="100">
        <v>40</v>
      </c>
      <c r="F14" s="100">
        <v>112</v>
      </c>
      <c r="G14" s="111">
        <f t="shared" si="0"/>
        <v>152</v>
      </c>
      <c r="H14" s="137"/>
      <c r="I14" s="137"/>
      <c r="J14" s="140">
        <v>8</v>
      </c>
      <c r="K14" s="140">
        <v>20</v>
      </c>
      <c r="L14" s="140">
        <f t="shared" si="1"/>
        <v>160</v>
      </c>
    </row>
    <row r="15" spans="1:12">
      <c r="A15" s="74" t="s">
        <v>348</v>
      </c>
      <c r="B15" s="147" t="s">
        <v>352</v>
      </c>
      <c r="C15" s="100"/>
      <c r="D15" s="100"/>
      <c r="E15" s="100"/>
      <c r="F15" s="100">
        <v>120</v>
      </c>
      <c r="G15" s="111">
        <f t="shared" si="0"/>
        <v>120</v>
      </c>
      <c r="H15" s="137"/>
      <c r="I15" s="137"/>
      <c r="J15" s="140">
        <v>8</v>
      </c>
      <c r="K15" s="140">
        <v>15</v>
      </c>
      <c r="L15" s="140">
        <f t="shared" si="1"/>
        <v>120</v>
      </c>
    </row>
    <row r="16" spans="1:12">
      <c r="A16" s="74" t="s">
        <v>387</v>
      </c>
      <c r="B16" s="148" t="s">
        <v>368</v>
      </c>
      <c r="C16" s="100"/>
      <c r="D16" s="100"/>
      <c r="E16" s="100">
        <v>12</v>
      </c>
      <c r="F16" s="100">
        <v>60</v>
      </c>
      <c r="G16" s="111">
        <f t="shared" si="0"/>
        <v>72</v>
      </c>
      <c r="H16" s="137"/>
      <c r="I16" s="137"/>
      <c r="J16" s="140">
        <v>8</v>
      </c>
      <c r="K16" s="140">
        <v>9</v>
      </c>
      <c r="L16" s="140">
        <f t="shared" si="1"/>
        <v>72</v>
      </c>
    </row>
    <row r="17" spans="1:12">
      <c r="A17" s="74" t="s">
        <v>388</v>
      </c>
      <c r="B17" s="74" t="s">
        <v>369</v>
      </c>
      <c r="C17" s="100"/>
      <c r="D17" s="100"/>
      <c r="E17" s="100"/>
      <c r="F17" s="100">
        <v>80</v>
      </c>
      <c r="G17" s="111">
        <f t="shared" si="0"/>
        <v>80</v>
      </c>
      <c r="H17" s="136"/>
      <c r="I17" s="136"/>
      <c r="J17" s="140">
        <v>8</v>
      </c>
      <c r="K17" s="140">
        <v>10</v>
      </c>
      <c r="L17" s="140">
        <f t="shared" si="1"/>
        <v>80</v>
      </c>
    </row>
    <row r="18" spans="1:12" ht="38.25">
      <c r="A18" s="74"/>
      <c r="B18" s="110" t="s">
        <v>189</v>
      </c>
      <c r="C18" s="141">
        <f t="shared" ref="C18:G18" si="2">SUM(C3:C17)</f>
        <v>83</v>
      </c>
      <c r="D18" s="141">
        <f t="shared" si="2"/>
        <v>149.5</v>
      </c>
      <c r="E18" s="141">
        <f t="shared" si="2"/>
        <v>115</v>
      </c>
      <c r="F18" s="141">
        <f t="shared" si="2"/>
        <v>1734</v>
      </c>
      <c r="G18" s="142">
        <f t="shared" si="2"/>
        <v>2081.5</v>
      </c>
      <c r="H18" s="136"/>
      <c r="I18" s="136"/>
      <c r="J18" s="110" t="s">
        <v>350</v>
      </c>
      <c r="K18" s="112"/>
      <c r="L18" s="106">
        <f>SUM(L4:L17)</f>
        <v>2112</v>
      </c>
    </row>
    <row r="19" spans="1:12">
      <c r="A19" s="74"/>
      <c r="B19" s="74"/>
      <c r="C19" s="74"/>
      <c r="D19" s="74"/>
      <c r="E19" s="74"/>
      <c r="F19" s="74"/>
      <c r="G19" s="74"/>
      <c r="H19" s="138"/>
      <c r="I19" s="138"/>
    </row>
    <row r="20" spans="1:12">
      <c r="A20" s="74"/>
      <c r="B20" s="110" t="s">
        <v>351</v>
      </c>
      <c r="C20" s="150">
        <v>2081.5</v>
      </c>
      <c r="D20" s="74"/>
      <c r="E20" s="74"/>
      <c r="F20" s="74"/>
      <c r="G20" s="74"/>
      <c r="H20" s="138"/>
      <c r="I20" s="138"/>
    </row>
    <row r="22" spans="1:12">
      <c r="B22" s="110" t="s">
        <v>353</v>
      </c>
      <c r="C22" s="112">
        <f>C18*600</f>
        <v>49800</v>
      </c>
      <c r="D22" s="151">
        <f>D18*500</f>
        <v>74750</v>
      </c>
      <c r="E22" s="112"/>
      <c r="F22" s="112">
        <f>F18*600</f>
        <v>1040400</v>
      </c>
      <c r="G22" s="151">
        <f>F22+D22+C22</f>
        <v>1164950</v>
      </c>
      <c r="H22" s="139"/>
      <c r="I22" s="139"/>
    </row>
  </sheetData>
  <mergeCells count="4">
    <mergeCell ref="C2:E2"/>
    <mergeCell ref="J2:J3"/>
    <mergeCell ref="K2:K3"/>
    <mergeCell ref="L2:L3"/>
  </mergeCells>
  <conditionalFormatting sqref="A4">
    <cfRule type="duplicateValues" dxfId="153" priority="16"/>
  </conditionalFormatting>
  <conditionalFormatting sqref="A6">
    <cfRule type="duplicateValues" dxfId="152" priority="15"/>
  </conditionalFormatting>
  <conditionalFormatting sqref="A12">
    <cfRule type="duplicateValues" dxfId="151" priority="14"/>
  </conditionalFormatting>
  <conditionalFormatting sqref="A9">
    <cfRule type="duplicateValues" dxfId="150" priority="13"/>
  </conditionalFormatting>
  <conditionalFormatting sqref="A12">
    <cfRule type="duplicateValues" dxfId="149" priority="12"/>
  </conditionalFormatting>
  <conditionalFormatting sqref="A6">
    <cfRule type="duplicateValues" dxfId="148" priority="11"/>
  </conditionalFormatting>
  <conditionalFormatting sqref="A9">
    <cfRule type="duplicateValues" dxfId="147" priority="10"/>
  </conditionalFormatting>
  <conditionalFormatting sqref="A10">
    <cfRule type="duplicateValues" dxfId="146" priority="9"/>
  </conditionalFormatting>
  <conditionalFormatting sqref="A4">
    <cfRule type="duplicateValues" dxfId="145" priority="8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A4" sqref="A4:A14"/>
    </sheetView>
  </sheetViews>
  <sheetFormatPr defaultRowHeight="15"/>
  <cols>
    <col min="1" max="1" width="8.7109375" bestFit="1" customWidth="1"/>
    <col min="2" max="2" width="24.5703125" customWidth="1"/>
    <col min="3" max="3" width="6.5703125" bestFit="1" customWidth="1"/>
    <col min="4" max="4" width="7.28515625" customWidth="1"/>
    <col min="5" max="5" width="12.5703125" customWidth="1"/>
    <col min="6" max="6" width="13.140625" customWidth="1"/>
    <col min="7" max="7" width="7" bestFit="1" customWidth="1"/>
    <col min="8" max="9" width="2.7109375" customWidth="1"/>
    <col min="10" max="10" width="10.5703125" customWidth="1"/>
    <col min="11" max="11" width="9.28515625" bestFit="1" customWidth="1"/>
    <col min="12" max="12" width="8.85546875" customWidth="1"/>
  </cols>
  <sheetData>
    <row r="2" spans="1:12" ht="45">
      <c r="A2" s="117"/>
      <c r="B2" s="117"/>
      <c r="C2" s="175" t="s">
        <v>294</v>
      </c>
      <c r="D2" s="176"/>
      <c r="E2" s="177"/>
      <c r="F2" s="108" t="s">
        <v>295</v>
      </c>
      <c r="G2" s="101" t="s">
        <v>174</v>
      </c>
      <c r="H2" s="134"/>
      <c r="I2" s="134"/>
      <c r="J2" s="178" t="s">
        <v>3</v>
      </c>
      <c r="K2" s="178" t="s">
        <v>331</v>
      </c>
      <c r="L2" s="178" t="s">
        <v>344</v>
      </c>
    </row>
    <row r="3" spans="1:12" ht="25.5">
      <c r="A3" s="110" t="s">
        <v>175</v>
      </c>
      <c r="B3" s="5" t="s">
        <v>176</v>
      </c>
      <c r="C3" s="5" t="s">
        <v>177</v>
      </c>
      <c r="D3" s="5" t="s">
        <v>178</v>
      </c>
      <c r="E3" s="110" t="s">
        <v>179</v>
      </c>
      <c r="F3" s="5" t="s">
        <v>177</v>
      </c>
      <c r="G3" s="5"/>
      <c r="H3" s="135"/>
      <c r="I3" s="135"/>
      <c r="J3" s="179"/>
      <c r="K3" s="179"/>
      <c r="L3" s="179"/>
    </row>
    <row r="4" spans="1:12">
      <c r="A4" s="118" t="s">
        <v>339</v>
      </c>
      <c r="B4" s="9" t="s">
        <v>334</v>
      </c>
      <c r="C4" s="100"/>
      <c r="D4" s="100">
        <v>64</v>
      </c>
      <c r="E4" s="100">
        <v>51</v>
      </c>
      <c r="F4" s="100">
        <v>61</v>
      </c>
      <c r="G4" s="99">
        <f t="shared" ref="G4:G14" si="0">SUM(C4:F4)</f>
        <v>176</v>
      </c>
      <c r="H4" s="136"/>
      <c r="I4" s="136"/>
      <c r="J4" s="140">
        <v>8</v>
      </c>
      <c r="K4" s="140">
        <v>22</v>
      </c>
      <c r="L4" s="140">
        <f>K4*J4</f>
        <v>176</v>
      </c>
    </row>
    <row r="5" spans="1:12">
      <c r="A5" s="74" t="s">
        <v>288</v>
      </c>
      <c r="B5" s="9" t="s">
        <v>238</v>
      </c>
      <c r="C5" s="100"/>
      <c r="D5" s="100">
        <v>13</v>
      </c>
      <c r="E5" s="100"/>
      <c r="F5" s="100">
        <v>163</v>
      </c>
      <c r="G5" s="99">
        <f t="shared" si="0"/>
        <v>176</v>
      </c>
      <c r="H5" s="136"/>
      <c r="I5" s="136"/>
      <c r="J5" s="140">
        <v>8</v>
      </c>
      <c r="K5" s="140">
        <v>22</v>
      </c>
      <c r="L5" s="140">
        <f>K5*J5</f>
        <v>176</v>
      </c>
    </row>
    <row r="6" spans="1:12">
      <c r="A6" s="105" t="s">
        <v>292</v>
      </c>
      <c r="B6" s="9" t="s">
        <v>263</v>
      </c>
      <c r="C6" s="100">
        <v>2</v>
      </c>
      <c r="D6" s="100">
        <v>69</v>
      </c>
      <c r="E6" s="100">
        <v>4</v>
      </c>
      <c r="F6" s="100">
        <v>101</v>
      </c>
      <c r="G6" s="99">
        <f t="shared" si="0"/>
        <v>176</v>
      </c>
      <c r="H6" s="136"/>
      <c r="I6" s="136"/>
      <c r="J6" s="140">
        <v>8</v>
      </c>
      <c r="K6" s="140">
        <v>22</v>
      </c>
      <c r="L6" s="140">
        <f t="shared" ref="L6:L14" si="1">K6*J6</f>
        <v>176</v>
      </c>
    </row>
    <row r="7" spans="1:12">
      <c r="A7" s="74">
        <v>138496</v>
      </c>
      <c r="B7" s="9" t="s">
        <v>228</v>
      </c>
      <c r="C7" s="100">
        <v>3.5</v>
      </c>
      <c r="D7" s="100">
        <v>17.5</v>
      </c>
      <c r="E7" s="100">
        <v>27</v>
      </c>
      <c r="F7" s="100">
        <v>110.5</v>
      </c>
      <c r="G7" s="99">
        <f t="shared" si="0"/>
        <v>158.5</v>
      </c>
      <c r="H7" s="136"/>
      <c r="I7" s="136"/>
      <c r="J7" s="140">
        <v>8</v>
      </c>
      <c r="K7" s="140">
        <v>22</v>
      </c>
      <c r="L7" s="140">
        <f t="shared" si="1"/>
        <v>176</v>
      </c>
    </row>
    <row r="8" spans="1:12">
      <c r="A8" s="145" t="s">
        <v>345</v>
      </c>
      <c r="B8" s="9" t="s">
        <v>335</v>
      </c>
      <c r="C8" s="100"/>
      <c r="D8" s="100"/>
      <c r="E8" s="100">
        <v>43</v>
      </c>
      <c r="F8" s="100">
        <v>133</v>
      </c>
      <c r="G8" s="99">
        <f t="shared" si="0"/>
        <v>176</v>
      </c>
      <c r="H8" s="136"/>
      <c r="I8" s="136"/>
      <c r="J8" s="140">
        <v>8</v>
      </c>
      <c r="K8" s="140">
        <v>22</v>
      </c>
      <c r="L8" s="140">
        <f t="shared" si="1"/>
        <v>176</v>
      </c>
    </row>
    <row r="9" spans="1:12">
      <c r="A9" s="9">
        <v>90415</v>
      </c>
      <c r="B9" s="9" t="s">
        <v>336</v>
      </c>
      <c r="C9" s="100">
        <v>3</v>
      </c>
      <c r="D9" s="100">
        <v>5</v>
      </c>
      <c r="E9" s="100">
        <v>8</v>
      </c>
      <c r="F9" s="100">
        <v>148.5</v>
      </c>
      <c r="G9" s="99">
        <f t="shared" si="0"/>
        <v>164.5</v>
      </c>
      <c r="H9" s="136"/>
      <c r="I9" s="136"/>
      <c r="J9" s="140">
        <v>8</v>
      </c>
      <c r="K9" s="140">
        <v>22</v>
      </c>
      <c r="L9" s="140">
        <f t="shared" si="1"/>
        <v>176</v>
      </c>
    </row>
    <row r="10" spans="1:12">
      <c r="A10" s="9">
        <v>107055</v>
      </c>
      <c r="B10" s="9" t="s">
        <v>185</v>
      </c>
      <c r="C10" s="100"/>
      <c r="D10" s="100">
        <v>1</v>
      </c>
      <c r="E10" s="100">
        <v>2</v>
      </c>
      <c r="F10" s="100">
        <v>105</v>
      </c>
      <c r="G10" s="99">
        <f t="shared" si="0"/>
        <v>108</v>
      </c>
      <c r="H10" s="136"/>
      <c r="I10" s="136"/>
      <c r="J10" s="140">
        <v>8</v>
      </c>
      <c r="K10" s="140">
        <v>22</v>
      </c>
      <c r="L10" s="140">
        <f t="shared" si="1"/>
        <v>176</v>
      </c>
    </row>
    <row r="11" spans="1:12">
      <c r="A11" s="145" t="s">
        <v>290</v>
      </c>
      <c r="B11" s="132" t="s">
        <v>239</v>
      </c>
      <c r="C11" s="100"/>
      <c r="D11" s="100"/>
      <c r="E11" s="100">
        <v>13</v>
      </c>
      <c r="F11" s="100">
        <v>123</v>
      </c>
      <c r="G11" s="99">
        <f t="shared" si="0"/>
        <v>136</v>
      </c>
      <c r="H11" s="136"/>
      <c r="I11" s="136"/>
      <c r="J11" s="140">
        <v>8</v>
      </c>
      <c r="K11" s="140">
        <v>22</v>
      </c>
      <c r="L11" s="140">
        <f t="shared" si="1"/>
        <v>176</v>
      </c>
    </row>
    <row r="12" spans="1:12">
      <c r="A12" s="118" t="s">
        <v>338</v>
      </c>
      <c r="B12" s="133" t="s">
        <v>337</v>
      </c>
      <c r="C12" s="120"/>
      <c r="D12" s="120">
        <v>79</v>
      </c>
      <c r="E12" s="120">
        <v>51</v>
      </c>
      <c r="F12" s="120">
        <v>46</v>
      </c>
      <c r="G12" s="122">
        <f t="shared" si="0"/>
        <v>176</v>
      </c>
      <c r="H12" s="137"/>
      <c r="I12" s="137"/>
      <c r="J12" s="140">
        <v>8</v>
      </c>
      <c r="K12" s="140">
        <v>22</v>
      </c>
      <c r="L12" s="140">
        <f t="shared" si="1"/>
        <v>176</v>
      </c>
    </row>
    <row r="13" spans="1:12">
      <c r="A13" s="74">
        <v>100488</v>
      </c>
      <c r="B13" s="74" t="s">
        <v>230</v>
      </c>
      <c r="C13" s="100"/>
      <c r="D13" s="100">
        <v>9</v>
      </c>
      <c r="E13" s="100">
        <v>17.5</v>
      </c>
      <c r="F13" s="100">
        <v>138</v>
      </c>
      <c r="G13" s="122">
        <f t="shared" si="0"/>
        <v>164.5</v>
      </c>
      <c r="H13" s="137"/>
      <c r="I13" s="137"/>
      <c r="J13" s="140">
        <v>8</v>
      </c>
      <c r="K13" s="140">
        <v>22</v>
      </c>
      <c r="L13" s="140">
        <f t="shared" si="1"/>
        <v>176</v>
      </c>
    </row>
    <row r="14" spans="1:12">
      <c r="A14" s="74" t="s">
        <v>348</v>
      </c>
      <c r="B14" s="143" t="s">
        <v>346</v>
      </c>
      <c r="C14" s="100"/>
      <c r="D14" s="100"/>
      <c r="E14" s="100"/>
      <c r="F14" s="100">
        <v>80</v>
      </c>
      <c r="G14" s="122">
        <f t="shared" si="0"/>
        <v>80</v>
      </c>
      <c r="H14" s="137"/>
      <c r="I14" s="137"/>
      <c r="J14" s="140">
        <v>8</v>
      </c>
      <c r="K14" s="140">
        <v>10</v>
      </c>
      <c r="L14" s="140">
        <f t="shared" si="1"/>
        <v>80</v>
      </c>
    </row>
    <row r="15" spans="1:12">
      <c r="A15" s="74"/>
      <c r="B15" s="74"/>
      <c r="C15" s="100"/>
      <c r="D15" s="100"/>
      <c r="E15" s="100"/>
      <c r="F15" s="100"/>
      <c r="G15" s="99"/>
      <c r="H15" s="136"/>
      <c r="I15" s="136"/>
      <c r="J15" s="112"/>
      <c r="K15" s="112"/>
      <c r="L15" s="112"/>
    </row>
    <row r="16" spans="1:12" ht="38.25">
      <c r="A16" s="74"/>
      <c r="B16" s="110" t="s">
        <v>189</v>
      </c>
      <c r="C16" s="141">
        <f t="shared" ref="C16:G16" si="2">SUM(C3:C15)</f>
        <v>8.5</v>
      </c>
      <c r="D16" s="141">
        <f t="shared" si="2"/>
        <v>257.5</v>
      </c>
      <c r="E16" s="141">
        <f t="shared" si="2"/>
        <v>216.5</v>
      </c>
      <c r="F16" s="141">
        <f t="shared" si="2"/>
        <v>1209</v>
      </c>
      <c r="G16" s="142">
        <f t="shared" si="2"/>
        <v>1691.5</v>
      </c>
      <c r="H16" s="136"/>
      <c r="I16" s="136"/>
      <c r="J16" s="110" t="s">
        <v>343</v>
      </c>
      <c r="K16" s="112"/>
      <c r="L16" s="106">
        <f>SUM(L4:L14)</f>
        <v>1840</v>
      </c>
    </row>
    <row r="17" spans="1:9">
      <c r="A17" s="74"/>
      <c r="B17" s="74"/>
      <c r="C17" s="74"/>
      <c r="D17" s="74"/>
      <c r="E17" s="74"/>
      <c r="F17" s="74"/>
      <c r="G17" s="74"/>
      <c r="H17" s="138"/>
      <c r="I17" s="138"/>
    </row>
    <row r="18" spans="1:9" ht="25.5">
      <c r="A18" s="74"/>
      <c r="B18" s="110" t="s">
        <v>341</v>
      </c>
      <c r="C18" s="74">
        <f>G16</f>
        <v>1691.5</v>
      </c>
      <c r="D18" s="74"/>
      <c r="E18" s="74"/>
      <c r="F18" s="74"/>
      <c r="G18" s="74"/>
      <c r="H18" s="138"/>
      <c r="I18" s="138"/>
    </row>
    <row r="20" spans="1:9">
      <c r="B20" s="110" t="s">
        <v>342</v>
      </c>
      <c r="C20" s="112">
        <f>C16*600</f>
        <v>5100</v>
      </c>
      <c r="D20" s="112">
        <f>D16*500</f>
        <v>128750</v>
      </c>
      <c r="E20" s="112"/>
      <c r="F20" s="112">
        <f>F16*600</f>
        <v>725400</v>
      </c>
      <c r="G20" s="112">
        <f>F20+D20+C20</f>
        <v>859250</v>
      </c>
      <c r="H20" s="139"/>
      <c r="I20" s="139"/>
    </row>
  </sheetData>
  <mergeCells count="4">
    <mergeCell ref="J2:J3"/>
    <mergeCell ref="K2:K3"/>
    <mergeCell ref="L2:L3"/>
    <mergeCell ref="C2:E2"/>
  </mergeCells>
  <conditionalFormatting sqref="A4">
    <cfRule type="duplicateValues" dxfId="144" priority="26"/>
  </conditionalFormatting>
  <conditionalFormatting sqref="A6">
    <cfRule type="duplicateValues" dxfId="143" priority="24"/>
  </conditionalFormatting>
  <conditionalFormatting sqref="A12">
    <cfRule type="duplicateValues" dxfId="142" priority="23"/>
  </conditionalFormatting>
  <conditionalFormatting sqref="A9">
    <cfRule type="duplicateValues" dxfId="141" priority="22"/>
  </conditionalFormatting>
  <conditionalFormatting sqref="A12">
    <cfRule type="duplicateValues" dxfId="140" priority="21"/>
  </conditionalFormatting>
  <conditionalFormatting sqref="A6">
    <cfRule type="duplicateValues" dxfId="139" priority="14"/>
  </conditionalFormatting>
  <conditionalFormatting sqref="A9">
    <cfRule type="duplicateValues" dxfId="138" priority="13"/>
  </conditionalFormatting>
  <conditionalFormatting sqref="A10">
    <cfRule type="duplicateValues" dxfId="137" priority="12"/>
  </conditionalFormatting>
  <conditionalFormatting sqref="A4">
    <cfRule type="duplicateValues" dxfId="136" priority="1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topLeftCell="A4" workbookViewId="0">
      <selection activeCell="C21" sqref="C21"/>
    </sheetView>
  </sheetViews>
  <sheetFormatPr defaultRowHeight="15"/>
  <cols>
    <col min="1" max="1" width="10.42578125" customWidth="1"/>
    <col min="2" max="2" width="29.85546875" customWidth="1"/>
    <col min="3" max="3" width="8.42578125" bestFit="1" customWidth="1"/>
    <col min="5" max="5" width="11" bestFit="1" customWidth="1"/>
    <col min="6" max="6" width="13.42578125" customWidth="1"/>
    <col min="7" max="7" width="10.140625" customWidth="1"/>
    <col min="8" max="8" width="11.140625" customWidth="1"/>
    <col min="10" max="10" width="4.7109375" customWidth="1"/>
    <col min="11" max="11" width="22" customWidth="1"/>
    <col min="12" max="12" width="10.42578125" bestFit="1" customWidth="1"/>
    <col min="13" max="13" width="18.7109375" bestFit="1" customWidth="1"/>
  </cols>
  <sheetData>
    <row r="2" spans="1:13" ht="60">
      <c r="A2" s="117"/>
      <c r="B2" s="117"/>
      <c r="C2" s="175" t="s">
        <v>294</v>
      </c>
      <c r="D2" s="176"/>
      <c r="E2" s="177"/>
      <c r="F2" s="108" t="s">
        <v>295</v>
      </c>
      <c r="G2" s="103" t="s">
        <v>296</v>
      </c>
      <c r="H2" s="103" t="s">
        <v>297</v>
      </c>
      <c r="I2" s="101" t="s">
        <v>174</v>
      </c>
    </row>
    <row r="3" spans="1:13" ht="25.5" customHeight="1">
      <c r="A3" s="110" t="s">
        <v>175</v>
      </c>
      <c r="B3" s="5" t="s">
        <v>176</v>
      </c>
      <c r="C3" s="5" t="s">
        <v>177</v>
      </c>
      <c r="D3" s="5" t="s">
        <v>178</v>
      </c>
      <c r="E3" s="110" t="s">
        <v>179</v>
      </c>
      <c r="F3" s="5" t="s">
        <v>177</v>
      </c>
      <c r="G3" s="5" t="s">
        <v>177</v>
      </c>
      <c r="H3" s="5" t="s">
        <v>177</v>
      </c>
      <c r="I3" s="106"/>
      <c r="K3" s="124" t="s">
        <v>3</v>
      </c>
      <c r="L3" s="124" t="s">
        <v>331</v>
      </c>
      <c r="M3" s="124" t="s">
        <v>332</v>
      </c>
    </row>
    <row r="4" spans="1:13">
      <c r="A4" s="8"/>
      <c r="B4" s="8"/>
      <c r="C4" s="98"/>
      <c r="D4" s="98"/>
      <c r="E4" s="98"/>
      <c r="F4" s="98"/>
      <c r="G4" s="98"/>
      <c r="H4" s="98"/>
      <c r="I4" s="99"/>
      <c r="K4" s="125"/>
      <c r="L4" s="125"/>
      <c r="M4" s="125"/>
    </row>
    <row r="5" spans="1:13">
      <c r="A5" s="9">
        <v>90415</v>
      </c>
      <c r="B5" s="9" t="s">
        <v>183</v>
      </c>
      <c r="C5" s="100">
        <v>4</v>
      </c>
      <c r="D5" s="100">
        <v>1</v>
      </c>
      <c r="E5" s="100">
        <v>5.5</v>
      </c>
      <c r="F5" s="100">
        <v>136.5</v>
      </c>
      <c r="G5" s="100"/>
      <c r="H5" s="98"/>
      <c r="I5" s="99">
        <f t="shared" ref="I5:I7" si="0">SUM(C5:H5)</f>
        <v>147</v>
      </c>
      <c r="K5" s="125">
        <v>8</v>
      </c>
      <c r="L5" s="125">
        <v>19</v>
      </c>
      <c r="M5" s="125">
        <f>L5*K5</f>
        <v>152</v>
      </c>
    </row>
    <row r="6" spans="1:13">
      <c r="A6" s="9">
        <v>90593</v>
      </c>
      <c r="B6" s="9" t="s">
        <v>184</v>
      </c>
      <c r="C6" s="100"/>
      <c r="D6" s="100"/>
      <c r="E6" s="100"/>
      <c r="F6" s="100">
        <v>22</v>
      </c>
      <c r="G6" s="100"/>
      <c r="H6" s="98"/>
      <c r="I6" s="99">
        <f t="shared" si="0"/>
        <v>22</v>
      </c>
      <c r="K6" s="125">
        <v>8</v>
      </c>
      <c r="L6" s="125">
        <v>3</v>
      </c>
      <c r="M6" s="125">
        <f>L6*K6</f>
        <v>24</v>
      </c>
    </row>
    <row r="7" spans="1:13">
      <c r="A7" s="9">
        <v>107055</v>
      </c>
      <c r="B7" s="9" t="s">
        <v>185</v>
      </c>
      <c r="C7" s="100"/>
      <c r="D7" s="100"/>
      <c r="E7" s="100">
        <v>3</v>
      </c>
      <c r="F7" s="100">
        <v>30</v>
      </c>
      <c r="G7" s="100"/>
      <c r="H7" s="98"/>
      <c r="I7" s="99">
        <f t="shared" si="0"/>
        <v>33</v>
      </c>
      <c r="K7" s="125">
        <v>8</v>
      </c>
      <c r="L7" s="125">
        <v>13</v>
      </c>
      <c r="M7" s="125">
        <f t="shared" ref="M7:M15" si="1">L7*K7</f>
        <v>104</v>
      </c>
    </row>
    <row r="8" spans="1:13">
      <c r="A8" s="74" t="s">
        <v>288</v>
      </c>
      <c r="B8" s="9" t="s">
        <v>238</v>
      </c>
      <c r="C8" s="100">
        <v>1</v>
      </c>
      <c r="D8" s="100">
        <v>15.5</v>
      </c>
      <c r="E8" s="100">
        <v>3</v>
      </c>
      <c r="F8" s="100">
        <v>132.5</v>
      </c>
      <c r="G8" s="100"/>
      <c r="H8" s="98"/>
      <c r="I8" s="99">
        <f t="shared" ref="I8:I12" si="2">SUM(C8:H8)</f>
        <v>152</v>
      </c>
      <c r="K8" s="125">
        <v>8</v>
      </c>
      <c r="L8" s="125">
        <v>19</v>
      </c>
      <c r="M8" s="125">
        <f t="shared" si="1"/>
        <v>152</v>
      </c>
    </row>
    <row r="9" spans="1:13">
      <c r="A9" s="104" t="s">
        <v>290</v>
      </c>
      <c r="B9" s="9" t="s">
        <v>239</v>
      </c>
      <c r="C9" s="100"/>
      <c r="D9" s="100"/>
      <c r="E9" s="100">
        <v>3</v>
      </c>
      <c r="F9" s="100">
        <v>149</v>
      </c>
      <c r="G9" s="100"/>
      <c r="H9" s="98"/>
      <c r="I9" s="99">
        <f t="shared" si="2"/>
        <v>152</v>
      </c>
      <c r="K9" s="125">
        <v>8</v>
      </c>
      <c r="L9" s="125">
        <v>19</v>
      </c>
      <c r="M9" s="125">
        <f t="shared" si="1"/>
        <v>152</v>
      </c>
    </row>
    <row r="10" spans="1:13">
      <c r="A10" s="105" t="s">
        <v>292</v>
      </c>
      <c r="B10" s="9" t="s">
        <v>263</v>
      </c>
      <c r="C10" s="100">
        <v>1.5</v>
      </c>
      <c r="D10" s="100">
        <v>32</v>
      </c>
      <c r="E10" s="100">
        <v>5</v>
      </c>
      <c r="F10" s="100">
        <v>112.5</v>
      </c>
      <c r="G10" s="100"/>
      <c r="H10" s="98"/>
      <c r="I10" s="99">
        <f t="shared" si="2"/>
        <v>151</v>
      </c>
      <c r="K10" s="125">
        <v>8</v>
      </c>
      <c r="L10" s="125">
        <v>19</v>
      </c>
      <c r="M10" s="125">
        <f t="shared" si="1"/>
        <v>152</v>
      </c>
    </row>
    <row r="11" spans="1:13">
      <c r="A11" s="74">
        <v>138496</v>
      </c>
      <c r="B11" s="9" t="s">
        <v>228</v>
      </c>
      <c r="C11" s="100">
        <v>2</v>
      </c>
      <c r="D11" s="100">
        <v>2</v>
      </c>
      <c r="E11" s="100">
        <v>50</v>
      </c>
      <c r="F11" s="100">
        <v>93</v>
      </c>
      <c r="G11" s="100"/>
      <c r="H11" s="98"/>
      <c r="I11" s="99">
        <f t="shared" si="2"/>
        <v>147</v>
      </c>
      <c r="K11" s="125">
        <v>8</v>
      </c>
      <c r="L11" s="125">
        <v>19</v>
      </c>
      <c r="M11" s="125">
        <f t="shared" si="1"/>
        <v>152</v>
      </c>
    </row>
    <row r="12" spans="1:13">
      <c r="A12" s="74">
        <v>100488</v>
      </c>
      <c r="B12" s="74" t="s">
        <v>230</v>
      </c>
      <c r="C12" s="100">
        <v>1</v>
      </c>
      <c r="D12" s="100">
        <v>19.5</v>
      </c>
      <c r="E12" s="100">
        <v>15.5</v>
      </c>
      <c r="F12" s="100">
        <v>98</v>
      </c>
      <c r="G12" s="100"/>
      <c r="H12" s="98"/>
      <c r="I12" s="99">
        <f t="shared" si="2"/>
        <v>134</v>
      </c>
      <c r="K12" s="125">
        <v>8</v>
      </c>
      <c r="L12" s="125">
        <v>19</v>
      </c>
      <c r="M12" s="125">
        <f t="shared" si="1"/>
        <v>152</v>
      </c>
    </row>
    <row r="13" spans="1:13">
      <c r="A13" s="118">
        <v>107061</v>
      </c>
      <c r="B13" s="119" t="s">
        <v>186</v>
      </c>
      <c r="C13" s="120"/>
      <c r="D13" s="120"/>
      <c r="E13" s="120">
        <v>4.5</v>
      </c>
      <c r="F13" s="120"/>
      <c r="G13" s="120"/>
      <c r="H13" s="121"/>
      <c r="I13" s="122">
        <f t="shared" ref="I13:I15" si="3">SUM(C13:H13)</f>
        <v>4.5</v>
      </c>
      <c r="K13" s="125">
        <v>8</v>
      </c>
      <c r="L13" s="125">
        <v>1</v>
      </c>
      <c r="M13" s="125">
        <f t="shared" si="1"/>
        <v>8</v>
      </c>
    </row>
    <row r="14" spans="1:13">
      <c r="A14" s="123">
        <v>128194</v>
      </c>
      <c r="B14" s="118" t="s">
        <v>187</v>
      </c>
      <c r="C14" s="120"/>
      <c r="D14" s="120"/>
      <c r="E14" s="120"/>
      <c r="F14" s="120">
        <v>16</v>
      </c>
      <c r="G14" s="120"/>
      <c r="H14" s="121"/>
      <c r="I14" s="122">
        <f t="shared" si="3"/>
        <v>16</v>
      </c>
      <c r="K14" s="125">
        <v>8</v>
      </c>
      <c r="L14" s="125">
        <v>2</v>
      </c>
      <c r="M14" s="125">
        <f t="shared" si="1"/>
        <v>16</v>
      </c>
    </row>
    <row r="15" spans="1:13">
      <c r="A15" s="104" t="s">
        <v>291</v>
      </c>
      <c r="B15" s="9" t="s">
        <v>240</v>
      </c>
      <c r="C15" s="100"/>
      <c r="D15" s="100"/>
      <c r="E15" s="100"/>
      <c r="F15" s="100">
        <v>32</v>
      </c>
      <c r="G15" s="100"/>
      <c r="H15" s="98"/>
      <c r="I15" s="99">
        <f t="shared" si="3"/>
        <v>32</v>
      </c>
      <c r="K15" s="125">
        <v>8</v>
      </c>
      <c r="L15" s="125">
        <v>4</v>
      </c>
      <c r="M15" s="125">
        <f t="shared" si="1"/>
        <v>32</v>
      </c>
    </row>
    <row r="16" spans="1:13">
      <c r="A16" s="74"/>
      <c r="B16" s="74"/>
      <c r="C16" s="100"/>
      <c r="D16" s="100"/>
      <c r="E16" s="100"/>
      <c r="F16" s="100"/>
      <c r="G16" s="100"/>
      <c r="H16" s="98"/>
      <c r="I16" s="99"/>
      <c r="K16" s="112"/>
      <c r="L16" s="112"/>
      <c r="M16" s="112"/>
    </row>
    <row r="17" spans="1:13">
      <c r="A17" s="74"/>
      <c r="B17" s="5" t="s">
        <v>189</v>
      </c>
      <c r="C17" s="111">
        <f t="shared" ref="C17:H17" si="4">SUM(C3:C16)</f>
        <v>9.5</v>
      </c>
      <c r="D17" s="111">
        <f t="shared" si="4"/>
        <v>70</v>
      </c>
      <c r="E17" s="111">
        <f t="shared" si="4"/>
        <v>89.5</v>
      </c>
      <c r="F17" s="111">
        <f t="shared" si="4"/>
        <v>821.5</v>
      </c>
      <c r="G17" s="111">
        <f t="shared" si="4"/>
        <v>0</v>
      </c>
      <c r="H17" s="99">
        <f t="shared" si="4"/>
        <v>0</v>
      </c>
      <c r="I17" s="99">
        <f>SUM(I3:I16)</f>
        <v>990.5</v>
      </c>
      <c r="K17" s="5" t="s">
        <v>327</v>
      </c>
      <c r="L17" s="112"/>
      <c r="M17" s="112">
        <f>SUM(M5:M15)</f>
        <v>1096</v>
      </c>
    </row>
    <row r="18" spans="1:13">
      <c r="A18" s="74"/>
      <c r="B18" s="74"/>
      <c r="C18" s="74"/>
      <c r="D18" s="74"/>
      <c r="E18" s="74"/>
      <c r="F18" s="74"/>
      <c r="G18" s="74"/>
      <c r="H18" s="74"/>
      <c r="I18" s="74"/>
    </row>
    <row r="19" spans="1:13">
      <c r="A19" s="74"/>
      <c r="B19" s="5" t="s">
        <v>333</v>
      </c>
      <c r="C19" s="74">
        <f>I17</f>
        <v>990.5</v>
      </c>
      <c r="D19" s="74"/>
      <c r="E19" s="74"/>
      <c r="F19" s="74"/>
      <c r="G19" s="74"/>
      <c r="H19" s="74"/>
      <c r="I19" s="74"/>
    </row>
    <row r="21" spans="1:13">
      <c r="B21" s="5" t="s">
        <v>328</v>
      </c>
      <c r="C21" s="112">
        <f>C17*600</f>
        <v>5700</v>
      </c>
      <c r="D21" s="112">
        <f>D17*500</f>
        <v>35000</v>
      </c>
      <c r="E21" s="112"/>
      <c r="F21" s="112">
        <f>F17*600</f>
        <v>492900</v>
      </c>
      <c r="G21" s="112">
        <f>G17*600</f>
        <v>0</v>
      </c>
      <c r="H21" s="112">
        <f>H17*600</f>
        <v>0</v>
      </c>
      <c r="I21" s="112">
        <f>H21+G21+F21+E21+D21+C21</f>
        <v>533600</v>
      </c>
    </row>
  </sheetData>
  <mergeCells count="1">
    <mergeCell ref="C2:E2"/>
  </mergeCells>
  <conditionalFormatting sqref="A4">
    <cfRule type="duplicateValues" dxfId="135" priority="18"/>
  </conditionalFormatting>
  <conditionalFormatting sqref="A5">
    <cfRule type="duplicateValues" dxfId="134" priority="17"/>
  </conditionalFormatting>
  <conditionalFormatting sqref="A6">
    <cfRule type="duplicateValues" dxfId="133" priority="16"/>
  </conditionalFormatting>
  <conditionalFormatting sqref="A7">
    <cfRule type="duplicateValues" dxfId="132" priority="15"/>
  </conditionalFormatting>
  <conditionalFormatting sqref="A13:A14">
    <cfRule type="duplicateValues" dxfId="131" priority="13"/>
  </conditionalFormatting>
  <conditionalFormatting sqref="A10">
    <cfRule type="duplicateValues" dxfId="130" priority="2"/>
  </conditionalFormatting>
  <conditionalFormatting sqref="A13">
    <cfRule type="duplicateValues" dxfId="129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opLeftCell="A3" workbookViewId="0">
      <selection activeCell="I20" sqref="I20"/>
    </sheetView>
  </sheetViews>
  <sheetFormatPr defaultRowHeight="15"/>
  <cols>
    <col min="1" max="1" width="10.42578125" customWidth="1"/>
    <col min="2" max="2" width="20.7109375" bestFit="1" customWidth="1"/>
    <col min="3" max="3" width="8" bestFit="1" customWidth="1"/>
    <col min="5" max="5" width="11" bestFit="1" customWidth="1"/>
    <col min="6" max="6" width="13.42578125" customWidth="1"/>
    <col min="7" max="7" width="10.140625" customWidth="1"/>
    <col min="8" max="8" width="11.140625" customWidth="1"/>
    <col min="10" max="10" width="4.7109375" customWidth="1"/>
  </cols>
  <sheetData>
    <row r="2" spans="1:9" ht="60">
      <c r="A2" s="106"/>
      <c r="B2" s="106"/>
      <c r="C2" s="175" t="s">
        <v>294</v>
      </c>
      <c r="D2" s="176"/>
      <c r="E2" s="177"/>
      <c r="F2" s="108" t="s">
        <v>295</v>
      </c>
      <c r="G2" s="103" t="s">
        <v>296</v>
      </c>
      <c r="H2" s="103" t="s">
        <v>297</v>
      </c>
      <c r="I2" s="101" t="s">
        <v>174</v>
      </c>
    </row>
    <row r="3" spans="1:9" ht="25.5" customHeight="1">
      <c r="A3" s="110" t="s">
        <v>175</v>
      </c>
      <c r="B3" s="5" t="s">
        <v>176</v>
      </c>
      <c r="C3" s="5" t="s">
        <v>177</v>
      </c>
      <c r="D3" s="5" t="s">
        <v>178</v>
      </c>
      <c r="E3" s="110" t="s">
        <v>179</v>
      </c>
      <c r="F3" s="5" t="s">
        <v>177</v>
      </c>
      <c r="G3" s="5" t="s">
        <v>177</v>
      </c>
      <c r="H3" s="5" t="s">
        <v>177</v>
      </c>
      <c r="I3" s="106"/>
    </row>
    <row r="4" spans="1:9">
      <c r="A4" s="8"/>
      <c r="B4" s="8"/>
      <c r="C4" s="98"/>
      <c r="D4" s="98"/>
      <c r="E4" s="98"/>
      <c r="F4" s="98"/>
      <c r="G4" s="98"/>
      <c r="H4" s="98"/>
      <c r="I4" s="99"/>
    </row>
    <row r="5" spans="1:9">
      <c r="A5" s="9">
        <v>90415</v>
      </c>
      <c r="B5" s="9" t="s">
        <v>183</v>
      </c>
      <c r="C5" s="100">
        <v>5.5</v>
      </c>
      <c r="D5" s="100">
        <v>6</v>
      </c>
      <c r="E5" s="100">
        <v>7</v>
      </c>
      <c r="F5" s="100">
        <v>165.5</v>
      </c>
      <c r="G5" s="100"/>
      <c r="H5" s="98"/>
      <c r="I5" s="99">
        <f t="shared" ref="I5:I15" si="0">SUM(C5:H5)</f>
        <v>184</v>
      </c>
    </row>
    <row r="6" spans="1:9">
      <c r="A6" s="9">
        <v>90593</v>
      </c>
      <c r="B6" s="9" t="s">
        <v>184</v>
      </c>
      <c r="C6" s="100"/>
      <c r="D6" s="100"/>
      <c r="E6" s="100">
        <v>4</v>
      </c>
      <c r="F6" s="100">
        <v>115</v>
      </c>
      <c r="G6" s="100"/>
      <c r="H6" s="98"/>
      <c r="I6" s="99">
        <f t="shared" si="0"/>
        <v>119</v>
      </c>
    </row>
    <row r="7" spans="1:9">
      <c r="A7" s="9">
        <v>107055</v>
      </c>
      <c r="B7" s="9" t="s">
        <v>185</v>
      </c>
      <c r="C7" s="100"/>
      <c r="D7" s="100"/>
      <c r="E7" s="100">
        <v>7</v>
      </c>
      <c r="F7" s="100">
        <v>117</v>
      </c>
      <c r="G7" s="100"/>
      <c r="H7" s="98"/>
      <c r="I7" s="99">
        <f t="shared" si="0"/>
        <v>124</v>
      </c>
    </row>
    <row r="8" spans="1:9">
      <c r="A8" s="9">
        <v>107061</v>
      </c>
      <c r="B8" s="76" t="s">
        <v>186</v>
      </c>
      <c r="C8" s="100"/>
      <c r="D8" s="100">
        <v>5.5</v>
      </c>
      <c r="E8" s="100">
        <v>4.5</v>
      </c>
      <c r="F8" s="100">
        <v>50</v>
      </c>
      <c r="G8" s="100"/>
      <c r="H8" s="98"/>
      <c r="I8" s="99">
        <f t="shared" si="0"/>
        <v>60</v>
      </c>
    </row>
    <row r="9" spans="1:9">
      <c r="A9" s="74">
        <v>128194</v>
      </c>
      <c r="B9" s="9" t="s">
        <v>187</v>
      </c>
      <c r="C9" s="100"/>
      <c r="D9" s="100">
        <v>3</v>
      </c>
      <c r="E9" s="100">
        <v>8.75</v>
      </c>
      <c r="F9" s="100">
        <v>88.25</v>
      </c>
      <c r="G9" s="100"/>
      <c r="H9" s="98"/>
      <c r="I9" s="99">
        <f t="shared" si="0"/>
        <v>100</v>
      </c>
    </row>
    <row r="10" spans="1:9">
      <c r="A10" s="74" t="s">
        <v>288</v>
      </c>
      <c r="B10" s="9" t="s">
        <v>238</v>
      </c>
      <c r="C10" s="100"/>
      <c r="D10" s="100">
        <v>23</v>
      </c>
      <c r="E10" s="100">
        <v>8</v>
      </c>
      <c r="F10" s="100">
        <v>161.5</v>
      </c>
      <c r="G10" s="100"/>
      <c r="H10" s="98"/>
      <c r="I10" s="99">
        <f t="shared" si="0"/>
        <v>192.5</v>
      </c>
    </row>
    <row r="11" spans="1:9">
      <c r="A11" s="104" t="s">
        <v>290</v>
      </c>
      <c r="B11" s="9" t="s">
        <v>239</v>
      </c>
      <c r="C11" s="100"/>
      <c r="D11" s="100"/>
      <c r="E11" s="100">
        <v>6</v>
      </c>
      <c r="F11" s="100">
        <v>170</v>
      </c>
      <c r="G11" s="100"/>
      <c r="H11" s="98"/>
      <c r="I11" s="99">
        <f t="shared" si="0"/>
        <v>176</v>
      </c>
    </row>
    <row r="12" spans="1:9">
      <c r="A12" s="104" t="s">
        <v>291</v>
      </c>
      <c r="B12" s="9" t="s">
        <v>240</v>
      </c>
      <c r="C12" s="100"/>
      <c r="D12" s="100"/>
      <c r="E12" s="100">
        <v>8</v>
      </c>
      <c r="F12" s="100">
        <v>181</v>
      </c>
      <c r="G12" s="100"/>
      <c r="H12" s="98"/>
      <c r="I12" s="99">
        <f t="shared" si="0"/>
        <v>189</v>
      </c>
    </row>
    <row r="13" spans="1:9">
      <c r="A13" s="105" t="s">
        <v>292</v>
      </c>
      <c r="B13" s="9" t="s">
        <v>263</v>
      </c>
      <c r="C13" s="100"/>
      <c r="D13" s="100">
        <v>23.5</v>
      </c>
      <c r="E13" s="100">
        <v>15</v>
      </c>
      <c r="F13" s="100">
        <v>153.5</v>
      </c>
      <c r="G13" s="100"/>
      <c r="H13" s="98"/>
      <c r="I13" s="99">
        <f t="shared" si="0"/>
        <v>192</v>
      </c>
    </row>
    <row r="14" spans="1:9">
      <c r="A14" s="74">
        <v>138496</v>
      </c>
      <c r="B14" s="9" t="s">
        <v>228</v>
      </c>
      <c r="C14" s="100"/>
      <c r="D14" s="100">
        <v>15</v>
      </c>
      <c r="E14" s="100">
        <v>29</v>
      </c>
      <c r="F14" s="100">
        <v>137</v>
      </c>
      <c r="G14" s="100"/>
      <c r="H14" s="98"/>
      <c r="I14" s="99">
        <f t="shared" si="0"/>
        <v>181</v>
      </c>
    </row>
    <row r="15" spans="1:9">
      <c r="A15" s="74">
        <v>100488</v>
      </c>
      <c r="B15" s="74" t="s">
        <v>230</v>
      </c>
      <c r="C15" s="100"/>
      <c r="D15" s="100"/>
      <c r="E15" s="100">
        <v>17.5</v>
      </c>
      <c r="F15" s="100">
        <v>143</v>
      </c>
      <c r="G15" s="100"/>
      <c r="H15" s="98"/>
      <c r="I15" s="99">
        <f t="shared" si="0"/>
        <v>160.5</v>
      </c>
    </row>
    <row r="16" spans="1:9">
      <c r="A16" s="74"/>
      <c r="B16" s="5" t="s">
        <v>189</v>
      </c>
      <c r="C16" s="111">
        <f>SUM(C3:C15)</f>
        <v>5.5</v>
      </c>
      <c r="D16" s="111">
        <f t="shared" ref="D16:H16" si="1">SUM(D3:D15)</f>
        <v>76</v>
      </c>
      <c r="E16" s="111">
        <f t="shared" si="1"/>
        <v>114.75</v>
      </c>
      <c r="F16" s="111">
        <f t="shared" si="1"/>
        <v>1481.75</v>
      </c>
      <c r="G16" s="111">
        <f t="shared" si="1"/>
        <v>0</v>
      </c>
      <c r="H16" s="99">
        <f t="shared" si="1"/>
        <v>0</v>
      </c>
      <c r="I16" s="99">
        <f>SUM(I3:I15)</f>
        <v>1678</v>
      </c>
    </row>
    <row r="17" spans="1:9">
      <c r="A17" s="74"/>
      <c r="B17" s="74"/>
      <c r="C17" s="74"/>
      <c r="D17" s="74"/>
      <c r="E17" s="74"/>
      <c r="F17" s="74"/>
      <c r="G17" s="74"/>
      <c r="H17" s="74"/>
      <c r="I17" s="74"/>
    </row>
    <row r="18" spans="1:9">
      <c r="A18" s="74"/>
      <c r="B18" s="5" t="s">
        <v>311</v>
      </c>
      <c r="C18" s="74">
        <f>I16</f>
        <v>1678</v>
      </c>
      <c r="D18" s="74"/>
      <c r="E18" s="74"/>
      <c r="F18" s="74"/>
      <c r="G18" s="74"/>
      <c r="H18" s="74"/>
      <c r="I18" s="74"/>
    </row>
    <row r="20" spans="1:9">
      <c r="B20" s="5" t="s">
        <v>312</v>
      </c>
      <c r="C20" s="112">
        <f>C16*600</f>
        <v>3300</v>
      </c>
      <c r="D20" s="112">
        <f>D16*500</f>
        <v>38000</v>
      </c>
      <c r="E20" s="112"/>
      <c r="F20" s="112">
        <f>F16*600</f>
        <v>889050</v>
      </c>
      <c r="G20" s="112">
        <f>G16*600</f>
        <v>0</v>
      </c>
      <c r="H20" s="112">
        <f>H16*600</f>
        <v>0</v>
      </c>
      <c r="I20" s="112">
        <f>H20+G20+F20+E20+D20+C20</f>
        <v>930350</v>
      </c>
    </row>
  </sheetData>
  <mergeCells count="1">
    <mergeCell ref="C2:E2"/>
  </mergeCells>
  <conditionalFormatting sqref="A4">
    <cfRule type="duplicateValues" dxfId="128" priority="15"/>
  </conditionalFormatting>
  <conditionalFormatting sqref="A5">
    <cfRule type="duplicateValues" dxfId="127" priority="14"/>
  </conditionalFormatting>
  <conditionalFormatting sqref="A6">
    <cfRule type="duplicateValues" dxfId="126" priority="13"/>
  </conditionalFormatting>
  <conditionalFormatting sqref="A7">
    <cfRule type="duplicateValues" dxfId="125" priority="12"/>
  </conditionalFormatting>
  <conditionalFormatting sqref="A8">
    <cfRule type="duplicateValues" dxfId="124" priority="11"/>
  </conditionalFormatting>
  <conditionalFormatting sqref="A13">
    <cfRule type="duplicateValues" dxfId="123" priority="10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G20" sqref="G20"/>
    </sheetView>
  </sheetViews>
  <sheetFormatPr defaultRowHeight="15"/>
  <cols>
    <col min="1" max="1" width="10.42578125" customWidth="1"/>
    <col min="2" max="2" width="20.7109375" bestFit="1" customWidth="1"/>
    <col min="3" max="3" width="8" bestFit="1" customWidth="1"/>
    <col min="5" max="5" width="11" bestFit="1" customWidth="1"/>
    <col min="6" max="6" width="13.42578125" customWidth="1"/>
    <col min="7" max="7" width="10.140625" customWidth="1"/>
    <col min="8" max="8" width="11.140625" customWidth="1"/>
    <col min="10" max="10" width="4.7109375" customWidth="1"/>
  </cols>
  <sheetData>
    <row r="2" spans="1:9" ht="60">
      <c r="A2" s="106"/>
      <c r="B2" s="106"/>
      <c r="C2" s="175" t="s">
        <v>294</v>
      </c>
      <c r="D2" s="176"/>
      <c r="E2" s="177"/>
      <c r="F2" s="108" t="s">
        <v>295</v>
      </c>
      <c r="G2" s="103" t="s">
        <v>296</v>
      </c>
      <c r="H2" s="103" t="s">
        <v>297</v>
      </c>
      <c r="I2" s="101" t="s">
        <v>174</v>
      </c>
    </row>
    <row r="3" spans="1:9" ht="25.5" customHeight="1">
      <c r="A3" s="110" t="s">
        <v>175</v>
      </c>
      <c r="B3" s="5" t="s">
        <v>176</v>
      </c>
      <c r="C3" s="5" t="s">
        <v>177</v>
      </c>
      <c r="D3" s="5" t="s">
        <v>178</v>
      </c>
      <c r="E3" s="110" t="s">
        <v>179</v>
      </c>
      <c r="F3" s="5" t="s">
        <v>177</v>
      </c>
      <c r="G3" s="5" t="s">
        <v>177</v>
      </c>
      <c r="H3" s="5" t="s">
        <v>177</v>
      </c>
      <c r="I3" s="106"/>
    </row>
    <row r="4" spans="1:9">
      <c r="A4" s="8">
        <v>90387</v>
      </c>
      <c r="B4" s="8" t="s">
        <v>182</v>
      </c>
      <c r="C4" s="98"/>
      <c r="D4" s="98"/>
      <c r="E4" s="98"/>
      <c r="F4" s="98"/>
      <c r="G4" s="98"/>
      <c r="H4" s="98"/>
      <c r="I4" s="99">
        <v>0</v>
      </c>
    </row>
    <row r="5" spans="1:9">
      <c r="A5" s="9">
        <v>90415</v>
      </c>
      <c r="B5" s="9" t="s">
        <v>183</v>
      </c>
      <c r="C5" s="100">
        <v>6.75</v>
      </c>
      <c r="D5" s="100">
        <v>14</v>
      </c>
      <c r="E5" s="100">
        <v>10</v>
      </c>
      <c r="F5" s="100">
        <v>119.5</v>
      </c>
      <c r="G5" s="100">
        <v>0.5</v>
      </c>
      <c r="H5" s="98"/>
      <c r="I5" s="99">
        <f t="shared" ref="I5:I15" si="0">SUM(C5:H5)</f>
        <v>150.75</v>
      </c>
    </row>
    <row r="6" spans="1:9">
      <c r="A6" s="9">
        <v>90593</v>
      </c>
      <c r="B6" s="9" t="s">
        <v>184</v>
      </c>
      <c r="C6" s="100"/>
      <c r="D6" s="100"/>
      <c r="E6" s="100">
        <v>9</v>
      </c>
      <c r="F6" s="100">
        <v>57</v>
      </c>
      <c r="G6" s="100"/>
      <c r="H6" s="98"/>
      <c r="I6" s="99">
        <f t="shared" si="0"/>
        <v>66</v>
      </c>
    </row>
    <row r="7" spans="1:9">
      <c r="A7" s="9">
        <v>107055</v>
      </c>
      <c r="B7" s="9" t="s">
        <v>185</v>
      </c>
      <c r="C7" s="100">
        <v>1</v>
      </c>
      <c r="D7" s="100">
        <v>1</v>
      </c>
      <c r="E7" s="100">
        <v>9</v>
      </c>
      <c r="F7" s="100">
        <v>49</v>
      </c>
      <c r="G7" s="100"/>
      <c r="H7" s="98"/>
      <c r="I7" s="99">
        <f t="shared" si="0"/>
        <v>60</v>
      </c>
    </row>
    <row r="8" spans="1:9">
      <c r="A8" s="9">
        <v>107061</v>
      </c>
      <c r="B8" s="76" t="s">
        <v>186</v>
      </c>
      <c r="C8" s="100"/>
      <c r="D8" s="100"/>
      <c r="E8" s="100"/>
      <c r="F8" s="100">
        <v>16</v>
      </c>
      <c r="G8" s="100"/>
      <c r="H8" s="98"/>
      <c r="I8" s="99">
        <f t="shared" si="0"/>
        <v>16</v>
      </c>
    </row>
    <row r="9" spans="1:9">
      <c r="A9" s="74">
        <v>128194</v>
      </c>
      <c r="B9" s="9" t="s">
        <v>187</v>
      </c>
      <c r="C9" s="100"/>
      <c r="D9" s="100">
        <v>9.5</v>
      </c>
      <c r="E9" s="100">
        <v>6.75</v>
      </c>
      <c r="F9" s="100">
        <v>25</v>
      </c>
      <c r="G9" s="100"/>
      <c r="H9" s="98"/>
      <c r="I9" s="99">
        <f t="shared" si="0"/>
        <v>41.25</v>
      </c>
    </row>
    <row r="10" spans="1:9">
      <c r="A10" s="74" t="s">
        <v>288</v>
      </c>
      <c r="B10" s="9" t="s">
        <v>238</v>
      </c>
      <c r="C10" s="100"/>
      <c r="D10" s="100">
        <v>18</v>
      </c>
      <c r="E10" s="100">
        <v>19</v>
      </c>
      <c r="F10" s="100">
        <v>115.75</v>
      </c>
      <c r="G10" s="100"/>
      <c r="H10" s="98"/>
      <c r="I10" s="99">
        <f t="shared" si="0"/>
        <v>152.75</v>
      </c>
    </row>
    <row r="11" spans="1:9">
      <c r="A11" s="104" t="s">
        <v>290</v>
      </c>
      <c r="B11" s="9" t="s">
        <v>239</v>
      </c>
      <c r="C11" s="100"/>
      <c r="D11" s="100"/>
      <c r="E11" s="100">
        <v>6</v>
      </c>
      <c r="F11" s="100">
        <v>98</v>
      </c>
      <c r="G11" s="100"/>
      <c r="H11" s="98"/>
      <c r="I11" s="99">
        <f t="shared" si="0"/>
        <v>104</v>
      </c>
    </row>
    <row r="12" spans="1:9">
      <c r="A12" s="104" t="s">
        <v>291</v>
      </c>
      <c r="B12" s="9" t="s">
        <v>240</v>
      </c>
      <c r="C12" s="100"/>
      <c r="D12" s="100"/>
      <c r="E12" s="100">
        <v>16</v>
      </c>
      <c r="F12" s="100">
        <v>90</v>
      </c>
      <c r="G12" s="100"/>
      <c r="H12" s="98"/>
      <c r="I12" s="99">
        <f t="shared" si="0"/>
        <v>106</v>
      </c>
    </row>
    <row r="13" spans="1:9">
      <c r="A13" s="105" t="s">
        <v>292</v>
      </c>
      <c r="B13" s="9" t="s">
        <v>263</v>
      </c>
      <c r="C13" s="100"/>
      <c r="D13" s="100">
        <v>53.5</v>
      </c>
      <c r="E13" s="100">
        <v>14.5</v>
      </c>
      <c r="F13" s="100">
        <v>93</v>
      </c>
      <c r="G13" s="100"/>
      <c r="H13" s="98"/>
      <c r="I13" s="99">
        <f t="shared" si="0"/>
        <v>161</v>
      </c>
    </row>
    <row r="14" spans="1:9">
      <c r="A14" s="74">
        <v>138496</v>
      </c>
      <c r="B14" s="9" t="s">
        <v>228</v>
      </c>
      <c r="C14" s="100">
        <v>8</v>
      </c>
      <c r="D14" s="100">
        <v>15</v>
      </c>
      <c r="E14" s="100">
        <v>27</v>
      </c>
      <c r="F14" s="100">
        <v>114</v>
      </c>
      <c r="G14" s="100"/>
      <c r="H14" s="98"/>
      <c r="I14" s="99">
        <f t="shared" si="0"/>
        <v>164</v>
      </c>
    </row>
    <row r="15" spans="1:9">
      <c r="A15" s="74">
        <v>100488</v>
      </c>
      <c r="B15" s="74" t="s">
        <v>230</v>
      </c>
      <c r="C15" s="100"/>
      <c r="D15" s="100"/>
      <c r="E15" s="100">
        <v>14.75</v>
      </c>
      <c r="F15" s="100">
        <v>90.85</v>
      </c>
      <c r="G15" s="100"/>
      <c r="H15" s="98"/>
      <c r="I15" s="99">
        <f t="shared" si="0"/>
        <v>105.6</v>
      </c>
    </row>
    <row r="16" spans="1:9">
      <c r="A16" s="74"/>
      <c r="B16" s="5" t="s">
        <v>189</v>
      </c>
      <c r="C16" s="111">
        <f t="shared" ref="C16:H16" si="1">SUM(C3:C15)</f>
        <v>15.75</v>
      </c>
      <c r="D16" s="111">
        <f t="shared" si="1"/>
        <v>111</v>
      </c>
      <c r="E16" s="111">
        <f t="shared" si="1"/>
        <v>132</v>
      </c>
      <c r="F16" s="111">
        <f t="shared" si="1"/>
        <v>868.1</v>
      </c>
      <c r="G16" s="111">
        <f t="shared" si="1"/>
        <v>0.5</v>
      </c>
      <c r="H16" s="99">
        <f t="shared" si="1"/>
        <v>0</v>
      </c>
      <c r="I16" s="99">
        <f>SUM(I3:I15)</f>
        <v>1127.3499999999999</v>
      </c>
    </row>
    <row r="17" spans="1:9">
      <c r="A17" s="74"/>
      <c r="B17" s="74"/>
      <c r="C17" s="74"/>
      <c r="D17" s="74"/>
      <c r="E17" s="74"/>
      <c r="F17" s="74"/>
      <c r="G17" s="74"/>
      <c r="H17" s="74"/>
      <c r="I17" s="74"/>
    </row>
    <row r="18" spans="1:9">
      <c r="A18" s="74"/>
      <c r="B18" s="5" t="s">
        <v>307</v>
      </c>
      <c r="C18" s="74">
        <f>I16</f>
        <v>1127.3499999999999</v>
      </c>
      <c r="D18" s="74"/>
      <c r="E18" s="74"/>
      <c r="F18" s="74"/>
      <c r="G18" s="74"/>
      <c r="H18" s="74"/>
      <c r="I18" s="74"/>
    </row>
    <row r="20" spans="1:9">
      <c r="B20" s="5" t="s">
        <v>308</v>
      </c>
      <c r="C20" s="112">
        <f>C16*600</f>
        <v>9450</v>
      </c>
      <c r="D20" s="112">
        <f>D16*500</f>
        <v>55500</v>
      </c>
      <c r="E20" s="112"/>
      <c r="F20" s="112">
        <f>F16*600</f>
        <v>520860</v>
      </c>
      <c r="G20" s="112">
        <f>G16*600</f>
        <v>300</v>
      </c>
      <c r="H20" s="112">
        <f>H16*600</f>
        <v>0</v>
      </c>
      <c r="I20" s="112">
        <f>H20+G20+F20+E20+D20+C20</f>
        <v>586110</v>
      </c>
    </row>
  </sheetData>
  <mergeCells count="1">
    <mergeCell ref="C2:E2"/>
  </mergeCells>
  <conditionalFormatting sqref="A4">
    <cfRule type="duplicateValues" dxfId="122" priority="15"/>
  </conditionalFormatting>
  <conditionalFormatting sqref="A5">
    <cfRule type="duplicateValues" dxfId="121" priority="14"/>
  </conditionalFormatting>
  <conditionalFormatting sqref="A6">
    <cfRule type="duplicateValues" dxfId="120" priority="13"/>
  </conditionalFormatting>
  <conditionalFormatting sqref="A7">
    <cfRule type="duplicateValues" dxfId="119" priority="12"/>
  </conditionalFormatting>
  <conditionalFormatting sqref="A8">
    <cfRule type="duplicateValues" dxfId="118" priority="11"/>
  </conditionalFormatting>
  <conditionalFormatting sqref="A13">
    <cfRule type="duplicateValues" dxfId="117" priority="10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opLeftCell="A2" workbookViewId="0">
      <selection activeCell="A16" sqref="A16"/>
    </sheetView>
  </sheetViews>
  <sheetFormatPr defaultRowHeight="15"/>
  <cols>
    <col min="1" max="1" width="10.42578125" customWidth="1"/>
    <col min="2" max="2" width="20.7109375" bestFit="1" customWidth="1"/>
    <col min="3" max="3" width="8" bestFit="1" customWidth="1"/>
    <col min="5" max="5" width="11" bestFit="1" customWidth="1"/>
    <col min="6" max="6" width="13.42578125" customWidth="1"/>
    <col min="7" max="7" width="10.140625" customWidth="1"/>
    <col min="8" max="8" width="11.140625" customWidth="1"/>
    <col min="10" max="10" width="4.7109375" customWidth="1"/>
  </cols>
  <sheetData>
    <row r="2" spans="1:9" ht="60">
      <c r="A2" s="106"/>
      <c r="B2" s="106"/>
      <c r="C2" s="175" t="s">
        <v>294</v>
      </c>
      <c r="D2" s="176"/>
      <c r="E2" s="177"/>
      <c r="F2" s="108" t="s">
        <v>295</v>
      </c>
      <c r="G2" s="103" t="s">
        <v>296</v>
      </c>
      <c r="H2" s="103" t="s">
        <v>297</v>
      </c>
      <c r="I2" s="101" t="s">
        <v>174</v>
      </c>
    </row>
    <row r="3" spans="1:9" ht="25.5">
      <c r="A3" s="110" t="s">
        <v>175</v>
      </c>
      <c r="B3" s="5" t="s">
        <v>176</v>
      </c>
      <c r="C3" s="5" t="s">
        <v>177</v>
      </c>
      <c r="D3" s="5" t="s">
        <v>178</v>
      </c>
      <c r="E3" s="110" t="s">
        <v>179</v>
      </c>
      <c r="F3" s="5" t="s">
        <v>177</v>
      </c>
      <c r="G3" s="5" t="s">
        <v>177</v>
      </c>
      <c r="H3" s="5" t="s">
        <v>177</v>
      </c>
      <c r="I3" s="106"/>
    </row>
    <row r="4" spans="1:9">
      <c r="A4" s="8">
        <v>90387</v>
      </c>
      <c r="B4" s="8" t="s">
        <v>182</v>
      </c>
      <c r="C4" s="98"/>
      <c r="D4" s="98"/>
      <c r="E4" s="98"/>
      <c r="F4" s="98"/>
      <c r="G4" s="98"/>
      <c r="H4" s="98"/>
      <c r="I4" s="99"/>
    </row>
    <row r="5" spans="1:9">
      <c r="A5" s="9">
        <v>90415</v>
      </c>
      <c r="B5" s="9" t="s">
        <v>183</v>
      </c>
      <c r="C5" s="100">
        <v>50.25</v>
      </c>
      <c r="D5" s="100">
        <v>13.5</v>
      </c>
      <c r="E5" s="100">
        <v>16</v>
      </c>
      <c r="F5" s="100">
        <v>52</v>
      </c>
      <c r="G5" s="100">
        <v>2.25</v>
      </c>
      <c r="H5" s="98"/>
      <c r="I5" s="99">
        <f t="shared" ref="I5:I15" si="0">SUM(C5:H5)</f>
        <v>134</v>
      </c>
    </row>
    <row r="6" spans="1:9">
      <c r="A6" s="9">
        <v>90593</v>
      </c>
      <c r="B6" s="9" t="s">
        <v>184</v>
      </c>
      <c r="C6" s="100">
        <v>26</v>
      </c>
      <c r="D6" s="100"/>
      <c r="E6" s="100">
        <v>13</v>
      </c>
      <c r="F6" s="100">
        <v>46</v>
      </c>
      <c r="G6" s="100"/>
      <c r="H6" s="98"/>
      <c r="I6" s="99">
        <f t="shared" si="0"/>
        <v>85</v>
      </c>
    </row>
    <row r="7" spans="1:9">
      <c r="A7" s="9">
        <v>107055</v>
      </c>
      <c r="B7" s="9" t="s">
        <v>185</v>
      </c>
      <c r="C7" s="100">
        <v>33</v>
      </c>
      <c r="D7" s="100"/>
      <c r="E7" s="100">
        <v>13</v>
      </c>
      <c r="F7" s="100">
        <v>42</v>
      </c>
      <c r="G7" s="100"/>
      <c r="H7" s="98"/>
      <c r="I7" s="99">
        <f t="shared" si="0"/>
        <v>88</v>
      </c>
    </row>
    <row r="8" spans="1:9">
      <c r="A8" s="9">
        <v>107061</v>
      </c>
      <c r="B8" s="76" t="s">
        <v>186</v>
      </c>
      <c r="C8" s="100"/>
      <c r="D8" s="100"/>
      <c r="E8" s="100"/>
      <c r="F8" s="100"/>
      <c r="G8" s="100"/>
      <c r="H8" s="98"/>
      <c r="I8" s="99"/>
    </row>
    <row r="9" spans="1:9">
      <c r="A9" s="74">
        <v>128194</v>
      </c>
      <c r="B9" s="9" t="s">
        <v>187</v>
      </c>
      <c r="C9" s="100">
        <v>14.75</v>
      </c>
      <c r="D9" s="100"/>
      <c r="E9" s="100">
        <v>23.25</v>
      </c>
      <c r="F9" s="100">
        <v>67</v>
      </c>
      <c r="G9" s="100"/>
      <c r="H9" s="98"/>
      <c r="I9" s="99">
        <f t="shared" si="0"/>
        <v>105</v>
      </c>
    </row>
    <row r="10" spans="1:9">
      <c r="A10" s="74" t="s">
        <v>288</v>
      </c>
      <c r="B10" s="9" t="s">
        <v>238</v>
      </c>
      <c r="C10" s="100">
        <v>2</v>
      </c>
      <c r="D10" s="100">
        <v>12</v>
      </c>
      <c r="E10" s="100">
        <v>16.5</v>
      </c>
      <c r="F10" s="100">
        <v>113.5</v>
      </c>
      <c r="G10" s="100"/>
      <c r="H10" s="98"/>
      <c r="I10" s="99">
        <f t="shared" si="0"/>
        <v>144</v>
      </c>
    </row>
    <row r="11" spans="1:9">
      <c r="A11" s="104" t="s">
        <v>290</v>
      </c>
      <c r="B11" s="9" t="s">
        <v>239</v>
      </c>
      <c r="C11" s="100"/>
      <c r="D11" s="100"/>
      <c r="E11" s="100">
        <v>6.5</v>
      </c>
      <c r="F11" s="100">
        <v>123</v>
      </c>
      <c r="G11" s="100"/>
      <c r="H11" s="98"/>
      <c r="I11" s="99">
        <f t="shared" si="0"/>
        <v>129.5</v>
      </c>
    </row>
    <row r="12" spans="1:9">
      <c r="A12" s="104" t="s">
        <v>291</v>
      </c>
      <c r="B12" s="9" t="s">
        <v>240</v>
      </c>
      <c r="C12" s="100"/>
      <c r="D12" s="100"/>
      <c r="E12" s="100"/>
      <c r="F12" s="100"/>
      <c r="G12" s="100"/>
      <c r="H12" s="98"/>
      <c r="I12" s="99"/>
    </row>
    <row r="13" spans="1:9">
      <c r="A13" s="105" t="s">
        <v>292</v>
      </c>
      <c r="B13" s="9" t="s">
        <v>263</v>
      </c>
      <c r="C13" s="100"/>
      <c r="D13" s="100">
        <v>6.5</v>
      </c>
      <c r="E13" s="100">
        <v>13</v>
      </c>
      <c r="F13" s="100">
        <v>120.5</v>
      </c>
      <c r="G13" s="100"/>
      <c r="H13" s="98"/>
      <c r="I13" s="99">
        <f t="shared" si="0"/>
        <v>140</v>
      </c>
    </row>
    <row r="14" spans="1:9">
      <c r="A14" s="74">
        <v>138496</v>
      </c>
      <c r="B14" s="9" t="s">
        <v>228</v>
      </c>
      <c r="C14" s="100">
        <v>5</v>
      </c>
      <c r="D14" s="100"/>
      <c r="E14" s="100">
        <v>35</v>
      </c>
      <c r="F14" s="100">
        <v>82</v>
      </c>
      <c r="G14" s="100"/>
      <c r="H14" s="98"/>
      <c r="I14" s="99">
        <f t="shared" si="0"/>
        <v>122</v>
      </c>
    </row>
    <row r="15" spans="1:9">
      <c r="A15" s="74">
        <v>100488</v>
      </c>
      <c r="B15" s="74" t="s">
        <v>230</v>
      </c>
      <c r="C15" s="100">
        <v>9</v>
      </c>
      <c r="D15" s="100"/>
      <c r="E15" s="100">
        <v>36</v>
      </c>
      <c r="F15" s="100">
        <v>82.5</v>
      </c>
      <c r="G15" s="100"/>
      <c r="H15" s="98"/>
      <c r="I15" s="99">
        <f t="shared" si="0"/>
        <v>127.5</v>
      </c>
    </row>
    <row r="16" spans="1:9">
      <c r="A16" s="74"/>
      <c r="B16" s="5" t="s">
        <v>189</v>
      </c>
      <c r="C16" s="111">
        <f t="shared" ref="C16:H16" si="1">SUM(C3:C15)</f>
        <v>140</v>
      </c>
      <c r="D16" s="111">
        <f t="shared" si="1"/>
        <v>32</v>
      </c>
      <c r="E16" s="111">
        <f t="shared" si="1"/>
        <v>172.25</v>
      </c>
      <c r="F16" s="111">
        <f t="shared" si="1"/>
        <v>728.5</v>
      </c>
      <c r="G16" s="111">
        <f t="shared" si="1"/>
        <v>2.25</v>
      </c>
      <c r="H16" s="99">
        <f t="shared" si="1"/>
        <v>0</v>
      </c>
      <c r="I16" s="99">
        <f>SUM(I3:I15)</f>
        <v>1075</v>
      </c>
    </row>
    <row r="17" spans="1:9">
      <c r="A17" s="74"/>
      <c r="B17" s="74"/>
      <c r="C17" s="74"/>
      <c r="D17" s="74"/>
      <c r="E17" s="74"/>
      <c r="F17" s="74"/>
      <c r="G17" s="74"/>
      <c r="H17" s="74"/>
      <c r="I17" s="74"/>
    </row>
    <row r="18" spans="1:9">
      <c r="A18" s="74"/>
      <c r="B18" s="5" t="s">
        <v>301</v>
      </c>
      <c r="C18" s="74">
        <f>I16</f>
        <v>1075</v>
      </c>
      <c r="D18" s="74"/>
      <c r="E18" s="74"/>
      <c r="F18" s="74"/>
      <c r="G18" s="74"/>
      <c r="H18" s="74"/>
      <c r="I18" s="74"/>
    </row>
    <row r="20" spans="1:9">
      <c r="B20" s="5" t="s">
        <v>305</v>
      </c>
      <c r="C20" s="112">
        <f>C16*600</f>
        <v>84000</v>
      </c>
      <c r="D20" s="112">
        <f>D16*500</f>
        <v>16000</v>
      </c>
      <c r="E20" s="112"/>
      <c r="F20" s="112">
        <f>F16*600</f>
        <v>437100</v>
      </c>
      <c r="G20" s="112">
        <f>G16*600</f>
        <v>1350</v>
      </c>
      <c r="H20" s="112">
        <f>H16*600</f>
        <v>0</v>
      </c>
      <c r="I20" s="112">
        <f>H20+G20+F20+E20+D20+C20</f>
        <v>538450</v>
      </c>
    </row>
  </sheetData>
  <mergeCells count="1">
    <mergeCell ref="C2:E2"/>
  </mergeCells>
  <conditionalFormatting sqref="A4">
    <cfRule type="duplicateValues" dxfId="116" priority="15"/>
  </conditionalFormatting>
  <conditionalFormatting sqref="A5">
    <cfRule type="duplicateValues" dxfId="115" priority="14"/>
  </conditionalFormatting>
  <conditionalFormatting sqref="A6">
    <cfRule type="duplicateValues" dxfId="114" priority="13"/>
  </conditionalFormatting>
  <conditionalFormatting sqref="A7">
    <cfRule type="duplicateValues" dxfId="113" priority="12"/>
  </conditionalFormatting>
  <conditionalFormatting sqref="A8">
    <cfRule type="duplicateValues" dxfId="112" priority="11"/>
  </conditionalFormatting>
  <conditionalFormatting sqref="A13">
    <cfRule type="duplicateValues" dxfId="111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Productivity Report</vt:lpstr>
      <vt:lpstr>Nov'20_Timesheet</vt:lpstr>
      <vt:lpstr>Project wise_Effort_Cost</vt:lpstr>
      <vt:lpstr>Oct'20_Timesheet</vt:lpstr>
      <vt:lpstr>Sept'20_Timesheet</vt:lpstr>
      <vt:lpstr>August20_Timesheet</vt:lpstr>
      <vt:lpstr>July20_Timesheet</vt:lpstr>
      <vt:lpstr>June20_Timesheet </vt:lpstr>
      <vt:lpstr>May20_Timesheet</vt:lpstr>
      <vt:lpstr>Apr20_Timesheet</vt:lpstr>
      <vt:lpstr>Mar20_Timesheet</vt:lpstr>
      <vt:lpstr>Productivity_v2</vt:lpstr>
      <vt:lpstr>Feb20_Timesheet</vt:lpstr>
      <vt:lpstr>Jan20_Timesheet</vt:lpstr>
      <vt:lpstr>Dec19_Timesheet</vt:lpstr>
      <vt:lpstr>Nov19_Timesheet</vt:lpstr>
      <vt:lpstr>Oct19_Timesheet</vt:lpstr>
      <vt:lpstr>Sept19_Timesheet</vt:lpstr>
      <vt:lpstr>Aug19_Timesheet</vt:lpstr>
      <vt:lpstr>Jul19_Timesheet</vt:lpstr>
      <vt:lpstr>Jun19_Timesheet</vt:lpstr>
      <vt:lpstr>May19_Timesheet</vt:lpstr>
      <vt:lpstr>Apr19_Timesheet</vt:lpstr>
      <vt:lpstr>Mar19_Timesheet</vt:lpstr>
      <vt:lpstr>Feb19_Timesheet</vt:lpstr>
      <vt:lpstr>Jan19_Timesheet</vt:lpstr>
      <vt:lpstr>Apr_Timesheet</vt:lpstr>
      <vt:lpstr>May_Timesheet</vt:lpstr>
      <vt:lpstr>Jun_Timesheet</vt:lpstr>
      <vt:lpstr>Jul_Timesheet</vt:lpstr>
      <vt:lpstr>Aug_Timesheet</vt:lpstr>
      <vt:lpstr>Sep_Timesheet</vt:lpstr>
      <vt:lpstr>Oct_Timesheet</vt:lpstr>
      <vt:lpstr>Nov_Timesheet</vt:lpstr>
      <vt:lpstr>Dec_Timesheet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Dharti Thakare</dc:creator>
  <cp:lastModifiedBy>Siddhesh Kadam</cp:lastModifiedBy>
  <dcterms:created xsi:type="dcterms:W3CDTF">2018-06-19T08:50:00Z</dcterms:created>
  <dcterms:modified xsi:type="dcterms:W3CDTF">2021-01-19T06:34:28Z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