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Task_4" sheetId="2" r:id="rId5"/>
    <sheet state="visible" name="Dataset" sheetId="3" r:id="rId6"/>
    <sheet state="visible" name="Task_1" sheetId="4" r:id="rId7"/>
    <sheet state="visible" name="Task_2" sheetId="5" r:id="rId8"/>
    <sheet state="visible" name="Task_3" sheetId="6" r:id="rId9"/>
    <sheet state="visible" name="Task_5" sheetId="7" r:id="rId10"/>
  </sheets>
  <definedNames/>
  <calcPr/>
</workbook>
</file>

<file path=xl/sharedStrings.xml><?xml version="1.0" encoding="utf-8"?>
<sst xmlns="http://schemas.openxmlformats.org/spreadsheetml/2006/main" count="329" uniqueCount="183">
  <si>
    <t>Instructions</t>
  </si>
  <si>
    <t>1. There are 5 tasks in total for the Excel assessment.</t>
  </si>
  <si>
    <t>2. Each task holds different weightage.</t>
  </si>
  <si>
    <t>3. For Task_1 and Task_2, please refer to the "Datasheet" tab.</t>
  </si>
  <si>
    <t>4. Please provide explanation to your solution wherever you're prompted to do so.</t>
  </si>
  <si>
    <t>Allocation of marks by task</t>
  </si>
  <si>
    <t>Task</t>
  </si>
  <si>
    <t>Marks</t>
  </si>
  <si>
    <t>Task_1</t>
  </si>
  <si>
    <t>Task_2</t>
  </si>
  <si>
    <t>Task_3</t>
  </si>
  <si>
    <t>Task_4</t>
  </si>
  <si>
    <t>Task_5</t>
  </si>
  <si>
    <t>Total</t>
  </si>
  <si>
    <t>Using appropriate formula, calculate the sum of sales in Table_A using the following condition:</t>
  </si>
  <si>
    <t>All #N/A values must be substituted with the value '20'</t>
  </si>
  <si>
    <t xml:space="preserve">(In the cell below, please write the formula or name of the functionality that you've used to get the required output. Also, explain the process briefly) </t>
  </si>
  <si>
    <t>Formula/Functionality used:</t>
  </si>
  <si>
    <t>Explanation:</t>
  </si>
  <si>
    <t>Table_A</t>
  </si>
  <si>
    <t>Date</t>
  </si>
  <si>
    <t>Product</t>
  </si>
  <si>
    <t>Sales</t>
  </si>
  <si>
    <t>Laptop</t>
  </si>
  <si>
    <t>To calculate the sum of sales in Table_A in Google Sheets while substituting all #N/A values with the value '20',I used the IFERROR function along with the SUM function to handle this condition. Fromula is =SUM(IFERROR(A:A, 20))</t>
  </si>
  <si>
    <t>Smartphone</t>
  </si>
  <si>
    <t>Headphones</t>
  </si>
  <si>
    <t>Blender</t>
  </si>
  <si>
    <t>Sunglasses</t>
  </si>
  <si>
    <t>Tablet</t>
  </si>
  <si>
    <t>Camera</t>
  </si>
  <si>
    <t>Printer</t>
  </si>
  <si>
    <t>Keyboard</t>
  </si>
  <si>
    <t>Mouse</t>
  </si>
  <si>
    <t>Sum</t>
  </si>
  <si>
    <t>name</t>
  </si>
  <si>
    <t>ID</t>
  </si>
  <si>
    <t>start_day</t>
  </si>
  <si>
    <t>start_time</t>
  </si>
  <si>
    <t>end_day</t>
  </si>
  <si>
    <t>end_time</t>
  </si>
  <si>
    <t>car1</t>
  </si>
  <si>
    <t>car2</t>
  </si>
  <si>
    <t>car3</t>
  </si>
  <si>
    <t>moto1</t>
  </si>
  <si>
    <t>moto2</t>
  </si>
  <si>
    <t>moto3</t>
  </si>
  <si>
    <t>bus1</t>
  </si>
  <si>
    <t>bus2</t>
  </si>
  <si>
    <t>bus3</t>
  </si>
  <si>
    <t>rv1</t>
  </si>
  <si>
    <t>rv2</t>
  </si>
  <si>
    <t>rv3</t>
  </si>
  <si>
    <t>truck1</t>
  </si>
  <si>
    <t>truck2</t>
  </si>
  <si>
    <t>taxi1</t>
  </si>
  <si>
    <t>taxi2</t>
  </si>
  <si>
    <t>taxi3</t>
  </si>
  <si>
    <t>date</t>
  </si>
  <si>
    <t>Warrendale</t>
  </si>
  <si>
    <t>Monday</t>
  </si>
  <si>
    <t>Sunday</t>
  </si>
  <si>
    <t>Butler Valley</t>
  </si>
  <si>
    <t>Allegheny Valley</t>
  </si>
  <si>
    <t>Pittsburgh</t>
  </si>
  <si>
    <t>Irwin</t>
  </si>
  <si>
    <t>New Stanton</t>
  </si>
  <si>
    <t>Donegal</t>
  </si>
  <si>
    <t>Somerset</t>
  </si>
  <si>
    <t>Bedford</t>
  </si>
  <si>
    <t>Breezewood</t>
  </si>
  <si>
    <t>Fort Littleton</t>
  </si>
  <si>
    <t>Willow Hill</t>
  </si>
  <si>
    <t>Blue Mountain</t>
  </si>
  <si>
    <t>Carlisle</t>
  </si>
  <si>
    <t>Gettysburg Pike</t>
  </si>
  <si>
    <t>Harrisburg West</t>
  </si>
  <si>
    <t>Harrisburg East</t>
  </si>
  <si>
    <t>Lebanon-Lancaster</t>
  </si>
  <si>
    <t>Reading</t>
  </si>
  <si>
    <t>Morgantown</t>
  </si>
  <si>
    <t>Downingtown</t>
  </si>
  <si>
    <t>S.R. 29</t>
  </si>
  <si>
    <t>Valley Forge</t>
  </si>
  <si>
    <t>Norristown</t>
  </si>
  <si>
    <t>Fort Washington</t>
  </si>
  <si>
    <t xml:space="preserve">Virginia Drive </t>
  </si>
  <si>
    <t>Willow Grove</t>
  </si>
  <si>
    <t>Bensalem</t>
  </si>
  <si>
    <t xml:space="preserve">St. Rd </t>
  </si>
  <si>
    <t>Neshaminy Falls</t>
  </si>
  <si>
    <t>Mid-County</t>
  </si>
  <si>
    <t>Lansdale</t>
  </si>
  <si>
    <t>Quakertown</t>
  </si>
  <si>
    <t>Lehigh Valley</t>
  </si>
  <si>
    <t>Mahoning Valley</t>
  </si>
  <si>
    <t>S.R. 903</t>
  </si>
  <si>
    <t>Pocono</t>
  </si>
  <si>
    <t>Wilkes-Barre</t>
  </si>
  <si>
    <t>Wyoming Valley</t>
  </si>
  <si>
    <t>Task_ID</t>
  </si>
  <si>
    <t>Task_Description</t>
  </si>
  <si>
    <t>Description</t>
  </si>
  <si>
    <t>Mark assigned</t>
  </si>
  <si>
    <t>Please carry out the following tasks within the "Dataset" tab.</t>
  </si>
  <si>
    <t>Highlight all '-1' values in red colour and all '0' values in green.</t>
  </si>
  <si>
    <t>Red, Green</t>
  </si>
  <si>
    <t>Freeze the top row</t>
  </si>
  <si>
    <t>Done</t>
  </si>
  <si>
    <t>Give the sum of all values greater than '20' in column H labelled 'car2'</t>
  </si>
  <si>
    <t>=SUMIF(H2:H40, "&gt;20")'</t>
  </si>
  <si>
    <t>Format the dates given in column X labelled 'dates' in format: 'YYYY-MM-DD'</t>
  </si>
  <si>
    <t>1. Using relevant Excel formulas, fill up the corresponding empty cells in Table_A with values from the "Dataset" worksheet.</t>
  </si>
  <si>
    <t>2. Calculate minimum, maximum and average values for each column at the bottom.</t>
  </si>
  <si>
    <t>Used VLOOKUP function to get the valuses from Dataset worksheet into table A.</t>
  </si>
  <si>
    <t>Used MIN MAV Average function for getting the results</t>
  </si>
  <si>
    <t>Minimum</t>
  </si>
  <si>
    <t>Maximum</t>
  </si>
  <si>
    <t>Average</t>
  </si>
  <si>
    <t>Using either Excel formulas or built-in functionality, split the values given in Table_A into distinct cells as given in Example_table.</t>
  </si>
  <si>
    <t>Example_table</t>
  </si>
  <si>
    <t>value</t>
  </si>
  <si>
    <t>col_1</t>
  </si>
  <si>
    <t>col_3</t>
  </si>
  <si>
    <t>col_4</t>
  </si>
  <si>
    <t>col_5</t>
  </si>
  <si>
    <t>col_6</t>
  </si>
  <si>
    <t>20000-Monday-0-Sunday-24</t>
  </si>
  <si>
    <t>Split the values using this formula =SPLIT(A16, "-")</t>
  </si>
  <si>
    <t>values</t>
  </si>
  <si>
    <t>20002-Monday-0-Sunday-24</t>
  </si>
  <si>
    <t>20004-Monday-0-Sunday-24</t>
  </si>
  <si>
    <t>20006-Monday-0-Sunday-24</t>
  </si>
  <si>
    <t>20008-Monday-0-Sunday-24</t>
  </si>
  <si>
    <t>20010-Monday-0-Sunday-24</t>
  </si>
  <si>
    <t>20012-Monday-0-Sunday-24</t>
  </si>
  <si>
    <t>20014-Monday-0-Sunday-24</t>
  </si>
  <si>
    <t>20016-Monday-0-Sunday-24</t>
  </si>
  <si>
    <t>20018-Monday-0-Sunday-24</t>
  </si>
  <si>
    <t>20020-Monday-0-Sunday-24</t>
  </si>
  <si>
    <t>20022-Monday-0-Sunday-24</t>
  </si>
  <si>
    <t>20024-Monday-0-Sunday-24</t>
  </si>
  <si>
    <t>20026-Monday-0-Sunday-24</t>
  </si>
  <si>
    <t>20028-Monday-0-Sunday-24</t>
  </si>
  <si>
    <t>20030-Monday-0-Sunday-24</t>
  </si>
  <si>
    <t>20032-Monday-0-Sunday-24</t>
  </si>
  <si>
    <t>20034-Monday-0-Sunday-24</t>
  </si>
  <si>
    <t>20036-Monday-0-Sunday-24</t>
  </si>
  <si>
    <t>20038-Monday-0-Sunday-24</t>
  </si>
  <si>
    <t>20040-Monday-0-Sunday-24</t>
  </si>
  <si>
    <t>20042-Monday-0-Sunday-24</t>
  </si>
  <si>
    <t>20044-Monday-0-Sunday-24</t>
  </si>
  <si>
    <t>20046-Monday-0-Sunday-24</t>
  </si>
  <si>
    <t>20048-Monday-0-Sunday-24</t>
  </si>
  <si>
    <t>20050-Monday-0-Sunday-24</t>
  </si>
  <si>
    <t>20052-Monday-0-Sunday-24</t>
  </si>
  <si>
    <t>20054-Monday-0-Sunday-24</t>
  </si>
  <si>
    <t>20058-Monday-0-Sunday-24</t>
  </si>
  <si>
    <t>20060-Monday-0-Sunday-24</t>
  </si>
  <si>
    <t>21000-Monday-0-Sunday-24</t>
  </si>
  <si>
    <t>21002-Monday-0-Sunday-24</t>
  </si>
  <si>
    <t>21004-Monday-0-Sunday-24</t>
  </si>
  <si>
    <t>21006-Monday-0-Sunday-24</t>
  </si>
  <si>
    <t>21008-Monday-0-Sunday-24</t>
  </si>
  <si>
    <t>21010-Monday-0-Sunday-24</t>
  </si>
  <si>
    <t>21012-Monday-0-Sunday-24</t>
  </si>
  <si>
    <t>21014-Monday-0-Sunday-24</t>
  </si>
  <si>
    <t>21016-Monday-0-Sunday-24</t>
  </si>
  <si>
    <t>Fill the values in column "value" of Table_C using the tables A and B.</t>
  </si>
  <si>
    <t>Table_B</t>
  </si>
  <si>
    <t>A</t>
  </si>
  <si>
    <t>B</t>
  </si>
  <si>
    <t>C</t>
  </si>
  <si>
    <t>D</t>
  </si>
  <si>
    <t>E</t>
  </si>
  <si>
    <t>F</t>
  </si>
  <si>
    <t>G</t>
  </si>
  <si>
    <t>H</t>
  </si>
  <si>
    <t>I</t>
  </si>
  <si>
    <t>Name</t>
  </si>
  <si>
    <t>Table_C</t>
  </si>
  <si>
    <t>name_1</t>
  </si>
  <si>
    <t>name_2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</si>
</sst>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hh:mm:ss"/>
    <numFmt numFmtId="166" formatCode="yyyy&quot;-&quot;mm&quot;-&quot;dd"/>
  </numFmts>
  <fonts count="19">
    <font>
      <sz val="10.0"/>
      <color rgb="FF000000"/>
      <name val="Times New Roman"/>
      <scheme val="minor"/>
    </font>
    <font>
      <b/>
      <sz val="14.0"/>
      <color rgb="FF000000"/>
      <name val="Calibri"/>
    </font>
    <font>
      <sz val="10.0"/>
      <color rgb="FF000000"/>
      <name val="Calibri"/>
    </font>
    <font>
      <sz val="11.0"/>
      <color rgb="FF000000"/>
      <name val="Calibri"/>
    </font>
    <font>
      <b/>
      <sz val="10.0"/>
      <color rgb="FF000000"/>
      <name val="Calibri"/>
    </font>
    <font>
      <b/>
      <sz val="16.0"/>
      <color theme="0"/>
      <name val="Calibri"/>
    </font>
    <font>
      <sz val="16.0"/>
      <color rgb="FF000000"/>
      <name val="Calibri"/>
    </font>
    <font>
      <sz val="14.0"/>
      <color rgb="FF000000"/>
      <name val="Calibri"/>
    </font>
    <font>
      <b/>
      <sz val="11.0"/>
      <color rgb="FF000000"/>
      <name val="Calibri"/>
    </font>
    <font>
      <b/>
      <sz val="18.0"/>
      <color rgb="FFC55A11"/>
      <name val="Calibri"/>
    </font>
    <font>
      <b/>
      <sz val="14.0"/>
      <color theme="1"/>
      <name val="Times New Roman"/>
    </font>
    <font>
      <b/>
      <sz val="11.0"/>
      <color theme="1"/>
      <name val="Calibri"/>
    </font>
    <font>
      <sz val="11.0"/>
      <color rgb="FFFFFFFF"/>
      <name val="&quot;söhne mono&quot;"/>
    </font>
    <font>
      <b/>
      <sz val="11.0"/>
      <color theme="0"/>
      <name val="Calibri"/>
    </font>
    <font>
      <b/>
      <sz val="11.0"/>
      <color rgb="FFFF0000"/>
      <name val="Calibri"/>
    </font>
    <font>
      <i/>
      <sz val="10.0"/>
      <color rgb="FF000000"/>
      <name val="Calibri"/>
    </font>
    <font>
      <color theme="1"/>
      <name val="Times New Roman"/>
    </font>
    <font>
      <sz val="9.0"/>
      <color rgb="FF000000"/>
      <name val="Arial"/>
    </font>
    <font>
      <b/>
      <sz val="15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rgb="FF92CDDC"/>
        <bgColor rgb="FF92CDDC"/>
      </patternFill>
    </fill>
    <fill>
      <patternFill patternType="solid">
        <fgColor rgb="FFB1A0C7"/>
        <bgColor rgb="FFB1A0C7"/>
      </patternFill>
    </fill>
    <fill>
      <patternFill patternType="solid">
        <fgColor rgb="FF343541"/>
        <bgColor rgb="FF343541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Font="1"/>
    <xf borderId="0" fillId="0" fontId="3" numFmtId="0" xfId="0" applyFont="1"/>
    <xf borderId="2" fillId="0" fontId="4" numFmtId="0" xfId="0" applyBorder="1" applyFont="1"/>
    <xf borderId="1" fillId="0" fontId="4" numFmtId="0" xfId="0" applyBorder="1" applyFont="1"/>
    <xf borderId="3" fillId="0" fontId="2" numFmtId="0" xfId="0" applyBorder="1" applyFont="1"/>
    <xf borderId="4" fillId="0" fontId="2" numFmtId="0" xfId="0" applyBorder="1" applyFont="1"/>
    <xf borderId="2" fillId="0" fontId="2" numFmtId="0" xfId="0" applyBorder="1" applyFont="1"/>
    <xf borderId="1" fillId="0" fontId="2" numFmtId="0" xfId="0" applyBorder="1" applyFont="1"/>
    <xf borderId="5" fillId="2" fontId="5" numFmtId="0" xfId="0" applyAlignment="1" applyBorder="1" applyFill="1" applyFont="1">
      <alignment horizontal="center"/>
    </xf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9" numFmtId="0" xfId="0" applyFont="1"/>
    <xf borderId="1" fillId="0" fontId="3" numFmtId="164" xfId="0" applyBorder="1" applyFont="1" applyNumberFormat="1"/>
    <xf borderId="1" fillId="0" fontId="3" numFmtId="0" xfId="0" applyBorder="1" applyFont="1"/>
    <xf borderId="0" fillId="0" fontId="10" numFmtId="0" xfId="0" applyFont="1"/>
    <xf borderId="0" fillId="0" fontId="11" numFmtId="0" xfId="0" applyFont="1"/>
    <xf borderId="0" fillId="0" fontId="11" numFmtId="165" xfId="0" applyFont="1" applyNumberFormat="1"/>
    <xf borderId="5" fillId="3" fontId="8" numFmtId="0" xfId="0" applyBorder="1" applyFill="1" applyFont="1"/>
    <xf borderId="5" fillId="4" fontId="8" numFmtId="0" xfId="0" applyBorder="1" applyFill="1" applyFont="1"/>
    <xf borderId="0" fillId="0" fontId="8" numFmtId="166" xfId="0" applyFont="1" applyNumberFormat="1"/>
    <xf borderId="0" fillId="0" fontId="3" numFmtId="165" xfId="0" applyFont="1" applyNumberFormat="1"/>
    <xf borderId="0" fillId="0" fontId="3" numFmtId="166" xfId="0" applyFont="1" applyNumberFormat="1"/>
    <xf borderId="0" fillId="5" fontId="12" numFmtId="0" xfId="0" applyAlignment="1" applyFill="1" applyFont="1">
      <alignment horizontal="left"/>
    </xf>
    <xf borderId="5" fillId="2" fontId="13" numFmtId="0" xfId="0" applyBorder="1" applyFont="1"/>
    <xf borderId="0" fillId="0" fontId="14" numFmtId="0" xfId="0" applyFont="1"/>
    <xf borderId="0" fillId="0" fontId="11" numFmtId="0" xfId="0" applyAlignment="1" applyFont="1">
      <alignment horizontal="center"/>
    </xf>
    <xf quotePrefix="1" borderId="0" fillId="0" fontId="15" numFmtId="0" xfId="0" applyFont="1"/>
    <xf borderId="2" fillId="0" fontId="8" numFmtId="0" xfId="0" applyBorder="1" applyFont="1"/>
    <xf borderId="1" fillId="3" fontId="8" numFmtId="0" xfId="0" applyBorder="1" applyFont="1"/>
    <xf borderId="1" fillId="4" fontId="8" numFmtId="0" xfId="0" applyBorder="1" applyFont="1"/>
    <xf borderId="6" fillId="3" fontId="8" numFmtId="0" xfId="0" applyBorder="1" applyFont="1"/>
    <xf borderId="0" fillId="0" fontId="1" numFmtId="0" xfId="0" applyFont="1"/>
    <xf borderId="3" fillId="0" fontId="3" numFmtId="0" xfId="0" applyBorder="1" applyFont="1"/>
    <xf borderId="0" fillId="0" fontId="16" numFmtId="0" xfId="0" applyFont="1"/>
    <xf borderId="4" fillId="0" fontId="3" numFmtId="0" xfId="0" applyBorder="1" applyFont="1"/>
    <xf borderId="0" fillId="6" fontId="17" numFmtId="0" xfId="0" applyFill="1" applyFont="1"/>
    <xf borderId="7" fillId="0" fontId="3" numFmtId="0" xfId="0" applyBorder="1" applyFont="1"/>
    <xf borderId="0" fillId="0" fontId="18" numFmtId="0" xfId="0" applyFont="1"/>
    <xf borderId="1" fillId="0" fontId="8" numFmtId="0" xfId="0" applyBorder="1" applyFont="1"/>
    <xf borderId="1" fillId="7" fontId="3" numFmtId="0" xfId="0" applyBorder="1" applyFill="1" applyFont="1"/>
    <xf borderId="1" fillId="0" fontId="8" numFmtId="0" xfId="0" applyAlignment="1" applyBorder="1" applyFont="1">
      <alignment vertic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2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7" fillId="0" fontId="2" numFmtId="0" xfId="0" applyBorder="1" applyFont="1"/>
    <xf borderId="10" fillId="0" fontId="2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70.86"/>
    <col customWidth="1" min="2" max="6" width="11.0"/>
    <col customWidth="1" min="7" max="22" width="10.71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3.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13.5" customHeight="1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ht="13.5" customHeight="1">
      <c r="A4" s="2" t="s">
        <v>3</v>
      </c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ht="13.5" customHeight="1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ht="13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ht="13.5" customHeight="1">
      <c r="A8" s="2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ht="13.5" customHeight="1">
      <c r="A9" s="4" t="s">
        <v>6</v>
      </c>
      <c r="B9" s="5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ht="13.5" customHeight="1">
      <c r="A10" s="6" t="s">
        <v>8</v>
      </c>
      <c r="B10" s="7">
        <v>25.0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ht="13.5" customHeight="1">
      <c r="A11" s="6" t="s">
        <v>9</v>
      </c>
      <c r="B11" s="7">
        <v>30.0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ht="13.5" customHeight="1">
      <c r="A12" s="6" t="s">
        <v>10</v>
      </c>
      <c r="B12" s="7">
        <v>10.0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ht="13.5" customHeight="1">
      <c r="A13" s="6" t="s">
        <v>11</v>
      </c>
      <c r="B13" s="7">
        <v>20.0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ht="13.5" customHeight="1">
      <c r="A14" s="6" t="s">
        <v>12</v>
      </c>
      <c r="B14" s="7">
        <v>40.0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ht="13.5" customHeight="1">
      <c r="A15" s="8" t="s">
        <v>13</v>
      </c>
      <c r="B15" s="9">
        <v>125.0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7.86"/>
    <col customWidth="1" min="3" max="3" width="11.0"/>
    <col customWidth="1" min="4" max="4" width="13.14"/>
    <col customWidth="1" min="5" max="5" width="10.86"/>
    <col customWidth="1" min="6" max="6" width="13.43"/>
    <col customWidth="1" min="7" max="26" width="10.71"/>
  </cols>
  <sheetData>
    <row r="1" ht="13.5" customHeight="1">
      <c r="A1" s="10" t="s">
        <v>11</v>
      </c>
      <c r="B1" s="11" t="s">
        <v>14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"/>
      <c r="B2" s="12" t="s">
        <v>15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2"/>
      <c r="B5" s="3" t="s">
        <v>16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13" t="s">
        <v>17</v>
      </c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13" t="s">
        <v>18</v>
      </c>
      <c r="B7" s="3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14" t="s">
        <v>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15" t="s">
        <v>20</v>
      </c>
      <c r="B11" s="16" t="s">
        <v>21</v>
      </c>
      <c r="C11" s="16" t="s">
        <v>22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15">
        <v>44927.0</v>
      </c>
      <c r="B12" s="16" t="s">
        <v>23</v>
      </c>
      <c r="C12" s="16">
        <v>200.0</v>
      </c>
      <c r="D12" s="2"/>
      <c r="E12" s="2"/>
      <c r="F12" s="17" t="s">
        <v>24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15">
        <v>44928.0</v>
      </c>
      <c r="B13" s="16" t="s">
        <v>25</v>
      </c>
      <c r="C13" s="16" t="e">
        <v>#N/A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15">
        <v>44929.0</v>
      </c>
      <c r="B14" s="16" t="s">
        <v>26</v>
      </c>
      <c r="C14" s="16">
        <v>50.0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15">
        <v>44930.0</v>
      </c>
      <c r="B15" s="16" t="s">
        <v>27</v>
      </c>
      <c r="C15" s="16" t="e">
        <v>#N/A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15">
        <v>44931.0</v>
      </c>
      <c r="B16" s="16" t="s">
        <v>28</v>
      </c>
      <c r="C16" s="16">
        <v>10.0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15">
        <v>44932.0</v>
      </c>
      <c r="B17" s="16" t="s">
        <v>29</v>
      </c>
      <c r="C17" s="16">
        <v>150.0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15">
        <v>44933.0</v>
      </c>
      <c r="B18" s="16" t="s">
        <v>30</v>
      </c>
      <c r="C18" s="16">
        <v>80.0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15">
        <v>44934.0</v>
      </c>
      <c r="B19" s="16" t="s">
        <v>31</v>
      </c>
      <c r="C19" s="16" t="e">
        <v>#N/A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15">
        <v>44935.0</v>
      </c>
      <c r="B20" s="16" t="s">
        <v>32</v>
      </c>
      <c r="C20" s="16">
        <v>30.0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15">
        <v>44936.0</v>
      </c>
      <c r="B21" s="16" t="s">
        <v>33</v>
      </c>
      <c r="C21" s="16" t="e">
        <v>#N/A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16" t="s">
        <v>34</v>
      </c>
      <c r="C22" s="9">
        <f>SUM(IFERROR(C12:C21, 20))</f>
        <v>600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43"/>
    <col customWidth="1" min="2" max="2" width="7.43"/>
    <col customWidth="1" min="3" max="3" width="9.86"/>
    <col customWidth="1" min="4" max="4" width="11.0"/>
    <col customWidth="1" min="5" max="5" width="9.14"/>
    <col customWidth="1" min="6" max="6" width="10.43"/>
    <col customWidth="1" min="7" max="9" width="12.86"/>
    <col customWidth="1" min="10" max="12" width="13.0"/>
    <col customWidth="1" min="13" max="15" width="14.14"/>
    <col customWidth="1" min="16" max="18" width="14.43"/>
    <col customWidth="1" min="19" max="20" width="18.86"/>
    <col customWidth="1" min="21" max="23" width="19.0"/>
    <col customWidth="1" min="24" max="24" width="12.57"/>
    <col customWidth="1" min="25" max="26" width="9.0"/>
  </cols>
  <sheetData>
    <row r="1" ht="14.25" customHeight="1">
      <c r="A1" s="18" t="s">
        <v>35</v>
      </c>
      <c r="B1" s="18" t="s">
        <v>36</v>
      </c>
      <c r="C1" s="18" t="s">
        <v>37</v>
      </c>
      <c r="D1" s="19" t="s">
        <v>38</v>
      </c>
      <c r="E1" s="18" t="s">
        <v>39</v>
      </c>
      <c r="F1" s="19" t="s">
        <v>40</v>
      </c>
      <c r="G1" s="20" t="s">
        <v>41</v>
      </c>
      <c r="H1" s="20" t="s">
        <v>42</v>
      </c>
      <c r="I1" s="20" t="s">
        <v>43</v>
      </c>
      <c r="J1" s="21" t="s">
        <v>44</v>
      </c>
      <c r="K1" s="21" t="s">
        <v>45</v>
      </c>
      <c r="L1" s="21" t="s">
        <v>46</v>
      </c>
      <c r="M1" s="20" t="s">
        <v>47</v>
      </c>
      <c r="N1" s="20" t="s">
        <v>48</v>
      </c>
      <c r="O1" s="20" t="s">
        <v>49</v>
      </c>
      <c r="P1" s="21" t="s">
        <v>50</v>
      </c>
      <c r="Q1" s="21" t="s">
        <v>51</v>
      </c>
      <c r="R1" s="21" t="s">
        <v>52</v>
      </c>
      <c r="S1" s="20" t="s">
        <v>53</v>
      </c>
      <c r="T1" s="20" t="s">
        <v>54</v>
      </c>
      <c r="U1" s="21" t="s">
        <v>55</v>
      </c>
      <c r="V1" s="21" t="s">
        <v>56</v>
      </c>
      <c r="W1" s="21" t="s">
        <v>57</v>
      </c>
      <c r="X1" s="22" t="s">
        <v>58</v>
      </c>
      <c r="Y1" s="13"/>
      <c r="Z1" s="13"/>
    </row>
    <row r="2">
      <c r="A2" s="3" t="s">
        <v>59</v>
      </c>
      <c r="B2" s="3">
        <v>20000.0</v>
      </c>
      <c r="C2" s="3" t="s">
        <v>60</v>
      </c>
      <c r="D2" s="23">
        <v>0.0</v>
      </c>
      <c r="E2" s="3" t="s">
        <v>61</v>
      </c>
      <c r="F2" s="23">
        <v>0.999988425925926</v>
      </c>
      <c r="G2" s="3">
        <v>2.7</v>
      </c>
      <c r="H2" s="3">
        <v>3.6</v>
      </c>
      <c r="I2" s="3">
        <v>4.2</v>
      </c>
      <c r="J2" s="3">
        <v>-1.0</v>
      </c>
      <c r="K2" s="3">
        <v>-1.0</v>
      </c>
      <c r="L2" s="3">
        <v>-1.0</v>
      </c>
      <c r="M2" s="3">
        <v>5.3</v>
      </c>
      <c r="N2" s="3">
        <v>7.6</v>
      </c>
      <c r="O2" s="3">
        <v>8.9</v>
      </c>
      <c r="P2" s="3">
        <v>2.7</v>
      </c>
      <c r="Q2" s="3">
        <v>3.6</v>
      </c>
      <c r="R2" s="3">
        <v>4.2</v>
      </c>
      <c r="S2" s="3">
        <v>7.6</v>
      </c>
      <c r="T2" s="3">
        <v>8.9</v>
      </c>
      <c r="U2" s="3">
        <v>3.6</v>
      </c>
      <c r="V2" s="3">
        <v>4.2</v>
      </c>
      <c r="W2" s="3">
        <v>4.2</v>
      </c>
      <c r="X2" s="24">
        <v>45051.0</v>
      </c>
      <c r="Y2" s="3"/>
      <c r="Z2" s="3"/>
    </row>
    <row r="3">
      <c r="A3" s="3" t="s">
        <v>62</v>
      </c>
      <c r="B3" s="3">
        <v>20002.0</v>
      </c>
      <c r="C3" s="3" t="s">
        <v>60</v>
      </c>
      <c r="D3" s="23">
        <v>0.0</v>
      </c>
      <c r="E3" s="3" t="s">
        <v>61</v>
      </c>
      <c r="F3" s="23">
        <v>0.999988425925926</v>
      </c>
      <c r="G3" s="3">
        <v>2.7</v>
      </c>
      <c r="H3" s="3">
        <v>3.6</v>
      </c>
      <c r="I3" s="3">
        <v>4.2</v>
      </c>
      <c r="J3" s="3">
        <v>-1.0</v>
      </c>
      <c r="K3" s="3">
        <v>-1.0</v>
      </c>
      <c r="L3" s="3">
        <v>-1.0</v>
      </c>
      <c r="M3" s="3">
        <v>5.3</v>
      </c>
      <c r="N3" s="3">
        <v>7.6</v>
      </c>
      <c r="O3" s="3">
        <v>8.9</v>
      </c>
      <c r="P3" s="3">
        <v>2.7</v>
      </c>
      <c r="Q3" s="3">
        <v>3.6</v>
      </c>
      <c r="R3" s="3">
        <v>4.2</v>
      </c>
      <c r="S3" s="3">
        <v>7.6</v>
      </c>
      <c r="T3" s="3">
        <v>8.9</v>
      </c>
      <c r="U3" s="3">
        <v>3.6</v>
      </c>
      <c r="V3" s="3">
        <v>4.2</v>
      </c>
      <c r="W3" s="3">
        <v>4.2</v>
      </c>
      <c r="X3" s="24">
        <v>45048.0</v>
      </c>
      <c r="Y3" s="3"/>
      <c r="Z3" s="3"/>
    </row>
    <row r="4">
      <c r="A4" s="3" t="s">
        <v>63</v>
      </c>
      <c r="B4" s="3">
        <v>20004.0</v>
      </c>
      <c r="C4" s="3" t="s">
        <v>60</v>
      </c>
      <c r="D4" s="23">
        <v>0.0</v>
      </c>
      <c r="E4" s="3" t="s">
        <v>61</v>
      </c>
      <c r="F4" s="23">
        <v>0.999988425925926</v>
      </c>
      <c r="G4" s="3">
        <v>3.6</v>
      </c>
      <c r="H4" s="3">
        <v>5.4</v>
      </c>
      <c r="I4" s="3">
        <v>5.8</v>
      </c>
      <c r="J4" s="3">
        <v>-1.0</v>
      </c>
      <c r="K4" s="3">
        <v>-1.0</v>
      </c>
      <c r="L4" s="3">
        <v>-1.0</v>
      </c>
      <c r="M4" s="3">
        <v>7.6</v>
      </c>
      <c r="N4" s="3">
        <v>11.1</v>
      </c>
      <c r="O4" s="3">
        <v>12.2</v>
      </c>
      <c r="P4" s="3">
        <v>3.6</v>
      </c>
      <c r="Q4" s="3">
        <v>5.4</v>
      </c>
      <c r="R4" s="3">
        <v>5.8</v>
      </c>
      <c r="S4" s="3">
        <v>11.1</v>
      </c>
      <c r="T4" s="3">
        <v>12.2</v>
      </c>
      <c r="U4" s="3">
        <v>5.4</v>
      </c>
      <c r="V4" s="3">
        <v>5.8</v>
      </c>
      <c r="W4" s="3">
        <v>5.8</v>
      </c>
      <c r="X4" s="24">
        <v>45055.0</v>
      </c>
      <c r="Y4" s="3"/>
      <c r="Z4" s="3"/>
    </row>
    <row r="5">
      <c r="A5" s="3" t="s">
        <v>64</v>
      </c>
      <c r="B5" s="3">
        <v>20006.0</v>
      </c>
      <c r="C5" s="3" t="s">
        <v>60</v>
      </c>
      <c r="D5" s="23">
        <v>0.0</v>
      </c>
      <c r="E5" s="3" t="s">
        <v>61</v>
      </c>
      <c r="F5" s="23">
        <v>0.999988425925926</v>
      </c>
      <c r="G5" s="3">
        <v>4.9</v>
      </c>
      <c r="H5" s="3">
        <v>6.6</v>
      </c>
      <c r="I5" s="3">
        <v>8.1</v>
      </c>
      <c r="J5" s="3">
        <v>-1.0</v>
      </c>
      <c r="K5" s="3">
        <v>-1.0</v>
      </c>
      <c r="L5" s="3">
        <v>-1.0</v>
      </c>
      <c r="M5" s="3">
        <v>10.0</v>
      </c>
      <c r="N5" s="3">
        <v>13.3</v>
      </c>
      <c r="O5" s="3">
        <v>17.0</v>
      </c>
      <c r="P5" s="3">
        <v>4.9</v>
      </c>
      <c r="Q5" s="3">
        <v>6.6</v>
      </c>
      <c r="R5" s="3">
        <v>8.1</v>
      </c>
      <c r="S5" s="3">
        <v>13.3</v>
      </c>
      <c r="T5" s="3">
        <v>17.0</v>
      </c>
      <c r="U5" s="3">
        <v>6.6</v>
      </c>
      <c r="V5" s="3">
        <v>8.1</v>
      </c>
      <c r="W5" s="3">
        <v>8.1</v>
      </c>
      <c r="X5" s="24">
        <v>45059.0</v>
      </c>
      <c r="Y5" s="3"/>
      <c r="Z5" s="3"/>
    </row>
    <row r="6">
      <c r="A6" s="3" t="s">
        <v>65</v>
      </c>
      <c r="B6" s="3">
        <v>20008.0</v>
      </c>
      <c r="C6" s="3" t="s">
        <v>60</v>
      </c>
      <c r="D6" s="23">
        <v>0.0</v>
      </c>
      <c r="E6" s="3" t="s">
        <v>61</v>
      </c>
      <c r="F6" s="23">
        <v>0.999988425925926</v>
      </c>
      <c r="G6" s="3">
        <v>6.6</v>
      </c>
      <c r="H6" s="3">
        <v>8.8</v>
      </c>
      <c r="I6" s="3">
        <v>11.0</v>
      </c>
      <c r="J6" s="3">
        <v>-1.0</v>
      </c>
      <c r="K6" s="3">
        <v>-1.0</v>
      </c>
      <c r="L6" s="3">
        <v>-1.0</v>
      </c>
      <c r="M6" s="3">
        <v>13.3</v>
      </c>
      <c r="N6" s="3">
        <v>18.0</v>
      </c>
      <c r="O6" s="3">
        <v>22.5</v>
      </c>
      <c r="P6" s="3">
        <v>6.6</v>
      </c>
      <c r="Q6" s="3">
        <v>8.8</v>
      </c>
      <c r="R6" s="3">
        <v>11.0</v>
      </c>
      <c r="S6" s="3">
        <v>18.0</v>
      </c>
      <c r="T6" s="3">
        <v>22.5</v>
      </c>
      <c r="U6" s="3">
        <v>8.8</v>
      </c>
      <c r="V6" s="3">
        <v>11.0</v>
      </c>
      <c r="W6" s="3">
        <v>11.0</v>
      </c>
      <c r="X6" s="24">
        <v>45076.0</v>
      </c>
      <c r="Y6" s="3"/>
      <c r="Z6" s="3"/>
    </row>
    <row r="7">
      <c r="A7" s="3" t="s">
        <v>66</v>
      </c>
      <c r="B7" s="3">
        <v>20010.0</v>
      </c>
      <c r="C7" s="3" t="s">
        <v>60</v>
      </c>
      <c r="D7" s="23">
        <v>0.0</v>
      </c>
      <c r="E7" s="3" t="s">
        <v>61</v>
      </c>
      <c r="F7" s="23">
        <v>0.999988425925926</v>
      </c>
      <c r="G7" s="3">
        <v>7.1</v>
      </c>
      <c r="H7" s="3">
        <v>10.4</v>
      </c>
      <c r="I7" s="3">
        <v>12.8</v>
      </c>
      <c r="J7" s="3">
        <v>-1.0</v>
      </c>
      <c r="K7" s="3">
        <v>-1.0</v>
      </c>
      <c r="L7" s="3">
        <v>-1.0</v>
      </c>
      <c r="M7" s="3">
        <v>14.4</v>
      </c>
      <c r="N7" s="3">
        <v>21.5</v>
      </c>
      <c r="O7" s="3">
        <v>26.1</v>
      </c>
      <c r="P7" s="3">
        <v>7.1</v>
      </c>
      <c r="Q7" s="3">
        <v>10.4</v>
      </c>
      <c r="R7" s="3">
        <v>12.8</v>
      </c>
      <c r="S7" s="3">
        <v>21.5</v>
      </c>
      <c r="T7" s="3">
        <v>26.1</v>
      </c>
      <c r="U7" s="3">
        <v>10.4</v>
      </c>
      <c r="V7" s="3">
        <v>12.8</v>
      </c>
      <c r="W7" s="3">
        <v>12.8</v>
      </c>
      <c r="X7" s="24">
        <v>45057.0</v>
      </c>
      <c r="Y7" s="3"/>
      <c r="Z7" s="3"/>
    </row>
    <row r="8">
      <c r="A8" s="3" t="s">
        <v>67</v>
      </c>
      <c r="B8" s="3">
        <v>20012.0</v>
      </c>
      <c r="C8" s="3" t="s">
        <v>60</v>
      </c>
      <c r="D8" s="23">
        <v>0.0</v>
      </c>
      <c r="E8" s="3" t="s">
        <v>61</v>
      </c>
      <c r="F8" s="23">
        <v>0.999988425925926</v>
      </c>
      <c r="G8" s="3">
        <v>9.4</v>
      </c>
      <c r="H8" s="3">
        <v>13.8</v>
      </c>
      <c r="I8" s="3">
        <v>16.1</v>
      </c>
      <c r="J8" s="3">
        <v>-1.0</v>
      </c>
      <c r="K8" s="3">
        <v>-1.0</v>
      </c>
      <c r="L8" s="3">
        <v>-1.0</v>
      </c>
      <c r="M8" s="3">
        <v>19.2</v>
      </c>
      <c r="N8" s="3">
        <v>28.3</v>
      </c>
      <c r="O8" s="3">
        <v>32.8</v>
      </c>
      <c r="P8" s="3">
        <v>9.4</v>
      </c>
      <c r="Q8" s="3">
        <v>13.8</v>
      </c>
      <c r="R8" s="3">
        <v>16.1</v>
      </c>
      <c r="S8" s="3">
        <v>28.3</v>
      </c>
      <c r="T8" s="3">
        <v>32.8</v>
      </c>
      <c r="U8" s="3">
        <v>13.8</v>
      </c>
      <c r="V8" s="3">
        <v>16.1</v>
      </c>
      <c r="W8" s="3">
        <v>16.1</v>
      </c>
      <c r="X8" s="24">
        <v>45052.0</v>
      </c>
      <c r="Y8" s="3"/>
      <c r="Z8" s="3"/>
    </row>
    <row r="9">
      <c r="A9" s="3" t="s">
        <v>68</v>
      </c>
      <c r="B9" s="3">
        <v>20014.0</v>
      </c>
      <c r="C9" s="3" t="s">
        <v>60</v>
      </c>
      <c r="D9" s="23">
        <v>0.0</v>
      </c>
      <c r="E9" s="3" t="s">
        <v>61</v>
      </c>
      <c r="F9" s="23">
        <v>0.999988425925926</v>
      </c>
      <c r="G9" s="3">
        <v>11.6</v>
      </c>
      <c r="H9" s="3">
        <v>17.3</v>
      </c>
      <c r="I9" s="3">
        <v>21.3</v>
      </c>
      <c r="J9" s="3">
        <v>-1.0</v>
      </c>
      <c r="K9" s="3">
        <v>-1.0</v>
      </c>
      <c r="L9" s="3">
        <v>-1.0</v>
      </c>
      <c r="M9" s="3">
        <v>23.6</v>
      </c>
      <c r="N9" s="3">
        <v>35.2</v>
      </c>
      <c r="O9" s="3">
        <v>43.0</v>
      </c>
      <c r="P9" s="3">
        <v>11.6</v>
      </c>
      <c r="Q9" s="3">
        <v>17.3</v>
      </c>
      <c r="R9" s="3">
        <v>21.3</v>
      </c>
      <c r="S9" s="3">
        <v>35.2</v>
      </c>
      <c r="T9" s="3">
        <v>43.0</v>
      </c>
      <c r="U9" s="3">
        <v>17.3</v>
      </c>
      <c r="V9" s="3">
        <v>21.3</v>
      </c>
      <c r="W9" s="3">
        <v>21.3</v>
      </c>
      <c r="X9" s="24">
        <v>45098.0</v>
      </c>
      <c r="Y9" s="3"/>
      <c r="Z9" s="3"/>
    </row>
    <row r="10">
      <c r="A10" s="3" t="s">
        <v>69</v>
      </c>
      <c r="B10" s="3">
        <v>20016.0</v>
      </c>
      <c r="C10" s="3" t="s">
        <v>60</v>
      </c>
      <c r="D10" s="23">
        <v>0.0</v>
      </c>
      <c r="E10" s="3" t="s">
        <v>61</v>
      </c>
      <c r="F10" s="23">
        <v>0.999988425925926</v>
      </c>
      <c r="G10" s="3">
        <v>16.1</v>
      </c>
      <c r="H10" s="3">
        <v>24.1</v>
      </c>
      <c r="I10" s="3">
        <v>29.1</v>
      </c>
      <c r="J10" s="3">
        <v>-1.0</v>
      </c>
      <c r="K10" s="3">
        <v>-1.0</v>
      </c>
      <c r="L10" s="3">
        <v>-1.0</v>
      </c>
      <c r="M10" s="3">
        <v>32.8</v>
      </c>
      <c r="N10" s="3">
        <v>49.0</v>
      </c>
      <c r="O10" s="3">
        <v>59.0</v>
      </c>
      <c r="P10" s="3">
        <v>16.1</v>
      </c>
      <c r="Q10" s="3">
        <v>24.1</v>
      </c>
      <c r="R10" s="3">
        <v>29.1</v>
      </c>
      <c r="S10" s="3">
        <v>49.0</v>
      </c>
      <c r="T10" s="3">
        <v>59.0</v>
      </c>
      <c r="U10" s="3">
        <v>24.1</v>
      </c>
      <c r="V10" s="3">
        <v>29.1</v>
      </c>
      <c r="W10" s="3">
        <v>29.1</v>
      </c>
      <c r="X10" s="24">
        <v>45092.0</v>
      </c>
      <c r="Y10" s="3"/>
      <c r="Z10" s="3"/>
    </row>
    <row r="11">
      <c r="A11" s="3" t="s">
        <v>70</v>
      </c>
      <c r="B11" s="3">
        <v>20018.0</v>
      </c>
      <c r="C11" s="3" t="s">
        <v>60</v>
      </c>
      <c r="D11" s="23">
        <v>0.0</v>
      </c>
      <c r="E11" s="3" t="s">
        <v>61</v>
      </c>
      <c r="F11" s="23">
        <v>0.999988425925926</v>
      </c>
      <c r="G11" s="3">
        <v>18.4</v>
      </c>
      <c r="H11" s="3">
        <v>27.5</v>
      </c>
      <c r="I11" s="3">
        <v>33.8</v>
      </c>
      <c r="J11" s="3">
        <v>-1.0</v>
      </c>
      <c r="K11" s="3">
        <v>-1.0</v>
      </c>
      <c r="L11" s="3">
        <v>-1.0</v>
      </c>
      <c r="M11" s="3">
        <v>37.2</v>
      </c>
      <c r="N11" s="3">
        <v>55.6</v>
      </c>
      <c r="O11" s="3">
        <v>67.9</v>
      </c>
      <c r="P11" s="3">
        <v>18.4</v>
      </c>
      <c r="Q11" s="3">
        <v>27.5</v>
      </c>
      <c r="R11" s="3">
        <v>33.8</v>
      </c>
      <c r="S11" s="3">
        <v>55.6</v>
      </c>
      <c r="T11" s="3">
        <v>67.9</v>
      </c>
      <c r="U11" s="3">
        <v>27.5</v>
      </c>
      <c r="V11" s="3">
        <v>33.8</v>
      </c>
      <c r="W11" s="3">
        <v>33.8</v>
      </c>
      <c r="X11" s="24">
        <v>45104.0</v>
      </c>
      <c r="Y11" s="3"/>
      <c r="Z11" s="3"/>
    </row>
    <row r="12">
      <c r="A12" s="3" t="s">
        <v>71</v>
      </c>
      <c r="B12" s="3">
        <v>20020.0</v>
      </c>
      <c r="C12" s="3" t="s">
        <v>60</v>
      </c>
      <c r="D12" s="23">
        <v>0.0</v>
      </c>
      <c r="E12" s="3" t="s">
        <v>61</v>
      </c>
      <c r="F12" s="23">
        <v>0.999988425925926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0.0</v>
      </c>
      <c r="N12" s="3">
        <v>0.0</v>
      </c>
      <c r="O12" s="3">
        <v>0.0</v>
      </c>
      <c r="P12" s="3">
        <v>0.0</v>
      </c>
      <c r="Q12" s="3">
        <v>0.0</v>
      </c>
      <c r="R12" s="3">
        <v>0.0</v>
      </c>
      <c r="S12" s="3">
        <v>0.0</v>
      </c>
      <c r="T12" s="3">
        <v>0.0</v>
      </c>
      <c r="U12" s="3">
        <v>0.0</v>
      </c>
      <c r="V12" s="3">
        <v>0.0</v>
      </c>
      <c r="W12" s="3">
        <v>0.0</v>
      </c>
      <c r="X12" s="24">
        <v>45116.0</v>
      </c>
      <c r="Y12" s="3"/>
      <c r="Z12" s="3"/>
    </row>
    <row r="13">
      <c r="A13" s="3" t="s">
        <v>72</v>
      </c>
      <c r="B13" s="3">
        <v>20022.0</v>
      </c>
      <c r="C13" s="3" t="s">
        <v>60</v>
      </c>
      <c r="D13" s="23">
        <v>0.0</v>
      </c>
      <c r="E13" s="3" t="s">
        <v>61</v>
      </c>
      <c r="F13" s="23">
        <v>0.999988425925926</v>
      </c>
      <c r="G13" s="3">
        <v>21.9</v>
      </c>
      <c r="H13" s="3">
        <v>32.1</v>
      </c>
      <c r="I13" s="3">
        <v>40.1</v>
      </c>
      <c r="J13" s="3">
        <v>-1.0</v>
      </c>
      <c r="K13" s="3">
        <v>-1.0</v>
      </c>
      <c r="L13" s="3">
        <v>-1.0</v>
      </c>
      <c r="M13" s="3">
        <v>42.3</v>
      </c>
      <c r="N13" s="3">
        <v>61.5</v>
      </c>
      <c r="O13" s="3">
        <v>76.6</v>
      </c>
      <c r="P13" s="3">
        <v>21.9</v>
      </c>
      <c r="Q13" s="3">
        <v>32.1</v>
      </c>
      <c r="R13" s="3">
        <v>40.1</v>
      </c>
      <c r="S13" s="3">
        <v>61.5</v>
      </c>
      <c r="T13" s="3">
        <v>76.6</v>
      </c>
      <c r="U13" s="3">
        <v>32.1</v>
      </c>
      <c r="V13" s="3">
        <v>40.1</v>
      </c>
      <c r="W13" s="3">
        <v>40.1</v>
      </c>
      <c r="X13" s="24">
        <v>45110.0</v>
      </c>
      <c r="Y13" s="3"/>
      <c r="Z13" s="3"/>
    </row>
    <row r="14">
      <c r="A14" s="3" t="s">
        <v>73</v>
      </c>
      <c r="B14" s="3">
        <v>20024.0</v>
      </c>
      <c r="C14" s="3" t="s">
        <v>60</v>
      </c>
      <c r="D14" s="23">
        <v>0.0</v>
      </c>
      <c r="E14" s="3" t="s">
        <v>61</v>
      </c>
      <c r="F14" s="23">
        <v>0.999988425925926</v>
      </c>
      <c r="G14" s="3">
        <v>23.5</v>
      </c>
      <c r="H14" s="3">
        <v>34.7</v>
      </c>
      <c r="I14" s="3">
        <v>42.7</v>
      </c>
      <c r="J14" s="3">
        <v>-1.0</v>
      </c>
      <c r="K14" s="3">
        <v>-1.0</v>
      </c>
      <c r="L14" s="3">
        <v>-1.0</v>
      </c>
      <c r="M14" s="3">
        <v>47.7</v>
      </c>
      <c r="N14" s="3">
        <v>70.8</v>
      </c>
      <c r="O14" s="3">
        <v>86.6</v>
      </c>
      <c r="P14" s="3">
        <v>23.5</v>
      </c>
      <c r="Q14" s="3">
        <v>34.7</v>
      </c>
      <c r="R14" s="3">
        <v>42.7</v>
      </c>
      <c r="S14" s="3">
        <v>70.8</v>
      </c>
      <c r="T14" s="3">
        <v>86.6</v>
      </c>
      <c r="U14" s="3">
        <v>34.7</v>
      </c>
      <c r="V14" s="3">
        <v>42.7</v>
      </c>
      <c r="W14" s="3">
        <v>42.7</v>
      </c>
      <c r="X14" s="24">
        <v>45095.0</v>
      </c>
      <c r="Y14" s="3"/>
      <c r="Z14" s="3"/>
    </row>
    <row r="15">
      <c r="A15" s="3" t="s">
        <v>74</v>
      </c>
      <c r="B15" s="3">
        <v>20026.0</v>
      </c>
      <c r="C15" s="3" t="s">
        <v>60</v>
      </c>
      <c r="D15" s="23">
        <v>0.0</v>
      </c>
      <c r="E15" s="3" t="s">
        <v>61</v>
      </c>
      <c r="F15" s="23">
        <v>0.999988425925926</v>
      </c>
      <c r="G15" s="3">
        <v>26.8</v>
      </c>
      <c r="H15" s="3">
        <v>39.3</v>
      </c>
      <c r="I15" s="3">
        <v>47.9</v>
      </c>
      <c r="J15" s="3">
        <v>-1.0</v>
      </c>
      <c r="K15" s="3">
        <v>-1.0</v>
      </c>
      <c r="L15" s="3">
        <v>-1.0</v>
      </c>
      <c r="M15" s="3">
        <v>54.6</v>
      </c>
      <c r="N15" s="3">
        <v>79.6</v>
      </c>
      <c r="O15" s="3">
        <v>96.8</v>
      </c>
      <c r="P15" s="3">
        <v>26.8</v>
      </c>
      <c r="Q15" s="3">
        <v>39.3</v>
      </c>
      <c r="R15" s="3">
        <v>47.9</v>
      </c>
      <c r="S15" s="3">
        <v>79.6</v>
      </c>
      <c r="T15" s="3">
        <v>96.8</v>
      </c>
      <c r="U15" s="3">
        <v>39.3</v>
      </c>
      <c r="V15" s="3">
        <v>47.9</v>
      </c>
      <c r="W15" s="3">
        <v>47.9</v>
      </c>
      <c r="X15" s="24">
        <v>45113.0</v>
      </c>
      <c r="Y15" s="3"/>
      <c r="Z15" s="3"/>
    </row>
    <row r="16">
      <c r="A16" s="3" t="s">
        <v>75</v>
      </c>
      <c r="B16" s="3">
        <v>20028.0</v>
      </c>
      <c r="C16" s="3" t="s">
        <v>60</v>
      </c>
      <c r="D16" s="23">
        <v>0.0</v>
      </c>
      <c r="E16" s="3" t="s">
        <v>61</v>
      </c>
      <c r="F16" s="23">
        <v>0.999988425925926</v>
      </c>
      <c r="G16" s="3">
        <v>28.0</v>
      </c>
      <c r="H16" s="3">
        <v>41.0</v>
      </c>
      <c r="I16" s="3">
        <v>50.1</v>
      </c>
      <c r="J16" s="3">
        <v>-1.0</v>
      </c>
      <c r="K16" s="3">
        <v>-1.0</v>
      </c>
      <c r="L16" s="3">
        <v>-1.0</v>
      </c>
      <c r="M16" s="3">
        <v>56.7</v>
      </c>
      <c r="N16" s="3">
        <v>83.2</v>
      </c>
      <c r="O16" s="3">
        <v>101.3</v>
      </c>
      <c r="P16" s="3">
        <v>28.0</v>
      </c>
      <c r="Q16" s="3">
        <v>41.0</v>
      </c>
      <c r="R16" s="3">
        <v>50.1</v>
      </c>
      <c r="S16" s="3">
        <v>83.2</v>
      </c>
      <c r="T16" s="3">
        <v>101.3</v>
      </c>
      <c r="U16" s="3">
        <v>41.0</v>
      </c>
      <c r="V16" s="3">
        <v>50.1</v>
      </c>
      <c r="W16" s="3">
        <v>50.1</v>
      </c>
      <c r="X16" s="24">
        <v>45063.0</v>
      </c>
      <c r="Y16" s="3"/>
      <c r="Z16" s="3"/>
    </row>
    <row r="17">
      <c r="A17" s="3" t="s">
        <v>76</v>
      </c>
      <c r="B17" s="3">
        <v>20030.0</v>
      </c>
      <c r="C17" s="3" t="s">
        <v>60</v>
      </c>
      <c r="D17" s="23">
        <v>0.0</v>
      </c>
      <c r="E17" s="3" t="s">
        <v>61</v>
      </c>
      <c r="F17" s="23">
        <v>0.999988425925926</v>
      </c>
      <c r="G17" s="3">
        <v>28.5</v>
      </c>
      <c r="H17" s="3">
        <v>42.3</v>
      </c>
      <c r="I17" s="3">
        <v>52.3</v>
      </c>
      <c r="J17" s="3">
        <v>-1.0</v>
      </c>
      <c r="K17" s="3">
        <v>-1.0</v>
      </c>
      <c r="L17" s="3">
        <v>-1.0</v>
      </c>
      <c r="M17" s="3">
        <v>58.3</v>
      </c>
      <c r="N17" s="3">
        <v>85.4</v>
      </c>
      <c r="O17" s="3">
        <v>106.1</v>
      </c>
      <c r="P17" s="3">
        <v>28.5</v>
      </c>
      <c r="Q17" s="3">
        <v>42.3</v>
      </c>
      <c r="R17" s="3">
        <v>52.3</v>
      </c>
      <c r="S17" s="3">
        <v>85.4</v>
      </c>
      <c r="T17" s="3">
        <v>106.1</v>
      </c>
      <c r="U17" s="3">
        <v>42.3</v>
      </c>
      <c r="V17" s="3">
        <v>52.3</v>
      </c>
      <c r="W17" s="3">
        <v>52.3</v>
      </c>
      <c r="X17" s="24">
        <v>45071.0</v>
      </c>
      <c r="Y17" s="3"/>
      <c r="Z17" s="3"/>
    </row>
    <row r="18">
      <c r="A18" s="3" t="s">
        <v>77</v>
      </c>
      <c r="B18" s="3">
        <v>20032.0</v>
      </c>
      <c r="C18" s="3" t="s">
        <v>60</v>
      </c>
      <c r="D18" s="23">
        <v>0.0</v>
      </c>
      <c r="E18" s="3" t="s">
        <v>61</v>
      </c>
      <c r="F18" s="23">
        <v>0.999988425925926</v>
      </c>
      <c r="G18" s="3">
        <v>29.1</v>
      </c>
      <c r="H18" s="3">
        <v>43.3</v>
      </c>
      <c r="I18" s="3">
        <v>53.7</v>
      </c>
      <c r="J18" s="3">
        <v>-1.0</v>
      </c>
      <c r="K18" s="3">
        <v>-1.0</v>
      </c>
      <c r="L18" s="3">
        <v>-1.0</v>
      </c>
      <c r="M18" s="3">
        <v>59.0</v>
      </c>
      <c r="N18" s="3">
        <v>87.6</v>
      </c>
      <c r="O18" s="3">
        <v>108.8</v>
      </c>
      <c r="P18" s="3">
        <v>29.1</v>
      </c>
      <c r="Q18" s="3">
        <v>43.3</v>
      </c>
      <c r="R18" s="3">
        <v>53.7</v>
      </c>
      <c r="S18" s="3">
        <v>87.6</v>
      </c>
      <c r="T18" s="3">
        <v>108.8</v>
      </c>
      <c r="U18" s="3">
        <v>43.3</v>
      </c>
      <c r="V18" s="3">
        <v>53.7</v>
      </c>
      <c r="W18" s="3">
        <v>53.7</v>
      </c>
      <c r="X18" s="24">
        <v>45085.0</v>
      </c>
      <c r="Y18" s="3"/>
      <c r="Z18" s="3"/>
    </row>
    <row r="19">
      <c r="A19" s="3" t="s">
        <v>78</v>
      </c>
      <c r="B19" s="3">
        <v>20034.0</v>
      </c>
      <c r="C19" s="3" t="s">
        <v>60</v>
      </c>
      <c r="D19" s="23">
        <v>0.0</v>
      </c>
      <c r="E19" s="3" t="s">
        <v>61</v>
      </c>
      <c r="F19" s="23">
        <v>0.999988425925926</v>
      </c>
      <c r="G19" s="3">
        <v>30.7</v>
      </c>
      <c r="H19" s="3">
        <v>45.5</v>
      </c>
      <c r="I19" s="3">
        <v>57.0</v>
      </c>
      <c r="J19" s="3">
        <v>-1.0</v>
      </c>
      <c r="K19" s="3">
        <v>-1.0</v>
      </c>
      <c r="L19" s="3">
        <v>-1.0</v>
      </c>
      <c r="M19" s="3">
        <v>62.5</v>
      </c>
      <c r="N19" s="3">
        <v>92.1</v>
      </c>
      <c r="O19" s="3">
        <v>115.1</v>
      </c>
      <c r="P19" s="3">
        <v>30.7</v>
      </c>
      <c r="Q19" s="3">
        <v>45.5</v>
      </c>
      <c r="R19" s="3">
        <v>57.0</v>
      </c>
      <c r="S19" s="3">
        <v>92.1</v>
      </c>
      <c r="T19" s="3">
        <v>115.1</v>
      </c>
      <c r="U19" s="3">
        <v>45.5</v>
      </c>
      <c r="V19" s="3">
        <v>57.0</v>
      </c>
      <c r="W19" s="3">
        <v>57.0</v>
      </c>
      <c r="X19" s="24">
        <v>45099.0</v>
      </c>
      <c r="Y19" s="3"/>
      <c r="Z19" s="3"/>
    </row>
    <row r="20">
      <c r="A20" s="3" t="s">
        <v>79</v>
      </c>
      <c r="B20" s="3">
        <v>20036.0</v>
      </c>
      <c r="C20" s="3" t="s">
        <v>60</v>
      </c>
      <c r="D20" s="23">
        <v>0.0</v>
      </c>
      <c r="E20" s="3" t="s">
        <v>61</v>
      </c>
      <c r="F20" s="23">
        <v>0.999988425925926</v>
      </c>
      <c r="G20" s="3">
        <v>33.8</v>
      </c>
      <c r="H20" s="3">
        <v>50.1</v>
      </c>
      <c r="I20" s="3">
        <v>61.4</v>
      </c>
      <c r="J20" s="3">
        <v>-1.0</v>
      </c>
      <c r="K20" s="3">
        <v>-1.0</v>
      </c>
      <c r="L20" s="3">
        <v>-1.0</v>
      </c>
      <c r="M20" s="3">
        <v>67.9</v>
      </c>
      <c r="N20" s="3">
        <v>101.3</v>
      </c>
      <c r="O20" s="3">
        <v>124.4</v>
      </c>
      <c r="P20" s="3">
        <v>33.8</v>
      </c>
      <c r="Q20" s="3">
        <v>50.1</v>
      </c>
      <c r="R20" s="3">
        <v>61.4</v>
      </c>
      <c r="S20" s="3">
        <v>101.3</v>
      </c>
      <c r="T20" s="3">
        <v>124.4</v>
      </c>
      <c r="U20" s="3">
        <v>50.1</v>
      </c>
      <c r="V20" s="3">
        <v>61.4</v>
      </c>
      <c r="W20" s="3">
        <v>61.4</v>
      </c>
      <c r="X20" s="24">
        <v>45091.0</v>
      </c>
      <c r="Y20" s="3"/>
      <c r="Z20" s="3"/>
    </row>
    <row r="21" ht="15.75" customHeight="1">
      <c r="A21" s="3" t="s">
        <v>80</v>
      </c>
      <c r="B21" s="3">
        <v>20038.0</v>
      </c>
      <c r="C21" s="3" t="s">
        <v>60</v>
      </c>
      <c r="D21" s="23">
        <v>0.0</v>
      </c>
      <c r="E21" s="3" t="s">
        <v>61</v>
      </c>
      <c r="F21" s="23">
        <v>0.999988425925926</v>
      </c>
      <c r="G21" s="3">
        <v>34.7</v>
      </c>
      <c r="H21" s="3">
        <v>52.3</v>
      </c>
      <c r="I21" s="3">
        <v>63.6</v>
      </c>
      <c r="J21" s="3">
        <v>-1.0</v>
      </c>
      <c r="K21" s="3">
        <v>-1.0</v>
      </c>
      <c r="L21" s="3">
        <v>-1.0</v>
      </c>
      <c r="M21" s="3">
        <v>70.8</v>
      </c>
      <c r="N21" s="3">
        <v>106.1</v>
      </c>
      <c r="O21" s="3">
        <v>128.6</v>
      </c>
      <c r="P21" s="3">
        <v>34.7</v>
      </c>
      <c r="Q21" s="3">
        <v>52.3</v>
      </c>
      <c r="R21" s="3">
        <v>63.6</v>
      </c>
      <c r="S21" s="3">
        <v>106.1</v>
      </c>
      <c r="T21" s="3">
        <v>128.6</v>
      </c>
      <c r="U21" s="3">
        <v>52.3</v>
      </c>
      <c r="V21" s="3">
        <v>63.6</v>
      </c>
      <c r="W21" s="3">
        <v>63.6</v>
      </c>
      <c r="X21" s="24">
        <v>45079.0</v>
      </c>
      <c r="Y21" s="3"/>
      <c r="Z21" s="3"/>
    </row>
    <row r="22" ht="15.75" customHeight="1">
      <c r="A22" s="3" t="s">
        <v>81</v>
      </c>
      <c r="B22" s="3">
        <v>20040.0</v>
      </c>
      <c r="C22" s="3" t="s">
        <v>60</v>
      </c>
      <c r="D22" s="23">
        <v>0.0</v>
      </c>
      <c r="E22" s="3" t="s">
        <v>61</v>
      </c>
      <c r="F22" s="23">
        <v>0.999988425925926</v>
      </c>
      <c r="G22" s="3">
        <v>36.5</v>
      </c>
      <c r="H22" s="3">
        <v>54.6</v>
      </c>
      <c r="I22" s="3">
        <v>65.9</v>
      </c>
      <c r="J22" s="3">
        <v>-1.0</v>
      </c>
      <c r="K22" s="3">
        <v>-1.0</v>
      </c>
      <c r="L22" s="3">
        <v>-1.0</v>
      </c>
      <c r="M22" s="3">
        <v>73.9</v>
      </c>
      <c r="N22" s="3">
        <v>110.3</v>
      </c>
      <c r="O22" s="3">
        <v>133.4</v>
      </c>
      <c r="P22" s="3">
        <v>36.5</v>
      </c>
      <c r="Q22" s="3">
        <v>54.6</v>
      </c>
      <c r="R22" s="3">
        <v>65.9</v>
      </c>
      <c r="S22" s="3">
        <v>110.3</v>
      </c>
      <c r="T22" s="3">
        <v>133.4</v>
      </c>
      <c r="U22" s="3">
        <v>54.6</v>
      </c>
      <c r="V22" s="3">
        <v>65.9</v>
      </c>
      <c r="W22" s="3">
        <v>65.9</v>
      </c>
      <c r="X22" s="24">
        <v>45075.0</v>
      </c>
      <c r="Y22" s="3"/>
      <c r="Z22" s="3"/>
    </row>
    <row r="23" ht="15.75" customHeight="1">
      <c r="A23" s="3" t="s">
        <v>82</v>
      </c>
      <c r="B23" s="3">
        <v>20042.0</v>
      </c>
      <c r="C23" s="3" t="s">
        <v>60</v>
      </c>
      <c r="D23" s="23">
        <v>0.0</v>
      </c>
      <c r="E23" s="3" t="s">
        <v>61</v>
      </c>
      <c r="F23" s="23">
        <v>0.999988425925926</v>
      </c>
      <c r="G23" s="3">
        <v>38.0</v>
      </c>
      <c r="H23" s="3">
        <v>57.2</v>
      </c>
      <c r="I23" s="3">
        <v>68.7</v>
      </c>
      <c r="J23" s="3">
        <v>-1.0</v>
      </c>
      <c r="K23" s="3">
        <v>-1.0</v>
      </c>
      <c r="L23" s="3">
        <v>-1.0</v>
      </c>
      <c r="M23" s="3">
        <v>76.6</v>
      </c>
      <c r="N23" s="3">
        <v>115.5</v>
      </c>
      <c r="O23" s="3">
        <v>138.8</v>
      </c>
      <c r="P23" s="3">
        <v>38.0</v>
      </c>
      <c r="Q23" s="3">
        <v>57.2</v>
      </c>
      <c r="R23" s="3">
        <v>68.7</v>
      </c>
      <c r="S23" s="3">
        <v>115.5</v>
      </c>
      <c r="T23" s="3">
        <v>138.8</v>
      </c>
      <c r="U23" s="3">
        <v>57.2</v>
      </c>
      <c r="V23" s="3">
        <v>68.7</v>
      </c>
      <c r="W23" s="3">
        <v>68.7</v>
      </c>
      <c r="X23" s="24">
        <v>45110.0</v>
      </c>
      <c r="Y23" s="3"/>
      <c r="Z23" s="3"/>
    </row>
    <row r="24" ht="15.75" customHeight="1">
      <c r="A24" s="3" t="s">
        <v>83</v>
      </c>
      <c r="B24" s="3">
        <v>20044.0</v>
      </c>
      <c r="C24" s="3" t="s">
        <v>60</v>
      </c>
      <c r="D24" s="23">
        <v>0.0</v>
      </c>
      <c r="E24" s="3" t="s">
        <v>61</v>
      </c>
      <c r="F24" s="23">
        <v>0.999988425925926</v>
      </c>
      <c r="G24" s="3">
        <v>38.7</v>
      </c>
      <c r="H24" s="3">
        <v>59.2</v>
      </c>
      <c r="I24" s="3">
        <v>70.4</v>
      </c>
      <c r="J24" s="3">
        <v>-1.0</v>
      </c>
      <c r="K24" s="3">
        <v>-1.0</v>
      </c>
      <c r="L24" s="3">
        <v>-1.0</v>
      </c>
      <c r="M24" s="3">
        <v>78.6</v>
      </c>
      <c r="N24" s="3">
        <v>119.4</v>
      </c>
      <c r="O24" s="3">
        <v>142.5</v>
      </c>
      <c r="P24" s="3">
        <v>38.7</v>
      </c>
      <c r="Q24" s="3">
        <v>59.2</v>
      </c>
      <c r="R24" s="3">
        <v>70.4</v>
      </c>
      <c r="S24" s="3">
        <v>119.4</v>
      </c>
      <c r="T24" s="3">
        <v>142.5</v>
      </c>
      <c r="U24" s="3">
        <v>59.2</v>
      </c>
      <c r="V24" s="3">
        <v>70.4</v>
      </c>
      <c r="W24" s="3">
        <v>70.4</v>
      </c>
      <c r="X24" s="24">
        <v>45114.0</v>
      </c>
      <c r="Y24" s="3"/>
      <c r="Z24" s="3"/>
    </row>
    <row r="25" ht="15.75" customHeight="1">
      <c r="A25" s="3" t="s">
        <v>84</v>
      </c>
      <c r="B25" s="3">
        <v>20046.0</v>
      </c>
      <c r="C25" s="3" t="s">
        <v>60</v>
      </c>
      <c r="D25" s="23">
        <v>0.0</v>
      </c>
      <c r="E25" s="3" t="s">
        <v>61</v>
      </c>
      <c r="F25" s="23">
        <v>0.999988425925926</v>
      </c>
      <c r="G25" s="3">
        <v>40.1</v>
      </c>
      <c r="H25" s="3">
        <v>59.2</v>
      </c>
      <c r="I25" s="3">
        <v>72.8</v>
      </c>
      <c r="J25" s="3">
        <v>-1.0</v>
      </c>
      <c r="K25" s="3">
        <v>-1.0</v>
      </c>
      <c r="L25" s="3">
        <v>-1.0</v>
      </c>
      <c r="M25" s="3">
        <v>80.8</v>
      </c>
      <c r="N25" s="3">
        <v>119.4</v>
      </c>
      <c r="O25" s="3">
        <v>146.8</v>
      </c>
      <c r="P25" s="3">
        <v>40.1</v>
      </c>
      <c r="Q25" s="3">
        <v>59.2</v>
      </c>
      <c r="R25" s="3">
        <v>72.8</v>
      </c>
      <c r="S25" s="3">
        <v>119.4</v>
      </c>
      <c r="T25" s="3">
        <v>146.8</v>
      </c>
      <c r="U25" s="3">
        <v>59.2</v>
      </c>
      <c r="V25" s="3">
        <v>72.8</v>
      </c>
      <c r="W25" s="3">
        <v>72.8</v>
      </c>
      <c r="X25" s="24">
        <v>45118.0</v>
      </c>
      <c r="Y25" s="3"/>
      <c r="Z25" s="3"/>
    </row>
    <row r="26" ht="15.75" customHeight="1">
      <c r="A26" s="3" t="s">
        <v>85</v>
      </c>
      <c r="B26" s="3">
        <v>20048.0</v>
      </c>
      <c r="C26" s="3" t="s">
        <v>60</v>
      </c>
      <c r="D26" s="23">
        <v>0.0</v>
      </c>
      <c r="E26" s="3" t="s">
        <v>61</v>
      </c>
      <c r="F26" s="23">
        <v>0.999988425925926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3">
        <v>0.0</v>
      </c>
      <c r="P26" s="3">
        <v>0.0</v>
      </c>
      <c r="Q26" s="3">
        <v>0.0</v>
      </c>
      <c r="R26" s="3">
        <v>0.0</v>
      </c>
      <c r="S26" s="3">
        <v>0.0</v>
      </c>
      <c r="T26" s="3">
        <v>0.0</v>
      </c>
      <c r="U26" s="3">
        <v>0.0</v>
      </c>
      <c r="V26" s="3">
        <v>0.0</v>
      </c>
      <c r="W26" s="3">
        <v>0.0</v>
      </c>
      <c r="X26" s="24">
        <v>45142.0</v>
      </c>
      <c r="Y26" s="3"/>
      <c r="Z26" s="3"/>
    </row>
    <row r="27" ht="15.75" customHeight="1">
      <c r="A27" s="3" t="s">
        <v>86</v>
      </c>
      <c r="B27" s="3">
        <v>20050.0</v>
      </c>
      <c r="C27" s="3" t="s">
        <v>60</v>
      </c>
      <c r="D27" s="23">
        <v>0.0</v>
      </c>
      <c r="E27" s="3" t="s">
        <v>61</v>
      </c>
      <c r="F27" s="23">
        <v>0.999988425925926</v>
      </c>
      <c r="G27" s="3">
        <v>41.3</v>
      </c>
      <c r="H27" s="3">
        <v>61.4</v>
      </c>
      <c r="I27" s="3">
        <v>75.0</v>
      </c>
      <c r="J27" s="3">
        <v>-1.0</v>
      </c>
      <c r="K27" s="3">
        <v>-1.0</v>
      </c>
      <c r="L27" s="3">
        <v>-1.0</v>
      </c>
      <c r="M27" s="3">
        <v>83.5</v>
      </c>
      <c r="N27" s="3">
        <v>124.4</v>
      </c>
      <c r="O27" s="3">
        <v>151.5</v>
      </c>
      <c r="P27" s="3">
        <v>41.3</v>
      </c>
      <c r="Q27" s="3">
        <v>61.4</v>
      </c>
      <c r="R27" s="3">
        <v>75.0</v>
      </c>
      <c r="S27" s="3">
        <v>124.4</v>
      </c>
      <c r="T27" s="3">
        <v>151.5</v>
      </c>
      <c r="U27" s="3">
        <v>61.4</v>
      </c>
      <c r="V27" s="3">
        <v>75.0</v>
      </c>
      <c r="W27" s="3">
        <v>75.0</v>
      </c>
      <c r="X27" s="24">
        <v>45146.0</v>
      </c>
      <c r="Y27" s="3"/>
      <c r="Z27" s="3"/>
    </row>
    <row r="28" ht="15.75" customHeight="1">
      <c r="A28" s="3" t="s">
        <v>87</v>
      </c>
      <c r="B28" s="3">
        <v>20052.0</v>
      </c>
      <c r="C28" s="3" t="s">
        <v>60</v>
      </c>
      <c r="D28" s="23">
        <v>0.0</v>
      </c>
      <c r="E28" s="3" t="s">
        <v>61</v>
      </c>
      <c r="F28" s="23">
        <v>0.999988425925926</v>
      </c>
      <c r="G28" s="3">
        <v>42.3</v>
      </c>
      <c r="H28" s="3">
        <v>61.4</v>
      </c>
      <c r="I28" s="3">
        <v>75.0</v>
      </c>
      <c r="J28" s="3">
        <v>-1.0</v>
      </c>
      <c r="K28" s="3">
        <v>-1.0</v>
      </c>
      <c r="L28" s="3">
        <v>-1.0</v>
      </c>
      <c r="M28" s="3">
        <v>85.4</v>
      </c>
      <c r="N28" s="3">
        <v>124.4</v>
      </c>
      <c r="O28" s="3">
        <v>151.5</v>
      </c>
      <c r="P28" s="3">
        <v>42.3</v>
      </c>
      <c r="Q28" s="3">
        <v>61.4</v>
      </c>
      <c r="R28" s="3">
        <v>75.0</v>
      </c>
      <c r="S28" s="3">
        <v>124.4</v>
      </c>
      <c r="T28" s="3">
        <v>151.5</v>
      </c>
      <c r="U28" s="3">
        <v>61.4</v>
      </c>
      <c r="V28" s="3">
        <v>75.0</v>
      </c>
      <c r="W28" s="3">
        <v>75.0</v>
      </c>
      <c r="X28" s="24">
        <v>45108.0</v>
      </c>
      <c r="Y28" s="3"/>
      <c r="Z28" s="3"/>
    </row>
    <row r="29" ht="15.75" customHeight="1">
      <c r="A29" s="3" t="s">
        <v>88</v>
      </c>
      <c r="B29" s="3">
        <v>20054.0</v>
      </c>
      <c r="C29" s="3" t="s">
        <v>60</v>
      </c>
      <c r="D29" s="23">
        <v>0.0</v>
      </c>
      <c r="E29" s="3" t="s">
        <v>61</v>
      </c>
      <c r="F29" s="23">
        <v>0.999988425925926</v>
      </c>
      <c r="G29" s="3">
        <v>43.3</v>
      </c>
      <c r="H29" s="3">
        <v>63.6</v>
      </c>
      <c r="I29" s="3">
        <v>77.2</v>
      </c>
      <c r="J29" s="3">
        <v>-1.0</v>
      </c>
      <c r="K29" s="3">
        <v>-1.0</v>
      </c>
      <c r="L29" s="3">
        <v>-1.0</v>
      </c>
      <c r="M29" s="3">
        <v>87.6</v>
      </c>
      <c r="N29" s="3">
        <v>128.6</v>
      </c>
      <c r="O29" s="3">
        <v>156.4</v>
      </c>
      <c r="P29" s="3">
        <v>43.3</v>
      </c>
      <c r="Q29" s="3">
        <v>63.6</v>
      </c>
      <c r="R29" s="3">
        <v>77.2</v>
      </c>
      <c r="S29" s="3">
        <v>128.6</v>
      </c>
      <c r="T29" s="3">
        <v>156.4</v>
      </c>
      <c r="U29" s="3">
        <v>63.6</v>
      </c>
      <c r="V29" s="3">
        <v>77.2</v>
      </c>
      <c r="W29" s="3">
        <v>77.2</v>
      </c>
      <c r="X29" s="24">
        <v>45153.0</v>
      </c>
      <c r="Y29" s="3"/>
      <c r="Z29" s="3"/>
    </row>
    <row r="30" ht="15.75" customHeight="1">
      <c r="A30" s="3" t="s">
        <v>89</v>
      </c>
      <c r="B30" s="3">
        <v>20058.0</v>
      </c>
      <c r="C30" s="3" t="s">
        <v>60</v>
      </c>
      <c r="D30" s="23">
        <v>0.0</v>
      </c>
      <c r="E30" s="3" t="s">
        <v>61</v>
      </c>
      <c r="F30" s="23">
        <v>0.999988425925926</v>
      </c>
      <c r="G30" s="3">
        <v>-1.0</v>
      </c>
      <c r="H30" s="3">
        <v>-1.0</v>
      </c>
      <c r="I30" s="3">
        <v>-1.0</v>
      </c>
      <c r="J30" s="3">
        <v>-1.0</v>
      </c>
      <c r="K30" s="3">
        <v>-1.0</v>
      </c>
      <c r="L30" s="3">
        <v>-1.0</v>
      </c>
      <c r="M30" s="3">
        <v>-1.0</v>
      </c>
      <c r="N30" s="3">
        <v>-1.0</v>
      </c>
      <c r="O30" s="3">
        <v>-1.0</v>
      </c>
      <c r="P30" s="3">
        <v>-1.0</v>
      </c>
      <c r="Q30" s="3">
        <v>-1.0</v>
      </c>
      <c r="R30" s="3">
        <v>-1.0</v>
      </c>
      <c r="S30" s="3">
        <v>-1.0</v>
      </c>
      <c r="T30" s="3">
        <v>-1.0</v>
      </c>
      <c r="U30" s="3">
        <v>-1.0</v>
      </c>
      <c r="V30" s="3">
        <v>-1.0</v>
      </c>
      <c r="W30" s="3">
        <v>-1.0</v>
      </c>
      <c r="X30" s="24">
        <v>45150.0</v>
      </c>
      <c r="Y30" s="3"/>
      <c r="Z30" s="3"/>
    </row>
    <row r="31" ht="15.75" customHeight="1">
      <c r="A31" s="3" t="s">
        <v>90</v>
      </c>
      <c r="B31" s="3">
        <v>20060.0</v>
      </c>
      <c r="C31" s="3" t="s">
        <v>60</v>
      </c>
      <c r="D31" s="23">
        <v>0.0</v>
      </c>
      <c r="E31" s="3" t="s">
        <v>61</v>
      </c>
      <c r="F31" s="23">
        <v>0.999988425925926</v>
      </c>
      <c r="G31" s="3">
        <v>45.0</v>
      </c>
      <c r="H31" s="3">
        <v>65.9</v>
      </c>
      <c r="I31" s="3">
        <v>79.4</v>
      </c>
      <c r="J31" s="3">
        <v>-1.0</v>
      </c>
      <c r="K31" s="3">
        <v>-1.0</v>
      </c>
      <c r="L31" s="3">
        <v>-1.0</v>
      </c>
      <c r="M31" s="3">
        <v>90.9</v>
      </c>
      <c r="N31" s="3">
        <v>133.4</v>
      </c>
      <c r="O31" s="3">
        <v>160.9</v>
      </c>
      <c r="P31" s="3">
        <v>45.0</v>
      </c>
      <c r="Q31" s="3">
        <v>65.9</v>
      </c>
      <c r="R31" s="3">
        <v>79.4</v>
      </c>
      <c r="S31" s="3">
        <v>133.4</v>
      </c>
      <c r="T31" s="3">
        <v>160.9</v>
      </c>
      <c r="U31" s="3">
        <v>65.9</v>
      </c>
      <c r="V31" s="3">
        <v>79.4</v>
      </c>
      <c r="W31" s="3">
        <v>79.4</v>
      </c>
      <c r="X31" s="24">
        <v>45157.0</v>
      </c>
      <c r="Y31" s="3"/>
      <c r="Z31" s="3"/>
    </row>
    <row r="32" ht="15.75" customHeight="1">
      <c r="A32" s="3" t="s">
        <v>91</v>
      </c>
      <c r="B32" s="3">
        <v>21000.0</v>
      </c>
      <c r="C32" s="3" t="s">
        <v>60</v>
      </c>
      <c r="D32" s="23">
        <v>0.0</v>
      </c>
      <c r="E32" s="3" t="s">
        <v>61</v>
      </c>
      <c r="F32" s="23">
        <v>0.999988425925926</v>
      </c>
      <c r="G32" s="3">
        <v>-1.0</v>
      </c>
      <c r="H32" s="3">
        <v>-1.0</v>
      </c>
      <c r="I32" s="3">
        <v>-1.0</v>
      </c>
      <c r="J32" s="3">
        <v>-1.0</v>
      </c>
      <c r="K32" s="3">
        <v>-1.0</v>
      </c>
      <c r="L32" s="3">
        <v>-1.0</v>
      </c>
      <c r="M32" s="3">
        <v>-1.0</v>
      </c>
      <c r="N32" s="3">
        <v>-1.0</v>
      </c>
      <c r="O32" s="3">
        <v>-1.0</v>
      </c>
      <c r="P32" s="3">
        <v>-1.0</v>
      </c>
      <c r="Q32" s="3">
        <v>-1.0</v>
      </c>
      <c r="R32" s="3">
        <v>-1.0</v>
      </c>
      <c r="S32" s="3">
        <v>-1.0</v>
      </c>
      <c r="T32" s="3">
        <v>-1.0</v>
      </c>
      <c r="U32" s="3">
        <v>-1.0</v>
      </c>
      <c r="V32" s="3">
        <v>-1.0</v>
      </c>
      <c r="W32" s="3">
        <v>-1.0</v>
      </c>
      <c r="X32" s="24">
        <v>45143.0</v>
      </c>
      <c r="Y32" s="3"/>
      <c r="Z32" s="3"/>
    </row>
    <row r="33" ht="15.75" customHeight="1">
      <c r="A33" s="3" t="s">
        <v>92</v>
      </c>
      <c r="B33" s="3">
        <v>21002.0</v>
      </c>
      <c r="C33" s="3" t="s">
        <v>60</v>
      </c>
      <c r="D33" s="23">
        <v>0.0</v>
      </c>
      <c r="E33" s="3" t="s">
        <v>61</v>
      </c>
      <c r="F33" s="23">
        <v>0.999988425925926</v>
      </c>
      <c r="G33" s="3">
        <v>41.5</v>
      </c>
      <c r="H33" s="3">
        <v>61.4</v>
      </c>
      <c r="I33" s="3">
        <v>75.0</v>
      </c>
      <c r="J33" s="3">
        <v>-1.0</v>
      </c>
      <c r="K33" s="3">
        <v>-1.0</v>
      </c>
      <c r="L33" s="3">
        <v>-1.0</v>
      </c>
      <c r="M33" s="3">
        <v>84.6</v>
      </c>
      <c r="N33" s="3">
        <v>124.4</v>
      </c>
      <c r="O33" s="3">
        <v>151.5</v>
      </c>
      <c r="P33" s="3">
        <v>41.5</v>
      </c>
      <c r="Q33" s="3">
        <v>61.4</v>
      </c>
      <c r="R33" s="3">
        <v>75.0</v>
      </c>
      <c r="S33" s="3">
        <v>124.4</v>
      </c>
      <c r="T33" s="3">
        <v>151.5</v>
      </c>
      <c r="U33" s="3">
        <v>61.4</v>
      </c>
      <c r="V33" s="3">
        <v>75.0</v>
      </c>
      <c r="W33" s="3">
        <v>75.0</v>
      </c>
      <c r="X33" s="24">
        <v>45166.0</v>
      </c>
      <c r="Y33" s="3"/>
      <c r="Z33" s="3"/>
    </row>
    <row r="34" ht="15.75" customHeight="1">
      <c r="A34" s="3" t="s">
        <v>93</v>
      </c>
      <c r="B34" s="3">
        <v>21004.0</v>
      </c>
      <c r="C34" s="3" t="s">
        <v>60</v>
      </c>
      <c r="D34" s="23">
        <v>0.0</v>
      </c>
      <c r="E34" s="3" t="s">
        <v>61</v>
      </c>
      <c r="F34" s="23">
        <v>0.999988425925926</v>
      </c>
      <c r="G34" s="3">
        <v>43.3</v>
      </c>
      <c r="H34" s="3">
        <v>63.6</v>
      </c>
      <c r="I34" s="3">
        <v>79.4</v>
      </c>
      <c r="J34" s="3">
        <v>-1.0</v>
      </c>
      <c r="K34" s="3">
        <v>-1.0</v>
      </c>
      <c r="L34" s="3">
        <v>-1.0</v>
      </c>
      <c r="M34" s="3">
        <v>87.6</v>
      </c>
      <c r="N34" s="3">
        <v>128.6</v>
      </c>
      <c r="O34" s="3">
        <v>160.9</v>
      </c>
      <c r="P34" s="3">
        <v>43.3</v>
      </c>
      <c r="Q34" s="3">
        <v>63.6</v>
      </c>
      <c r="R34" s="3">
        <v>79.4</v>
      </c>
      <c r="S34" s="3">
        <v>128.6</v>
      </c>
      <c r="T34" s="3">
        <v>160.9</v>
      </c>
      <c r="U34" s="3">
        <v>63.6</v>
      </c>
      <c r="V34" s="3">
        <v>79.4</v>
      </c>
      <c r="W34" s="3">
        <v>79.4</v>
      </c>
      <c r="X34" s="24">
        <v>45162.0</v>
      </c>
      <c r="Y34" s="3"/>
      <c r="Z34" s="3"/>
    </row>
    <row r="35" ht="15.75" customHeight="1">
      <c r="A35" s="3" t="s">
        <v>94</v>
      </c>
      <c r="B35" s="3">
        <v>21006.0</v>
      </c>
      <c r="C35" s="3" t="s">
        <v>60</v>
      </c>
      <c r="D35" s="23">
        <v>0.0</v>
      </c>
      <c r="E35" s="3" t="s">
        <v>61</v>
      </c>
      <c r="F35" s="23">
        <v>0.999988425925926</v>
      </c>
      <c r="G35" s="3">
        <v>44.5</v>
      </c>
      <c r="H35" s="3">
        <v>65.9</v>
      </c>
      <c r="I35" s="3">
        <v>81.8</v>
      </c>
      <c r="J35" s="3">
        <v>-1.0</v>
      </c>
      <c r="K35" s="3">
        <v>-1.0</v>
      </c>
      <c r="L35" s="3">
        <v>-1.0</v>
      </c>
      <c r="M35" s="3">
        <v>89.9</v>
      </c>
      <c r="N35" s="3">
        <v>133.4</v>
      </c>
      <c r="O35" s="3">
        <v>165.3</v>
      </c>
      <c r="P35" s="3">
        <v>44.5</v>
      </c>
      <c r="Q35" s="3">
        <v>65.9</v>
      </c>
      <c r="R35" s="3">
        <v>81.8</v>
      </c>
      <c r="S35" s="3">
        <v>133.4</v>
      </c>
      <c r="T35" s="3">
        <v>165.3</v>
      </c>
      <c r="U35" s="3">
        <v>65.9</v>
      </c>
      <c r="V35" s="3">
        <v>81.8</v>
      </c>
      <c r="W35" s="3">
        <v>81.8</v>
      </c>
      <c r="X35" s="24">
        <v>45160.0</v>
      </c>
      <c r="Y35" s="3"/>
      <c r="Z35" s="3"/>
    </row>
    <row r="36" ht="15.75" customHeight="1">
      <c r="A36" s="3" t="s">
        <v>95</v>
      </c>
      <c r="B36" s="3">
        <v>21008.0</v>
      </c>
      <c r="C36" s="3" t="s">
        <v>60</v>
      </c>
      <c r="D36" s="23">
        <v>0.0</v>
      </c>
      <c r="E36" s="3" t="s">
        <v>61</v>
      </c>
      <c r="F36" s="23">
        <v>0.999988425925926</v>
      </c>
      <c r="G36" s="3">
        <v>47.3</v>
      </c>
      <c r="H36" s="3">
        <v>70.4</v>
      </c>
      <c r="I36" s="3">
        <v>86.4</v>
      </c>
      <c r="J36" s="3">
        <v>-1.0</v>
      </c>
      <c r="K36" s="3">
        <v>-1.0</v>
      </c>
      <c r="L36" s="3">
        <v>-1.0</v>
      </c>
      <c r="M36" s="3">
        <v>95.6</v>
      </c>
      <c r="N36" s="3">
        <v>142.5</v>
      </c>
      <c r="O36" s="3">
        <v>174.2</v>
      </c>
      <c r="P36" s="3">
        <v>47.3</v>
      </c>
      <c r="Q36" s="3">
        <v>70.4</v>
      </c>
      <c r="R36" s="3">
        <v>86.4</v>
      </c>
      <c r="S36" s="3">
        <v>142.5</v>
      </c>
      <c r="T36" s="3">
        <v>174.2</v>
      </c>
      <c r="U36" s="3">
        <v>70.4</v>
      </c>
      <c r="V36" s="3">
        <v>86.4</v>
      </c>
      <c r="W36" s="3">
        <v>86.4</v>
      </c>
      <c r="X36" s="24">
        <v>45179.0</v>
      </c>
      <c r="Y36" s="3"/>
      <c r="Z36" s="3"/>
    </row>
    <row r="37" ht="15.75" customHeight="1">
      <c r="A37" s="3" t="s">
        <v>96</v>
      </c>
      <c r="B37" s="3">
        <v>21010.0</v>
      </c>
      <c r="C37" s="3" t="s">
        <v>60</v>
      </c>
      <c r="D37" s="23">
        <v>0.0</v>
      </c>
      <c r="E37" s="3" t="s">
        <v>61</v>
      </c>
      <c r="F37" s="23">
        <v>0.999988425925926</v>
      </c>
      <c r="G37" s="3">
        <v>48.3</v>
      </c>
      <c r="H37" s="3">
        <v>72.0</v>
      </c>
      <c r="I37" s="3">
        <v>89.0</v>
      </c>
      <c r="J37" s="3">
        <v>-1.0</v>
      </c>
      <c r="K37" s="3">
        <v>-1.0</v>
      </c>
      <c r="L37" s="3">
        <v>-1.0</v>
      </c>
      <c r="M37" s="3">
        <v>97.9</v>
      </c>
      <c r="N37" s="3">
        <v>145.5</v>
      </c>
      <c r="O37" s="3">
        <v>179.8</v>
      </c>
      <c r="P37" s="3">
        <v>48.3</v>
      </c>
      <c r="Q37" s="3">
        <v>72.0</v>
      </c>
      <c r="R37" s="3">
        <v>89.0</v>
      </c>
      <c r="S37" s="3">
        <v>145.5</v>
      </c>
      <c r="T37" s="3">
        <v>179.8</v>
      </c>
      <c r="U37" s="3">
        <v>72.0</v>
      </c>
      <c r="V37" s="3">
        <v>89.0</v>
      </c>
      <c r="W37" s="3">
        <v>89.0</v>
      </c>
      <c r="X37" s="24">
        <v>45157.0</v>
      </c>
      <c r="Y37" s="3"/>
      <c r="Z37" s="3"/>
    </row>
    <row r="38" ht="15.75" customHeight="1">
      <c r="A38" s="3" t="s">
        <v>97</v>
      </c>
      <c r="B38" s="3">
        <v>21012.0</v>
      </c>
      <c r="C38" s="3" t="s">
        <v>60</v>
      </c>
      <c r="D38" s="23">
        <v>0.0</v>
      </c>
      <c r="E38" s="3" t="s">
        <v>61</v>
      </c>
      <c r="F38" s="23">
        <v>0.999988425925926</v>
      </c>
      <c r="G38" s="3">
        <v>49.1</v>
      </c>
      <c r="H38" s="3">
        <v>72.8</v>
      </c>
      <c r="I38" s="3">
        <v>90.9</v>
      </c>
      <c r="J38" s="3">
        <v>-1.0</v>
      </c>
      <c r="K38" s="3">
        <v>-1.0</v>
      </c>
      <c r="L38" s="3">
        <v>-1.0</v>
      </c>
      <c r="M38" s="3">
        <v>99.5</v>
      </c>
      <c r="N38" s="3">
        <v>146.8</v>
      </c>
      <c r="O38" s="3">
        <v>183.5</v>
      </c>
      <c r="P38" s="3">
        <v>49.1</v>
      </c>
      <c r="Q38" s="3">
        <v>72.8</v>
      </c>
      <c r="R38" s="3">
        <v>90.9</v>
      </c>
      <c r="S38" s="3">
        <v>146.8</v>
      </c>
      <c r="T38" s="3">
        <v>183.5</v>
      </c>
      <c r="U38" s="3">
        <v>72.8</v>
      </c>
      <c r="V38" s="3">
        <v>90.9</v>
      </c>
      <c r="W38" s="3">
        <v>90.9</v>
      </c>
      <c r="X38" s="24">
        <v>45143.0</v>
      </c>
      <c r="Y38" s="3"/>
      <c r="Z38" s="3"/>
    </row>
    <row r="39" ht="15.75" customHeight="1">
      <c r="A39" s="3" t="s">
        <v>98</v>
      </c>
      <c r="B39" s="3">
        <v>21014.0</v>
      </c>
      <c r="C39" s="3" t="s">
        <v>60</v>
      </c>
      <c r="D39" s="23">
        <v>0.0</v>
      </c>
      <c r="E39" s="3" t="s">
        <v>61</v>
      </c>
      <c r="F39" s="23">
        <v>0.999988425925926</v>
      </c>
      <c r="G39" s="3">
        <v>50.6</v>
      </c>
      <c r="H39" s="3">
        <v>75.0</v>
      </c>
      <c r="I39" s="3">
        <v>93.1</v>
      </c>
      <c r="J39" s="3">
        <v>-1.0</v>
      </c>
      <c r="K39" s="3">
        <v>-1.0</v>
      </c>
      <c r="L39" s="3">
        <v>-1.0</v>
      </c>
      <c r="M39" s="3">
        <v>102.6</v>
      </c>
      <c r="N39" s="3">
        <v>151.5</v>
      </c>
      <c r="O39" s="3">
        <v>188.1</v>
      </c>
      <c r="P39" s="3">
        <v>50.6</v>
      </c>
      <c r="Q39" s="3">
        <v>75.0</v>
      </c>
      <c r="R39" s="3">
        <v>93.1</v>
      </c>
      <c r="S39" s="3">
        <v>151.5</v>
      </c>
      <c r="T39" s="3">
        <v>188.1</v>
      </c>
      <c r="U39" s="3">
        <v>75.0</v>
      </c>
      <c r="V39" s="3">
        <v>93.1</v>
      </c>
      <c r="W39" s="3">
        <v>93.1</v>
      </c>
      <c r="X39" s="24">
        <v>45166.0</v>
      </c>
      <c r="Y39" s="3"/>
      <c r="Z39" s="3"/>
    </row>
    <row r="40" ht="15.75" customHeight="1">
      <c r="A40" s="3" t="s">
        <v>99</v>
      </c>
      <c r="B40" s="3">
        <v>21016.0</v>
      </c>
      <c r="C40" s="3" t="s">
        <v>60</v>
      </c>
      <c r="D40" s="23">
        <v>0.0</v>
      </c>
      <c r="E40" s="3" t="s">
        <v>61</v>
      </c>
      <c r="F40" s="23">
        <v>0.999988425925926</v>
      </c>
      <c r="G40" s="3">
        <v>51.8</v>
      </c>
      <c r="H40" s="3">
        <v>77.2</v>
      </c>
      <c r="I40" s="3">
        <v>93.1</v>
      </c>
      <c r="J40" s="3">
        <v>-1.0</v>
      </c>
      <c r="K40" s="3">
        <v>-1.0</v>
      </c>
      <c r="L40" s="3">
        <v>-1.0</v>
      </c>
      <c r="M40" s="3">
        <v>104.5</v>
      </c>
      <c r="N40" s="3">
        <v>156.4</v>
      </c>
      <c r="O40" s="3">
        <v>188.1</v>
      </c>
      <c r="P40" s="3">
        <v>51.8</v>
      </c>
      <c r="Q40" s="3">
        <v>77.2</v>
      </c>
      <c r="R40" s="3">
        <v>93.1</v>
      </c>
      <c r="S40" s="3">
        <v>156.4</v>
      </c>
      <c r="T40" s="3">
        <v>188.1</v>
      </c>
      <c r="U40" s="3">
        <v>77.2</v>
      </c>
      <c r="V40" s="3">
        <v>93.1</v>
      </c>
      <c r="W40" s="3">
        <v>93.1</v>
      </c>
      <c r="X40" s="24">
        <v>45162.0</v>
      </c>
      <c r="Y40" s="3"/>
      <c r="Z40" s="3"/>
    </row>
    <row r="41" ht="15.75" customHeight="1">
      <c r="A41" s="3"/>
      <c r="B41" s="3"/>
      <c r="C41" s="3"/>
      <c r="D41" s="23"/>
      <c r="E41" s="3"/>
      <c r="F41" s="23"/>
      <c r="G41" s="3"/>
      <c r="H41" s="25">
        <f>SUMIF(H2:H40, "&gt;20")</f>
        <v>1473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24"/>
      <c r="Y41" s="3"/>
      <c r="Z41" s="3"/>
    </row>
    <row r="42" ht="15.75" customHeight="1">
      <c r="A42" s="3"/>
      <c r="B42" s="3"/>
      <c r="C42" s="3"/>
      <c r="D42" s="23"/>
      <c r="E42" s="3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24"/>
      <c r="Y42" s="3"/>
      <c r="Z42" s="3"/>
    </row>
    <row r="43" ht="15.75" customHeight="1">
      <c r="A43" s="3"/>
      <c r="B43" s="3"/>
      <c r="C43" s="3"/>
      <c r="D43" s="23"/>
      <c r="E43" s="3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24"/>
      <c r="Y43" s="3"/>
      <c r="Z43" s="3"/>
    </row>
    <row r="44" ht="15.75" customHeight="1">
      <c r="A44" s="3"/>
      <c r="B44" s="3"/>
      <c r="C44" s="3"/>
      <c r="D44" s="23"/>
      <c r="E44" s="3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24"/>
      <c r="Y44" s="3"/>
      <c r="Z44" s="3"/>
    </row>
    <row r="45" ht="15.75" customHeight="1">
      <c r="A45" s="3"/>
      <c r="B45" s="3"/>
      <c r="C45" s="3"/>
      <c r="D45" s="23"/>
      <c r="E45" s="3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24"/>
      <c r="Y45" s="3"/>
      <c r="Z45" s="3"/>
    </row>
    <row r="46" ht="15.75" customHeight="1">
      <c r="A46" s="3"/>
      <c r="B46" s="3"/>
      <c r="C46" s="3"/>
      <c r="D46" s="23"/>
      <c r="E46" s="3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24"/>
      <c r="Y46" s="3"/>
      <c r="Z46" s="3"/>
    </row>
    <row r="47" ht="15.75" customHeight="1">
      <c r="A47" s="3"/>
      <c r="B47" s="3"/>
      <c r="C47" s="3"/>
      <c r="D47" s="23"/>
      <c r="E47" s="3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24"/>
      <c r="Y47" s="3"/>
      <c r="Z47" s="3"/>
    </row>
    <row r="48" ht="15.75" customHeight="1">
      <c r="A48" s="3"/>
      <c r="B48" s="3"/>
      <c r="C48" s="3"/>
      <c r="D48" s="23"/>
      <c r="E48" s="3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24"/>
      <c r="Y48" s="3"/>
      <c r="Z48" s="3"/>
    </row>
    <row r="49" ht="15.75" customHeight="1">
      <c r="A49" s="3"/>
      <c r="B49" s="3"/>
      <c r="C49" s="3"/>
      <c r="D49" s="23"/>
      <c r="E49" s="3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24"/>
      <c r="Y49" s="3"/>
      <c r="Z49" s="3"/>
    </row>
    <row r="50" ht="15.75" customHeight="1">
      <c r="A50" s="3"/>
      <c r="B50" s="3"/>
      <c r="C50" s="3"/>
      <c r="D50" s="23"/>
      <c r="E50" s="3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24"/>
      <c r="Y50" s="3"/>
      <c r="Z50" s="3"/>
    </row>
    <row r="51" ht="15.75" customHeight="1">
      <c r="A51" s="3"/>
      <c r="B51" s="3"/>
      <c r="C51" s="3"/>
      <c r="D51" s="23"/>
      <c r="E51" s="3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24"/>
      <c r="Y51" s="3"/>
      <c r="Z51" s="3"/>
    </row>
    <row r="52" ht="15.75" customHeight="1">
      <c r="A52" s="3"/>
      <c r="B52" s="3"/>
      <c r="C52" s="3"/>
      <c r="D52" s="23"/>
      <c r="E52" s="3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24"/>
      <c r="Y52" s="3"/>
      <c r="Z52" s="3"/>
    </row>
    <row r="53" ht="15.75" customHeight="1">
      <c r="A53" s="3"/>
      <c r="B53" s="3"/>
      <c r="C53" s="3"/>
      <c r="D53" s="23"/>
      <c r="E53" s="3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24"/>
      <c r="Y53" s="3"/>
      <c r="Z53" s="3"/>
    </row>
    <row r="54" ht="15.75" customHeight="1">
      <c r="A54" s="3"/>
      <c r="B54" s="3"/>
      <c r="C54" s="3"/>
      <c r="D54" s="23"/>
      <c r="E54" s="3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24"/>
      <c r="Y54" s="3"/>
      <c r="Z54" s="3"/>
    </row>
    <row r="55" ht="15.75" customHeight="1">
      <c r="A55" s="3"/>
      <c r="B55" s="3"/>
      <c r="C55" s="3"/>
      <c r="D55" s="23"/>
      <c r="E55" s="3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24"/>
      <c r="Y55" s="3"/>
      <c r="Z55" s="3"/>
    </row>
    <row r="56" ht="15.75" customHeight="1">
      <c r="A56" s="3"/>
      <c r="B56" s="3"/>
      <c r="C56" s="3"/>
      <c r="D56" s="23"/>
      <c r="E56" s="3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24"/>
      <c r="Y56" s="3"/>
      <c r="Z56" s="3"/>
    </row>
    <row r="57" ht="15.75" customHeight="1">
      <c r="A57" s="3"/>
      <c r="B57" s="3"/>
      <c r="C57" s="3"/>
      <c r="D57" s="23"/>
      <c r="E57" s="3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24"/>
      <c r="Y57" s="3"/>
      <c r="Z57" s="3"/>
    </row>
    <row r="58" ht="15.75" customHeight="1">
      <c r="A58" s="3"/>
      <c r="B58" s="3"/>
      <c r="C58" s="3"/>
      <c r="D58" s="23"/>
      <c r="E58" s="3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24"/>
      <c r="Y58" s="3"/>
      <c r="Z58" s="3"/>
    </row>
    <row r="59" ht="15.75" customHeight="1">
      <c r="A59" s="3"/>
      <c r="B59" s="3"/>
      <c r="C59" s="3"/>
      <c r="D59" s="23"/>
      <c r="E59" s="3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24"/>
      <c r="Y59" s="3"/>
      <c r="Z59" s="3"/>
    </row>
    <row r="60" ht="15.75" customHeight="1">
      <c r="A60" s="3"/>
      <c r="B60" s="3"/>
      <c r="C60" s="3"/>
      <c r="D60" s="23"/>
      <c r="E60" s="3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24"/>
      <c r="Y60" s="3"/>
      <c r="Z60" s="3"/>
    </row>
    <row r="61" ht="15.75" customHeight="1">
      <c r="A61" s="3"/>
      <c r="B61" s="3"/>
      <c r="C61" s="3"/>
      <c r="D61" s="23"/>
      <c r="E61" s="3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24"/>
      <c r="Y61" s="3"/>
      <c r="Z61" s="3"/>
    </row>
    <row r="62" ht="15.75" customHeight="1">
      <c r="A62" s="3"/>
      <c r="B62" s="3"/>
      <c r="C62" s="3"/>
      <c r="D62" s="23"/>
      <c r="E62" s="3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24"/>
      <c r="Y62" s="3"/>
      <c r="Z62" s="3"/>
    </row>
    <row r="63" ht="15.75" customHeight="1">
      <c r="A63" s="3"/>
      <c r="B63" s="3"/>
      <c r="C63" s="3"/>
      <c r="D63" s="23"/>
      <c r="E63" s="3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24"/>
      <c r="Y63" s="3"/>
      <c r="Z63" s="3"/>
    </row>
    <row r="64" ht="15.75" customHeight="1">
      <c r="A64" s="3"/>
      <c r="B64" s="3"/>
      <c r="C64" s="3"/>
      <c r="D64" s="23"/>
      <c r="E64" s="3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24"/>
      <c r="Y64" s="3"/>
      <c r="Z64" s="3"/>
    </row>
    <row r="65" ht="15.75" customHeight="1">
      <c r="A65" s="3"/>
      <c r="B65" s="3"/>
      <c r="C65" s="3"/>
      <c r="D65" s="23"/>
      <c r="E65" s="3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24"/>
      <c r="Y65" s="3"/>
      <c r="Z65" s="3"/>
    </row>
    <row r="66" ht="15.75" customHeight="1">
      <c r="A66" s="3"/>
      <c r="B66" s="3"/>
      <c r="C66" s="3"/>
      <c r="D66" s="23"/>
      <c r="E66" s="3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24"/>
      <c r="Y66" s="3"/>
      <c r="Z66" s="3"/>
    </row>
    <row r="67" ht="15.75" customHeight="1">
      <c r="A67" s="3"/>
      <c r="B67" s="3"/>
      <c r="C67" s="3"/>
      <c r="D67" s="23"/>
      <c r="E67" s="3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24"/>
      <c r="Y67" s="3"/>
      <c r="Z67" s="3"/>
    </row>
    <row r="68" ht="15.75" customHeight="1">
      <c r="A68" s="3"/>
      <c r="B68" s="3"/>
      <c r="C68" s="3"/>
      <c r="D68" s="23"/>
      <c r="E68" s="3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24"/>
      <c r="Y68" s="3"/>
      <c r="Z68" s="3"/>
    </row>
    <row r="69" ht="15.75" customHeight="1">
      <c r="A69" s="3"/>
      <c r="B69" s="3"/>
      <c r="C69" s="3"/>
      <c r="D69" s="23"/>
      <c r="E69" s="3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24"/>
      <c r="Y69" s="3"/>
      <c r="Z69" s="3"/>
    </row>
    <row r="70" ht="15.75" customHeight="1">
      <c r="A70" s="3"/>
      <c r="B70" s="3"/>
      <c r="C70" s="3"/>
      <c r="D70" s="23"/>
      <c r="E70" s="3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24"/>
      <c r="Y70" s="3"/>
      <c r="Z70" s="3"/>
    </row>
    <row r="71" ht="15.75" customHeight="1">
      <c r="A71" s="3"/>
      <c r="B71" s="3"/>
      <c r="C71" s="3"/>
      <c r="D71" s="23"/>
      <c r="E71" s="3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24"/>
      <c r="Y71" s="3"/>
      <c r="Z71" s="3"/>
    </row>
    <row r="72" ht="15.75" customHeight="1">
      <c r="A72" s="3"/>
      <c r="B72" s="3"/>
      <c r="C72" s="3"/>
      <c r="D72" s="23"/>
      <c r="E72" s="3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24"/>
      <c r="Y72" s="3"/>
      <c r="Z72" s="3"/>
    </row>
    <row r="73" ht="15.75" customHeight="1">
      <c r="A73" s="3"/>
      <c r="B73" s="3"/>
      <c r="C73" s="3"/>
      <c r="D73" s="23"/>
      <c r="E73" s="3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24"/>
      <c r="Y73" s="3"/>
      <c r="Z73" s="3"/>
    </row>
    <row r="74" ht="15.75" customHeight="1">
      <c r="A74" s="3"/>
      <c r="B74" s="3"/>
      <c r="C74" s="3"/>
      <c r="D74" s="23"/>
      <c r="E74" s="3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24"/>
      <c r="Y74" s="3"/>
      <c r="Z74" s="3"/>
    </row>
    <row r="75" ht="15.75" customHeight="1">
      <c r="A75" s="3"/>
      <c r="B75" s="3"/>
      <c r="C75" s="3"/>
      <c r="D75" s="23"/>
      <c r="E75" s="3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24"/>
      <c r="Y75" s="3"/>
      <c r="Z75" s="3"/>
    </row>
    <row r="76" ht="15.75" customHeight="1">
      <c r="A76" s="3"/>
      <c r="B76" s="3"/>
      <c r="C76" s="3"/>
      <c r="D76" s="23"/>
      <c r="E76" s="3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24"/>
      <c r="Y76" s="3"/>
      <c r="Z76" s="3"/>
    </row>
    <row r="77" ht="15.75" customHeight="1">
      <c r="A77" s="3"/>
      <c r="B77" s="3"/>
      <c r="C77" s="3"/>
      <c r="D77" s="23"/>
      <c r="E77" s="3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24"/>
      <c r="Y77" s="3"/>
      <c r="Z77" s="3"/>
    </row>
    <row r="78" ht="15.75" customHeight="1">
      <c r="A78" s="3"/>
      <c r="B78" s="3"/>
      <c r="C78" s="3"/>
      <c r="D78" s="23"/>
      <c r="E78" s="3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24"/>
      <c r="Y78" s="3"/>
      <c r="Z78" s="3"/>
    </row>
    <row r="79" ht="15.75" customHeight="1">
      <c r="A79" s="3"/>
      <c r="B79" s="3"/>
      <c r="C79" s="3"/>
      <c r="D79" s="23"/>
      <c r="E79" s="3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24"/>
      <c r="Y79" s="3"/>
      <c r="Z79" s="3"/>
    </row>
    <row r="80" ht="15.75" customHeight="1">
      <c r="A80" s="3"/>
      <c r="B80" s="3"/>
      <c r="C80" s="3"/>
      <c r="D80" s="23"/>
      <c r="E80" s="3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24"/>
      <c r="Y80" s="3"/>
      <c r="Z80" s="3"/>
    </row>
    <row r="81" ht="15.75" customHeight="1">
      <c r="A81" s="3"/>
      <c r="B81" s="3"/>
      <c r="C81" s="3"/>
      <c r="D81" s="23"/>
      <c r="E81" s="3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24"/>
      <c r="Y81" s="3"/>
      <c r="Z81" s="3"/>
    </row>
    <row r="82" ht="15.75" customHeight="1">
      <c r="A82" s="3"/>
      <c r="B82" s="3"/>
      <c r="C82" s="3"/>
      <c r="D82" s="23"/>
      <c r="E82" s="3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24"/>
      <c r="Y82" s="3"/>
      <c r="Z82" s="3"/>
    </row>
    <row r="83" ht="15.75" customHeight="1">
      <c r="A83" s="3"/>
      <c r="B83" s="3"/>
      <c r="C83" s="3"/>
      <c r="D83" s="23"/>
      <c r="E83" s="3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24"/>
      <c r="Y83" s="3"/>
      <c r="Z83" s="3"/>
    </row>
    <row r="84" ht="15.75" customHeight="1">
      <c r="A84" s="3"/>
      <c r="B84" s="3"/>
      <c r="C84" s="3"/>
      <c r="D84" s="23"/>
      <c r="E84" s="3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24"/>
      <c r="Y84" s="3"/>
      <c r="Z84" s="3"/>
    </row>
    <row r="85" ht="15.75" customHeight="1">
      <c r="A85" s="3"/>
      <c r="B85" s="3"/>
      <c r="C85" s="3"/>
      <c r="D85" s="23"/>
      <c r="E85" s="3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24"/>
      <c r="Y85" s="3"/>
      <c r="Z85" s="3"/>
    </row>
    <row r="86" ht="15.75" customHeight="1">
      <c r="A86" s="3"/>
      <c r="B86" s="3"/>
      <c r="C86" s="3"/>
      <c r="D86" s="23"/>
      <c r="E86" s="3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24"/>
      <c r="Y86" s="3"/>
      <c r="Z86" s="3"/>
    </row>
    <row r="87" ht="15.75" customHeight="1">
      <c r="A87" s="3"/>
      <c r="B87" s="3"/>
      <c r="C87" s="3"/>
      <c r="D87" s="23"/>
      <c r="E87" s="3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24"/>
      <c r="Y87" s="3"/>
      <c r="Z87" s="3"/>
    </row>
    <row r="88" ht="15.75" customHeight="1">
      <c r="A88" s="3"/>
      <c r="B88" s="3"/>
      <c r="C88" s="3"/>
      <c r="D88" s="23"/>
      <c r="E88" s="3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24"/>
      <c r="Y88" s="3"/>
      <c r="Z88" s="3"/>
    </row>
    <row r="89" ht="15.75" customHeight="1">
      <c r="A89" s="3"/>
      <c r="B89" s="3"/>
      <c r="C89" s="3"/>
      <c r="D89" s="23"/>
      <c r="E89" s="3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24"/>
      <c r="Y89" s="3"/>
      <c r="Z89" s="3"/>
    </row>
    <row r="90" ht="15.75" customHeight="1">
      <c r="A90" s="3"/>
      <c r="B90" s="3"/>
      <c r="C90" s="3"/>
      <c r="D90" s="23"/>
      <c r="E90" s="3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24"/>
      <c r="Y90" s="3"/>
      <c r="Z90" s="3"/>
    </row>
    <row r="91" ht="15.75" customHeight="1">
      <c r="A91" s="3"/>
      <c r="B91" s="3"/>
      <c r="C91" s="3"/>
      <c r="D91" s="23"/>
      <c r="E91" s="3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24"/>
      <c r="Y91" s="3"/>
      <c r="Z91" s="3"/>
    </row>
    <row r="92" ht="15.75" customHeight="1">
      <c r="A92" s="3"/>
      <c r="B92" s="3"/>
      <c r="C92" s="3"/>
      <c r="D92" s="23"/>
      <c r="E92" s="3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24"/>
      <c r="Y92" s="3"/>
      <c r="Z92" s="3"/>
    </row>
    <row r="93" ht="15.75" customHeight="1">
      <c r="A93" s="3"/>
      <c r="B93" s="3"/>
      <c r="C93" s="3"/>
      <c r="D93" s="23"/>
      <c r="E93" s="3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24"/>
      <c r="Y93" s="3"/>
      <c r="Z93" s="3"/>
    </row>
    <row r="94" ht="15.75" customHeight="1">
      <c r="A94" s="3"/>
      <c r="B94" s="3"/>
      <c r="C94" s="3"/>
      <c r="D94" s="23"/>
      <c r="E94" s="3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24"/>
      <c r="Y94" s="3"/>
      <c r="Z94" s="3"/>
    </row>
    <row r="95" ht="15.75" customHeight="1">
      <c r="A95" s="3"/>
      <c r="B95" s="3"/>
      <c r="C95" s="3"/>
      <c r="D95" s="23"/>
      <c r="E95" s="3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24"/>
      <c r="Y95" s="3"/>
      <c r="Z95" s="3"/>
    </row>
    <row r="96" ht="15.75" customHeight="1">
      <c r="A96" s="3"/>
      <c r="B96" s="3"/>
      <c r="C96" s="3"/>
      <c r="D96" s="23"/>
      <c r="E96" s="3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24"/>
      <c r="Y96" s="3"/>
      <c r="Z96" s="3"/>
    </row>
    <row r="97" ht="15.75" customHeight="1">
      <c r="A97" s="3"/>
      <c r="B97" s="3"/>
      <c r="C97" s="3"/>
      <c r="D97" s="23"/>
      <c r="E97" s="3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24"/>
      <c r="Y97" s="3"/>
      <c r="Z97" s="3"/>
    </row>
    <row r="98" ht="15.75" customHeight="1">
      <c r="A98" s="3"/>
      <c r="B98" s="3"/>
      <c r="C98" s="3"/>
      <c r="D98" s="23"/>
      <c r="E98" s="3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24"/>
      <c r="Y98" s="3"/>
      <c r="Z98" s="3"/>
    </row>
    <row r="99" ht="15.75" customHeight="1">
      <c r="A99" s="3"/>
      <c r="B99" s="3"/>
      <c r="C99" s="3"/>
      <c r="D99" s="23"/>
      <c r="E99" s="3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24"/>
      <c r="Y99" s="3"/>
      <c r="Z99" s="3"/>
    </row>
    <row r="100" ht="15.75" customHeight="1">
      <c r="A100" s="3"/>
      <c r="B100" s="3"/>
      <c r="C100" s="3"/>
      <c r="D100" s="23"/>
      <c r="E100" s="3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24"/>
      <c r="Y100" s="3"/>
      <c r="Z100" s="3"/>
    </row>
    <row r="101" ht="15.75" customHeight="1">
      <c r="A101" s="3"/>
      <c r="B101" s="3"/>
      <c r="C101" s="3"/>
      <c r="D101" s="23"/>
      <c r="E101" s="3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24"/>
      <c r="Y101" s="3"/>
      <c r="Z101" s="3"/>
    </row>
    <row r="102" ht="15.75" customHeight="1">
      <c r="A102" s="3"/>
      <c r="B102" s="3"/>
      <c r="C102" s="3"/>
      <c r="D102" s="23"/>
      <c r="E102" s="3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24"/>
      <c r="Y102" s="3"/>
      <c r="Z102" s="3"/>
    </row>
    <row r="103" ht="15.75" customHeight="1">
      <c r="A103" s="3"/>
      <c r="B103" s="3"/>
      <c r="C103" s="3"/>
      <c r="D103" s="23"/>
      <c r="E103" s="3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24"/>
      <c r="Y103" s="3"/>
      <c r="Z103" s="3"/>
    </row>
    <row r="104" ht="15.75" customHeight="1">
      <c r="A104" s="3"/>
      <c r="B104" s="3"/>
      <c r="C104" s="3"/>
      <c r="D104" s="23"/>
      <c r="E104" s="3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24"/>
      <c r="Y104" s="3"/>
      <c r="Z104" s="3"/>
    </row>
    <row r="105" ht="15.75" customHeight="1">
      <c r="A105" s="3"/>
      <c r="B105" s="3"/>
      <c r="C105" s="3"/>
      <c r="D105" s="23"/>
      <c r="E105" s="3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24"/>
      <c r="Y105" s="3"/>
      <c r="Z105" s="3"/>
    </row>
    <row r="106" ht="15.75" customHeight="1">
      <c r="A106" s="3"/>
      <c r="B106" s="3"/>
      <c r="C106" s="3"/>
      <c r="D106" s="23"/>
      <c r="E106" s="3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24"/>
      <c r="Y106" s="3"/>
      <c r="Z106" s="3"/>
    </row>
    <row r="107" ht="15.75" customHeight="1">
      <c r="A107" s="3"/>
      <c r="B107" s="3"/>
      <c r="C107" s="3"/>
      <c r="D107" s="23"/>
      <c r="E107" s="3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24"/>
      <c r="Y107" s="3"/>
      <c r="Z107" s="3"/>
    </row>
    <row r="108" ht="15.75" customHeight="1">
      <c r="A108" s="3"/>
      <c r="B108" s="3"/>
      <c r="C108" s="3"/>
      <c r="D108" s="23"/>
      <c r="E108" s="3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24"/>
      <c r="Y108" s="3"/>
      <c r="Z108" s="3"/>
    </row>
    <row r="109" ht="15.75" customHeight="1">
      <c r="A109" s="3"/>
      <c r="B109" s="3"/>
      <c r="C109" s="3"/>
      <c r="D109" s="23"/>
      <c r="E109" s="3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24"/>
      <c r="Y109" s="3"/>
      <c r="Z109" s="3"/>
    </row>
    <row r="110" ht="15.75" customHeight="1">
      <c r="A110" s="3"/>
      <c r="B110" s="3"/>
      <c r="C110" s="3"/>
      <c r="D110" s="23"/>
      <c r="E110" s="3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24"/>
      <c r="Y110" s="3"/>
      <c r="Z110" s="3"/>
    </row>
    <row r="111" ht="15.75" customHeight="1">
      <c r="A111" s="3"/>
      <c r="B111" s="3"/>
      <c r="C111" s="3"/>
      <c r="D111" s="23"/>
      <c r="E111" s="3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24"/>
      <c r="Y111" s="3"/>
      <c r="Z111" s="3"/>
    </row>
    <row r="112" ht="15.75" customHeight="1">
      <c r="A112" s="3"/>
      <c r="B112" s="3"/>
      <c r="C112" s="3"/>
      <c r="D112" s="23"/>
      <c r="E112" s="3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24"/>
      <c r="Y112" s="3"/>
      <c r="Z112" s="3"/>
    </row>
    <row r="113" ht="15.75" customHeight="1">
      <c r="A113" s="3"/>
      <c r="B113" s="3"/>
      <c r="C113" s="3"/>
      <c r="D113" s="23"/>
      <c r="E113" s="3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24"/>
      <c r="Y113" s="3"/>
      <c r="Z113" s="3"/>
    </row>
    <row r="114" ht="15.75" customHeight="1">
      <c r="A114" s="3"/>
      <c r="B114" s="3"/>
      <c r="C114" s="3"/>
      <c r="D114" s="23"/>
      <c r="E114" s="3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24"/>
      <c r="Y114" s="3"/>
      <c r="Z114" s="3"/>
    </row>
    <row r="115" ht="15.75" customHeight="1">
      <c r="A115" s="3"/>
      <c r="B115" s="3"/>
      <c r="C115" s="3"/>
      <c r="D115" s="23"/>
      <c r="E115" s="3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24"/>
      <c r="Y115" s="3"/>
      <c r="Z115" s="3"/>
    </row>
    <row r="116" ht="15.75" customHeight="1">
      <c r="A116" s="3"/>
      <c r="B116" s="3"/>
      <c r="C116" s="3"/>
      <c r="D116" s="23"/>
      <c r="E116" s="3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24"/>
      <c r="Y116" s="3"/>
      <c r="Z116" s="3"/>
    </row>
    <row r="117" ht="15.75" customHeight="1">
      <c r="A117" s="3"/>
      <c r="B117" s="3"/>
      <c r="C117" s="3"/>
      <c r="D117" s="23"/>
      <c r="E117" s="3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24"/>
      <c r="Y117" s="3"/>
      <c r="Z117" s="3"/>
    </row>
    <row r="118" ht="15.75" customHeight="1">
      <c r="A118" s="3"/>
      <c r="B118" s="3"/>
      <c r="C118" s="3"/>
      <c r="D118" s="23"/>
      <c r="E118" s="3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24"/>
      <c r="Y118" s="3"/>
      <c r="Z118" s="3"/>
    </row>
    <row r="119" ht="15.75" customHeight="1">
      <c r="A119" s="3"/>
      <c r="B119" s="3"/>
      <c r="C119" s="3"/>
      <c r="D119" s="23"/>
      <c r="E119" s="3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24"/>
      <c r="Y119" s="3"/>
      <c r="Z119" s="3"/>
    </row>
    <row r="120" ht="15.75" customHeight="1">
      <c r="A120" s="3"/>
      <c r="B120" s="3"/>
      <c r="C120" s="3"/>
      <c r="D120" s="23"/>
      <c r="E120" s="3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24"/>
      <c r="Y120" s="3"/>
      <c r="Z120" s="3"/>
    </row>
    <row r="121" ht="15.75" customHeight="1">
      <c r="A121" s="3"/>
      <c r="B121" s="3"/>
      <c r="C121" s="3"/>
      <c r="D121" s="23"/>
      <c r="E121" s="3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24"/>
      <c r="Y121" s="3"/>
      <c r="Z121" s="3"/>
    </row>
    <row r="122" ht="15.75" customHeight="1">
      <c r="A122" s="3"/>
      <c r="B122" s="3"/>
      <c r="C122" s="3"/>
      <c r="D122" s="23"/>
      <c r="E122" s="3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24"/>
      <c r="Y122" s="3"/>
      <c r="Z122" s="3"/>
    </row>
    <row r="123" ht="15.75" customHeight="1">
      <c r="A123" s="3"/>
      <c r="B123" s="3"/>
      <c r="C123" s="3"/>
      <c r="D123" s="23"/>
      <c r="E123" s="3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24"/>
      <c r="Y123" s="3"/>
      <c r="Z123" s="3"/>
    </row>
    <row r="124" ht="15.75" customHeight="1">
      <c r="A124" s="3"/>
      <c r="B124" s="3"/>
      <c r="C124" s="3"/>
      <c r="D124" s="23"/>
      <c r="E124" s="3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24"/>
      <c r="Y124" s="3"/>
      <c r="Z124" s="3"/>
    </row>
    <row r="125" ht="15.75" customHeight="1">
      <c r="A125" s="3"/>
      <c r="B125" s="3"/>
      <c r="C125" s="3"/>
      <c r="D125" s="23"/>
      <c r="E125" s="3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24"/>
      <c r="Y125" s="3"/>
      <c r="Z125" s="3"/>
    </row>
    <row r="126" ht="15.75" customHeight="1">
      <c r="A126" s="3"/>
      <c r="B126" s="3"/>
      <c r="C126" s="3"/>
      <c r="D126" s="23"/>
      <c r="E126" s="3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24"/>
      <c r="Y126" s="3"/>
      <c r="Z126" s="3"/>
    </row>
    <row r="127" ht="15.75" customHeight="1">
      <c r="A127" s="3"/>
      <c r="B127" s="3"/>
      <c r="C127" s="3"/>
      <c r="D127" s="23"/>
      <c r="E127" s="3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24"/>
      <c r="Y127" s="3"/>
      <c r="Z127" s="3"/>
    </row>
    <row r="128" ht="15.75" customHeight="1">
      <c r="A128" s="3"/>
      <c r="B128" s="3"/>
      <c r="C128" s="3"/>
      <c r="D128" s="23"/>
      <c r="E128" s="3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24"/>
      <c r="Y128" s="3"/>
      <c r="Z128" s="3"/>
    </row>
    <row r="129" ht="15.75" customHeight="1">
      <c r="A129" s="3"/>
      <c r="B129" s="3"/>
      <c r="C129" s="3"/>
      <c r="D129" s="23"/>
      <c r="E129" s="3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24"/>
      <c r="Y129" s="3"/>
      <c r="Z129" s="3"/>
    </row>
    <row r="130" ht="15.75" customHeight="1">
      <c r="A130" s="3"/>
      <c r="B130" s="3"/>
      <c r="C130" s="3"/>
      <c r="D130" s="23"/>
      <c r="E130" s="3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24"/>
      <c r="Y130" s="3"/>
      <c r="Z130" s="3"/>
    </row>
    <row r="131" ht="15.75" customHeight="1">
      <c r="A131" s="3"/>
      <c r="B131" s="3"/>
      <c r="C131" s="3"/>
      <c r="D131" s="23"/>
      <c r="E131" s="3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24"/>
      <c r="Y131" s="3"/>
      <c r="Z131" s="3"/>
    </row>
    <row r="132" ht="15.75" customHeight="1">
      <c r="A132" s="3"/>
      <c r="B132" s="3"/>
      <c r="C132" s="3"/>
      <c r="D132" s="23"/>
      <c r="E132" s="3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24"/>
      <c r="Y132" s="3"/>
      <c r="Z132" s="3"/>
    </row>
    <row r="133" ht="15.75" customHeight="1">
      <c r="A133" s="3"/>
      <c r="B133" s="3"/>
      <c r="C133" s="3"/>
      <c r="D133" s="23"/>
      <c r="E133" s="3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24"/>
      <c r="Y133" s="3"/>
      <c r="Z133" s="3"/>
    </row>
    <row r="134" ht="15.75" customHeight="1">
      <c r="A134" s="3"/>
      <c r="B134" s="3"/>
      <c r="C134" s="3"/>
      <c r="D134" s="23"/>
      <c r="E134" s="3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24"/>
      <c r="Y134" s="3"/>
      <c r="Z134" s="3"/>
    </row>
    <row r="135" ht="15.75" customHeight="1">
      <c r="A135" s="3"/>
      <c r="B135" s="3"/>
      <c r="C135" s="3"/>
      <c r="D135" s="23"/>
      <c r="E135" s="3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24"/>
      <c r="Y135" s="3"/>
      <c r="Z135" s="3"/>
    </row>
    <row r="136" ht="15.75" customHeight="1">
      <c r="A136" s="3"/>
      <c r="B136" s="3"/>
      <c r="C136" s="3"/>
      <c r="D136" s="23"/>
      <c r="E136" s="3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24"/>
      <c r="Y136" s="3"/>
      <c r="Z136" s="3"/>
    </row>
    <row r="137" ht="15.75" customHeight="1">
      <c r="A137" s="3"/>
      <c r="B137" s="3"/>
      <c r="C137" s="3"/>
      <c r="D137" s="23"/>
      <c r="E137" s="3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24"/>
      <c r="Y137" s="3"/>
      <c r="Z137" s="3"/>
    </row>
    <row r="138" ht="15.75" customHeight="1">
      <c r="A138" s="3"/>
      <c r="B138" s="3"/>
      <c r="C138" s="3"/>
      <c r="D138" s="23"/>
      <c r="E138" s="3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24"/>
      <c r="Y138" s="3"/>
      <c r="Z138" s="3"/>
    </row>
    <row r="139" ht="15.75" customHeight="1">
      <c r="A139" s="3"/>
      <c r="B139" s="3"/>
      <c r="C139" s="3"/>
      <c r="D139" s="23"/>
      <c r="E139" s="3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24"/>
      <c r="Y139" s="3"/>
      <c r="Z139" s="3"/>
    </row>
    <row r="140" ht="15.75" customHeight="1">
      <c r="A140" s="3"/>
      <c r="B140" s="3"/>
      <c r="C140" s="3"/>
      <c r="D140" s="23"/>
      <c r="E140" s="3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24"/>
      <c r="Y140" s="3"/>
      <c r="Z140" s="3"/>
    </row>
    <row r="141" ht="15.75" customHeight="1">
      <c r="A141" s="3"/>
      <c r="B141" s="3"/>
      <c r="C141" s="3"/>
      <c r="D141" s="23"/>
      <c r="E141" s="3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24"/>
      <c r="Y141" s="3"/>
      <c r="Z141" s="3"/>
    </row>
    <row r="142" ht="15.75" customHeight="1">
      <c r="A142" s="3"/>
      <c r="B142" s="3"/>
      <c r="C142" s="3"/>
      <c r="D142" s="23"/>
      <c r="E142" s="3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24"/>
      <c r="Y142" s="3"/>
      <c r="Z142" s="3"/>
    </row>
    <row r="143" ht="15.75" customHeight="1">
      <c r="A143" s="3"/>
      <c r="B143" s="3"/>
      <c r="C143" s="3"/>
      <c r="D143" s="23"/>
      <c r="E143" s="3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24"/>
      <c r="Y143" s="3"/>
      <c r="Z143" s="3"/>
    </row>
    <row r="144" ht="15.75" customHeight="1">
      <c r="A144" s="3"/>
      <c r="B144" s="3"/>
      <c r="C144" s="3"/>
      <c r="D144" s="23"/>
      <c r="E144" s="3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24"/>
      <c r="Y144" s="3"/>
      <c r="Z144" s="3"/>
    </row>
    <row r="145" ht="15.75" customHeight="1">
      <c r="A145" s="3"/>
      <c r="B145" s="3"/>
      <c r="C145" s="3"/>
      <c r="D145" s="23"/>
      <c r="E145" s="3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24"/>
      <c r="Y145" s="3"/>
      <c r="Z145" s="3"/>
    </row>
    <row r="146" ht="15.75" customHeight="1">
      <c r="A146" s="3"/>
      <c r="B146" s="3"/>
      <c r="C146" s="3"/>
      <c r="D146" s="23"/>
      <c r="E146" s="3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24"/>
      <c r="Y146" s="3"/>
      <c r="Z146" s="3"/>
    </row>
    <row r="147" ht="15.75" customHeight="1">
      <c r="A147" s="3"/>
      <c r="B147" s="3"/>
      <c r="C147" s="3"/>
      <c r="D147" s="23"/>
      <c r="E147" s="3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24"/>
      <c r="Y147" s="3"/>
      <c r="Z147" s="3"/>
    </row>
    <row r="148" ht="15.75" customHeight="1">
      <c r="A148" s="3"/>
      <c r="B148" s="3"/>
      <c r="C148" s="3"/>
      <c r="D148" s="23"/>
      <c r="E148" s="3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24"/>
      <c r="Y148" s="3"/>
      <c r="Z148" s="3"/>
    </row>
    <row r="149" ht="15.75" customHeight="1">
      <c r="A149" s="3"/>
      <c r="B149" s="3"/>
      <c r="C149" s="3"/>
      <c r="D149" s="23"/>
      <c r="E149" s="3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24"/>
      <c r="Y149" s="3"/>
      <c r="Z149" s="3"/>
    </row>
    <row r="150" ht="15.75" customHeight="1">
      <c r="A150" s="3"/>
      <c r="B150" s="3"/>
      <c r="C150" s="3"/>
      <c r="D150" s="23"/>
      <c r="E150" s="3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24"/>
      <c r="Y150" s="3"/>
      <c r="Z150" s="3"/>
    </row>
    <row r="151" ht="15.75" customHeight="1">
      <c r="A151" s="3"/>
      <c r="B151" s="3"/>
      <c r="C151" s="3"/>
      <c r="D151" s="23"/>
      <c r="E151" s="3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24"/>
      <c r="Y151" s="3"/>
      <c r="Z151" s="3"/>
    </row>
    <row r="152" ht="15.75" customHeight="1">
      <c r="A152" s="3"/>
      <c r="B152" s="3"/>
      <c r="C152" s="3"/>
      <c r="D152" s="23"/>
      <c r="E152" s="3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24"/>
      <c r="Y152" s="3"/>
      <c r="Z152" s="3"/>
    </row>
    <row r="153" ht="15.75" customHeight="1">
      <c r="A153" s="3"/>
      <c r="B153" s="3"/>
      <c r="C153" s="3"/>
      <c r="D153" s="23"/>
      <c r="E153" s="3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24"/>
      <c r="Y153" s="3"/>
      <c r="Z153" s="3"/>
    </row>
    <row r="154" ht="15.75" customHeight="1">
      <c r="A154" s="3"/>
      <c r="B154" s="3"/>
      <c r="C154" s="3"/>
      <c r="D154" s="23"/>
      <c r="E154" s="3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24"/>
      <c r="Y154" s="3"/>
      <c r="Z154" s="3"/>
    </row>
    <row r="155" ht="15.75" customHeight="1">
      <c r="A155" s="3"/>
      <c r="B155" s="3"/>
      <c r="C155" s="3"/>
      <c r="D155" s="23"/>
      <c r="E155" s="3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24"/>
      <c r="Y155" s="3"/>
      <c r="Z155" s="3"/>
    </row>
    <row r="156" ht="15.75" customHeight="1">
      <c r="A156" s="3"/>
      <c r="B156" s="3"/>
      <c r="C156" s="3"/>
      <c r="D156" s="23"/>
      <c r="E156" s="3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24"/>
      <c r="Y156" s="3"/>
      <c r="Z156" s="3"/>
    </row>
    <row r="157" ht="15.75" customHeight="1">
      <c r="A157" s="3"/>
      <c r="B157" s="3"/>
      <c r="C157" s="3"/>
      <c r="D157" s="23"/>
      <c r="E157" s="3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24"/>
      <c r="Y157" s="3"/>
      <c r="Z157" s="3"/>
    </row>
    <row r="158" ht="15.75" customHeight="1">
      <c r="A158" s="3"/>
      <c r="B158" s="3"/>
      <c r="C158" s="3"/>
      <c r="D158" s="23"/>
      <c r="E158" s="3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24"/>
      <c r="Y158" s="3"/>
      <c r="Z158" s="3"/>
    </row>
    <row r="159" ht="15.75" customHeight="1">
      <c r="A159" s="3"/>
      <c r="B159" s="3"/>
      <c r="C159" s="3"/>
      <c r="D159" s="23"/>
      <c r="E159" s="3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24"/>
      <c r="Y159" s="3"/>
      <c r="Z159" s="3"/>
    </row>
    <row r="160" ht="15.75" customHeight="1">
      <c r="A160" s="3"/>
      <c r="B160" s="3"/>
      <c r="C160" s="3"/>
      <c r="D160" s="23"/>
      <c r="E160" s="3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24"/>
      <c r="Y160" s="3"/>
      <c r="Z160" s="3"/>
    </row>
    <row r="161" ht="15.75" customHeight="1">
      <c r="A161" s="3"/>
      <c r="B161" s="3"/>
      <c r="C161" s="3"/>
      <c r="D161" s="23"/>
      <c r="E161" s="3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24"/>
      <c r="Y161" s="3"/>
      <c r="Z161" s="3"/>
    </row>
    <row r="162" ht="15.75" customHeight="1">
      <c r="A162" s="3"/>
      <c r="B162" s="3"/>
      <c r="C162" s="3"/>
      <c r="D162" s="23"/>
      <c r="E162" s="3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24"/>
      <c r="Y162" s="3"/>
      <c r="Z162" s="3"/>
    </row>
    <row r="163" ht="15.75" customHeight="1">
      <c r="A163" s="3"/>
      <c r="B163" s="3"/>
      <c r="C163" s="3"/>
      <c r="D163" s="23"/>
      <c r="E163" s="3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24"/>
      <c r="Y163" s="3"/>
      <c r="Z163" s="3"/>
    </row>
    <row r="164" ht="15.75" customHeight="1">
      <c r="A164" s="3"/>
      <c r="B164" s="3"/>
      <c r="C164" s="3"/>
      <c r="D164" s="23"/>
      <c r="E164" s="3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24"/>
      <c r="Y164" s="3"/>
      <c r="Z164" s="3"/>
    </row>
    <row r="165" ht="15.75" customHeight="1">
      <c r="A165" s="3"/>
      <c r="B165" s="3"/>
      <c r="C165" s="3"/>
      <c r="D165" s="23"/>
      <c r="E165" s="3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24"/>
      <c r="Y165" s="3"/>
      <c r="Z165" s="3"/>
    </row>
    <row r="166" ht="15.75" customHeight="1">
      <c r="A166" s="3"/>
      <c r="B166" s="3"/>
      <c r="C166" s="3"/>
      <c r="D166" s="23"/>
      <c r="E166" s="3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24"/>
      <c r="Y166" s="3"/>
      <c r="Z166" s="3"/>
    </row>
    <row r="167" ht="15.75" customHeight="1">
      <c r="A167" s="3"/>
      <c r="B167" s="3"/>
      <c r="C167" s="3"/>
      <c r="D167" s="23"/>
      <c r="E167" s="3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24"/>
      <c r="Y167" s="3"/>
      <c r="Z167" s="3"/>
    </row>
    <row r="168" ht="15.75" customHeight="1">
      <c r="A168" s="3"/>
      <c r="B168" s="3"/>
      <c r="C168" s="3"/>
      <c r="D168" s="23"/>
      <c r="E168" s="3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24"/>
      <c r="Y168" s="3"/>
      <c r="Z168" s="3"/>
    </row>
    <row r="169" ht="15.75" customHeight="1">
      <c r="A169" s="3"/>
      <c r="B169" s="3"/>
      <c r="C169" s="3"/>
      <c r="D169" s="23"/>
      <c r="E169" s="3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24"/>
      <c r="Y169" s="3"/>
      <c r="Z169" s="3"/>
    </row>
    <row r="170" ht="15.75" customHeight="1">
      <c r="A170" s="3"/>
      <c r="B170" s="3"/>
      <c r="C170" s="3"/>
      <c r="D170" s="23"/>
      <c r="E170" s="3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24"/>
      <c r="Y170" s="3"/>
      <c r="Z170" s="3"/>
    </row>
    <row r="171" ht="15.75" customHeight="1">
      <c r="A171" s="3"/>
      <c r="B171" s="3"/>
      <c r="C171" s="3"/>
      <c r="D171" s="23"/>
      <c r="E171" s="3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24"/>
      <c r="Y171" s="3"/>
      <c r="Z171" s="3"/>
    </row>
    <row r="172" ht="15.75" customHeight="1">
      <c r="A172" s="3"/>
      <c r="B172" s="3"/>
      <c r="C172" s="3"/>
      <c r="D172" s="23"/>
      <c r="E172" s="3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24"/>
      <c r="Y172" s="3"/>
      <c r="Z172" s="3"/>
    </row>
    <row r="173" ht="15.75" customHeight="1">
      <c r="A173" s="3"/>
      <c r="B173" s="3"/>
      <c r="C173" s="3"/>
      <c r="D173" s="23"/>
      <c r="E173" s="3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24"/>
      <c r="Y173" s="3"/>
      <c r="Z173" s="3"/>
    </row>
    <row r="174" ht="15.75" customHeight="1">
      <c r="A174" s="3"/>
      <c r="B174" s="3"/>
      <c r="C174" s="3"/>
      <c r="D174" s="23"/>
      <c r="E174" s="3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24"/>
      <c r="Y174" s="3"/>
      <c r="Z174" s="3"/>
    </row>
    <row r="175" ht="15.75" customHeight="1">
      <c r="A175" s="3"/>
      <c r="B175" s="3"/>
      <c r="C175" s="3"/>
      <c r="D175" s="23"/>
      <c r="E175" s="3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24"/>
      <c r="Y175" s="3"/>
      <c r="Z175" s="3"/>
    </row>
    <row r="176" ht="15.75" customHeight="1">
      <c r="A176" s="3"/>
      <c r="B176" s="3"/>
      <c r="C176" s="3"/>
      <c r="D176" s="23"/>
      <c r="E176" s="3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24"/>
      <c r="Y176" s="3"/>
      <c r="Z176" s="3"/>
    </row>
    <row r="177" ht="15.75" customHeight="1">
      <c r="A177" s="3"/>
      <c r="B177" s="3"/>
      <c r="C177" s="3"/>
      <c r="D177" s="23"/>
      <c r="E177" s="3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24"/>
      <c r="Y177" s="3"/>
      <c r="Z177" s="3"/>
    </row>
    <row r="178" ht="15.75" customHeight="1">
      <c r="A178" s="3"/>
      <c r="B178" s="3"/>
      <c r="C178" s="3"/>
      <c r="D178" s="23"/>
      <c r="E178" s="3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24"/>
      <c r="Y178" s="3"/>
      <c r="Z178" s="3"/>
    </row>
    <row r="179" ht="15.75" customHeight="1">
      <c r="A179" s="3"/>
      <c r="B179" s="3"/>
      <c r="C179" s="3"/>
      <c r="D179" s="23"/>
      <c r="E179" s="3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24"/>
      <c r="Y179" s="3"/>
      <c r="Z179" s="3"/>
    </row>
    <row r="180" ht="15.75" customHeight="1">
      <c r="A180" s="3"/>
      <c r="B180" s="3"/>
      <c r="C180" s="3"/>
      <c r="D180" s="23"/>
      <c r="E180" s="3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24"/>
      <c r="Y180" s="3"/>
      <c r="Z180" s="3"/>
    </row>
    <row r="181" ht="15.75" customHeight="1">
      <c r="A181" s="3"/>
      <c r="B181" s="3"/>
      <c r="C181" s="3"/>
      <c r="D181" s="23"/>
      <c r="E181" s="3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24"/>
      <c r="Y181" s="3"/>
      <c r="Z181" s="3"/>
    </row>
    <row r="182" ht="15.75" customHeight="1">
      <c r="A182" s="3"/>
      <c r="B182" s="3"/>
      <c r="C182" s="3"/>
      <c r="D182" s="23"/>
      <c r="E182" s="3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24"/>
      <c r="Y182" s="3"/>
      <c r="Z182" s="3"/>
    </row>
    <row r="183" ht="15.75" customHeight="1">
      <c r="A183" s="3"/>
      <c r="B183" s="3"/>
      <c r="C183" s="3"/>
      <c r="D183" s="23"/>
      <c r="E183" s="3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24"/>
      <c r="Y183" s="3"/>
      <c r="Z183" s="3"/>
    </row>
    <row r="184" ht="15.75" customHeight="1">
      <c r="A184" s="3"/>
      <c r="B184" s="3"/>
      <c r="C184" s="3"/>
      <c r="D184" s="23"/>
      <c r="E184" s="3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24"/>
      <c r="Y184" s="3"/>
      <c r="Z184" s="3"/>
    </row>
    <row r="185" ht="15.75" customHeight="1">
      <c r="A185" s="3"/>
      <c r="B185" s="3"/>
      <c r="C185" s="3"/>
      <c r="D185" s="23"/>
      <c r="E185" s="3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24"/>
      <c r="Y185" s="3"/>
      <c r="Z185" s="3"/>
    </row>
    <row r="186" ht="15.75" customHeight="1">
      <c r="A186" s="3"/>
      <c r="B186" s="3"/>
      <c r="C186" s="3"/>
      <c r="D186" s="23"/>
      <c r="E186" s="3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24"/>
      <c r="Y186" s="3"/>
      <c r="Z186" s="3"/>
    </row>
    <row r="187" ht="15.75" customHeight="1">
      <c r="A187" s="3"/>
      <c r="B187" s="3"/>
      <c r="C187" s="3"/>
      <c r="D187" s="23"/>
      <c r="E187" s="3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24"/>
      <c r="Y187" s="3"/>
      <c r="Z187" s="3"/>
    </row>
    <row r="188" ht="15.75" customHeight="1">
      <c r="A188" s="3"/>
      <c r="B188" s="3"/>
      <c r="C188" s="3"/>
      <c r="D188" s="23"/>
      <c r="E188" s="3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24"/>
      <c r="Y188" s="3"/>
      <c r="Z188" s="3"/>
    </row>
    <row r="189" ht="15.75" customHeight="1">
      <c r="A189" s="3"/>
      <c r="B189" s="3"/>
      <c r="C189" s="3"/>
      <c r="D189" s="23"/>
      <c r="E189" s="3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24"/>
      <c r="Y189" s="3"/>
      <c r="Z189" s="3"/>
    </row>
    <row r="190" ht="15.75" customHeight="1">
      <c r="A190" s="3"/>
      <c r="B190" s="3"/>
      <c r="C190" s="3"/>
      <c r="D190" s="23"/>
      <c r="E190" s="3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24"/>
      <c r="Y190" s="3"/>
      <c r="Z190" s="3"/>
    </row>
    <row r="191" ht="15.75" customHeight="1">
      <c r="A191" s="3"/>
      <c r="B191" s="3"/>
      <c r="C191" s="3"/>
      <c r="D191" s="23"/>
      <c r="E191" s="3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24"/>
      <c r="Y191" s="3"/>
      <c r="Z191" s="3"/>
    </row>
    <row r="192" ht="15.75" customHeight="1">
      <c r="A192" s="3"/>
      <c r="B192" s="3"/>
      <c r="C192" s="3"/>
      <c r="D192" s="23"/>
      <c r="E192" s="3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24"/>
      <c r="Y192" s="3"/>
      <c r="Z192" s="3"/>
    </row>
    <row r="193" ht="15.75" customHeight="1">
      <c r="A193" s="3"/>
      <c r="B193" s="3"/>
      <c r="C193" s="3"/>
      <c r="D193" s="23"/>
      <c r="E193" s="3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24"/>
      <c r="Y193" s="3"/>
      <c r="Z193" s="3"/>
    </row>
    <row r="194" ht="15.75" customHeight="1">
      <c r="A194" s="3"/>
      <c r="B194" s="3"/>
      <c r="C194" s="3"/>
      <c r="D194" s="23"/>
      <c r="E194" s="3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24"/>
      <c r="Y194" s="3"/>
      <c r="Z194" s="3"/>
    </row>
    <row r="195" ht="15.75" customHeight="1">
      <c r="A195" s="3"/>
      <c r="B195" s="3"/>
      <c r="C195" s="3"/>
      <c r="D195" s="23"/>
      <c r="E195" s="3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24"/>
      <c r="Y195" s="3"/>
      <c r="Z195" s="3"/>
    </row>
    <row r="196" ht="15.75" customHeight="1">
      <c r="A196" s="3"/>
      <c r="B196" s="3"/>
      <c r="C196" s="3"/>
      <c r="D196" s="23"/>
      <c r="E196" s="3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24"/>
      <c r="Y196" s="3"/>
      <c r="Z196" s="3"/>
    </row>
    <row r="197" ht="15.75" customHeight="1">
      <c r="A197" s="3"/>
      <c r="B197" s="3"/>
      <c r="C197" s="3"/>
      <c r="D197" s="23"/>
      <c r="E197" s="3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24"/>
      <c r="Y197" s="3"/>
      <c r="Z197" s="3"/>
    </row>
    <row r="198" ht="15.75" customHeight="1">
      <c r="A198" s="3"/>
      <c r="B198" s="3"/>
      <c r="C198" s="3"/>
      <c r="D198" s="23"/>
      <c r="E198" s="3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24"/>
      <c r="Y198" s="3"/>
      <c r="Z198" s="3"/>
    </row>
    <row r="199" ht="15.75" customHeight="1">
      <c r="A199" s="3"/>
      <c r="B199" s="3"/>
      <c r="C199" s="3"/>
      <c r="D199" s="23"/>
      <c r="E199" s="3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24"/>
      <c r="Y199" s="3"/>
      <c r="Z199" s="3"/>
    </row>
    <row r="200" ht="15.75" customHeight="1">
      <c r="A200" s="3"/>
      <c r="B200" s="3"/>
      <c r="C200" s="3"/>
      <c r="D200" s="23"/>
      <c r="E200" s="3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24"/>
      <c r="Y200" s="3"/>
      <c r="Z200" s="3"/>
    </row>
    <row r="201" ht="15.75" customHeight="1">
      <c r="A201" s="3"/>
      <c r="B201" s="3"/>
      <c r="C201" s="3"/>
      <c r="D201" s="23"/>
      <c r="E201" s="3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24"/>
      <c r="Y201" s="3"/>
      <c r="Z201" s="3"/>
    </row>
    <row r="202" ht="15.75" customHeight="1">
      <c r="A202" s="3"/>
      <c r="B202" s="3"/>
      <c r="C202" s="3"/>
      <c r="D202" s="23"/>
      <c r="E202" s="3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24"/>
      <c r="Y202" s="3"/>
      <c r="Z202" s="3"/>
    </row>
    <row r="203" ht="15.75" customHeight="1">
      <c r="A203" s="3"/>
      <c r="B203" s="3"/>
      <c r="C203" s="3"/>
      <c r="D203" s="23"/>
      <c r="E203" s="3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24"/>
      <c r="Y203" s="3"/>
      <c r="Z203" s="3"/>
    </row>
    <row r="204" ht="15.75" customHeight="1">
      <c r="A204" s="3"/>
      <c r="B204" s="3"/>
      <c r="C204" s="3"/>
      <c r="D204" s="23"/>
      <c r="E204" s="3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24"/>
      <c r="Y204" s="3"/>
      <c r="Z204" s="3"/>
    </row>
    <row r="205" ht="15.75" customHeight="1">
      <c r="A205" s="3"/>
      <c r="B205" s="3"/>
      <c r="C205" s="3"/>
      <c r="D205" s="23"/>
      <c r="E205" s="3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24"/>
      <c r="Y205" s="3"/>
      <c r="Z205" s="3"/>
    </row>
    <row r="206" ht="15.75" customHeight="1">
      <c r="A206" s="3"/>
      <c r="B206" s="3"/>
      <c r="C206" s="3"/>
      <c r="D206" s="23"/>
      <c r="E206" s="3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24"/>
      <c r="Y206" s="3"/>
      <c r="Z206" s="3"/>
    </row>
    <row r="207" ht="15.75" customHeight="1">
      <c r="A207" s="3"/>
      <c r="B207" s="3"/>
      <c r="C207" s="3"/>
      <c r="D207" s="23"/>
      <c r="E207" s="3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24"/>
      <c r="Y207" s="3"/>
      <c r="Z207" s="3"/>
    </row>
    <row r="208" ht="15.75" customHeight="1">
      <c r="A208" s="3"/>
      <c r="B208" s="3"/>
      <c r="C208" s="3"/>
      <c r="D208" s="23"/>
      <c r="E208" s="3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24"/>
      <c r="Y208" s="3"/>
      <c r="Z208" s="3"/>
    </row>
    <row r="209" ht="15.75" customHeight="1">
      <c r="A209" s="3"/>
      <c r="B209" s="3"/>
      <c r="C209" s="3"/>
      <c r="D209" s="23"/>
      <c r="E209" s="3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24"/>
      <c r="Y209" s="3"/>
      <c r="Z209" s="3"/>
    </row>
    <row r="210" ht="15.75" customHeight="1">
      <c r="A210" s="3"/>
      <c r="B210" s="3"/>
      <c r="C210" s="3"/>
      <c r="D210" s="23"/>
      <c r="E210" s="3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24"/>
      <c r="Y210" s="3"/>
      <c r="Z210" s="3"/>
    </row>
    <row r="211" ht="15.75" customHeight="1">
      <c r="A211" s="3"/>
      <c r="B211" s="3"/>
      <c r="C211" s="3"/>
      <c r="D211" s="23"/>
      <c r="E211" s="3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24"/>
      <c r="Y211" s="3"/>
      <c r="Z211" s="3"/>
    </row>
    <row r="212" ht="15.75" customHeight="1">
      <c r="A212" s="3"/>
      <c r="B212" s="3"/>
      <c r="C212" s="3"/>
      <c r="D212" s="23"/>
      <c r="E212" s="3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24"/>
      <c r="Y212" s="3"/>
      <c r="Z212" s="3"/>
    </row>
    <row r="213" ht="15.75" customHeight="1">
      <c r="A213" s="3"/>
      <c r="B213" s="3"/>
      <c r="C213" s="3"/>
      <c r="D213" s="23"/>
      <c r="E213" s="3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24"/>
      <c r="Y213" s="3"/>
      <c r="Z213" s="3"/>
    </row>
    <row r="214" ht="15.75" customHeight="1">
      <c r="A214" s="3"/>
      <c r="B214" s="3"/>
      <c r="C214" s="3"/>
      <c r="D214" s="23"/>
      <c r="E214" s="3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24"/>
      <c r="Y214" s="3"/>
      <c r="Z214" s="3"/>
    </row>
    <row r="215" ht="15.75" customHeight="1">
      <c r="A215" s="3"/>
      <c r="B215" s="3"/>
      <c r="C215" s="3"/>
      <c r="D215" s="23"/>
      <c r="E215" s="3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24"/>
      <c r="Y215" s="3"/>
      <c r="Z215" s="3"/>
    </row>
    <row r="216" ht="15.75" customHeight="1">
      <c r="A216" s="3"/>
      <c r="B216" s="3"/>
      <c r="C216" s="3"/>
      <c r="D216" s="23"/>
      <c r="E216" s="3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24"/>
      <c r="Y216" s="3"/>
      <c r="Z216" s="3"/>
    </row>
    <row r="217" ht="15.75" customHeight="1">
      <c r="A217" s="3"/>
      <c r="B217" s="3"/>
      <c r="C217" s="3"/>
      <c r="D217" s="23"/>
      <c r="E217" s="3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24"/>
      <c r="Y217" s="3"/>
      <c r="Z217" s="3"/>
    </row>
    <row r="218" ht="15.75" customHeight="1">
      <c r="A218" s="3"/>
      <c r="B218" s="3"/>
      <c r="C218" s="3"/>
      <c r="D218" s="23"/>
      <c r="E218" s="3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24"/>
      <c r="Y218" s="3"/>
      <c r="Z218" s="3"/>
    </row>
    <row r="219" ht="15.75" customHeight="1">
      <c r="A219" s="3"/>
      <c r="B219" s="3"/>
      <c r="C219" s="3"/>
      <c r="D219" s="23"/>
      <c r="E219" s="3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24"/>
      <c r="Y219" s="3"/>
      <c r="Z219" s="3"/>
    </row>
    <row r="220" ht="15.75" customHeight="1">
      <c r="A220" s="3"/>
      <c r="B220" s="3"/>
      <c r="C220" s="3"/>
      <c r="D220" s="23"/>
      <c r="E220" s="3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24"/>
      <c r="Y220" s="3"/>
      <c r="Z220" s="3"/>
    </row>
    <row r="221" ht="15.75" customHeight="1">
      <c r="A221" s="3"/>
      <c r="B221" s="3"/>
      <c r="C221" s="3"/>
      <c r="D221" s="23"/>
      <c r="E221" s="3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24"/>
      <c r="Y221" s="3"/>
      <c r="Z221" s="3"/>
    </row>
    <row r="222" ht="15.75" customHeight="1">
      <c r="A222" s="3"/>
      <c r="B222" s="3"/>
      <c r="C222" s="3"/>
      <c r="D222" s="23"/>
      <c r="E222" s="3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24"/>
      <c r="Y222" s="3"/>
      <c r="Z222" s="3"/>
    </row>
    <row r="223" ht="15.75" customHeight="1">
      <c r="A223" s="3"/>
      <c r="B223" s="3"/>
      <c r="C223" s="3"/>
      <c r="D223" s="23"/>
      <c r="E223" s="3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24"/>
      <c r="Y223" s="3"/>
      <c r="Z223" s="3"/>
    </row>
    <row r="224" ht="15.75" customHeight="1">
      <c r="A224" s="3"/>
      <c r="B224" s="3"/>
      <c r="C224" s="3"/>
      <c r="D224" s="23"/>
      <c r="E224" s="3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24"/>
      <c r="Y224" s="3"/>
      <c r="Z224" s="3"/>
    </row>
    <row r="225" ht="15.75" customHeight="1">
      <c r="A225" s="3"/>
      <c r="B225" s="3"/>
      <c r="C225" s="3"/>
      <c r="D225" s="23"/>
      <c r="E225" s="3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24"/>
      <c r="Y225" s="3"/>
      <c r="Z225" s="3"/>
    </row>
    <row r="226" ht="15.75" customHeight="1">
      <c r="A226" s="3"/>
      <c r="B226" s="3"/>
      <c r="C226" s="3"/>
      <c r="D226" s="23"/>
      <c r="E226" s="3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24"/>
      <c r="Y226" s="3"/>
      <c r="Z226" s="3"/>
    </row>
    <row r="227" ht="15.75" customHeight="1">
      <c r="A227" s="3"/>
      <c r="B227" s="3"/>
      <c r="C227" s="3"/>
      <c r="D227" s="23"/>
      <c r="E227" s="3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24"/>
      <c r="Y227" s="3"/>
      <c r="Z227" s="3"/>
    </row>
    <row r="228" ht="15.75" customHeight="1">
      <c r="A228" s="3"/>
      <c r="B228" s="3"/>
      <c r="C228" s="3"/>
      <c r="D228" s="23"/>
      <c r="E228" s="3"/>
      <c r="F228" s="2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24"/>
      <c r="Y228" s="3"/>
      <c r="Z228" s="3"/>
    </row>
    <row r="229" ht="15.75" customHeight="1">
      <c r="A229" s="3"/>
      <c r="B229" s="3"/>
      <c r="C229" s="3"/>
      <c r="D229" s="23"/>
      <c r="E229" s="3"/>
      <c r="F229" s="2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24"/>
      <c r="Y229" s="3"/>
      <c r="Z229" s="3"/>
    </row>
    <row r="230" ht="15.75" customHeight="1">
      <c r="A230" s="3"/>
      <c r="B230" s="3"/>
      <c r="C230" s="3"/>
      <c r="D230" s="23"/>
      <c r="E230" s="3"/>
      <c r="F230" s="2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24"/>
      <c r="Y230" s="3"/>
      <c r="Z230" s="3"/>
    </row>
    <row r="231" ht="15.75" customHeight="1">
      <c r="A231" s="3"/>
      <c r="B231" s="3"/>
      <c r="C231" s="3"/>
      <c r="D231" s="23"/>
      <c r="E231" s="3"/>
      <c r="F231" s="2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24"/>
      <c r="Y231" s="3"/>
      <c r="Z231" s="3"/>
    </row>
    <row r="232" ht="15.75" customHeight="1">
      <c r="A232" s="3"/>
      <c r="B232" s="3"/>
      <c r="C232" s="3"/>
      <c r="D232" s="23"/>
      <c r="E232" s="3"/>
      <c r="F232" s="2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24"/>
      <c r="Y232" s="3"/>
      <c r="Z232" s="3"/>
    </row>
    <row r="233" ht="15.75" customHeight="1">
      <c r="A233" s="3"/>
      <c r="B233" s="3"/>
      <c r="C233" s="3"/>
      <c r="D233" s="23"/>
      <c r="E233" s="3"/>
      <c r="F233" s="2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24"/>
      <c r="Y233" s="3"/>
      <c r="Z233" s="3"/>
    </row>
    <row r="234" ht="15.75" customHeight="1">
      <c r="A234" s="3"/>
      <c r="B234" s="3"/>
      <c r="C234" s="3"/>
      <c r="D234" s="23"/>
      <c r="E234" s="3"/>
      <c r="F234" s="2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24"/>
      <c r="Y234" s="3"/>
      <c r="Z234" s="3"/>
    </row>
    <row r="235" ht="15.75" customHeight="1">
      <c r="A235" s="3"/>
      <c r="B235" s="3"/>
      <c r="C235" s="3"/>
      <c r="D235" s="23"/>
      <c r="E235" s="3"/>
      <c r="F235" s="2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24"/>
      <c r="Y235" s="3"/>
      <c r="Z235" s="3"/>
    </row>
    <row r="236" ht="15.75" customHeight="1">
      <c r="A236" s="3"/>
      <c r="B236" s="3"/>
      <c r="C236" s="3"/>
      <c r="D236" s="23"/>
      <c r="E236" s="3"/>
      <c r="F236" s="2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24"/>
      <c r="Y236" s="3"/>
      <c r="Z236" s="3"/>
    </row>
    <row r="237" ht="15.75" customHeight="1">
      <c r="A237" s="3"/>
      <c r="B237" s="3"/>
      <c r="C237" s="3"/>
      <c r="D237" s="23"/>
      <c r="E237" s="3"/>
      <c r="F237" s="2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24"/>
      <c r="Y237" s="3"/>
      <c r="Z237" s="3"/>
    </row>
    <row r="238" ht="15.75" customHeight="1">
      <c r="A238" s="3"/>
      <c r="B238" s="3"/>
      <c r="C238" s="3"/>
      <c r="D238" s="23"/>
      <c r="E238" s="3"/>
      <c r="F238" s="2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24"/>
      <c r="Y238" s="3"/>
      <c r="Z238" s="3"/>
    </row>
    <row r="239" ht="15.75" customHeight="1">
      <c r="A239" s="3"/>
      <c r="B239" s="3"/>
      <c r="C239" s="3"/>
      <c r="D239" s="23"/>
      <c r="E239" s="3"/>
      <c r="F239" s="2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24"/>
      <c r="Y239" s="3"/>
      <c r="Z239" s="3"/>
    </row>
    <row r="240" ht="15.75" customHeight="1">
      <c r="A240" s="3"/>
      <c r="B240" s="3"/>
      <c r="C240" s="3"/>
      <c r="D240" s="23"/>
      <c r="E240" s="3"/>
      <c r="F240" s="2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24"/>
      <c r="Y240" s="3"/>
      <c r="Z240" s="3"/>
    </row>
    <row r="241" ht="15.75" customHeight="1">
      <c r="A241" s="3"/>
      <c r="B241" s="3"/>
      <c r="C241" s="3"/>
      <c r="D241" s="23"/>
      <c r="E241" s="3"/>
      <c r="F241" s="2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24"/>
      <c r="Y241" s="3"/>
      <c r="Z241" s="3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X40">
    <cfRule type="cellIs" dxfId="0" priority="1" operator="equal">
      <formula>-1</formula>
    </cfRule>
  </conditionalFormatting>
  <conditionalFormatting sqref="G1:W1000">
    <cfRule type="cellIs" dxfId="1" priority="2" operator="equal">
      <formula>0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65.86"/>
    <col customWidth="1" min="3" max="3" width="27.57"/>
    <col customWidth="1" min="4" max="4" width="11.0"/>
    <col customWidth="1" min="5" max="5" width="14.43"/>
    <col customWidth="1" min="6" max="6" width="11.0"/>
    <col customWidth="1" min="7" max="25" width="10.71"/>
  </cols>
  <sheetData>
    <row r="1">
      <c r="A1" s="26" t="s">
        <v>100</v>
      </c>
      <c r="B1" s="26" t="s">
        <v>101</v>
      </c>
      <c r="C1" s="26" t="s">
        <v>102</v>
      </c>
      <c r="D1" s="3"/>
      <c r="E1" s="26" t="s">
        <v>103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2"/>
      <c r="B2" s="27" t="s">
        <v>104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28">
        <v>1.0</v>
      </c>
      <c r="B3" s="2" t="s">
        <v>105</v>
      </c>
      <c r="C3" s="2" t="s">
        <v>106</v>
      </c>
      <c r="D3" s="3"/>
      <c r="E3" s="3">
        <v>5.0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28">
        <v>2.0</v>
      </c>
      <c r="B4" s="2" t="s">
        <v>107</v>
      </c>
      <c r="C4" s="2" t="s">
        <v>108</v>
      </c>
      <c r="D4" s="3"/>
      <c r="E4" s="3">
        <v>5.0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28">
        <v>3.0</v>
      </c>
      <c r="B5" s="2" t="s">
        <v>109</v>
      </c>
      <c r="C5" s="29" t="s">
        <v>110</v>
      </c>
      <c r="D5" s="3"/>
      <c r="E5" s="3">
        <v>10.0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28">
        <v>4.0</v>
      </c>
      <c r="B6" s="2" t="s">
        <v>111</v>
      </c>
      <c r="C6" s="2" t="s">
        <v>108</v>
      </c>
      <c r="D6" s="3"/>
      <c r="E6" s="3">
        <v>5.0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2"/>
      <c r="B7" s="2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3"/>
      <c r="B13" s="3"/>
      <c r="C13" s="3"/>
      <c r="D13" s="3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3"/>
      <c r="B14" s="3"/>
      <c r="C14" s="3"/>
      <c r="D14" s="3"/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3">
    <cfRule type="notContainsBlanks" dxfId="2" priority="1">
      <formula>LEN(TRIM(B3))&gt;0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6" width="15.43"/>
    <col customWidth="1" min="7" max="7" width="11.0"/>
    <col customWidth="1" min="8" max="26" width="10.71"/>
  </cols>
  <sheetData>
    <row r="1" ht="13.5" customHeight="1">
      <c r="A1" s="10" t="s">
        <v>9</v>
      </c>
      <c r="B1" s="11" t="s">
        <v>112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3.5" customHeight="1">
      <c r="A2" s="11"/>
      <c r="B2" s="11" t="s">
        <v>113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3.5" customHeight="1">
      <c r="A3" s="3"/>
      <c r="B3" s="3"/>
      <c r="C3" s="3"/>
      <c r="D3" s="3"/>
      <c r="E3" s="3"/>
      <c r="F3" s="3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14" t="s">
        <v>19</v>
      </c>
      <c r="B4" s="3"/>
      <c r="C4" s="3"/>
      <c r="D4" s="3"/>
      <c r="E4" s="3"/>
      <c r="F4" s="3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30" t="s">
        <v>35</v>
      </c>
      <c r="B5" s="31" t="s">
        <v>41</v>
      </c>
      <c r="C5" s="32" t="s">
        <v>48</v>
      </c>
      <c r="D5" s="31" t="s">
        <v>52</v>
      </c>
      <c r="E5" s="32" t="s">
        <v>54</v>
      </c>
      <c r="F5" s="33" t="s">
        <v>56</v>
      </c>
      <c r="G5" s="2"/>
      <c r="H5" s="34" t="s">
        <v>114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35" t="s">
        <v>59</v>
      </c>
      <c r="B6" s="36">
        <f>IFERROR(VLOOKUP($A6, Dataset!$A:$G, 7, FALSE), "")</f>
        <v>2.7</v>
      </c>
      <c r="C6" s="36">
        <f>IFERROR(VLOOKUP($A6, Dataset!$A:$N, 14, FALSE), "")</f>
        <v>7.6</v>
      </c>
      <c r="D6" s="37">
        <f>IFERROR(VLOOKUP($A6, Dataset!$A:$R, 18, FALSE), "")</f>
        <v>4.2</v>
      </c>
      <c r="E6" s="38">
        <f>IFERROR(VLOOKUP($A6, Dataset!$A:$T, 20, FALSE), "")</f>
        <v>8.9</v>
      </c>
      <c r="F6" s="39">
        <f>IFERROR(VLOOKUP($A6, Dataset!$A:$V, 22, FALSE), "")</f>
        <v>4.2</v>
      </c>
      <c r="G6" s="2"/>
      <c r="H6" s="40" t="s">
        <v>115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35" t="s">
        <v>62</v>
      </c>
      <c r="B7" s="36">
        <f>IFERROR(VLOOKUP($A7, Dataset!$A:$G, 7, FALSE), "")</f>
        <v>2.7</v>
      </c>
      <c r="C7" s="37">
        <f>IFERROR(VLOOKUP($A7, Dataset!$A:$N, 14, FALSE), "")</f>
        <v>7.6</v>
      </c>
      <c r="D7" s="37">
        <f>IFERROR(VLOOKUP($A7, Dataset!$A:$R, 14, FALSE), "")</f>
        <v>7.6</v>
      </c>
      <c r="E7" s="38">
        <f>IFERROR(VLOOKUP($A7, Dataset!$A:$T, 20, FALSE), "")</f>
        <v>8.9</v>
      </c>
      <c r="F7" s="39">
        <f>IFERROR(VLOOKUP($A6, Dataset!$A:$V, 22, FALSE), "")</f>
        <v>4.2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35" t="s">
        <v>63</v>
      </c>
      <c r="B8" s="36">
        <f>IFERROR(VLOOKUP($A8, Dataset!$A:$G, 7, FALSE), "")</f>
        <v>3.6</v>
      </c>
      <c r="C8" s="36">
        <f>IFERROR(VLOOKUP($A8, Dataset!$A:$N, 14, FALSE), "")</f>
        <v>11.1</v>
      </c>
      <c r="D8" s="37">
        <f>IFERROR(VLOOKUP($A8, Dataset!$A:$R, 18, FALSE), "")</f>
        <v>5.8</v>
      </c>
      <c r="E8" s="38">
        <f>IFERROR(VLOOKUP($A8, Dataset!$A:$T, 20, FALSE), "")</f>
        <v>12.2</v>
      </c>
      <c r="F8" s="39">
        <f>IFERROR(VLOOKUP($A8, Dataset!$A:$V, 22, FALSE), "")</f>
        <v>5.8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35" t="s">
        <v>64</v>
      </c>
      <c r="B9" s="36">
        <f>IFERROR(VLOOKUP($A9, Dataset!$A:$G, 7, FALSE), "")</f>
        <v>4.9</v>
      </c>
      <c r="C9" s="37">
        <f>IFERROR(VLOOKUP($A9, Dataset!$A:$N, 14, FALSE), "")</f>
        <v>13.3</v>
      </c>
      <c r="D9" s="37">
        <f>IFERROR(VLOOKUP($A9, Dataset!$A:$R, 14, FALSE), "")</f>
        <v>13.3</v>
      </c>
      <c r="E9" s="38">
        <f>IFERROR(VLOOKUP($A9, Dataset!$A:$T, 20, FALSE), "")</f>
        <v>17</v>
      </c>
      <c r="F9" s="39">
        <f>IFERROR(VLOOKUP($A8, Dataset!$A:$V, 22, FALSE), "")</f>
        <v>5.8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35" t="s">
        <v>67</v>
      </c>
      <c r="B10" s="36">
        <f>IFERROR(VLOOKUP($A10, Dataset!$A:$G, 7, FALSE), "")</f>
        <v>9.4</v>
      </c>
      <c r="C10" s="36">
        <f>IFERROR(VLOOKUP($A10, Dataset!$A:$N, 14, FALSE), "")</f>
        <v>28.3</v>
      </c>
      <c r="D10" s="37">
        <f>IFERROR(VLOOKUP($A10, Dataset!$A:$R, 18, FALSE), "")</f>
        <v>16.1</v>
      </c>
      <c r="E10" s="38">
        <f>IFERROR(VLOOKUP($A10, Dataset!$A:$T, 20, FALSE), "")</f>
        <v>32.8</v>
      </c>
      <c r="F10" s="39">
        <f>IFERROR(VLOOKUP($A10, Dataset!$A:$V, 22, FALSE), "")</f>
        <v>16.1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35" t="s">
        <v>68</v>
      </c>
      <c r="B11" s="36">
        <f>IFERROR(VLOOKUP($A11, Dataset!$A:$G, 7, FALSE), "")</f>
        <v>11.6</v>
      </c>
      <c r="C11" s="37">
        <f>IFERROR(VLOOKUP($A11, Dataset!$A:$N, 14, FALSE), "")</f>
        <v>35.2</v>
      </c>
      <c r="D11" s="37">
        <f>IFERROR(VLOOKUP($A11, Dataset!$A:$R, 14, FALSE), "")</f>
        <v>35.2</v>
      </c>
      <c r="E11" s="38">
        <f>IFERROR(VLOOKUP($A11, Dataset!$A:$T, 20, FALSE), "")</f>
        <v>43</v>
      </c>
      <c r="F11" s="39">
        <f>IFERROR(VLOOKUP($A10, Dataset!$A:$V, 22, FALSE), "")</f>
        <v>16.1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35" t="s">
        <v>70</v>
      </c>
      <c r="B12" s="36">
        <f>IFERROR(VLOOKUP($A12, Dataset!$A:$G, 7, FALSE), "")</f>
        <v>18.4</v>
      </c>
      <c r="C12" s="36">
        <f>IFERROR(VLOOKUP($A12, Dataset!$A:$N, 14, FALSE), "")</f>
        <v>55.6</v>
      </c>
      <c r="D12" s="37">
        <f>IFERROR(VLOOKUP($A12, Dataset!$A:$R, 18, FALSE), "")</f>
        <v>33.8</v>
      </c>
      <c r="E12" s="38">
        <f>IFERROR(VLOOKUP($A12, Dataset!$A:$T, 20, FALSE), "")</f>
        <v>67.9</v>
      </c>
      <c r="F12" s="39">
        <f>IFERROR(VLOOKUP($A12, Dataset!$A:$V, 22, FALSE), "")</f>
        <v>33.8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35" t="s">
        <v>71</v>
      </c>
      <c r="B13" s="36">
        <f>IFERROR(VLOOKUP($A13, Dataset!$A:$G, 7, FALSE), "")</f>
        <v>0</v>
      </c>
      <c r="C13" s="37">
        <f>IFERROR(VLOOKUP($A13, Dataset!$A:$N, 14, FALSE), "")</f>
        <v>0</v>
      </c>
      <c r="D13" s="37">
        <f>IFERROR(VLOOKUP($A13, Dataset!$A:$R, 14, FALSE), "")</f>
        <v>0</v>
      </c>
      <c r="E13" s="38">
        <f>IFERROR(VLOOKUP($A13, Dataset!$A:$T, 20, FALSE), "")</f>
        <v>0</v>
      </c>
      <c r="F13" s="39">
        <f>IFERROR(VLOOKUP($A12, Dataset!$A:$V, 22, FALSE), "")</f>
        <v>33.8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35" t="s">
        <v>72</v>
      </c>
      <c r="B14" s="36">
        <f>IFERROR(VLOOKUP($A14, Dataset!$A:$G, 7, FALSE), "")</f>
        <v>21.9</v>
      </c>
      <c r="C14" s="36">
        <f>IFERROR(VLOOKUP($A14, Dataset!$A:$N, 14, FALSE), "")</f>
        <v>61.5</v>
      </c>
      <c r="D14" s="37">
        <f>IFERROR(VLOOKUP($A14, Dataset!$A:$R, 18, FALSE), "")</f>
        <v>40.1</v>
      </c>
      <c r="E14" s="38">
        <f>IFERROR(VLOOKUP($A14, Dataset!$A:$T, 20, FALSE), "")</f>
        <v>76.6</v>
      </c>
      <c r="F14" s="39">
        <f>IFERROR(VLOOKUP($A14, Dataset!$A:$V, 22, FALSE), "")</f>
        <v>40.1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35" t="s">
        <v>74</v>
      </c>
      <c r="B15" s="36">
        <f>IFERROR(VLOOKUP($A15, Dataset!$A:$G, 7, FALSE), "")</f>
        <v>26.8</v>
      </c>
      <c r="C15" s="37">
        <f>IFERROR(VLOOKUP($A15, Dataset!$A:$N, 14, FALSE), "")</f>
        <v>79.6</v>
      </c>
      <c r="D15" s="37">
        <f>IFERROR(VLOOKUP($A15, Dataset!$A:$R, 14, FALSE), "")</f>
        <v>79.6</v>
      </c>
      <c r="E15" s="38">
        <f>IFERROR(VLOOKUP($A15, Dataset!$A:$T, 20, FALSE), "")</f>
        <v>96.8</v>
      </c>
      <c r="F15" s="39">
        <f>IFERROR(VLOOKUP($A14, Dataset!$A:$V, 22, FALSE), "")</f>
        <v>40.1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35" t="s">
        <v>76</v>
      </c>
      <c r="B16" s="36">
        <f>IFERROR(VLOOKUP($A16, Dataset!$A:$G, 7, FALSE), "")</f>
        <v>28.5</v>
      </c>
      <c r="C16" s="36">
        <f>IFERROR(VLOOKUP($A16, Dataset!$A:$N, 14, FALSE), "")</f>
        <v>85.4</v>
      </c>
      <c r="D16" s="37">
        <f>IFERROR(VLOOKUP($A16, Dataset!$A:$R, 18, FALSE), "")</f>
        <v>52.3</v>
      </c>
      <c r="E16" s="38">
        <f>IFERROR(VLOOKUP($A16, Dataset!$A:$T, 20, FALSE), "")</f>
        <v>106.1</v>
      </c>
      <c r="F16" s="39">
        <f>IFERROR(VLOOKUP($A16, Dataset!$A:$V, 22, FALSE), "")</f>
        <v>52.3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35" t="s">
        <v>78</v>
      </c>
      <c r="B17" s="36">
        <f>IFERROR(VLOOKUP($A17, Dataset!$A:$G, 7, FALSE), "")</f>
        <v>30.7</v>
      </c>
      <c r="C17" s="37">
        <f>IFERROR(VLOOKUP($A17, Dataset!$A:$N, 14, FALSE), "")</f>
        <v>92.1</v>
      </c>
      <c r="D17" s="37">
        <f>IFERROR(VLOOKUP($A17, Dataset!$A:$R, 14, FALSE), "")</f>
        <v>92.1</v>
      </c>
      <c r="E17" s="38">
        <f>IFERROR(VLOOKUP($A17, Dataset!$A:$T, 20, FALSE), "")</f>
        <v>115.1</v>
      </c>
      <c r="F17" s="39">
        <f>IFERROR(VLOOKUP($A16, Dataset!$A:$V, 22, FALSE), "")</f>
        <v>52.3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35" t="s">
        <v>79</v>
      </c>
      <c r="B18" s="36">
        <f>IFERROR(VLOOKUP($A18, Dataset!$A:$G, 7, FALSE), "")</f>
        <v>33.8</v>
      </c>
      <c r="C18" s="36">
        <f>IFERROR(VLOOKUP($A18, Dataset!$A:$N, 14, FALSE), "")</f>
        <v>101.3</v>
      </c>
      <c r="D18" s="37">
        <f>IFERROR(VLOOKUP($A18, Dataset!$A:$R, 18, FALSE), "")</f>
        <v>61.4</v>
      </c>
      <c r="E18" s="38">
        <f>IFERROR(VLOOKUP($A18, Dataset!$A:$T, 20, FALSE), "")</f>
        <v>124.4</v>
      </c>
      <c r="F18" s="39">
        <f>IFERROR(VLOOKUP($A18, Dataset!$A:$V, 22, FALSE), "")</f>
        <v>61.4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35" t="s">
        <v>80</v>
      </c>
      <c r="B19" s="36">
        <f>IFERROR(VLOOKUP($A19, Dataset!$A:$G, 7, FALSE), "")</f>
        <v>34.7</v>
      </c>
      <c r="C19" s="37">
        <f>IFERROR(VLOOKUP($A19, Dataset!$A:$N, 14, FALSE), "")</f>
        <v>106.1</v>
      </c>
      <c r="D19" s="37">
        <f>IFERROR(VLOOKUP($A19, Dataset!$A:$R, 14, FALSE), "")</f>
        <v>106.1</v>
      </c>
      <c r="E19" s="38">
        <f>IFERROR(VLOOKUP($A19, Dataset!$A:$T, 20, FALSE), "")</f>
        <v>128.6</v>
      </c>
      <c r="F19" s="39">
        <f>IFERROR(VLOOKUP($A18, Dataset!$A:$V, 22, FALSE), "")</f>
        <v>61.4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35" t="s">
        <v>85</v>
      </c>
      <c r="B20" s="36">
        <f>IFERROR(VLOOKUP($A20, Dataset!$A:$G, 7, FALSE), "")</f>
        <v>0</v>
      </c>
      <c r="C20" s="36">
        <f>IFERROR(VLOOKUP($A20, Dataset!$A:$N, 14, FALSE), "")</f>
        <v>0</v>
      </c>
      <c r="D20" s="37">
        <f>IFERROR(VLOOKUP($A20, Dataset!$A:$R, 18, FALSE), "")</f>
        <v>0</v>
      </c>
      <c r="E20" s="38">
        <f>IFERROR(VLOOKUP($A20, Dataset!$A:$T, 20, FALSE), "")</f>
        <v>0</v>
      </c>
      <c r="F20" s="39">
        <f>IFERROR(VLOOKUP($A20, Dataset!$A:$V, 22, FALSE), "")</f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35" t="s">
        <v>86</v>
      </c>
      <c r="B21" s="36">
        <f>IFERROR(VLOOKUP($A21, Dataset!$A:$G, 7, FALSE), "")</f>
        <v>41.3</v>
      </c>
      <c r="C21" s="37">
        <f>IFERROR(VLOOKUP($A21, Dataset!$A:$N, 14, FALSE), "")</f>
        <v>124.4</v>
      </c>
      <c r="D21" s="37">
        <f>IFERROR(VLOOKUP($A21, Dataset!$A:$R, 14, FALSE), "")</f>
        <v>124.4</v>
      </c>
      <c r="E21" s="38">
        <f>IFERROR(VLOOKUP($A21, Dataset!$A:$T, 20, FALSE), "")</f>
        <v>151.5</v>
      </c>
      <c r="F21" s="39">
        <f>IFERROR(VLOOKUP($A20, Dataset!$A:$V, 22, FALSE), "")</f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35" t="s">
        <v>89</v>
      </c>
      <c r="B22" s="36">
        <f>IFERROR(VLOOKUP($A22, Dataset!$A:$G, 7, FALSE), "")</f>
        <v>-1</v>
      </c>
      <c r="C22" s="36">
        <f>IFERROR(VLOOKUP($A22, Dataset!$A:$N, 14, FALSE), "")</f>
        <v>-1</v>
      </c>
      <c r="D22" s="37">
        <f>IFERROR(VLOOKUP($A22, Dataset!$A:$R, 18, FALSE), "")</f>
        <v>-1</v>
      </c>
      <c r="E22" s="38">
        <f>IFERROR(VLOOKUP($A22, Dataset!$A:$T, 20, FALSE), "")</f>
        <v>-1</v>
      </c>
      <c r="F22" s="39">
        <f>IFERROR(VLOOKUP($A22, Dataset!$A:$V, 22, FALSE), "")</f>
        <v>-1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35" t="s">
        <v>90</v>
      </c>
      <c r="B23" s="36">
        <f>IFERROR(VLOOKUP($A23, Dataset!$A:$G, 7, FALSE), "")</f>
        <v>45</v>
      </c>
      <c r="C23" s="37">
        <f>IFERROR(VLOOKUP($A23, Dataset!$A:$N, 14, FALSE), "")</f>
        <v>133.4</v>
      </c>
      <c r="D23" s="37">
        <f>IFERROR(VLOOKUP($A23, Dataset!$A:$R, 14, FALSE), "")</f>
        <v>133.4</v>
      </c>
      <c r="E23" s="38">
        <f>IFERROR(VLOOKUP($A23, Dataset!$A:$T, 20, FALSE), "")</f>
        <v>160.9</v>
      </c>
      <c r="F23" s="39">
        <f>IFERROR(VLOOKUP($A22, Dataset!$A:$V, 22, FALSE), "")</f>
        <v>-1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35" t="s">
        <v>91</v>
      </c>
      <c r="B24" s="36">
        <f>IFERROR(VLOOKUP($A24, Dataset!$A:$G, 7, FALSE), "")</f>
        <v>-1</v>
      </c>
      <c r="C24" s="36">
        <f>IFERROR(VLOOKUP($A24, Dataset!$A:$N, 14, FALSE), "")</f>
        <v>-1</v>
      </c>
      <c r="D24" s="37">
        <f>IFERROR(VLOOKUP($A24, Dataset!$A:$R, 18, FALSE), "")</f>
        <v>-1</v>
      </c>
      <c r="E24" s="38">
        <f>IFERROR(VLOOKUP($A24, Dataset!$A:$T, 20, FALSE), "")</f>
        <v>-1</v>
      </c>
      <c r="F24" s="39">
        <f>IFERROR(VLOOKUP($A24, Dataset!$A:$V, 22, FALSE), "")</f>
        <v>-1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35" t="s">
        <v>93</v>
      </c>
      <c r="B25" s="36">
        <f>IFERROR(VLOOKUP($A25, Dataset!$A:$G, 7, FALSE), "")</f>
        <v>43.3</v>
      </c>
      <c r="C25" s="37">
        <f>IFERROR(VLOOKUP($A25, Dataset!$A:$N, 14, FALSE), "")</f>
        <v>128.6</v>
      </c>
      <c r="D25" s="37">
        <f>IFERROR(VLOOKUP($A25, Dataset!$A:$R, 14, FALSE), "")</f>
        <v>128.6</v>
      </c>
      <c r="E25" s="38">
        <f>IFERROR(VLOOKUP($A25, Dataset!$A:$T, 20, FALSE), "")</f>
        <v>160.9</v>
      </c>
      <c r="F25" s="39">
        <f>IFERROR(VLOOKUP($A24, Dataset!$A:$V, 22, FALSE), "")</f>
        <v>-1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35" t="s">
        <v>97</v>
      </c>
      <c r="B26" s="36">
        <f>IFERROR(VLOOKUP($A26, Dataset!$A:$G, 7, FALSE), "")</f>
        <v>49.1</v>
      </c>
      <c r="C26" s="36">
        <f>IFERROR(VLOOKUP($A26, Dataset!$A:$N, 14, FALSE), "")</f>
        <v>146.8</v>
      </c>
      <c r="D26" s="37">
        <f>IFERROR(VLOOKUP($A26, Dataset!$A:$R, 18, FALSE), "")</f>
        <v>90.9</v>
      </c>
      <c r="E26" s="38">
        <f>IFERROR(VLOOKUP($A26, Dataset!$A:$T, 20, FALSE), "")</f>
        <v>183.5</v>
      </c>
      <c r="F26" s="39">
        <f>IFERROR(VLOOKUP($A26, Dataset!$A:$V, 22, FALSE), "")</f>
        <v>90.9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35" t="s">
        <v>99</v>
      </c>
      <c r="B27" s="36">
        <f>IFERROR(VLOOKUP($A27, Dataset!$A:$G, 7, FALSE), "")</f>
        <v>51.8</v>
      </c>
      <c r="C27" s="37">
        <f>IFERROR(VLOOKUP($A27, Dataset!$A:$N, 14, FALSE), "")</f>
        <v>156.4</v>
      </c>
      <c r="D27" s="37">
        <f>IFERROR(VLOOKUP($A27, Dataset!$A:$R, 14, FALSE), "")</f>
        <v>156.4</v>
      </c>
      <c r="E27" s="38">
        <f>IFERROR(VLOOKUP($A27, Dataset!$A:$T, 20, FALSE), "")</f>
        <v>188.1</v>
      </c>
      <c r="F27" s="39">
        <f>IFERROR(VLOOKUP($A26, Dataset!$A:$V, 22, FALSE), "")</f>
        <v>90.9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41" t="s">
        <v>116</v>
      </c>
      <c r="B28" s="42">
        <f t="shared" ref="B28:F28" si="1">MIN(B6:B27)</f>
        <v>-1</v>
      </c>
      <c r="C28" s="42">
        <f t="shared" si="1"/>
        <v>-1</v>
      </c>
      <c r="D28" s="42">
        <f t="shared" si="1"/>
        <v>-1</v>
      </c>
      <c r="E28" s="42">
        <f t="shared" si="1"/>
        <v>-1</v>
      </c>
      <c r="F28" s="42">
        <f t="shared" si="1"/>
        <v>-1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41" t="s">
        <v>117</v>
      </c>
      <c r="B29" s="42">
        <f t="shared" ref="B29:F29" si="2">MAX(B5:B27)</f>
        <v>51.8</v>
      </c>
      <c r="C29" s="42">
        <f t="shared" si="2"/>
        <v>156.4</v>
      </c>
      <c r="D29" s="42">
        <f t="shared" si="2"/>
        <v>156.4</v>
      </c>
      <c r="E29" s="42">
        <f t="shared" si="2"/>
        <v>188.1</v>
      </c>
      <c r="F29" s="42">
        <f t="shared" si="2"/>
        <v>90.9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41" t="s">
        <v>118</v>
      </c>
      <c r="B30" s="42">
        <f t="shared" ref="B30:F30" si="3">AVERAGE(B5:B27)</f>
        <v>20.82727273</v>
      </c>
      <c r="C30" s="42">
        <f t="shared" si="3"/>
        <v>62.37727273</v>
      </c>
      <c r="D30" s="42">
        <f t="shared" si="3"/>
        <v>53.60454545</v>
      </c>
      <c r="E30" s="42">
        <f t="shared" si="3"/>
        <v>76.41818182</v>
      </c>
      <c r="F30" s="42">
        <f t="shared" si="3"/>
        <v>27.50909091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86"/>
    <col customWidth="1" min="2" max="10" width="11.0"/>
    <col customWidth="1" min="11" max="26" width="10.71"/>
  </cols>
  <sheetData>
    <row r="1">
      <c r="A1" s="10" t="s">
        <v>10</v>
      </c>
      <c r="B1" s="11" t="s">
        <v>119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3" t="s">
        <v>16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4" t="s">
        <v>17</v>
      </c>
      <c r="B5" s="1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4" t="s">
        <v>18</v>
      </c>
      <c r="B6" s="1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4"/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4" t="s">
        <v>120</v>
      </c>
      <c r="B9" s="3"/>
      <c r="C9" s="3"/>
      <c r="D9" s="3"/>
      <c r="E9" s="3"/>
      <c r="F9" s="3"/>
      <c r="G9" s="3"/>
      <c r="H9" s="3"/>
      <c r="I9" s="2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3" t="s">
        <v>121</v>
      </c>
      <c r="B10" s="16" t="s">
        <v>122</v>
      </c>
      <c r="C10" s="16" t="s">
        <v>123</v>
      </c>
      <c r="D10" s="16" t="s">
        <v>124</v>
      </c>
      <c r="E10" s="16" t="s">
        <v>125</v>
      </c>
      <c r="F10" s="16" t="s">
        <v>126</v>
      </c>
      <c r="G10" s="3"/>
      <c r="H10" s="3"/>
      <c r="I10" s="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4" t="s">
        <v>127</v>
      </c>
      <c r="B11" s="45">
        <v>20000.0</v>
      </c>
      <c r="C11" s="45" t="s">
        <v>60</v>
      </c>
      <c r="D11" s="45">
        <v>0.0</v>
      </c>
      <c r="E11" s="46" t="s">
        <v>61</v>
      </c>
      <c r="F11" s="46">
        <v>24.0</v>
      </c>
      <c r="G11" s="3"/>
      <c r="H11" s="3"/>
      <c r="I11" s="2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4" t="s">
        <v>19</v>
      </c>
      <c r="B14" s="3"/>
      <c r="C14" s="3"/>
      <c r="D14" s="3"/>
      <c r="E14" s="3"/>
      <c r="F14" s="3"/>
      <c r="G14" s="3"/>
      <c r="H14" s="3"/>
      <c r="I14" s="40" t="s">
        <v>128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7" t="s">
        <v>129</v>
      </c>
      <c r="B15" s="16" t="s">
        <v>122</v>
      </c>
      <c r="C15" s="48" t="s">
        <v>123</v>
      </c>
      <c r="D15" s="16" t="s">
        <v>124</v>
      </c>
      <c r="E15" s="48" t="s">
        <v>125</v>
      </c>
      <c r="F15" s="16" t="s">
        <v>126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5" t="s">
        <v>127</v>
      </c>
      <c r="B16" s="36">
        <f>IFERROR(__xludf.DUMMYFUNCTION("SPLIT(A16, ""-"")"),20000.0)</f>
        <v>20000</v>
      </c>
      <c r="C16" s="3" t="str">
        <f>IFERROR(__xludf.DUMMYFUNCTION("""COMPUTED_VALUE"""),"Monday")</f>
        <v>Monday</v>
      </c>
      <c r="D16" s="37">
        <f>IFERROR(__xludf.DUMMYFUNCTION("""COMPUTED_VALUE"""),0.0)</f>
        <v>0</v>
      </c>
      <c r="E16" s="3" t="str">
        <f>IFERROR(__xludf.DUMMYFUNCTION("""COMPUTED_VALUE"""),"Sunday")</f>
        <v>Sunday</v>
      </c>
      <c r="F16" s="37">
        <f>IFERROR(__xludf.DUMMYFUNCTION("""COMPUTED_VALUE"""),24.0)</f>
        <v>24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5" t="s">
        <v>130</v>
      </c>
      <c r="B17" s="37">
        <f>IFERROR(__xludf.DUMMYFUNCTION("SPLIT(A17, ""-"")"),20002.0)</f>
        <v>20002</v>
      </c>
      <c r="C17" s="3" t="str">
        <f>IFERROR(__xludf.DUMMYFUNCTION("""COMPUTED_VALUE"""),"Monday")</f>
        <v>Monday</v>
      </c>
      <c r="D17" s="37">
        <f>IFERROR(__xludf.DUMMYFUNCTION("""COMPUTED_VALUE"""),0.0)</f>
        <v>0</v>
      </c>
      <c r="E17" s="3" t="str">
        <f>IFERROR(__xludf.DUMMYFUNCTION("""COMPUTED_VALUE"""),"Sunday")</f>
        <v>Sunday</v>
      </c>
      <c r="F17" s="37">
        <f>IFERROR(__xludf.DUMMYFUNCTION("""COMPUTED_VALUE"""),24.0)</f>
        <v>24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5" t="s">
        <v>131</v>
      </c>
      <c r="B18" s="36">
        <f>IFERROR(__xludf.DUMMYFUNCTION("SPLIT(A18, ""-"")"),20004.0)</f>
        <v>20004</v>
      </c>
      <c r="C18" s="3" t="str">
        <f>IFERROR(__xludf.DUMMYFUNCTION("""COMPUTED_VALUE"""),"Monday")</f>
        <v>Monday</v>
      </c>
      <c r="D18" s="37">
        <f>IFERROR(__xludf.DUMMYFUNCTION("""COMPUTED_VALUE"""),0.0)</f>
        <v>0</v>
      </c>
      <c r="E18" s="3" t="str">
        <f>IFERROR(__xludf.DUMMYFUNCTION("""COMPUTED_VALUE"""),"Sunday")</f>
        <v>Sunday</v>
      </c>
      <c r="F18" s="37">
        <f>IFERROR(__xludf.DUMMYFUNCTION("""COMPUTED_VALUE"""),24.0)</f>
        <v>24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5" t="s">
        <v>132</v>
      </c>
      <c r="B19" s="37">
        <f>IFERROR(__xludf.DUMMYFUNCTION("SPLIT(A19, ""-"")"),20006.0)</f>
        <v>20006</v>
      </c>
      <c r="C19" s="3" t="str">
        <f>IFERROR(__xludf.DUMMYFUNCTION("""COMPUTED_VALUE"""),"Monday")</f>
        <v>Monday</v>
      </c>
      <c r="D19" s="37">
        <f>IFERROR(__xludf.DUMMYFUNCTION("""COMPUTED_VALUE"""),0.0)</f>
        <v>0</v>
      </c>
      <c r="E19" s="3" t="str">
        <f>IFERROR(__xludf.DUMMYFUNCTION("""COMPUTED_VALUE"""),"Sunday")</f>
        <v>Sunday</v>
      </c>
      <c r="F19" s="37">
        <f>IFERROR(__xludf.DUMMYFUNCTION("""COMPUTED_VALUE"""),24.0)</f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5" t="s">
        <v>133</v>
      </c>
      <c r="B20" s="36">
        <f>IFERROR(__xludf.DUMMYFUNCTION("SPLIT(A20, ""-"")"),20008.0)</f>
        <v>20008</v>
      </c>
      <c r="C20" s="3" t="str">
        <f>IFERROR(__xludf.DUMMYFUNCTION("""COMPUTED_VALUE"""),"Monday")</f>
        <v>Monday</v>
      </c>
      <c r="D20" s="37">
        <f>IFERROR(__xludf.DUMMYFUNCTION("""COMPUTED_VALUE"""),0.0)</f>
        <v>0</v>
      </c>
      <c r="E20" s="3" t="str">
        <f>IFERROR(__xludf.DUMMYFUNCTION("""COMPUTED_VALUE"""),"Sunday")</f>
        <v>Sunday</v>
      </c>
      <c r="F20" s="37">
        <f>IFERROR(__xludf.DUMMYFUNCTION("""COMPUTED_VALUE"""),24.0)</f>
        <v>24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5" t="s">
        <v>134</v>
      </c>
      <c r="B21" s="37">
        <f>IFERROR(__xludf.DUMMYFUNCTION("SPLIT(A21, ""-"")"),20010.0)</f>
        <v>20010</v>
      </c>
      <c r="C21" s="3" t="str">
        <f>IFERROR(__xludf.DUMMYFUNCTION("""COMPUTED_VALUE"""),"Monday")</f>
        <v>Monday</v>
      </c>
      <c r="D21" s="37">
        <f>IFERROR(__xludf.DUMMYFUNCTION("""COMPUTED_VALUE"""),0.0)</f>
        <v>0</v>
      </c>
      <c r="E21" s="3" t="str">
        <f>IFERROR(__xludf.DUMMYFUNCTION("""COMPUTED_VALUE"""),"Sunday")</f>
        <v>Sunday</v>
      </c>
      <c r="F21" s="37">
        <f>IFERROR(__xludf.DUMMYFUNCTION("""COMPUTED_VALUE"""),24.0)</f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5" t="s">
        <v>135</v>
      </c>
      <c r="B22" s="36">
        <f>IFERROR(__xludf.DUMMYFUNCTION("SPLIT(A22, ""-"")"),20012.0)</f>
        <v>20012</v>
      </c>
      <c r="C22" s="3" t="str">
        <f>IFERROR(__xludf.DUMMYFUNCTION("""COMPUTED_VALUE"""),"Monday")</f>
        <v>Monday</v>
      </c>
      <c r="D22" s="37">
        <f>IFERROR(__xludf.DUMMYFUNCTION("""COMPUTED_VALUE"""),0.0)</f>
        <v>0</v>
      </c>
      <c r="E22" s="3" t="str">
        <f>IFERROR(__xludf.DUMMYFUNCTION("""COMPUTED_VALUE"""),"Sunday")</f>
        <v>Sunday</v>
      </c>
      <c r="F22" s="37">
        <f>IFERROR(__xludf.DUMMYFUNCTION("""COMPUTED_VALUE"""),24.0)</f>
        <v>24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5" t="s">
        <v>136</v>
      </c>
      <c r="B23" s="37">
        <f>IFERROR(__xludf.DUMMYFUNCTION("SPLIT(A23, ""-"")"),20014.0)</f>
        <v>20014</v>
      </c>
      <c r="C23" s="3" t="str">
        <f>IFERROR(__xludf.DUMMYFUNCTION("""COMPUTED_VALUE"""),"Monday")</f>
        <v>Monday</v>
      </c>
      <c r="D23" s="37">
        <f>IFERROR(__xludf.DUMMYFUNCTION("""COMPUTED_VALUE"""),0.0)</f>
        <v>0</v>
      </c>
      <c r="E23" s="3" t="str">
        <f>IFERROR(__xludf.DUMMYFUNCTION("""COMPUTED_VALUE"""),"Sunday")</f>
        <v>Sunday</v>
      </c>
      <c r="F23" s="37">
        <f>IFERROR(__xludf.DUMMYFUNCTION("""COMPUTED_VALUE"""),24.0)</f>
        <v>24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5" t="s">
        <v>137</v>
      </c>
      <c r="B24" s="36">
        <f>IFERROR(__xludf.DUMMYFUNCTION("SPLIT(A24, ""-"")"),20016.0)</f>
        <v>20016</v>
      </c>
      <c r="C24" s="3" t="str">
        <f>IFERROR(__xludf.DUMMYFUNCTION("""COMPUTED_VALUE"""),"Monday")</f>
        <v>Monday</v>
      </c>
      <c r="D24" s="37">
        <f>IFERROR(__xludf.DUMMYFUNCTION("""COMPUTED_VALUE"""),0.0)</f>
        <v>0</v>
      </c>
      <c r="E24" s="3" t="str">
        <f>IFERROR(__xludf.DUMMYFUNCTION("""COMPUTED_VALUE"""),"Sunday")</f>
        <v>Sunday</v>
      </c>
      <c r="F24" s="37">
        <f>IFERROR(__xludf.DUMMYFUNCTION("""COMPUTED_VALUE"""),24.0)</f>
        <v>24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5" t="s">
        <v>138</v>
      </c>
      <c r="B25" s="37">
        <f>IFERROR(__xludf.DUMMYFUNCTION("SPLIT(A25, ""-"")"),20018.0)</f>
        <v>20018</v>
      </c>
      <c r="C25" s="3" t="str">
        <f>IFERROR(__xludf.DUMMYFUNCTION("""COMPUTED_VALUE"""),"Monday")</f>
        <v>Monday</v>
      </c>
      <c r="D25" s="37">
        <f>IFERROR(__xludf.DUMMYFUNCTION("""COMPUTED_VALUE"""),0.0)</f>
        <v>0</v>
      </c>
      <c r="E25" s="3" t="str">
        <f>IFERROR(__xludf.DUMMYFUNCTION("""COMPUTED_VALUE"""),"Sunday")</f>
        <v>Sunday</v>
      </c>
      <c r="F25" s="37">
        <f>IFERROR(__xludf.DUMMYFUNCTION("""COMPUTED_VALUE"""),24.0)</f>
        <v>24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5" t="s">
        <v>139</v>
      </c>
      <c r="B26" s="36">
        <f>IFERROR(__xludf.DUMMYFUNCTION("SPLIT(A26, ""-"")"),20020.0)</f>
        <v>20020</v>
      </c>
      <c r="C26" s="3" t="str">
        <f>IFERROR(__xludf.DUMMYFUNCTION("""COMPUTED_VALUE"""),"Monday")</f>
        <v>Monday</v>
      </c>
      <c r="D26" s="37">
        <f>IFERROR(__xludf.DUMMYFUNCTION("""COMPUTED_VALUE"""),0.0)</f>
        <v>0</v>
      </c>
      <c r="E26" s="3" t="str">
        <f>IFERROR(__xludf.DUMMYFUNCTION("""COMPUTED_VALUE"""),"Sunday")</f>
        <v>Sunday</v>
      </c>
      <c r="F26" s="37">
        <f>IFERROR(__xludf.DUMMYFUNCTION("""COMPUTED_VALUE"""),24.0)</f>
        <v>24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5" t="s">
        <v>140</v>
      </c>
      <c r="B27" s="37">
        <f>IFERROR(__xludf.DUMMYFUNCTION("SPLIT(A27, ""-"")"),20022.0)</f>
        <v>20022</v>
      </c>
      <c r="C27" s="3" t="str">
        <f>IFERROR(__xludf.DUMMYFUNCTION("""COMPUTED_VALUE"""),"Monday")</f>
        <v>Monday</v>
      </c>
      <c r="D27" s="37">
        <f>IFERROR(__xludf.DUMMYFUNCTION("""COMPUTED_VALUE"""),0.0)</f>
        <v>0</v>
      </c>
      <c r="E27" s="3" t="str">
        <f>IFERROR(__xludf.DUMMYFUNCTION("""COMPUTED_VALUE"""),"Sunday")</f>
        <v>Sunday</v>
      </c>
      <c r="F27" s="37">
        <f>IFERROR(__xludf.DUMMYFUNCTION("""COMPUTED_VALUE"""),24.0)</f>
        <v>24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5" t="s">
        <v>141</v>
      </c>
      <c r="B28" s="36">
        <f>IFERROR(__xludf.DUMMYFUNCTION("SPLIT(A28, ""-"")"),20024.0)</f>
        <v>20024</v>
      </c>
      <c r="C28" s="3" t="str">
        <f>IFERROR(__xludf.DUMMYFUNCTION("""COMPUTED_VALUE"""),"Monday")</f>
        <v>Monday</v>
      </c>
      <c r="D28" s="37">
        <f>IFERROR(__xludf.DUMMYFUNCTION("""COMPUTED_VALUE"""),0.0)</f>
        <v>0</v>
      </c>
      <c r="E28" s="3" t="str">
        <f>IFERROR(__xludf.DUMMYFUNCTION("""COMPUTED_VALUE"""),"Sunday")</f>
        <v>Sunday</v>
      </c>
      <c r="F28" s="37">
        <f>IFERROR(__xludf.DUMMYFUNCTION("""COMPUTED_VALUE"""),24.0)</f>
        <v>24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5" t="s">
        <v>142</v>
      </c>
      <c r="B29" s="37">
        <f>IFERROR(__xludf.DUMMYFUNCTION("SPLIT(A29, ""-"")"),20026.0)</f>
        <v>20026</v>
      </c>
      <c r="C29" s="3" t="str">
        <f>IFERROR(__xludf.DUMMYFUNCTION("""COMPUTED_VALUE"""),"Monday")</f>
        <v>Monday</v>
      </c>
      <c r="D29" s="37">
        <f>IFERROR(__xludf.DUMMYFUNCTION("""COMPUTED_VALUE"""),0.0)</f>
        <v>0</v>
      </c>
      <c r="E29" s="3" t="str">
        <f>IFERROR(__xludf.DUMMYFUNCTION("""COMPUTED_VALUE"""),"Sunday")</f>
        <v>Sunday</v>
      </c>
      <c r="F29" s="37">
        <f>IFERROR(__xludf.DUMMYFUNCTION("""COMPUTED_VALUE"""),24.0)</f>
        <v>24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5" t="s">
        <v>143</v>
      </c>
      <c r="B30" s="36">
        <f>IFERROR(__xludf.DUMMYFUNCTION("SPLIT(A30, ""-"")"),20028.0)</f>
        <v>20028</v>
      </c>
      <c r="C30" s="3" t="str">
        <f>IFERROR(__xludf.DUMMYFUNCTION("""COMPUTED_VALUE"""),"Monday")</f>
        <v>Monday</v>
      </c>
      <c r="D30" s="37">
        <f>IFERROR(__xludf.DUMMYFUNCTION("""COMPUTED_VALUE"""),0.0)</f>
        <v>0</v>
      </c>
      <c r="E30" s="3" t="str">
        <f>IFERROR(__xludf.DUMMYFUNCTION("""COMPUTED_VALUE"""),"Sunday")</f>
        <v>Sunday</v>
      </c>
      <c r="F30" s="37">
        <f>IFERROR(__xludf.DUMMYFUNCTION("""COMPUTED_VALUE"""),24.0)</f>
        <v>24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5" t="s">
        <v>144</v>
      </c>
      <c r="B31" s="37">
        <f>IFERROR(__xludf.DUMMYFUNCTION("SPLIT(A31, ""-"")"),20030.0)</f>
        <v>20030</v>
      </c>
      <c r="C31" s="3" t="str">
        <f>IFERROR(__xludf.DUMMYFUNCTION("""COMPUTED_VALUE"""),"Monday")</f>
        <v>Monday</v>
      </c>
      <c r="D31" s="37">
        <f>IFERROR(__xludf.DUMMYFUNCTION("""COMPUTED_VALUE"""),0.0)</f>
        <v>0</v>
      </c>
      <c r="E31" s="3" t="str">
        <f>IFERROR(__xludf.DUMMYFUNCTION("""COMPUTED_VALUE"""),"Sunday")</f>
        <v>Sunday</v>
      </c>
      <c r="F31" s="37">
        <f>IFERROR(__xludf.DUMMYFUNCTION("""COMPUTED_VALUE"""),24.0)</f>
        <v>24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5" t="s">
        <v>145</v>
      </c>
      <c r="B32" s="36">
        <f>IFERROR(__xludf.DUMMYFUNCTION("SPLIT(A32, ""-"")"),20032.0)</f>
        <v>20032</v>
      </c>
      <c r="C32" s="3" t="str">
        <f>IFERROR(__xludf.DUMMYFUNCTION("""COMPUTED_VALUE"""),"Monday")</f>
        <v>Monday</v>
      </c>
      <c r="D32" s="37">
        <f>IFERROR(__xludf.DUMMYFUNCTION("""COMPUTED_VALUE"""),0.0)</f>
        <v>0</v>
      </c>
      <c r="E32" s="3" t="str">
        <f>IFERROR(__xludf.DUMMYFUNCTION("""COMPUTED_VALUE"""),"Sunday")</f>
        <v>Sunday</v>
      </c>
      <c r="F32" s="37">
        <f>IFERROR(__xludf.DUMMYFUNCTION("""COMPUTED_VALUE"""),24.0)</f>
        <v>24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5" t="s">
        <v>146</v>
      </c>
      <c r="B33" s="37">
        <f>IFERROR(__xludf.DUMMYFUNCTION("SPLIT(A33, ""-"")"),20034.0)</f>
        <v>20034</v>
      </c>
      <c r="C33" s="3" t="str">
        <f>IFERROR(__xludf.DUMMYFUNCTION("""COMPUTED_VALUE"""),"Monday")</f>
        <v>Monday</v>
      </c>
      <c r="D33" s="37">
        <f>IFERROR(__xludf.DUMMYFUNCTION("""COMPUTED_VALUE"""),0.0)</f>
        <v>0</v>
      </c>
      <c r="E33" s="3" t="str">
        <f>IFERROR(__xludf.DUMMYFUNCTION("""COMPUTED_VALUE"""),"Sunday")</f>
        <v>Sunday</v>
      </c>
      <c r="F33" s="37">
        <f>IFERROR(__xludf.DUMMYFUNCTION("""COMPUTED_VALUE"""),24.0)</f>
        <v>24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5" t="s">
        <v>147</v>
      </c>
      <c r="B34" s="36">
        <f>IFERROR(__xludf.DUMMYFUNCTION("SPLIT(A34, ""-"")"),20036.0)</f>
        <v>20036</v>
      </c>
      <c r="C34" s="3" t="str">
        <f>IFERROR(__xludf.DUMMYFUNCTION("""COMPUTED_VALUE"""),"Monday")</f>
        <v>Monday</v>
      </c>
      <c r="D34" s="37">
        <f>IFERROR(__xludf.DUMMYFUNCTION("""COMPUTED_VALUE"""),0.0)</f>
        <v>0</v>
      </c>
      <c r="E34" s="3" t="str">
        <f>IFERROR(__xludf.DUMMYFUNCTION("""COMPUTED_VALUE"""),"Sunday")</f>
        <v>Sunday</v>
      </c>
      <c r="F34" s="37">
        <f>IFERROR(__xludf.DUMMYFUNCTION("""COMPUTED_VALUE"""),24.0)</f>
        <v>24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5" t="s">
        <v>148</v>
      </c>
      <c r="B35" s="36">
        <f>IFERROR(__xludf.DUMMYFUNCTION("SPLIT(A35, ""-"")"),20038.0)</f>
        <v>20038</v>
      </c>
      <c r="C35" s="3" t="str">
        <f>IFERROR(__xludf.DUMMYFUNCTION("""COMPUTED_VALUE"""),"Monday")</f>
        <v>Monday</v>
      </c>
      <c r="D35" s="37">
        <f>IFERROR(__xludf.DUMMYFUNCTION("""COMPUTED_VALUE"""),0.0)</f>
        <v>0</v>
      </c>
      <c r="E35" s="3" t="str">
        <f>IFERROR(__xludf.DUMMYFUNCTION("""COMPUTED_VALUE"""),"Sunday")</f>
        <v>Sunday</v>
      </c>
      <c r="F35" s="37">
        <f>IFERROR(__xludf.DUMMYFUNCTION("""COMPUTED_VALUE"""),24.0)</f>
        <v>24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5" t="s">
        <v>149</v>
      </c>
      <c r="B36" s="37">
        <f>IFERROR(__xludf.DUMMYFUNCTION("SPLIT(A36, ""-"")"),20040.0)</f>
        <v>20040</v>
      </c>
      <c r="C36" s="3" t="str">
        <f>IFERROR(__xludf.DUMMYFUNCTION("""COMPUTED_VALUE"""),"Monday")</f>
        <v>Monday</v>
      </c>
      <c r="D36" s="37">
        <f>IFERROR(__xludf.DUMMYFUNCTION("""COMPUTED_VALUE"""),0.0)</f>
        <v>0</v>
      </c>
      <c r="E36" s="3" t="str">
        <f>IFERROR(__xludf.DUMMYFUNCTION("""COMPUTED_VALUE"""),"Sunday")</f>
        <v>Sunday</v>
      </c>
      <c r="F36" s="37">
        <f>IFERROR(__xludf.DUMMYFUNCTION("""COMPUTED_VALUE"""),24.0)</f>
        <v>24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5" t="s">
        <v>150</v>
      </c>
      <c r="B37" s="36">
        <f>IFERROR(__xludf.DUMMYFUNCTION("SPLIT(A37, ""-"")"),20042.0)</f>
        <v>20042</v>
      </c>
      <c r="C37" s="3" t="str">
        <f>IFERROR(__xludf.DUMMYFUNCTION("""COMPUTED_VALUE"""),"Monday")</f>
        <v>Monday</v>
      </c>
      <c r="D37" s="37">
        <f>IFERROR(__xludf.DUMMYFUNCTION("""COMPUTED_VALUE"""),0.0)</f>
        <v>0</v>
      </c>
      <c r="E37" s="3" t="str">
        <f>IFERROR(__xludf.DUMMYFUNCTION("""COMPUTED_VALUE"""),"Sunday")</f>
        <v>Sunday</v>
      </c>
      <c r="F37" s="37">
        <f>IFERROR(__xludf.DUMMYFUNCTION("""COMPUTED_VALUE"""),24.0)</f>
        <v>24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5" t="s">
        <v>151</v>
      </c>
      <c r="B38" s="37">
        <f>IFERROR(__xludf.DUMMYFUNCTION("SPLIT(A38, ""-"")"),20044.0)</f>
        <v>20044</v>
      </c>
      <c r="C38" s="3" t="str">
        <f>IFERROR(__xludf.DUMMYFUNCTION("""COMPUTED_VALUE"""),"Monday")</f>
        <v>Monday</v>
      </c>
      <c r="D38" s="37">
        <f>IFERROR(__xludf.DUMMYFUNCTION("""COMPUTED_VALUE"""),0.0)</f>
        <v>0</v>
      </c>
      <c r="E38" s="3" t="str">
        <f>IFERROR(__xludf.DUMMYFUNCTION("""COMPUTED_VALUE"""),"Sunday")</f>
        <v>Sunday</v>
      </c>
      <c r="F38" s="37">
        <f>IFERROR(__xludf.DUMMYFUNCTION("""COMPUTED_VALUE"""),24.0)</f>
        <v>24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5" t="s">
        <v>152</v>
      </c>
      <c r="B39" s="36">
        <f>IFERROR(__xludf.DUMMYFUNCTION("SPLIT(A39, ""-"")"),20046.0)</f>
        <v>20046</v>
      </c>
      <c r="C39" s="3" t="str">
        <f>IFERROR(__xludf.DUMMYFUNCTION("""COMPUTED_VALUE"""),"Monday")</f>
        <v>Monday</v>
      </c>
      <c r="D39" s="37">
        <f>IFERROR(__xludf.DUMMYFUNCTION("""COMPUTED_VALUE"""),0.0)</f>
        <v>0</v>
      </c>
      <c r="E39" s="3" t="str">
        <f>IFERROR(__xludf.DUMMYFUNCTION("""COMPUTED_VALUE"""),"Sunday")</f>
        <v>Sunday</v>
      </c>
      <c r="F39" s="37">
        <f>IFERROR(__xludf.DUMMYFUNCTION("""COMPUTED_VALUE"""),24.0)</f>
        <v>24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5" t="s">
        <v>153</v>
      </c>
      <c r="B40" s="37">
        <f>IFERROR(__xludf.DUMMYFUNCTION("SPLIT(A40, ""-"")"),20048.0)</f>
        <v>20048</v>
      </c>
      <c r="C40" s="3" t="str">
        <f>IFERROR(__xludf.DUMMYFUNCTION("""COMPUTED_VALUE"""),"Monday")</f>
        <v>Monday</v>
      </c>
      <c r="D40" s="37">
        <f>IFERROR(__xludf.DUMMYFUNCTION("""COMPUTED_VALUE"""),0.0)</f>
        <v>0</v>
      </c>
      <c r="E40" s="3" t="str">
        <f>IFERROR(__xludf.DUMMYFUNCTION("""COMPUTED_VALUE"""),"Sunday")</f>
        <v>Sunday</v>
      </c>
      <c r="F40" s="37">
        <f>IFERROR(__xludf.DUMMYFUNCTION("""COMPUTED_VALUE"""),24.0)</f>
        <v>24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5" t="s">
        <v>154</v>
      </c>
      <c r="B41" s="36">
        <f>IFERROR(__xludf.DUMMYFUNCTION("SPLIT(A41, ""-"")"),20050.0)</f>
        <v>20050</v>
      </c>
      <c r="C41" s="3" t="str">
        <f>IFERROR(__xludf.DUMMYFUNCTION("""COMPUTED_VALUE"""),"Monday")</f>
        <v>Monday</v>
      </c>
      <c r="D41" s="37">
        <f>IFERROR(__xludf.DUMMYFUNCTION("""COMPUTED_VALUE"""),0.0)</f>
        <v>0</v>
      </c>
      <c r="E41" s="3" t="str">
        <f>IFERROR(__xludf.DUMMYFUNCTION("""COMPUTED_VALUE"""),"Sunday")</f>
        <v>Sunday</v>
      </c>
      <c r="F41" s="37">
        <f>IFERROR(__xludf.DUMMYFUNCTION("""COMPUTED_VALUE"""),24.0)</f>
        <v>24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5" t="s">
        <v>155</v>
      </c>
      <c r="B42" s="37">
        <f>IFERROR(__xludf.DUMMYFUNCTION("SPLIT(A42, ""-"")"),20052.0)</f>
        <v>20052</v>
      </c>
      <c r="C42" s="3" t="str">
        <f>IFERROR(__xludf.DUMMYFUNCTION("""COMPUTED_VALUE"""),"Monday")</f>
        <v>Monday</v>
      </c>
      <c r="D42" s="37">
        <f>IFERROR(__xludf.DUMMYFUNCTION("""COMPUTED_VALUE"""),0.0)</f>
        <v>0</v>
      </c>
      <c r="E42" s="3" t="str">
        <f>IFERROR(__xludf.DUMMYFUNCTION("""COMPUTED_VALUE"""),"Sunday")</f>
        <v>Sunday</v>
      </c>
      <c r="F42" s="37">
        <f>IFERROR(__xludf.DUMMYFUNCTION("""COMPUTED_VALUE"""),24.0)</f>
        <v>24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5" t="s">
        <v>156</v>
      </c>
      <c r="B43" s="36">
        <f>IFERROR(__xludf.DUMMYFUNCTION("SPLIT(A43, ""-"")"),20054.0)</f>
        <v>20054</v>
      </c>
      <c r="C43" s="3" t="str">
        <f>IFERROR(__xludf.DUMMYFUNCTION("""COMPUTED_VALUE"""),"Monday")</f>
        <v>Monday</v>
      </c>
      <c r="D43" s="37">
        <f>IFERROR(__xludf.DUMMYFUNCTION("""COMPUTED_VALUE"""),0.0)</f>
        <v>0</v>
      </c>
      <c r="E43" s="3" t="str">
        <f>IFERROR(__xludf.DUMMYFUNCTION("""COMPUTED_VALUE"""),"Sunday")</f>
        <v>Sunday</v>
      </c>
      <c r="F43" s="37">
        <f>IFERROR(__xludf.DUMMYFUNCTION("""COMPUTED_VALUE"""),24.0)</f>
        <v>24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5" t="s">
        <v>157</v>
      </c>
      <c r="B44" s="37">
        <f>IFERROR(__xludf.DUMMYFUNCTION("SPLIT(A44, ""-"")"),20058.0)</f>
        <v>20058</v>
      </c>
      <c r="C44" s="3" t="str">
        <f>IFERROR(__xludf.DUMMYFUNCTION("""COMPUTED_VALUE"""),"Monday")</f>
        <v>Monday</v>
      </c>
      <c r="D44" s="37">
        <f>IFERROR(__xludf.DUMMYFUNCTION("""COMPUTED_VALUE"""),0.0)</f>
        <v>0</v>
      </c>
      <c r="E44" s="3" t="str">
        <f>IFERROR(__xludf.DUMMYFUNCTION("""COMPUTED_VALUE"""),"Sunday")</f>
        <v>Sunday</v>
      </c>
      <c r="F44" s="37">
        <f>IFERROR(__xludf.DUMMYFUNCTION("""COMPUTED_VALUE"""),24.0)</f>
        <v>24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5" t="s">
        <v>158</v>
      </c>
      <c r="B45" s="36">
        <f>IFERROR(__xludf.DUMMYFUNCTION("SPLIT(A45, ""-"")"),20060.0)</f>
        <v>20060</v>
      </c>
      <c r="C45" s="3" t="str">
        <f>IFERROR(__xludf.DUMMYFUNCTION("""COMPUTED_VALUE"""),"Monday")</f>
        <v>Monday</v>
      </c>
      <c r="D45" s="37">
        <f>IFERROR(__xludf.DUMMYFUNCTION("""COMPUTED_VALUE"""),0.0)</f>
        <v>0</v>
      </c>
      <c r="E45" s="3" t="str">
        <f>IFERROR(__xludf.DUMMYFUNCTION("""COMPUTED_VALUE"""),"Sunday")</f>
        <v>Sunday</v>
      </c>
      <c r="F45" s="37">
        <f>IFERROR(__xludf.DUMMYFUNCTION("""COMPUTED_VALUE"""),24.0)</f>
        <v>24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5" t="s">
        <v>159</v>
      </c>
      <c r="B46" s="37">
        <f>IFERROR(__xludf.DUMMYFUNCTION("SPLIT(A46, ""-"")"),21000.0)</f>
        <v>21000</v>
      </c>
      <c r="C46" s="3" t="str">
        <f>IFERROR(__xludf.DUMMYFUNCTION("""COMPUTED_VALUE"""),"Monday")</f>
        <v>Monday</v>
      </c>
      <c r="D46" s="37">
        <f>IFERROR(__xludf.DUMMYFUNCTION("""COMPUTED_VALUE"""),0.0)</f>
        <v>0</v>
      </c>
      <c r="E46" s="3" t="str">
        <f>IFERROR(__xludf.DUMMYFUNCTION("""COMPUTED_VALUE"""),"Sunday")</f>
        <v>Sunday</v>
      </c>
      <c r="F46" s="37">
        <f>IFERROR(__xludf.DUMMYFUNCTION("""COMPUTED_VALUE"""),24.0)</f>
        <v>24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5" t="s">
        <v>160</v>
      </c>
      <c r="B47" s="36">
        <f>IFERROR(__xludf.DUMMYFUNCTION("SPLIT(A47, ""-"")"),21002.0)</f>
        <v>21002</v>
      </c>
      <c r="C47" s="3" t="str">
        <f>IFERROR(__xludf.DUMMYFUNCTION("""COMPUTED_VALUE"""),"Monday")</f>
        <v>Monday</v>
      </c>
      <c r="D47" s="37">
        <f>IFERROR(__xludf.DUMMYFUNCTION("""COMPUTED_VALUE"""),0.0)</f>
        <v>0</v>
      </c>
      <c r="E47" s="3" t="str">
        <f>IFERROR(__xludf.DUMMYFUNCTION("""COMPUTED_VALUE"""),"Sunday")</f>
        <v>Sunday</v>
      </c>
      <c r="F47" s="37">
        <f>IFERROR(__xludf.DUMMYFUNCTION("""COMPUTED_VALUE"""),24.0)</f>
        <v>24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5" t="s">
        <v>161</v>
      </c>
      <c r="B48" s="37">
        <f>IFERROR(__xludf.DUMMYFUNCTION("SPLIT(A48, ""-"")"),21004.0)</f>
        <v>21004</v>
      </c>
      <c r="C48" s="3" t="str">
        <f>IFERROR(__xludf.DUMMYFUNCTION("""COMPUTED_VALUE"""),"Monday")</f>
        <v>Monday</v>
      </c>
      <c r="D48" s="37">
        <f>IFERROR(__xludf.DUMMYFUNCTION("""COMPUTED_VALUE"""),0.0)</f>
        <v>0</v>
      </c>
      <c r="E48" s="3" t="str">
        <f>IFERROR(__xludf.DUMMYFUNCTION("""COMPUTED_VALUE"""),"Sunday")</f>
        <v>Sunday</v>
      </c>
      <c r="F48" s="37">
        <f>IFERROR(__xludf.DUMMYFUNCTION("""COMPUTED_VALUE"""),24.0)</f>
        <v>24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5" t="s">
        <v>162</v>
      </c>
      <c r="B49" s="36">
        <f>IFERROR(__xludf.DUMMYFUNCTION("SPLIT(A49, ""-"")"),21006.0)</f>
        <v>21006</v>
      </c>
      <c r="C49" s="3" t="str">
        <f>IFERROR(__xludf.DUMMYFUNCTION("""COMPUTED_VALUE"""),"Monday")</f>
        <v>Monday</v>
      </c>
      <c r="D49" s="37">
        <f>IFERROR(__xludf.DUMMYFUNCTION("""COMPUTED_VALUE"""),0.0)</f>
        <v>0</v>
      </c>
      <c r="E49" s="3" t="str">
        <f>IFERROR(__xludf.DUMMYFUNCTION("""COMPUTED_VALUE"""),"Sunday")</f>
        <v>Sunday</v>
      </c>
      <c r="F49" s="37">
        <f>IFERROR(__xludf.DUMMYFUNCTION("""COMPUTED_VALUE"""),24.0)</f>
        <v>24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5" t="s">
        <v>163</v>
      </c>
      <c r="B50" s="37">
        <f>IFERROR(__xludf.DUMMYFUNCTION("SPLIT(A50, ""-"")"),21008.0)</f>
        <v>21008</v>
      </c>
      <c r="C50" s="3" t="str">
        <f>IFERROR(__xludf.DUMMYFUNCTION("""COMPUTED_VALUE"""),"Monday")</f>
        <v>Monday</v>
      </c>
      <c r="D50" s="37">
        <f>IFERROR(__xludf.DUMMYFUNCTION("""COMPUTED_VALUE"""),0.0)</f>
        <v>0</v>
      </c>
      <c r="E50" s="3" t="str">
        <f>IFERROR(__xludf.DUMMYFUNCTION("""COMPUTED_VALUE"""),"Sunday")</f>
        <v>Sunday</v>
      </c>
      <c r="F50" s="37">
        <f>IFERROR(__xludf.DUMMYFUNCTION("""COMPUTED_VALUE"""),24.0)</f>
        <v>24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5" t="s">
        <v>164</v>
      </c>
      <c r="B51" s="36">
        <f>IFERROR(__xludf.DUMMYFUNCTION("SPLIT(A51, ""-"")"),21010.0)</f>
        <v>21010</v>
      </c>
      <c r="C51" s="3" t="str">
        <f>IFERROR(__xludf.DUMMYFUNCTION("""COMPUTED_VALUE"""),"Monday")</f>
        <v>Monday</v>
      </c>
      <c r="D51" s="37">
        <f>IFERROR(__xludf.DUMMYFUNCTION("""COMPUTED_VALUE"""),0.0)</f>
        <v>0</v>
      </c>
      <c r="E51" s="3" t="str">
        <f>IFERROR(__xludf.DUMMYFUNCTION("""COMPUTED_VALUE"""),"Sunday")</f>
        <v>Sunday</v>
      </c>
      <c r="F51" s="37">
        <f>IFERROR(__xludf.DUMMYFUNCTION("""COMPUTED_VALUE"""),24.0)</f>
        <v>24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5" t="s">
        <v>165</v>
      </c>
      <c r="B52" s="37">
        <f>IFERROR(__xludf.DUMMYFUNCTION("SPLIT(A52, ""-"")"),21012.0)</f>
        <v>21012</v>
      </c>
      <c r="C52" s="3" t="str">
        <f>IFERROR(__xludf.DUMMYFUNCTION("""COMPUTED_VALUE"""),"Monday")</f>
        <v>Monday</v>
      </c>
      <c r="D52" s="37">
        <f>IFERROR(__xludf.DUMMYFUNCTION("""COMPUTED_VALUE"""),0.0)</f>
        <v>0</v>
      </c>
      <c r="E52" s="3" t="str">
        <f>IFERROR(__xludf.DUMMYFUNCTION("""COMPUTED_VALUE"""),"Sunday")</f>
        <v>Sunday</v>
      </c>
      <c r="F52" s="37">
        <f>IFERROR(__xludf.DUMMYFUNCTION("""COMPUTED_VALUE"""),24.0)</f>
        <v>24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5" t="s">
        <v>166</v>
      </c>
      <c r="B53" s="36">
        <f>IFERROR(__xludf.DUMMYFUNCTION("SPLIT(A53, ""-"")"),21014.0)</f>
        <v>21014</v>
      </c>
      <c r="C53" s="3" t="str">
        <f>IFERROR(__xludf.DUMMYFUNCTION("""COMPUTED_VALUE"""),"Monday")</f>
        <v>Monday</v>
      </c>
      <c r="D53" s="37">
        <f>IFERROR(__xludf.DUMMYFUNCTION("""COMPUTED_VALUE"""),0.0)</f>
        <v>0</v>
      </c>
      <c r="E53" s="3" t="str">
        <f>IFERROR(__xludf.DUMMYFUNCTION("""COMPUTED_VALUE"""),"Sunday")</f>
        <v>Sunday</v>
      </c>
      <c r="F53" s="37">
        <f>IFERROR(__xludf.DUMMYFUNCTION("""COMPUTED_VALUE"""),24.0)</f>
        <v>24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4" t="s">
        <v>167</v>
      </c>
      <c r="B54" s="37">
        <f>IFERROR(__xludf.DUMMYFUNCTION("SPLIT(A54, ""-"")"),21016.0)</f>
        <v>21016</v>
      </c>
      <c r="C54" s="3" t="str">
        <f>IFERROR(__xludf.DUMMYFUNCTION("""COMPUTED_VALUE"""),"Monday")</f>
        <v>Monday</v>
      </c>
      <c r="D54" s="37">
        <f>IFERROR(__xludf.DUMMYFUNCTION("""COMPUTED_VALUE"""),0.0)</f>
        <v>0</v>
      </c>
      <c r="E54" s="3" t="str">
        <f>IFERROR(__xludf.DUMMYFUNCTION("""COMPUTED_VALUE"""),"Sunday")</f>
        <v>Sunday</v>
      </c>
      <c r="F54" s="37">
        <f>IFERROR(__xludf.DUMMYFUNCTION("""COMPUTED_VALUE"""),24.0)</f>
        <v>24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14" width="11.0"/>
    <col customWidth="1" min="15" max="26" width="10.71"/>
  </cols>
  <sheetData>
    <row r="1" ht="13.5" customHeight="1">
      <c r="A1" s="10" t="s">
        <v>12</v>
      </c>
      <c r="B1" s="11" t="s">
        <v>168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2"/>
      <c r="B3" s="3" t="s">
        <v>16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34" t="s">
        <v>17</v>
      </c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34" t="s">
        <v>18</v>
      </c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13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14" t="s">
        <v>19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4" t="s">
        <v>169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5"/>
      <c r="B9" s="5" t="s">
        <v>170</v>
      </c>
      <c r="C9" s="5" t="s">
        <v>171</v>
      </c>
      <c r="D9" s="5" t="s">
        <v>172</v>
      </c>
      <c r="E9" s="5" t="s">
        <v>173</v>
      </c>
      <c r="F9" s="5" t="s">
        <v>174</v>
      </c>
      <c r="G9" s="5" t="s">
        <v>175</v>
      </c>
      <c r="H9" s="5" t="s">
        <v>176</v>
      </c>
      <c r="I9" s="5" t="s">
        <v>177</v>
      </c>
      <c r="J9" s="5" t="s">
        <v>178</v>
      </c>
      <c r="K9" s="2"/>
      <c r="L9" s="2"/>
      <c r="M9" s="41" t="s">
        <v>36</v>
      </c>
      <c r="N9" s="41" t="s">
        <v>179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5" t="s">
        <v>170</v>
      </c>
      <c r="B10" s="9">
        <v>-1.0</v>
      </c>
      <c r="C10" s="9">
        <v>95.0</v>
      </c>
      <c r="D10" s="9">
        <v>-1.0</v>
      </c>
      <c r="E10" s="9">
        <v>185.0</v>
      </c>
      <c r="F10" s="9">
        <v>255.0</v>
      </c>
      <c r="G10" s="9">
        <v>305.0</v>
      </c>
      <c r="H10" s="9">
        <v>415.0</v>
      </c>
      <c r="I10" s="9">
        <v>480.0</v>
      </c>
      <c r="J10" s="9">
        <v>525.0</v>
      </c>
      <c r="K10" s="2"/>
      <c r="L10" s="2"/>
      <c r="M10" s="37">
        <v>10100.0</v>
      </c>
      <c r="N10" s="37" t="s">
        <v>170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5" t="s">
        <v>171</v>
      </c>
      <c r="B11" s="9">
        <v>95.0</v>
      </c>
      <c r="C11" s="9">
        <v>-1.0</v>
      </c>
      <c r="D11" s="9">
        <v>-1.0</v>
      </c>
      <c r="E11" s="9">
        <v>90.0</v>
      </c>
      <c r="F11" s="9">
        <v>160.0</v>
      </c>
      <c r="G11" s="9">
        <v>210.0</v>
      </c>
      <c r="H11" s="9">
        <v>325.0</v>
      </c>
      <c r="I11" s="9">
        <v>390.0</v>
      </c>
      <c r="J11" s="9">
        <v>430.0</v>
      </c>
      <c r="K11" s="2"/>
      <c r="L11" s="2"/>
      <c r="M11" s="37">
        <v>10102.0</v>
      </c>
      <c r="N11" s="37" t="s">
        <v>171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5" t="s">
        <v>172</v>
      </c>
      <c r="B12" s="9">
        <v>-1.0</v>
      </c>
      <c r="C12" s="9">
        <v>-1.0</v>
      </c>
      <c r="D12" s="9">
        <v>-1.0</v>
      </c>
      <c r="E12" s="9">
        <v>60.0</v>
      </c>
      <c r="F12" s="9">
        <v>130.0</v>
      </c>
      <c r="G12" s="9">
        <v>180.0</v>
      </c>
      <c r="H12" s="9">
        <v>295.0</v>
      </c>
      <c r="I12" s="9">
        <v>355.0</v>
      </c>
      <c r="J12" s="9">
        <v>400.0</v>
      </c>
      <c r="K12" s="2"/>
      <c r="L12" s="2"/>
      <c r="M12" s="37">
        <v>10104.0</v>
      </c>
      <c r="N12" s="37" t="s">
        <v>172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5" t="s">
        <v>173</v>
      </c>
      <c r="B13" s="9">
        <v>185.0</v>
      </c>
      <c r="C13" s="9">
        <v>90.0</v>
      </c>
      <c r="D13" s="9">
        <v>60.0</v>
      </c>
      <c r="E13" s="9">
        <v>-1.0</v>
      </c>
      <c r="F13" s="9">
        <v>70.0</v>
      </c>
      <c r="G13" s="9">
        <v>120.0</v>
      </c>
      <c r="H13" s="9">
        <v>235.0</v>
      </c>
      <c r="I13" s="9">
        <v>300.0</v>
      </c>
      <c r="J13" s="9">
        <v>340.0</v>
      </c>
      <c r="K13" s="2"/>
      <c r="L13" s="2"/>
      <c r="M13" s="37">
        <v>10106.0</v>
      </c>
      <c r="N13" s="37" t="s">
        <v>173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5" t="s">
        <v>174</v>
      </c>
      <c r="B14" s="9">
        <v>255.0</v>
      </c>
      <c r="C14" s="9">
        <v>160.0</v>
      </c>
      <c r="D14" s="9">
        <v>130.0</v>
      </c>
      <c r="E14" s="9">
        <v>70.0</v>
      </c>
      <c r="F14" s="9">
        <v>-1.0</v>
      </c>
      <c r="G14" s="9">
        <v>50.0</v>
      </c>
      <c r="H14" s="9">
        <v>165.0</v>
      </c>
      <c r="I14" s="9">
        <v>230.0</v>
      </c>
      <c r="J14" s="9">
        <v>270.0</v>
      </c>
      <c r="K14" s="2"/>
      <c r="L14" s="2"/>
      <c r="M14" s="37">
        <v>10108.0</v>
      </c>
      <c r="N14" s="37" t="s">
        <v>174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5" t="s">
        <v>175</v>
      </c>
      <c r="B15" s="9">
        <v>305.0</v>
      </c>
      <c r="C15" s="9">
        <v>210.0</v>
      </c>
      <c r="D15" s="9">
        <v>180.0</v>
      </c>
      <c r="E15" s="9">
        <v>120.0</v>
      </c>
      <c r="F15" s="9">
        <v>50.0</v>
      </c>
      <c r="G15" s="9">
        <v>-1.0</v>
      </c>
      <c r="H15" s="9">
        <v>115.0</v>
      </c>
      <c r="I15" s="9">
        <v>180.0</v>
      </c>
      <c r="J15" s="9">
        <v>220.0</v>
      </c>
      <c r="K15" s="2"/>
      <c r="L15" s="2"/>
      <c r="M15" s="37">
        <v>10110.0</v>
      </c>
      <c r="N15" s="37" t="s">
        <v>175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5" t="s">
        <v>176</v>
      </c>
      <c r="B16" s="9">
        <v>415.0</v>
      </c>
      <c r="C16" s="9">
        <v>325.0</v>
      </c>
      <c r="D16" s="9">
        <v>295.0</v>
      </c>
      <c r="E16" s="9">
        <v>235.0</v>
      </c>
      <c r="F16" s="9">
        <v>165.0</v>
      </c>
      <c r="G16" s="9">
        <v>115.0</v>
      </c>
      <c r="H16" s="9">
        <v>-1.0</v>
      </c>
      <c r="I16" s="9">
        <v>65.0</v>
      </c>
      <c r="J16" s="9">
        <v>105.0</v>
      </c>
      <c r="K16" s="2"/>
      <c r="L16" s="2"/>
      <c r="M16" s="37">
        <v>10112.0</v>
      </c>
      <c r="N16" s="37" t="s">
        <v>176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5" t="s">
        <v>177</v>
      </c>
      <c r="B17" s="9">
        <v>480.0</v>
      </c>
      <c r="C17" s="9">
        <v>390.0</v>
      </c>
      <c r="D17" s="9">
        <v>355.0</v>
      </c>
      <c r="E17" s="9">
        <v>300.0</v>
      </c>
      <c r="F17" s="9">
        <v>230.0</v>
      </c>
      <c r="G17" s="9">
        <v>180.0</v>
      </c>
      <c r="H17" s="9">
        <v>65.0</v>
      </c>
      <c r="I17" s="9">
        <v>-1.0</v>
      </c>
      <c r="J17" s="9">
        <v>40.0</v>
      </c>
      <c r="K17" s="2"/>
      <c r="L17" s="2"/>
      <c r="M17" s="37">
        <v>10114.0</v>
      </c>
      <c r="N17" s="37" t="s">
        <v>177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5" t="s">
        <v>178</v>
      </c>
      <c r="B18" s="9">
        <v>525.0</v>
      </c>
      <c r="C18" s="9">
        <v>430.0</v>
      </c>
      <c r="D18" s="9">
        <v>400.0</v>
      </c>
      <c r="E18" s="9">
        <v>340.0</v>
      </c>
      <c r="F18" s="9">
        <v>270.0</v>
      </c>
      <c r="G18" s="9">
        <v>220.0</v>
      </c>
      <c r="H18" s="9">
        <v>105.0</v>
      </c>
      <c r="I18" s="9">
        <v>40.0</v>
      </c>
      <c r="J18" s="9">
        <v>-1.0</v>
      </c>
      <c r="K18" s="2"/>
      <c r="L18" s="2"/>
      <c r="M18" s="45">
        <v>10116.0</v>
      </c>
      <c r="N18" s="45" t="s">
        <v>178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14" t="s">
        <v>180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47" t="s">
        <v>181</v>
      </c>
      <c r="B22" s="16" t="s">
        <v>182</v>
      </c>
      <c r="C22" s="49" t="s">
        <v>121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35">
        <v>10100.0</v>
      </c>
      <c r="B23" s="37">
        <v>10102.0</v>
      </c>
      <c r="C23" s="50" t="str">
        <f>IFERROR(VLOOKUP(VLOOKUP(A23, Table_B!$A:$A, 1, FALSE), Table_A!$A:$I, MATCH(VLOOKUP(C23, Table_B!$C:$N, 14, FALSE), Table_A!$A$1:$I$1, 0), B23 FALSE), "")
</f>
        <v>#ERROR!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35">
        <v>10100.0</v>
      </c>
      <c r="B24" s="37">
        <v>10104.0</v>
      </c>
      <c r="C24" s="50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35">
        <v>10108.0</v>
      </c>
      <c r="B25" s="37">
        <v>10102.0</v>
      </c>
      <c r="C25" s="50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35">
        <v>10100.0</v>
      </c>
      <c r="B26" s="37">
        <v>10106.0</v>
      </c>
      <c r="C26" s="50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35">
        <v>10108.0</v>
      </c>
      <c r="B27" s="37">
        <v>10110.0</v>
      </c>
      <c r="C27" s="50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35">
        <v>10102.0</v>
      </c>
      <c r="B28" s="37">
        <v>10104.0</v>
      </c>
      <c r="C28" s="50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35">
        <v>10106.0</v>
      </c>
      <c r="B29" s="37">
        <v>10108.0</v>
      </c>
      <c r="C29" s="50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35">
        <v>10102.0</v>
      </c>
      <c r="B30" s="37">
        <v>10106.0</v>
      </c>
      <c r="C30" s="50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35">
        <v>10110.0</v>
      </c>
      <c r="B31" s="37">
        <v>10114.0</v>
      </c>
      <c r="C31" s="50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35">
        <v>10104.0</v>
      </c>
      <c r="B32" s="37">
        <v>10106.0</v>
      </c>
      <c r="C32" s="50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35">
        <v>10110.0</v>
      </c>
      <c r="B33" s="37">
        <v>10112.0</v>
      </c>
      <c r="C33" s="50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35">
        <v>10100.0</v>
      </c>
      <c r="B34" s="37">
        <v>10114.0</v>
      </c>
      <c r="C34" s="50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44">
        <v>10112.0</v>
      </c>
      <c r="B35" s="45">
        <v>10116.0</v>
      </c>
      <c r="C35" s="5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