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ddh\coding\AI\"/>
    </mc:Choice>
  </mc:AlternateContent>
  <xr:revisionPtr revIDLastSave="0" documentId="13_ncr:1_{FF1F3A88-8B8E-4EF1-8155-095FE235A0A9}" xr6:coauthVersionLast="47" xr6:coauthVersionMax="47" xr10:uidLastSave="{00000000-0000-0000-0000-000000000000}"/>
  <bookViews>
    <workbookView xWindow="-108" yWindow="-108" windowWidth="23256" windowHeight="12456" xr2:uid="{1896C18F-810C-4574-963F-7C325AF45D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47" i="1"/>
  <c r="E54" i="1"/>
  <c r="E57" i="1"/>
  <c r="F34" i="1"/>
  <c r="F33" i="1"/>
  <c r="F32" i="1"/>
  <c r="F30" i="1"/>
  <c r="F29" i="1"/>
  <c r="G3" i="1"/>
  <c r="G14" i="1"/>
  <c r="H14" i="1" s="1"/>
  <c r="G15" i="1"/>
  <c r="H15" i="1" s="1"/>
  <c r="G16" i="1"/>
  <c r="H16" i="1" s="1"/>
  <c r="G17" i="1"/>
  <c r="H17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5" i="1"/>
  <c r="G4" i="1"/>
  <c r="H4" i="1" s="1"/>
  <c r="E25" i="1"/>
  <c r="E21" i="1"/>
  <c r="E19" i="1"/>
  <c r="F19" i="1" l="1"/>
  <c r="H3" i="1"/>
  <c r="E53" i="1"/>
  <c r="H5" i="1"/>
  <c r="G21" i="1" s="1"/>
  <c r="F41" i="1"/>
  <c r="F38" i="1"/>
  <c r="G23" i="1"/>
  <c r="F36" i="1"/>
  <c r="E56" i="1"/>
  <c r="F40" i="1"/>
  <c r="F37" i="1"/>
  <c r="F39" i="1"/>
  <c r="E55" i="1"/>
  <c r="G25" i="1"/>
  <c r="F21" i="1"/>
  <c r="F23" i="1"/>
  <c r="F25" i="1"/>
  <c r="E43" i="1" l="1"/>
  <c r="G19" i="1"/>
  <c r="E52" i="1"/>
  <c r="E49" i="1"/>
  <c r="E45" i="1"/>
  <c r="E23" i="1"/>
</calcChain>
</file>

<file path=xl/sharedStrings.xml><?xml version="1.0" encoding="utf-8"?>
<sst xmlns="http://schemas.openxmlformats.org/spreadsheetml/2006/main" count="67" uniqueCount="33">
  <si>
    <t>Employee ID</t>
  </si>
  <si>
    <t>Employee Designation</t>
  </si>
  <si>
    <t>Accounts</t>
  </si>
  <si>
    <t>Admin</t>
  </si>
  <si>
    <t>HR</t>
  </si>
  <si>
    <t>Department</t>
  </si>
  <si>
    <t>Asst.Manager</t>
  </si>
  <si>
    <t>CFO</t>
  </si>
  <si>
    <t>Executive</t>
  </si>
  <si>
    <t>Senior Executive</t>
  </si>
  <si>
    <t>Associate</t>
  </si>
  <si>
    <t>Manager</t>
  </si>
  <si>
    <t>Sales</t>
  </si>
  <si>
    <t>Intern</t>
  </si>
  <si>
    <t>Programer</t>
  </si>
  <si>
    <t>Coding</t>
  </si>
  <si>
    <t>Year Of Joining</t>
  </si>
  <si>
    <t>Salary Before Tax(INR)</t>
  </si>
  <si>
    <t>Average Salary</t>
  </si>
  <si>
    <t>Standard devation</t>
  </si>
  <si>
    <t>Harmonic Mean</t>
  </si>
  <si>
    <t>Geometric Mean</t>
  </si>
  <si>
    <t>Account</t>
  </si>
  <si>
    <t>Programmer</t>
  </si>
  <si>
    <t>Number Of Department</t>
  </si>
  <si>
    <t>Person In Each Department</t>
  </si>
  <si>
    <t>Total employee (count)</t>
  </si>
  <si>
    <t>salary&gt;5lakhs(countifs)</t>
  </si>
  <si>
    <t>Total salary</t>
  </si>
  <si>
    <t>sum of salary joining year after 2004</t>
  </si>
  <si>
    <t>Salary after Tax(INR)</t>
  </si>
  <si>
    <t>Tax(INR)</t>
  </si>
  <si>
    <t>Total Salary In Each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</si>
</sst>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0" borderId="0" applyNumberFormat="0" applyFill="0" applyBorder="0" applyAlignment="0" applyProtection="0"/>
    <xf numFmtId="0" fontId="1" fillId="7" borderId="3" applyNumberFormat="0" applyFont="0" applyAlignment="0" applyProtection="0"/>
    <xf numFmtId="0" fontId="1" fillId="8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64" fontId="0" fillId="10" borderId="0" xfId="0" applyNumberFormat="1" applyFill="1"/>
    <xf numFmtId="0" fontId="0" fillId="7" borderId="3" xfId="7" applyFont="1"/>
    <xf numFmtId="0" fontId="0" fillId="7" borderId="3" xfId="7" applyNumberFormat="1" applyFont="1"/>
    <xf numFmtId="164" fontId="7" fillId="9" borderId="0" xfId="6" applyNumberFormat="1" applyFill="1"/>
    <xf numFmtId="0" fontId="1" fillId="8" borderId="0" xfId="8" applyAlignment="1">
      <alignment horizontal="center"/>
    </xf>
    <xf numFmtId="0" fontId="1" fillId="8" borderId="0" xfId="8" applyAlignment="1">
      <alignment horizontal="center"/>
    </xf>
    <xf numFmtId="0" fontId="5" fillId="5" borderId="1" xfId="4" applyAlignment="1">
      <alignment horizontal="center" vertical="center"/>
    </xf>
    <xf numFmtId="164" fontId="5" fillId="5" borderId="1" xfId="4" applyNumberFormat="1" applyAlignment="1">
      <alignment horizontal="center"/>
    </xf>
    <xf numFmtId="0" fontId="6" fillId="6" borderId="2" xfId="5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7" borderId="3" xfId="7" applyFont="1" applyAlignment="1">
      <alignment horizontal="center"/>
    </xf>
    <xf numFmtId="164" fontId="0" fillId="7" borderId="3" xfId="7" applyNumberFormat="1" applyFont="1" applyAlignment="1">
      <alignment horizontal="center"/>
    </xf>
    <xf numFmtId="0" fontId="7" fillId="9" borderId="0" xfId="6" applyFill="1" applyAlignment="1">
      <alignment horizontal="center"/>
    </xf>
    <xf numFmtId="164" fontId="7" fillId="9" borderId="0" xfId="6" applyNumberFormat="1" applyFill="1" applyAlignment="1">
      <alignment horizontal="center"/>
    </xf>
    <xf numFmtId="0" fontId="0" fillId="10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0" fontId="3" fillId="3" borderId="0" xfId="2" applyAlignment="1">
      <alignment horizontal="center"/>
    </xf>
    <xf numFmtId="0" fontId="3" fillId="3" borderId="0" xfId="2" applyNumberFormat="1" applyAlignment="1">
      <alignment horizontal="center"/>
    </xf>
    <xf numFmtId="0" fontId="2" fillId="2" borderId="0" xfId="1" applyAlignment="1">
      <alignment horizontal="center"/>
    </xf>
    <xf numFmtId="0" fontId="2" fillId="2" borderId="0" xfId="1" applyNumberFormat="1" applyAlignment="1">
      <alignment horizontal="center"/>
    </xf>
    <xf numFmtId="164" fontId="1" fillId="8" borderId="0" xfId="8" applyNumberFormat="1" applyAlignment="1">
      <alignment horizontal="center"/>
    </xf>
    <xf numFmtId="0" fontId="4" fillId="4" borderId="4" xfId="3" applyBorder="1"/>
    <xf numFmtId="164" fontId="4" fillId="4" borderId="4" xfId="3" applyNumberFormat="1" applyBorder="1"/>
  </cellXfs>
  <cellStyles count="9">
    <cellStyle name="60% - Accent5" xfId="8" builtinId="48"/>
    <cellStyle name="Bad" xfId="2" builtinId="27"/>
    <cellStyle name="Calculation" xfId="4" builtinId="22"/>
    <cellStyle name="Check Cell" xfId="5" builtinId="23"/>
    <cellStyle name="Good" xfId="1" builtinId="26"/>
    <cellStyle name="Input" xfId="3" builtinId="20"/>
    <cellStyle name="Normal" xfId="0" builtinId="0"/>
    <cellStyle name="Note" xfId="7" builtinId="10"/>
    <cellStyle name="Warning Text" xfId="6" builtinId="1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459C-04B5-47B1-8639-794D1A77783A}">
  <dimension ref="B1:H57"/>
  <sheetViews>
    <sheetView tabSelected="1" zoomScale="104" zoomScaleNormal="189" workbookViewId="0">
      <selection activeCell="B2" sqref="B2"/>
    </sheetView>
  </sheetViews>
  <sheetFormatPr defaultColWidth="20.44140625" defaultRowHeight="14.4" x14ac:dyDescent="0.3"/>
  <cols>
    <col min="4" max="4" width="27.109375" bestFit="1" customWidth="1"/>
    <col min="5" max="7" width="20.44140625" style="1"/>
  </cols>
  <sheetData>
    <row r="1" spans="2:8" ht="15" thickBot="1" x14ac:dyDescent="0.35"/>
    <row r="2" spans="2:8" ht="15" thickBot="1" x14ac:dyDescent="0.35">
      <c r="B2" s="25" t="s">
        <v>0</v>
      </c>
      <c r="C2" s="25" t="s">
        <v>5</v>
      </c>
      <c r="D2" s="25" t="s">
        <v>1</v>
      </c>
      <c r="E2" s="25" t="s">
        <v>16</v>
      </c>
      <c r="F2" s="26" t="s">
        <v>17</v>
      </c>
      <c r="G2" s="26" t="s">
        <v>31</v>
      </c>
      <c r="H2" s="26" t="s">
        <v>30</v>
      </c>
    </row>
    <row r="3" spans="2:8" ht="15" thickBot="1" x14ac:dyDescent="0.35">
      <c r="B3" s="25">
        <v>1</v>
      </c>
      <c r="C3" s="25" t="s">
        <v>2</v>
      </c>
      <c r="D3" s="25" t="s">
        <v>6</v>
      </c>
      <c r="E3" s="25">
        <v>2000</v>
      </c>
      <c r="F3" s="26">
        <v>568404.14</v>
      </c>
      <c r="G3" s="26">
        <f>F3/10</f>
        <v>56840.414000000004</v>
      </c>
      <c r="H3" s="26">
        <f>F3-G3</f>
        <v>511563.72600000002</v>
      </c>
    </row>
    <row r="4" spans="2:8" ht="15" thickBot="1" x14ac:dyDescent="0.35">
      <c r="B4" s="25">
        <v>2</v>
      </c>
      <c r="C4" s="25" t="s">
        <v>2</v>
      </c>
      <c r="D4" s="25" t="s">
        <v>7</v>
      </c>
      <c r="E4" s="25">
        <v>2002</v>
      </c>
      <c r="F4" s="26">
        <v>1009845.3166925</v>
      </c>
      <c r="G4" s="26">
        <f>F4/10</f>
        <v>100984.53166925001</v>
      </c>
      <c r="H4" s="26">
        <f t="shared" ref="H4:H16" si="0">F4-G4</f>
        <v>908860.78502325004</v>
      </c>
    </row>
    <row r="5" spans="2:8" ht="15" thickBot="1" x14ac:dyDescent="0.35">
      <c r="B5" s="25">
        <v>3</v>
      </c>
      <c r="C5" s="25" t="s">
        <v>2</v>
      </c>
      <c r="D5" s="25" t="s">
        <v>8</v>
      </c>
      <c r="E5" s="25">
        <v>2007</v>
      </c>
      <c r="F5" s="26">
        <v>890693.91</v>
      </c>
      <c r="G5" s="26">
        <f>F5/10</f>
        <v>89069.391000000003</v>
      </c>
      <c r="H5" s="26">
        <f t="shared" si="0"/>
        <v>801624.51900000009</v>
      </c>
    </row>
    <row r="6" spans="2:8" ht="15" thickBot="1" x14ac:dyDescent="0.35">
      <c r="B6" s="25">
        <v>4</v>
      </c>
      <c r="C6" s="25" t="s">
        <v>3</v>
      </c>
      <c r="D6" s="25" t="s">
        <v>9</v>
      </c>
      <c r="E6" s="25">
        <v>2001</v>
      </c>
      <c r="F6" s="26">
        <v>638137.76789999998</v>
      </c>
      <c r="G6" s="26">
        <f t="shared" ref="G6:G13" si="1">F6/10</f>
        <v>63813.776789999996</v>
      </c>
      <c r="H6" s="26">
        <f t="shared" si="0"/>
        <v>574323.99110999994</v>
      </c>
    </row>
    <row r="7" spans="2:8" ht="15" thickBot="1" x14ac:dyDescent="0.35">
      <c r="B7" s="25">
        <v>5</v>
      </c>
      <c r="C7" s="25" t="s">
        <v>3</v>
      </c>
      <c r="D7" s="25" t="s">
        <v>10</v>
      </c>
      <c r="E7" s="25">
        <v>2003</v>
      </c>
      <c r="F7" s="26">
        <v>562819.90540000005</v>
      </c>
      <c r="G7" s="26">
        <f t="shared" si="1"/>
        <v>56281.990540000006</v>
      </c>
      <c r="H7" s="26">
        <f t="shared" si="0"/>
        <v>506537.91486000002</v>
      </c>
    </row>
    <row r="8" spans="2:8" ht="15" thickBot="1" x14ac:dyDescent="0.35">
      <c r="B8" s="25">
        <v>6</v>
      </c>
      <c r="C8" s="25" t="s">
        <v>3</v>
      </c>
      <c r="D8" s="25" t="s">
        <v>11</v>
      </c>
      <c r="E8" s="25">
        <v>2006</v>
      </c>
      <c r="F8" s="26">
        <v>267118.61320000002</v>
      </c>
      <c r="G8" s="26">
        <f t="shared" si="1"/>
        <v>26711.861320000004</v>
      </c>
      <c r="H8" s="26">
        <f t="shared" si="0"/>
        <v>240406.75188000003</v>
      </c>
    </row>
    <row r="9" spans="2:8" ht="15" thickBot="1" x14ac:dyDescent="0.35">
      <c r="B9" s="25">
        <v>7</v>
      </c>
      <c r="C9" s="25" t="s">
        <v>3</v>
      </c>
      <c r="D9" s="25" t="s">
        <v>8</v>
      </c>
      <c r="E9" s="25">
        <v>2008</v>
      </c>
      <c r="F9" s="26">
        <v>225425.04</v>
      </c>
      <c r="G9" s="26">
        <f t="shared" si="1"/>
        <v>22542.504000000001</v>
      </c>
      <c r="H9" s="26">
        <f t="shared" si="0"/>
        <v>202882.53600000002</v>
      </c>
    </row>
    <row r="10" spans="2:8" ht="15" thickBot="1" x14ac:dyDescent="0.35">
      <c r="B10" s="25">
        <v>8</v>
      </c>
      <c r="C10" s="25" t="s">
        <v>4</v>
      </c>
      <c r="D10" s="25" t="s">
        <v>8</v>
      </c>
      <c r="E10" s="25">
        <v>1999</v>
      </c>
      <c r="F10" s="26">
        <v>673606.60815600003</v>
      </c>
      <c r="G10" s="26">
        <f t="shared" si="1"/>
        <v>67360.6608156</v>
      </c>
      <c r="H10" s="26">
        <f t="shared" si="0"/>
        <v>606245.94734040007</v>
      </c>
    </row>
    <row r="11" spans="2:8" ht="15" thickBot="1" x14ac:dyDescent="0.35">
      <c r="B11" s="25">
        <v>9</v>
      </c>
      <c r="C11" s="25" t="s">
        <v>4</v>
      </c>
      <c r="D11" s="25" t="s">
        <v>11</v>
      </c>
      <c r="E11" s="25">
        <v>2004</v>
      </c>
      <c r="F11" s="26">
        <v>497269.00339999999</v>
      </c>
      <c r="G11" s="26">
        <f t="shared" si="1"/>
        <v>49726.90034</v>
      </c>
      <c r="H11" s="26">
        <f t="shared" si="0"/>
        <v>447542.10305999999</v>
      </c>
    </row>
    <row r="12" spans="2:8" ht="15" thickBot="1" x14ac:dyDescent="0.35">
      <c r="B12" s="25">
        <v>10</v>
      </c>
      <c r="C12" s="25" t="s">
        <v>2</v>
      </c>
      <c r="D12" s="25" t="s">
        <v>9</v>
      </c>
      <c r="E12" s="25">
        <v>2000</v>
      </c>
      <c r="F12" s="26">
        <v>500000.34499999997</v>
      </c>
      <c r="G12" s="26">
        <f t="shared" si="1"/>
        <v>50000.034499999994</v>
      </c>
      <c r="H12" s="26">
        <f t="shared" si="0"/>
        <v>450000.31049999996</v>
      </c>
    </row>
    <row r="13" spans="2:8" ht="15" thickBot="1" x14ac:dyDescent="0.35">
      <c r="B13" s="25">
        <v>11</v>
      </c>
      <c r="C13" s="25" t="s">
        <v>13</v>
      </c>
      <c r="D13" s="25" t="s">
        <v>14</v>
      </c>
      <c r="E13" s="25">
        <v>2024</v>
      </c>
      <c r="F13" s="26">
        <v>20000.12356</v>
      </c>
      <c r="G13" s="26">
        <f t="shared" si="1"/>
        <v>2000.012356</v>
      </c>
      <c r="H13" s="26">
        <f t="shared" si="0"/>
        <v>18000.111204000001</v>
      </c>
    </row>
    <row r="14" spans="2:8" ht="15" thickBot="1" x14ac:dyDescent="0.35">
      <c r="B14" s="25">
        <v>12</v>
      </c>
      <c r="C14" s="25" t="s">
        <v>12</v>
      </c>
      <c r="D14" s="25" t="s">
        <v>11</v>
      </c>
      <c r="E14" s="25">
        <v>2016</v>
      </c>
      <c r="F14" s="26">
        <v>300000.6789</v>
      </c>
      <c r="G14" s="26">
        <f>F14/10</f>
        <v>30000.067889999998</v>
      </c>
      <c r="H14" s="26">
        <f t="shared" si="0"/>
        <v>270000.61100999999</v>
      </c>
    </row>
    <row r="15" spans="2:8" ht="15" thickBot="1" x14ac:dyDescent="0.35">
      <c r="B15" s="25">
        <v>13</v>
      </c>
      <c r="C15" s="25" t="s">
        <v>12</v>
      </c>
      <c r="D15" s="25" t="s">
        <v>10</v>
      </c>
      <c r="E15" s="25">
        <v>2007</v>
      </c>
      <c r="F15" s="26">
        <v>200000.96299999999</v>
      </c>
      <c r="G15" s="26">
        <f>F15/10</f>
        <v>20000.096299999997</v>
      </c>
      <c r="H15" s="26">
        <f t="shared" si="0"/>
        <v>180000.86669999998</v>
      </c>
    </row>
    <row r="16" spans="2:8" ht="15" thickBot="1" x14ac:dyDescent="0.35">
      <c r="B16" s="25">
        <v>14</v>
      </c>
      <c r="C16" s="25" t="s">
        <v>2</v>
      </c>
      <c r="D16" s="25" t="s">
        <v>8</v>
      </c>
      <c r="E16" s="25">
        <v>2003</v>
      </c>
      <c r="F16" s="26">
        <v>90000.567800000004</v>
      </c>
      <c r="G16" s="26">
        <f t="shared" ref="G16:G17" si="2">F16/10</f>
        <v>9000.0567800000008</v>
      </c>
      <c r="H16" s="26">
        <f t="shared" si="0"/>
        <v>81000.511020000005</v>
      </c>
    </row>
    <row r="17" spans="2:8" ht="15" thickBot="1" x14ac:dyDescent="0.35">
      <c r="B17" s="25">
        <v>15</v>
      </c>
      <c r="C17" s="25" t="s">
        <v>14</v>
      </c>
      <c r="D17" s="25" t="s">
        <v>15</v>
      </c>
      <c r="E17" s="25">
        <v>1999</v>
      </c>
      <c r="F17" s="26">
        <v>1000000.248</v>
      </c>
      <c r="G17" s="26">
        <f t="shared" si="2"/>
        <v>100000.0248</v>
      </c>
      <c r="H17" s="26">
        <f>F17-G17</f>
        <v>900000.22320000001</v>
      </c>
    </row>
    <row r="19" spans="2:8" x14ac:dyDescent="0.3">
      <c r="D19" s="8" t="s">
        <v>18</v>
      </c>
      <c r="E19" s="9">
        <f>AVERAGE(F3,F17)</f>
        <v>784202.19400000002</v>
      </c>
      <c r="F19" s="9">
        <f>AVERAGE(G3,G17)</f>
        <v>78420.219400000002</v>
      </c>
      <c r="G19" s="9">
        <f>AVERAGE(H3:H17)</f>
        <v>446599.39386050991</v>
      </c>
    </row>
    <row r="20" spans="2:8" x14ac:dyDescent="0.3">
      <c r="D20" s="8"/>
      <c r="E20" s="9"/>
      <c r="F20" s="9"/>
      <c r="G20" s="9"/>
    </row>
    <row r="21" spans="2:8" x14ac:dyDescent="0.3">
      <c r="D21" s="8" t="s">
        <v>19</v>
      </c>
      <c r="E21" s="9">
        <f>_xlfn.STDEV.P(F3:F17)</f>
        <v>303133.41549026099</v>
      </c>
      <c r="F21" s="9">
        <f>_xlfn.STDEV.P(G3:G17)</f>
        <v>30313.341549026096</v>
      </c>
      <c r="G21" s="9">
        <f>_xlfn.STDEV.P(H3:H17)</f>
        <v>272820.07394123496</v>
      </c>
    </row>
    <row r="22" spans="2:8" x14ac:dyDescent="0.3">
      <c r="D22" s="8"/>
      <c r="E22" s="9"/>
      <c r="F22" s="9"/>
      <c r="G22" s="9"/>
    </row>
    <row r="23" spans="2:8" x14ac:dyDescent="0.3">
      <c r="D23" s="8" t="s">
        <v>20</v>
      </c>
      <c r="E23" s="9">
        <f>HARMEAN(H3:H17)</f>
        <v>147806.88849504915</v>
      </c>
      <c r="F23" s="9">
        <f>HARMEAN(G3:G17)</f>
        <v>16422.987610561016</v>
      </c>
      <c r="G23" s="9">
        <f>HARMEAN(H3:H17)</f>
        <v>147806.88849504915</v>
      </c>
    </row>
    <row r="24" spans="2:8" x14ac:dyDescent="0.3">
      <c r="D24" s="8"/>
      <c r="E24" s="9"/>
      <c r="F24" s="9"/>
      <c r="G24" s="9"/>
    </row>
    <row r="25" spans="2:8" x14ac:dyDescent="0.3">
      <c r="D25" s="8" t="s">
        <v>21</v>
      </c>
      <c r="E25" s="9">
        <f>GEOMEAN(F3:F17)</f>
        <v>357603.76109498076</v>
      </c>
      <c r="F25" s="9">
        <f>GEOMEAN(G3:G17)</f>
        <v>35760.376109498073</v>
      </c>
      <c r="G25" s="9">
        <f>GEOMEAN(H3:H17)</f>
        <v>321843.38498548267</v>
      </c>
    </row>
    <row r="26" spans="2:8" ht="15" thickBot="1" x14ac:dyDescent="0.35"/>
    <row r="27" spans="2:8" ht="15.6" thickTop="1" thickBot="1" x14ac:dyDescent="0.35">
      <c r="D27" s="10" t="s">
        <v>24</v>
      </c>
      <c r="E27" s="10">
        <f>COUNTA(_xlfn.UNIQUE(C3:C17))</f>
        <v>6</v>
      </c>
    </row>
    <row r="28" spans="2:8" ht="15" thickTop="1" x14ac:dyDescent="0.3">
      <c r="D28" s="11"/>
      <c r="E28" s="12"/>
    </row>
    <row r="29" spans="2:8" x14ac:dyDescent="0.3">
      <c r="D29" s="13" t="s">
        <v>25</v>
      </c>
      <c r="E29" s="14" t="s">
        <v>22</v>
      </c>
      <c r="F29" s="4">
        <f>COUNTIF(C3:C17,C3)</f>
        <v>5</v>
      </c>
    </row>
    <row r="30" spans="2:8" x14ac:dyDescent="0.3">
      <c r="D30" s="13"/>
      <c r="E30" s="14" t="s">
        <v>3</v>
      </c>
      <c r="F30" s="3">
        <f>COUNTIF(C3:C17,C6)</f>
        <v>4</v>
      </c>
    </row>
    <row r="31" spans="2:8" x14ac:dyDescent="0.3">
      <c r="D31" s="13"/>
      <c r="E31" s="14" t="s">
        <v>4</v>
      </c>
      <c r="F31" s="3">
        <v>2</v>
      </c>
    </row>
    <row r="32" spans="2:8" x14ac:dyDescent="0.3">
      <c r="D32" s="13"/>
      <c r="E32" s="14" t="s">
        <v>13</v>
      </c>
      <c r="F32" s="3">
        <f>COUNTIF(B4:B18,C13)</f>
        <v>0</v>
      </c>
    </row>
    <row r="33" spans="4:6" x14ac:dyDescent="0.3">
      <c r="D33" s="13"/>
      <c r="E33" s="14" t="s">
        <v>12</v>
      </c>
      <c r="F33" s="3">
        <f>COUNTIF(B5:B19,C14)</f>
        <v>0</v>
      </c>
    </row>
    <row r="34" spans="4:6" x14ac:dyDescent="0.3">
      <c r="D34" s="13"/>
      <c r="E34" s="14" t="s">
        <v>23</v>
      </c>
      <c r="F34" s="3">
        <f>COUNTIF(B6:B20,C17)</f>
        <v>0</v>
      </c>
    </row>
    <row r="35" spans="4:6" x14ac:dyDescent="0.3">
      <c r="D35" s="11"/>
      <c r="E35" s="12"/>
    </row>
    <row r="36" spans="4:6" x14ac:dyDescent="0.3">
      <c r="D36" s="15" t="s">
        <v>32</v>
      </c>
      <c r="E36" s="16" t="s">
        <v>22</v>
      </c>
      <c r="F36" s="5">
        <f>SUMIF(C3:C17,C3,H3:H17)</f>
        <v>2753049.85154325</v>
      </c>
    </row>
    <row r="37" spans="4:6" x14ac:dyDescent="0.3">
      <c r="D37" s="15"/>
      <c r="E37" s="16" t="s">
        <v>3</v>
      </c>
      <c r="F37" s="5">
        <f>SUMIF(C3:C17,C6,H3:H17)</f>
        <v>1524151.1938500002</v>
      </c>
    </row>
    <row r="38" spans="4:6" x14ac:dyDescent="0.3">
      <c r="D38" s="15"/>
      <c r="E38" s="16" t="s">
        <v>4</v>
      </c>
      <c r="F38" s="5">
        <f>SUMIF(C3:C17,C10,H3:H17)</f>
        <v>1053788.0504004001</v>
      </c>
    </row>
    <row r="39" spans="4:6" x14ac:dyDescent="0.3">
      <c r="D39" s="15"/>
      <c r="E39" s="16" t="s">
        <v>13</v>
      </c>
      <c r="F39" s="5">
        <f>SUMIF(C3:C17,C13,H3:H17)</f>
        <v>18000.111204000001</v>
      </c>
    </row>
    <row r="40" spans="4:6" x14ac:dyDescent="0.3">
      <c r="D40" s="15"/>
      <c r="E40" s="16" t="s">
        <v>12</v>
      </c>
      <c r="F40" s="5">
        <f>SUMIF(C3:C17,C14,H3:H17)</f>
        <v>450001.47771000001</v>
      </c>
    </row>
    <row r="41" spans="4:6" x14ac:dyDescent="0.3">
      <c r="D41" s="15"/>
      <c r="E41" s="16" t="s">
        <v>23</v>
      </c>
      <c r="F41" s="5">
        <f>SUMIF(C3:C17,C17,H3:H17)</f>
        <v>900000.22320000001</v>
      </c>
    </row>
    <row r="42" spans="4:6" x14ac:dyDescent="0.3">
      <c r="D42" s="17"/>
      <c r="E42" s="18"/>
      <c r="F42" s="2"/>
    </row>
    <row r="43" spans="4:6" x14ac:dyDescent="0.3">
      <c r="D43" s="19" t="s">
        <v>18</v>
      </c>
      <c r="E43" s="19">
        <f>AVERAGE(F36:F41)</f>
        <v>1116498.484651275</v>
      </c>
    </row>
    <row r="44" spans="4:6" x14ac:dyDescent="0.3">
      <c r="D44" s="19"/>
      <c r="E44" s="19"/>
    </row>
    <row r="45" spans="4:6" x14ac:dyDescent="0.3">
      <c r="D45" s="19" t="s">
        <v>28</v>
      </c>
      <c r="E45" s="19">
        <f>SUM(H3:H17)</f>
        <v>6698990.9079076489</v>
      </c>
    </row>
    <row r="46" spans="4:6" x14ac:dyDescent="0.3">
      <c r="D46" s="11"/>
      <c r="E46" s="12"/>
    </row>
    <row r="47" spans="4:6" x14ac:dyDescent="0.3">
      <c r="D47" s="20" t="s">
        <v>26</v>
      </c>
      <c r="E47" s="21">
        <f>COUNT(E3:E17)</f>
        <v>15</v>
      </c>
    </row>
    <row r="48" spans="4:6" x14ac:dyDescent="0.3">
      <c r="D48" s="11"/>
      <c r="E48" s="12"/>
    </row>
    <row r="49" spans="4:5" x14ac:dyDescent="0.3">
      <c r="D49" s="22" t="s">
        <v>27</v>
      </c>
      <c r="E49" s="23">
        <f>COUNTIFS(H3:H17,"&gt;500000")</f>
        <v>7</v>
      </c>
    </row>
    <row r="50" spans="4:5" x14ac:dyDescent="0.3">
      <c r="D50" s="11"/>
      <c r="E50" s="12"/>
    </row>
    <row r="51" spans="4:5" x14ac:dyDescent="0.3">
      <c r="D51" s="7" t="s">
        <v>29</v>
      </c>
      <c r="E51" s="7"/>
    </row>
    <row r="52" spans="4:5" x14ac:dyDescent="0.3">
      <c r="D52" s="6" t="s">
        <v>22</v>
      </c>
      <c r="E52" s="24">
        <f>SUMIFS(H3:H17,E3:E17,"&gt;2004",C3:C17,C3)</f>
        <v>801624.51900000009</v>
      </c>
    </row>
    <row r="53" spans="4:5" x14ac:dyDescent="0.3">
      <c r="D53" s="6" t="s">
        <v>3</v>
      </c>
      <c r="E53" s="24">
        <f>SUMIFS(H3:H17,E3:E17,"&gt;2004",C3:C17,D53)</f>
        <v>443289.28788000008</v>
      </c>
    </row>
    <row r="54" spans="4:5" x14ac:dyDescent="0.3">
      <c r="D54" s="6" t="s">
        <v>4</v>
      </c>
      <c r="E54" s="24">
        <f>SUMIFS(H3:H17,E3:E17,"&gt;2004",C3:C17,D54)</f>
        <v>0</v>
      </c>
    </row>
    <row r="55" spans="4:5" x14ac:dyDescent="0.3">
      <c r="D55" s="6" t="s">
        <v>13</v>
      </c>
      <c r="E55" s="24">
        <f>SUMIFS(H3:H17,E3:E17,"&gt;2004",C3:C17,D55)</f>
        <v>18000.111204000001</v>
      </c>
    </row>
    <row r="56" spans="4:5" x14ac:dyDescent="0.3">
      <c r="D56" s="6" t="s">
        <v>12</v>
      </c>
      <c r="E56" s="24">
        <f>SUMIFS(H3:H17,E3:E17,"&gt;2004",C3:C17,D56)</f>
        <v>450001.47771000001</v>
      </c>
    </row>
    <row r="57" spans="4:5" x14ac:dyDescent="0.3">
      <c r="D57" s="6" t="s">
        <v>23</v>
      </c>
      <c r="E57" s="24">
        <f>SUMIFS(H3:H17,E3:E17,"&gt;2004",C3:C17,D57)</f>
        <v>0</v>
      </c>
    </row>
  </sheetData>
  <mergeCells count="1">
    <mergeCell ref="D51:E51"/>
  </mergeCells>
  <phoneticPr fontId="8" type="noConversion"/>
  <conditionalFormatting sqref="E3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1" priority="11" operator="lessThan">
      <formula>500000</formula>
    </cfRule>
    <cfRule type="cellIs" dxfId="10" priority="12" operator="greaterThan">
      <formula>500000</formula>
    </cfRule>
  </conditionalFormatting>
  <conditionalFormatting sqref="E52:E5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9:G25">
    <cfRule type="colorScale" priority="5">
      <colorScale>
        <cfvo type="min"/>
        <cfvo type="max"/>
        <color rgb="FF63BE7B"/>
        <color rgb="FFFFEF9C"/>
      </colorScale>
    </cfRule>
  </conditionalFormatting>
  <conditionalFormatting sqref="G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9" priority="9" operator="lessThan">
      <formula>50000</formula>
    </cfRule>
    <cfRule type="cellIs" dxfId="8" priority="10" operator="greaterThan">
      <formula>50000</formula>
    </cfRule>
    <cfRule type="cellIs" dxfId="7" priority="13" operator="greaterThan">
      <formula>60000</formula>
    </cfRule>
    <cfRule type="cellIs" dxfId="6" priority="15" operator="lessThan">
      <formula>60000</formula>
    </cfRule>
    <cfRule type="cellIs" dxfId="5" priority="17" operator="greaterThan">
      <formula>60000</formula>
    </cfRule>
  </conditionalFormatting>
  <conditionalFormatting sqref="F29:F34">
    <cfRule type="colorScale" priority="4">
      <colorScale>
        <cfvo type="min"/>
        <cfvo type="max"/>
        <color rgb="FFFCFCFF"/>
        <color rgb="FFF8696B"/>
      </colorScale>
    </cfRule>
  </conditionalFormatting>
  <conditionalFormatting sqref="F36:F4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:H17">
    <cfRule type="colorScale" priority="6">
      <colorScale>
        <cfvo type="min"/>
        <cfvo type="max"/>
        <color rgb="FFFCFCFF"/>
        <color rgb="FFF8696B"/>
      </colorScale>
    </cfRule>
    <cfRule type="cellIs" dxfId="4" priority="14" operator="greaterThan">
      <formula>500000</formula>
    </cfRule>
    <cfRule type="cellIs" dxfId="3" priority="16" operator="greaterThan">
      <formula>500000</formula>
    </cfRule>
    <cfRule type="cellIs" dxfId="2" priority="18" operator="lessThan">
      <formula>500000</formula>
    </cfRule>
    <cfRule type="cellIs" dxfId="1" priority="20" operator="greaterThan">
      <formula>500000</formula>
    </cfRule>
    <cfRule type="cellIs" dxfId="0" priority="21" operator="greaterThan">
      <formula>5000000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siddhraj thakor</dc:creator>
  <cp:lastModifiedBy>siddhraj thakor</cp:lastModifiedBy>
  <dcterms:created xsi:type="dcterms:W3CDTF">2024-07-09T06:52:36Z</dcterms:created>
  <dcterms:modified xsi:type="dcterms:W3CDTF">2024-09-24T07:22:50Z</dcterms:modified>
</cp:coreProperties>
</file>