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/>
  </bookViews>
  <sheets>
    <sheet name="consts" sheetId="8" r:id="rId1"/>
    <sheet name="Ez" sheetId="19" r:id="rId2"/>
    <sheet name="PFactory" sheetId="26" r:id="rId3"/>
    <sheet name="Func" sheetId="17" r:id="rId4"/>
    <sheet name="Prop" sheetId="18" r:id="rId5"/>
    <sheet name="EFactory" sheetId="13" r:id="rId6"/>
    <sheet name="cfg.param" sheetId="9" r:id="rId7"/>
    <sheet name="dim Actual" sheetId="11" r:id="rId8"/>
    <sheet name="p&amp;s" sheetId="5" r:id="rId9"/>
    <sheet name="Easer" sheetId="16" r:id="rId10"/>
    <sheet name="ECalc" sheetId="21" r:id="rId11"/>
    <sheet name="EBezier" sheetId="22" r:id="rId12"/>
    <sheet name="Easy" sheetId="3" r:id="rId13"/>
    <sheet name="Easies" sheetId="12" r:id="rId14"/>
    <sheet name="AFrame" sheetId="15" r:id="rId15"/>
    <sheet name="ACues" sheetId="28" r:id="rId16"/>
    <sheet name="presets" sheetId="27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3" hidden="1">Func!#REF!</definedName>
    <definedName name="_xlnm._FilterDatabase" localSheetId="8" hidden="1">'p&amp;s'!$B$1:$E$58</definedName>
    <definedName name="_xlnm._FilterDatabase" localSheetId="21" hidden="1">Sheet1!#REF!</definedName>
    <definedName name="_xlnm.Criteria" localSheetId="3">Func!$U$1:$U$2</definedName>
    <definedName name="dist2" localSheetId="15">ACues!#REF!</definedName>
    <definedName name="dist2" localSheetId="14">AFrame!#REF!</definedName>
    <definedName name="dist2" localSheetId="9">Easer!#REF!</definedName>
    <definedName name="dist2" localSheetId="5">EFactory!#REF!</definedName>
    <definedName name="dist2">Easy!$V$1</definedName>
    <definedName name="_xlnm.Extract" localSheetId="3">Func!$P$1</definedName>
    <definedName name="mid" localSheetId="15">ACues!#REF!</definedName>
    <definedName name="mid" localSheetId="14">AFrame!#REF!</definedName>
    <definedName name="mid" localSheetId="9">Easer!#REF!</definedName>
    <definedName name="mid" localSheetId="5">EFactory!#REF!</definedName>
    <definedName name="mid">Easy!$U$1</definedName>
    <definedName name="pow" localSheetId="15">ACues!#REF!</definedName>
    <definedName name="pow" localSheetId="14">AFrame!#REF!</definedName>
    <definedName name="pow" localSheetId="9">Easer!#REF!</definedName>
    <definedName name="pow" localSheetId="5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R9" i="8" l="1"/>
  <c r="R6" i="8"/>
  <c r="R7" i="8" s="1"/>
  <c r="R8" i="8"/>
  <c r="O6" i="8"/>
  <c r="O7" i="8" s="1"/>
  <c r="O8" i="8" s="1"/>
  <c r="O9" i="8" s="1"/>
  <c r="O10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11" i="8"/>
  <c r="I12" i="8" s="1"/>
  <c r="I13" i="8" s="1"/>
  <c r="I10" i="8"/>
  <c r="I9" i="8"/>
  <c r="I8" i="8"/>
  <c r="I6" i="8"/>
  <c r="I7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C10" i="8"/>
  <c r="C11" i="8" s="1"/>
  <c r="C12" i="8" s="1"/>
  <c r="C7" i="8"/>
  <c r="C8" i="8" s="1"/>
  <c r="C6" i="8"/>
  <c r="C9" i="8"/>
  <c r="G9" i="21" l="1"/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O36" i="1"/>
  <c r="N37" i="1" s="1"/>
  <c r="O34" i="1"/>
  <c r="N38" i="1" l="1"/>
  <c r="AN15" i="24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9" i="25"/>
  <c r="M39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D74" i="1"/>
  <c r="D78" i="1" s="1"/>
  <c r="D79" i="1" s="1"/>
  <c r="Q3" i="16" l="1"/>
  <c r="Q5" i="16" s="1"/>
  <c r="D76" i="1"/>
  <c r="D80" i="1"/>
  <c r="F60" i="1"/>
  <c r="K29" i="3"/>
  <c r="R10" i="8" l="1"/>
  <c r="O12" i="8" l="1"/>
  <c r="O11" i="8"/>
  <c r="R11" i="8"/>
  <c r="AA4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5" i="8"/>
  <c r="H73" i="13" l="1"/>
  <c r="H76" i="13" s="1"/>
  <c r="H75" i="13" l="1"/>
  <c r="N7" i="11" l="1"/>
  <c r="S7" i="11" s="1"/>
  <c r="N6" i="11"/>
  <c r="N5" i="11"/>
  <c r="R8" i="11"/>
  <c r="Q8" i="11"/>
  <c r="P8" i="11"/>
  <c r="N8" i="11" l="1"/>
  <c r="S6" i="11"/>
  <c r="S8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<sst xmlns="http://schemas.openxmlformats.org/spreadsheetml/2006/main" count="7905" uniqueCount="3808">
  <si>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</si>
  <si>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</si>
  <si>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</si>
  <si>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</si>
  <si>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</si>
  <si>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</si>
  <si>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</si>
  <si>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</si>
  <si>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</si>
  <si>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</si>
  <si>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</si>
  <si>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</si>
  <si>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</si>
  <si>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</si>
  <si>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</si>
  <si>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</si>
  <si>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</si>
  <si>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</si>
  <si>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</si>
  <si>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</si>
  <si>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</si>
  <si>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</si>
  <si>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</si>
  <si>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</si>
  <si>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</si>
  <si>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</si>
  <si>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</si>
  <si>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</si>
  <si>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</si>
  <si>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</si>
  <si>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</si>
  <si>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</si>
  <si>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</si>
  <si>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</si>
  <si>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</si>
  <si>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</si>
  <si>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</si>
  <si>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</si>
  <si>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</si>
  <si>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</si>
  <si>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</si>
  <si>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</si>
  <si>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</si>
  <si>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</si>
  <si>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</si>
  <si>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</si>
  <si>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</si>
  <si>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</si>
  <si>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</si>
  <si>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</si>
  <si>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</si>
  <si>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</si>
  <si>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</si>
  <si>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</si>
  <si>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</si>
  <si>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</si>
  <si>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</si>
  <si>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</si>
  <si>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</si>
  <si>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</si>
  <si>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</si>
  <si>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</si>
  <si>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</si>
  <si>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</si>
  <si>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</si>
  <si>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</si>
  <si>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</si>
  <si>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</si>
  <si>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</si>
  <si>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</si>
  <si>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</si>
  <si>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</si>
  <si>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</si>
  <si>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</si>
  <si>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</si>
  <si>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</si>
  <si>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</si>
  <si>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</si>
  <si>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</si>
  <si>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</si>
  <si>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</si>
  <si>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</si>
  <si>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</si>
  <si>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</si>
  <si>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</si>
  <si>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</si>
  <si>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</si>
  <si>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</si>
  <si>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</si>
  <si>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</si>
  <si>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</si>
  <si>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</si>
  <si>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</si>
  <si>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</si>
  <si>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</si>
  <si>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</si>
  <si>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</si>
  <si>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</si>
  <si>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</si>
  <si>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</si>
  <si>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</si>
  <si>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</si>
  <si>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</si>
  <si>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</si>
  <si>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</si>
  <si>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</si>
  <si>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</si>
  <si>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</si>
  <si>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</si>
  <si>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</si>
  <si>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</si>
  <si>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</si>
  <si>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</si>
  <si>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</si>
  <si>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</si>
  <si>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</si>
  <si>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</si>
  <si>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</si>
  <si>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</si>
  <si>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</si>
  <si>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</si>
  <si>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</si>
  <si>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</si>
  <si>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</si>
  <si>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</si>
  <si>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</si>
  <si>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</si>
  <si>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</si>
  <si>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</si>
  <si>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</si>
  <si>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</si>
  <si>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</si>
  <si>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</si>
  <si>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</si>
  <si>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</si>
  <si>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</si>
  <si>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</si>
  <si>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</si>
  <si>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</si>
  <si>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</si>
  <si>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</si>
  <si>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</si>
  <si>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</si>
  <si>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</si>
  <si>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</si>
  <si>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</si>
  <si>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</si>
  <si>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</si>
  <si>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</si>
  <si>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</si>
  <si>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</si>
  <si>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</si>
  <si>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</si>
  <si>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</si>
  <si>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</si>
  <si>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</si>
  <si>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</si>
  <si>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</si>
  <si>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</si>
  <si>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</si>
  <si>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</si>
  <si>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</si>
  <si>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</si>
  <si>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</si>
  <si>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</si>
  <si>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</si>
  <si>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</si>
  <si>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</si>
  <si>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</si>
  <si>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</si>
  <si>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</si>
  <si>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</si>
  <si>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</si>
  <si>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</si>
  <si>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</si>
  <si>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</si>
  <si>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</si>
  <si>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</si>
  <si>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</si>
  <si>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</si>
  <si>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</si>
  <si>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</si>
  <si>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</si>
  <si>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</si>
  <si>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</si>
  <si>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</si>
  <si>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</si>
  <si>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</si>
  <si>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</si>
  <si>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</si>
  <si>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</si>
  <si>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</si>
  <si>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</si>
  <si>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</si>
  <si>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</si>
  <si>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</si>
  <si>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</si>
  <si>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</si>
  <si>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</si>
  <si>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</si>
  <si>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</si>
  <si>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</si>
  <si>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</si>
  <si>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</si>
  <si>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</si>
  <si>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</si>
  <si>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</si>
  <si>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</si>
  <si>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</si>
  <si>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</si>
  <si>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</si>
  <si>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</si>
  <si>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</si>
  <si>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</si>
  <si>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</si>
  <si>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</si>
  <si>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</si>
  <si>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</si>
  <si>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</si>
  <si>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</si>
  <si>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</si>
  <si>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</si>
  <si>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</si>
  <si>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</si>
  <si>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</si>
  <si>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</si>
  <si>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</si>
  <si>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</si>
  <si>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</si>
  <si>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</si>
  <si>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</si>
  <si>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</si>
  <si>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</si>
  <si>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</si>
  <si>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</si>
  <si>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</si>
  <si>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</si>
  <si>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</si>
  <si>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</si>
  <si>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</si>
  <si>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</si>
  <si>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</si>
  <si>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</si>
  <si>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</si>
  <si>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</si>
  <si>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</si>
  <si>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</si>
  <si>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</si>
  <si>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</si>
  <si>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</si>
  <si>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</si>
  <si>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</si>
  <si>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</si>
  <si>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</si>
  <si>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</si>
  <si>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</si>
  <si>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</si>
  <si>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</si>
  <si>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</si>
  <si>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</si>
  <si>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</si>
  <si>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</si>
  <si>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</si>
  <si>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</si>
  <si>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</si>
  <si>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</si>
  <si>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</si>
  <si>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</si>
  <si>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</si>
  <si>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</si>
  <si>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</si>
  <si>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</si>
  <si>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</si>
  <si>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</si>
  <si>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</si>
  <si>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</si>
  <si>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</si>
  <si>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</si>
  <si>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</si>
  <si>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</si>
  <si>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</si>
  <si>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</si>
  <si>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</si>
  <si>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</si>
  <si>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</si>
  <si>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</si>
  <si>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</si>
  <si>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</si>
  <si>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</si>
  <si>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</si>
  <si>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</si>
  <si>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</si>
  <si>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</si>
  <si>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</si>
  <si>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</si>
  <si>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</si>
  <si>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</si>
  <si>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</si>
  <si>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</si>
  <si>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</si>
  <si>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</si>
  <si>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</si>
  <si>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</si>
  <si>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</si>
  <si>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</si>
  <si>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</si>
  <si>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</si>
  <si>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</si>
  <si>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</si>
  <si>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</si>
  <si>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</si>
  <si>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</si>
  <si>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</si>
  <si>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</si>
  <si>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</si>
  <si>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</si>
  <si>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</si>
  <si>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</si>
  <si>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</si>
  <si>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</si>
  <si>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</si>
  <si>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</si>
  <si>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</si>
  <si>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</si>
  <si>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</si>
  <si>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</si>
  <si>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</si>
  <si>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</si>
  <si>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</si>
  <si>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</si>
  <si>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</si>
  <si>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</si>
  <si>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</si>
  <si>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</si>
  <si>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</si>
  <si>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</si>
  <si>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</si>
  <si>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</si>
  <si>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</si>
  <si>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</si>
  <si>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</si>
  <si>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</si>
  <si>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</si>
  <si>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</si>
  <si>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</si>
  <si>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</si>
  <si>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</si>
  <si>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</si>
  <si>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</si>
  <si>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</si>
  <si>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</si>
  <si>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</si>
  <si>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</si>
  <si>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</si>
  <si>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</si>
  <si>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</si>
  <si>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</si>
  <si>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</si>
  <si>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</si>
  <si>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</si>
  <si>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</si>
  <si>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</si>
  <si>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</si>
  <si>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</si>
  <si>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</si>
  <si>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</si>
  <si>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</si>
  <si>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</si>
  <si>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</si>
  <si>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</si>
  <si>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</si>
  <si>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</si>
  <si>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</si>
  <si>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</si>
  <si>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</si>
  <si>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</si>
  <si>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</si>
  <si>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</si>
  <si>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</si>
  <si>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</si>
  <si>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</si>
  <si>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</si>
  <si>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</si>
  <si>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</si>
  <si>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</si>
  <si>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</si>
  <si>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</si>
  <si>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</si>
  <si>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</si>
  <si>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</si>
  <si>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</si>
  <si>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</si>
  <si>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</si>
  <si>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</si>
  <si>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</si>
  <si>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</si>
  <si>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</si>
  <si>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</si>
  <si>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</si>
  <si>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</si>
  <si>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</si>
  <si>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</si>
  <si>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</si>
  <si>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</si>
  <si>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</si>
  <si>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</si>
  <si>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</si>
  <si>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</si>
  <si>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</si>
  <si>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</si>
  <si>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</si>
  <si>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</si>
  <si>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</si>
  <si>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</si>
  <si>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</si>
  <si>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</si>
  <si>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</si>
  <si>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</si>
  <si>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</si>
  <si>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</si>
  <si>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</si>
  <si>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</si>
  <si>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</si>
  <si>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</si>
  <si>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</si>
  <si>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</si>
  <si>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</si>
  <si>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</si>
  <si>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</si>
  <si>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</si>
  <si>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</si>
  <si>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</si>
  <si>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</si>
  <si>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</si>
  <si>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</si>
  <si>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</si>
  <si>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</si>
  <si>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</si>
  <si>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</si>
  <si>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</si>
  <si>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</si>
  <si>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</si>
  <si>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</si>
  <si>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</si>
  <si>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</si>
  <si>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</si>
  <si>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</si>
  <si>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</si>
  <si>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</si>
  <si>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</si>
  <si>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</si>
  <si>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</si>
  <si>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</si>
  <si>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</si>
  <si>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</si>
  <si>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</si>
  <si>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</si>
  <si>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</si>
  <si>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</si>
  <si>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</si>
  <si>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</si>
  <si>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</si>
  <si>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</si>
  <si>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</si>
  <si>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</si>
  <si>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</si>
  <si>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</si>
  <si>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</si>
  <si>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</si>
  <si>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</si>
  <si>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</si>
  <si>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</si>
  <si>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</si>
  <si>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</si>
  <si>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</si>
  <si>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</si>
  <si>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</si>
  <si>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</si>
  <si>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</si>
  <si>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</si>
  <si>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</si>
  <si>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</si>
  <si>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</si>
  <si>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</si>
  <si>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</si>
  <si>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</si>
  <si>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</si>
  <si>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</si>
  <si>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</si>
  <si>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</si>
  <si>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</si>
  <si>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</si>
  <si>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</si>
  <si>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</si>
  <si>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</si>
  <si>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</si>
  <si>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</si>
  <si>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</si>
  <si>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</si>
  <si>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</si>
  <si>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</si>
  <si>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</si>
  <si>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</si>
  <si>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</si>
  <si>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</si>
  <si>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</si>
  <si>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</si>
  <si>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</si>
  <si>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</si>
  <si>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</si>
  <si>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</si>
  <si>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</si>
  <si>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</si>
  <si>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</si>
  <si>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</si>
  <si>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</si>
  <si>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</si>
  <si>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</si>
  <si>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</si>
  <si>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</si>
  <si>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</si>
  <si>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</si>
  <si>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</si>
  <si>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</si>
  <si>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</si>
  <si>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</si>
  <si>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</si>
  <si>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</si>
  <si>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</si>
  <si>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</si>
  <si>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</si>
  <si>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</si>
  <si>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</si>
  <si>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</si>
  <si>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</si>
  <si>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</si>
  <si>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</si>
  <si>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</si>
  <si>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</si>
  <si>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</si>
  <si>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</si>
  <si>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</si>
  <si>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</si>
  <si>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</si>
  <si>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</si>
  <si>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</si>
  <si>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</si>
  <si>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</si>
  <si>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</si>
  <si>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</si>
  <si>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</si>
  <si>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</si>
  <si>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</si>
  <si>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</si>
  <si>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</si>
  <si>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</si>
  <si>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</si>
  <si>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</si>
  <si>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</si>
  <si>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</si>
  <si>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</si>
  <si>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</si>
  <si>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</si>
  <si>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</si>
  <si>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</si>
  <si>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</si>
  <si>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</si>
  <si>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</si>
  <si>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</si>
  <si>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</si>
  <si>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</si>
  <si>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</si>
  <si>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</si>
  <si>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</si>
  <si>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</si>
  <si>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</si>
  <si>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</si>
  <si>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</si>
  <si>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</si>
  <si>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</si>
  <si>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</si>
  <si>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</si>
  <si>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</si>
  <si>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</si>
  <si>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</si>
  <si>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</si>
  <si>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</si>
  <si>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</si>
  <si>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</si>
  <si>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</si>
  <si>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</si>
  <si>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</si>
  <si>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</si>
  <si>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</si>
  <si>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</si>
  <si>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</si>
  <si>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</si>
  <si>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</si>
  <si>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</si>
  <si>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</si>
  <si>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</si>
  <si>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</si>
  <si>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</si>
  <si>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</si>
  <si>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</si>
  <si>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</si>
  <si>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</si>
  <si>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</si>
  <si>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</si>
  <si>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</si>
  <si>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</si>
  <si>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</si>
  <si>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</si>
  <si>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</si>
  <si>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</si>
  <si>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</si>
  <si>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</si>
  <si>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</si>
  <si>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</si>
  <si>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</si>
  <si>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</si>
  <si>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</si>
  <si>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</si>
  <si>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</si>
  <si>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</si>
  <si>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</si>
  <si>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</si>
  <si>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</si>
  <si>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</si>
  <si>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</si>
  <si>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</si>
  <si>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</si>
  <si>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</si>
  <si>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</si>
  <si>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</si>
  <si>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</si>
  <si>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</si>
  <si>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</si>
  <si>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</si>
  <si>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</si>
  <si>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</si>
  <si>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</si>
  <si>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</si>
  <si>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</si>
  <si>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</si>
  <si>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</si>
  <si>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</si>
  <si>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</si>
  <si>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</si>
  <si>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</si>
  <si>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</si>
  <si>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</si>
  <si>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</si>
  <si>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</si>
  <si>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</si>
  <si>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</si>
  <si>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</si>
  <si>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</si>
  <si>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</si>
  <si>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</si>
  <si>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</si>
  <si>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</si>
  <si>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</si>
  <si>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</si>
  <si>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</si>
  <si>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</si>
  <si>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</si>
  <si>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</si>
  <si>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</si>
  <si>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</si>
  <si>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</si>
  <si>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</si>
  <si>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</si>
  <si>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</si>
  <si>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</si>
  <si>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</si>
  <si>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</si>
  <si>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</si>
  <si>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</si>
  <si>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</si>
  <si>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</si>
  <si>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</si>
  <si>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</si>
  <si>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</si>
  <si>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</si>
  <si>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</si>
  <si>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</si>
  <si>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</si>
  <si>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</si>
  <si>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</si>
  <si>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</si>
  <si>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</si>
  <si>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</si>
  <si>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</si>
  <si>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</si>
  <si>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</si>
  <si>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</si>
  <si>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</si>
  <si>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</si>
  <si>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</si>
  <si>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</si>
  <si>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</si>
  <si>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</si>
  <si>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</si>
  <si>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</si>
  <si>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</si>
  <si>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</si>
  <si>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</si>
  <si>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</si>
  <si>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</si>
  <si>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</si>
  <si>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</si>
  <si>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</si>
  <si>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</si>
  <si>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</si>
  <si>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</si>
  <si>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</si>
  <si>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</si>
  <si>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</si>
  <si>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</si>
  <si>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</si>
  <si>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</si>
  <si>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</si>
  <si>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</si>
  <si>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</si>
  <si>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</si>
  <si>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</si>
  <si>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</si>
  <si>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</si>
  <si>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</si>
  <si>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</si>
  <si>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</si>
  <si>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</si>
  <si>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</si>
  <si>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</si>
  <si>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</si>
  <si>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</si>
  <si>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</si>
  <si>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</si>
  <si>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</si>
  <si>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</si>
  <si>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</si>
  <si>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</si>
  <si>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</si>
  <si>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</si>
  <si>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</si>
  <si>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</si>
  <si>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</si>
  <si>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</si>
  <si>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</si>
  <si>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</si>
  <si>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</si>
  <si>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</si>
  <si>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</si>
  <si>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</si>
  <si>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</si>
  <si>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</si>
  <si>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</si>
  <si>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</si>
  <si>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</si>
  <si>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</si>
  <si>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</si>
  <si>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</si>
  <si>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</si>
  <si>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</si>
  <si>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</si>
  <si>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</si>
  <si>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</si>
  <si>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</si>
  <si>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</si>
  <si>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</si>
  <si>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</si>
  <si>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</si>
  <si>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</si>
  <si>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</si>
  <si>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</si>
  <si>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</si>
  <si>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</si>
  <si>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</si>
  <si>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</si>
  <si>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</si>
  <si>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</si>
  <si>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</si>
  <si>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</si>
  <si>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</si>
  <si>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</si>
  <si>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</si>
  <si>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</si>
  <si>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</si>
  <si>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</si>
  <si>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</si>
  <si>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</si>
  <si>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</si>
  <si>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</si>
  <si>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</si>
  <si>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</si>
  <si>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</si>
  <si>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</si>
  <si>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</si>
  <si>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</si>
  <si>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</si>
  <si>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</si>
  <si>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</si>
  <si>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</si>
  <si>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</si>
  <si>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</si>
  <si>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</si>
  <si>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</si>
  <si>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</si>
  <si>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</si>
  <si>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</si>
  <si>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</si>
  <si>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</si>
  <si>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</si>
  <si>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</si>
  <si>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</si>
  <si>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</si>
  <si>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</si>
  <si>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</si>
  <si>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</si>
  <si>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</si>
  <si>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</si>
  <si>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</si>
  <si>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</si>
  <si>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</si>
  <si>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</si>
  <si>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</si>
  <si>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</si>
  <si>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</si>
  <si>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</si>
  <si>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</si>
  <si>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</si>
  <si>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</si>
  <si>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</si>
  <si>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</si>
  <si>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</si>
  <si>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</si>
  <si>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</si>
  <si>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</si>
  <si>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</si>
  <si>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</si>
  <si>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</si>
  <si>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</si>
  <si>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</si>
  <si>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</si>
  <si>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</si>
  <si>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</si>
  <si>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</si>
  <si>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</si>
  <si>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</si>
  <si>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</si>
  <si>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</si>
  <si>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</si>
  <si>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</si>
  <si>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</si>
  <si>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</si>
  <si>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</si>
  <si>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</si>
  <si>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</si>
  <si>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</si>
  <si>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</si>
  <si>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</si>
  <si>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</si>
  <si>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</si>
  <si>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</si>
  <si>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</si>
  <si>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</si>
  <si>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</si>
  <si>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</si>
  <si>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</si>
  <si>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</si>
  <si>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</si>
  <si>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</si>
  <si>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</si>
  <si>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</si>
  <si>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</si>
  <si>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</si>
  <si>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</si>
  <si>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</si>
  <si>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</si>
  <si>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</si>
  <si>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</si>
  <si>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</si>
  <si>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</si>
  <si>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</si>
  <si>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</si>
  <si>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</si>
  <si>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</si>
  <si>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</si>
  <si>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</si>
  <si>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</si>
  <si>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</si>
  <si>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</si>
  <si>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</si>
  <si>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</si>
  <si>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</si>
  <si>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</si>
  <si>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</si>
  <si>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</si>
  <si>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</si>
  <si>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</si>
  <si>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</si>
  <si>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</si>
  <si>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</si>
  <si>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</si>
  <si>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</si>
  <si>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</si>
  <si>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</si>
  <si>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</si>
  <si>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</si>
  <si>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</si>
  <si>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</si>
  <si>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</si>
  <si>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</si>
  <si>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</si>
  <si>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</si>
  <si>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</si>
  <si>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</si>
  <si>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</si>
  <si>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</si>
  <si>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</si>
  <si>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</si>
  <si>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</si>
  <si>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</si>
  <si>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</si>
  <si>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</si>
  <si>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</si>
  <si>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</si>
  <si>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</si>
  <si>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</si>
  <si>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</si>
  <si>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</si>
  <si>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</si>
  <si>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</si>
  <si>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</si>
  <si>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</si>
  <si>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</si>
  <si>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</si>
  <si>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</si>
  <si>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</si>
  <si>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</si>
  <si>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</si>
  <si>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</si>
  <si>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</si>
  <si>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</si>
  <si>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</si>
  <si>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</si>
  <si>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</si>
  <si>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</si>
  <si>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</si>
  <si>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</si>
  <si>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</si>
  <si>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</si>
  <si>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</si>
  <si>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</si>
  <si>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</si>
  <si>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</si>
  <si>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</si>
  <si>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</si>
  <si>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</si>
  <si>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</si>
  <si>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</si>
  <si>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</si>
  <si>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</si>
  <si>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</si>
  <si>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</si>
  <si>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</si>
  <si>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</si>
  <si>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</si>
  <si>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</si>
  <si>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</si>
  <si>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</si>
  <si>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</si>
  <si>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</si>
  <si>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</si>
  <si>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</si>
  <si>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</si>
  <si>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</si>
  <si>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</si>
  <si>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</si>
  <si>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</si>
  <si>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</si>
  <si>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</si>
  <si>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</si>
  <si>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</si>
  <si>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</si>
  <si>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</si>
  <si>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</si>
  <si>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</si>
  <si>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</si>
  <si>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</si>
  <si>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</si>
  <si>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</si>
  <si>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</si>
  <si>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</si>
  <si>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</si>
  <si>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</si>
  <si>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</si>
  <si>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</si>
  <si>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</si>
  <si>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</si>
  <si>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</si>
  <si>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</si>
  <si>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</si>
  <si>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</si>
  <si>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</si>
  <si>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</si>
  <si>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</si>
  <si>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</si>
  <si>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</si>
  <si>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</si>
  <si>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</si>
  <si>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</si>
  <si>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</si>
  <si>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</si>
  <si>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</si>
  <si>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</si>
  <si>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</si>
  <si>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</si>
  <si>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</si>
  <si>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</si>
  <si>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</si>
  <si>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</si>
  <si>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</si>
  <si>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</si>
  <si>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</si>
  <si>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</si>
  <si>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</si>
  <si>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</si>
  <si>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</si>
  <si>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</si>
  <si>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</si>
  <si>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</si>
  <si>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</si>
  <si>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</si>
  <si>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</si>
  <si>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</si>
  <si>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</si>
  <si>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</si>
  <si>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</si>
  <si>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</si>
  <si>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</si>
  <si>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</si>
  <si>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</si>
  <si>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</si>
  <si>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</si>
  <si>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</si>
  <si>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</si>
  <si>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</si>
  <si>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</si>
  <si>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</si>
  <si>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</si>
  <si>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</si>
  <si>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</si>
  <si>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</si>
  <si>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</si>
  <si>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</si>
  <si>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</si>
  <si>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</si>
  <si>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</si>
  <si>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</si>
  <si>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</si>
  <si>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</si>
  <si>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</si>
  <si>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</si>
  <si>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</si>
  <si>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</si>
  <si>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</si>
  <si>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</si>
  <si>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</si>
  <si>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</si>
  <si>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</si>
  <si>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</si>
  <si>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</si>
  <si>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</si>
  <si>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</si>
  <si>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</si>
  <si>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</si>
  <si>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</si>
  <si>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</si>
  <si>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</si>
  <si>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</si>
  <si>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</si>
  <si>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</si>
  <si>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</si>
  <si>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</si>
  <si>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</si>
  <si>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</si>
  <si>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</si>
  <si>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</si>
  <si>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</si>
  <si>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</si>
  <si>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</si>
  <si>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</si>
  <si>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</si>
  <si>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#calcs</t>
  </si>
  <si>
    <t>isSameByElm()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</si>
  <si>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</si>
  <si>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</si>
  <si>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</si>
  <si>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</si>
  <si>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</si>
  <si>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</si>
  <si>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</si>
  <si>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</si>
  <si>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</si>
  <si>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</si>
  <si>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</si>
  <si>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</si>
  <si>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</si>
  <si>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</si>
  <si>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</si>
  <si>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</si>
  <si>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</si>
  <si>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</si>
  <si>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</si>
  <si>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</si>
  <si>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</si>
  <si>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</si>
  <si>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</si>
  <si>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</si>
  <si>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</si>
  <si>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</si>
  <si>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</si>
  <si>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</si>
  <si>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</si>
  <si>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</si>
  <si>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</si>
  <si>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</si>
  <si>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</si>
  <si>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</si>
  <si>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</si>
  <si>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</si>
  <si>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</si>
  <si>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</si>
  <si>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</si>
  <si>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</si>
  <si>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</si>
  <si>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</si>
  <si>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</si>
  <si>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</si>
  <si>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</si>
  <si>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</si>
  <si>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</si>
  <si>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</si>
  <si>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</si>
  <si>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</si>
  <si>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</si>
  <si>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</si>
  <si>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</si>
  <si>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</si>
  <si>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</si>
  <si>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</si>
  <si>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</si>
  <si>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</si>
  <si>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</si>
  <si>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</si>
  <si>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</si>
  <si>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</si>
  <si>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</si>
  <si>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</si>
  <si>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</si>
  <si>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</si>
  <si>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</si>
  <si>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</si>
  <si>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</si>
  <si>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</si>
  <si>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</si>
  <si>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</si>
  <si>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</si>
  <si>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</si>
  <si>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</si>
  <si>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</si>
  <si>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</si>
  <si>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</si>
  <si>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</si>
  <si>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</si>
  <si>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</si>
  <si>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</si>
  <si>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</si>
  <si>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</si>
  <si>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</si>
  <si>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</si>
  <si>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</si>
  <si>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</si>
  <si>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</si>
  <si>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</si>
  <si>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</si>
  <si>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</si>
  <si>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</si>
  <si>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</si>
  <si>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</si>
  <si>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</si>
  <si>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</si>
  <si>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</si>
  <si>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</si>
  <si>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</si>
  <si>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</si>
  <si>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</si>
  <si>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overlaps .byElm</t>
  </si>
  <si>
    <t>is 2D &amp;&amp; bAbE?</t>
  </si>
  <si>
    <t>is 1D &amp;&amp; byElm?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</si>
  <si>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</si>
  <si>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</si>
  <si>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</si>
  <si>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</si>
  <si>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</si>
  <si>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</si>
  <si>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</si>
  <si>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</si>
  <si>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</si>
  <si>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</si>
  <si>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</si>
  <si>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</si>
  <si>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</si>
  <si>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</si>
  <si>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</si>
  <si>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</si>
  <si>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</si>
  <si>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</si>
  <si>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</si>
  <si>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</si>
  <si>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</si>
  <si>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</si>
  <si>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</si>
  <si>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</si>
  <si>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</si>
  <si>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</si>
  <si>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</si>
  <si>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</si>
  <si>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</si>
  <si>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</si>
  <si>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</si>
  <si>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</si>
  <si>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</si>
  <si>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</si>
  <si>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</si>
  <si>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</si>
  <si>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</si>
  <si>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</si>
  <si>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</si>
  <si>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</si>
  <si>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</si>
  <si>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</si>
  <si>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</si>
  <si>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</si>
  <si>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</si>
  <si>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</si>
  <si>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</si>
  <si>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</si>
  <si>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</si>
  <si>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</si>
  <si>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</si>
  <si>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</si>
  <si>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</si>
  <si>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</si>
  <si>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</si>
  <si>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</si>
  <si>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</si>
  <si>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</si>
  <si>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</si>
  <si>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</si>
  <si>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</si>
  <si>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</si>
  <si>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</si>
  <si>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</si>
  <si>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</si>
  <si>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</si>
  <si>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</si>
  <si>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</si>
  <si>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</si>
  <si>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</si>
  <si>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</si>
  <si>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</si>
  <si>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</si>
  <si>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</si>
  <si>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</si>
  <si>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</si>
  <si>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</si>
  <si>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</si>
  <si>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</si>
  <si>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</si>
  <si>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</si>
  <si>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</si>
  <si>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</si>
  <si>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</si>
  <si>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</si>
  <si>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</si>
  <si>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</si>
  <si>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</si>
  <si>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</si>
  <si>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</si>
  <si>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</si>
  <si>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</si>
  <si>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</si>
  <si>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</si>
  <si>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</si>
  <si>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</si>
  <si>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</si>
  <si>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</si>
  <si>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</si>
  <si>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</si>
  <si>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</si>
  <si>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</si>
  <si>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</si>
  <si>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</si>
  <si>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</si>
  <si>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</si>
  <si>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</si>
  <si>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</si>
  <si>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</si>
  <si>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</si>
  <si>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</si>
  <si>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</si>
  <si>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</si>
  <si>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</si>
  <si>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</si>
  <si>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</si>
  <si>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</si>
  <si>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</si>
  <si>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</si>
  <si>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</si>
  <si>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</si>
  <si>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</si>
  <si>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</si>
  <si>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</si>
  <si>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</si>
  <si>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</si>
  <si>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</si>
  <si>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</si>
  <si>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</si>
  <si>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</si>
  <si>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</si>
  <si>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</si>
  <si>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</si>
  <si>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</si>
  <si>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</si>
  <si>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</si>
  <si>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</si>
  <si>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</si>
  <si>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</si>
  <si>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</si>
  <si>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</si>
  <si>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</si>
  <si>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</si>
  <si>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</si>
  <si>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</si>
  <si>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</si>
  <si>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</si>
  <si>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</si>
  <si>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</si>
  <si>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</si>
  <si>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</si>
  <si>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</si>
  <si>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</si>
  <si>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</si>
  <si>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</si>
  <si>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</si>
  <si>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</si>
  <si>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</si>
  <si>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</si>
  <si>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</si>
  <si>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</si>
  <si>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</si>
  <si>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</si>
  <si>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</si>
  <si>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</si>
  <si>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</si>
  <si>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</si>
  <si>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</si>
  <si>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</si>
  <si>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</si>
  <si>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</si>
  <si>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</si>
  <si>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</si>
  <si>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</si>
  <si>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</si>
  <si>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</si>
  <si>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</si>
  <si>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</si>
  <si>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</si>
  <si>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</si>
  <si>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</si>
  <si>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</si>
  <si>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</si>
  <si>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</si>
  <si>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</si>
  <si>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</si>
  <si>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</si>
  <si>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</si>
  <si>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</si>
  <si>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</si>
  <si>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</si>
  <si>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</si>
  <si>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</si>
  <si>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</si>
  <si>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</si>
  <si>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</si>
  <si>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</si>
  <si>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</si>
  <si>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</si>
  <si>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</si>
  <si>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</si>
  <si>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</si>
  <si>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</si>
  <si>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</si>
  <si>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</si>
  <si>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</si>
  <si>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</si>
  <si>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</si>
  <si>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</si>
  <si>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</si>
  <si>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</si>
  <si>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</si>
  <si>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</si>
  <si>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</si>
  <si>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</si>
  <si>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</si>
  <si>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</si>
  <si>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</si>
  <si>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</si>
  <si>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</si>
  <si>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</si>
  <si>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</si>
  <si>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</si>
  <si>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</si>
  <si>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</si>
  <si>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</si>
  <si>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</si>
  <si>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</si>
  <si>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</si>
  <si>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</si>
  <si>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</si>
  <si>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</si>
  <si>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</si>
  <si>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</si>
  <si>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</si>
  <si>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</si>
  <si>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</si>
  <si>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</si>
  <si>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</si>
  <si>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</si>
  <si>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</si>
  <si>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</si>
  <si>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</si>
  <si>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</si>
  <si>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</si>
  <si>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</si>
  <si>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</si>
  <si>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</si>
  <si>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</si>
  <si>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</si>
  <si>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</si>
  <si>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</si>
  <si>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</si>
  <si>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</si>
  <si>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</si>
  <si>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</si>
  <si>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</si>
  <si>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</si>
  <si>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</si>
  <si>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</si>
  <si>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</si>
  <si>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</si>
  <si>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</si>
  <si>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</si>
  <si>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</si>
  <si>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</si>
  <si>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</si>
  <si>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</si>
  <si>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</si>
  <si>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</si>
  <si>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</si>
  <si>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</si>
  <si>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</si>
  <si>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</si>
  <si>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</si>
  <si>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</si>
  <si>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</si>
  <si>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</si>
  <si>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</si>
  <si>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</si>
  <si>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</si>
  <si>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</si>
  <si>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</si>
  <si>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</si>
  <si>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</si>
  <si>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</si>
  <si>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</si>
  <si>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</si>
  <si>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</si>
  <si>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</si>
  <si>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</si>
  <si>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</si>
  <si>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</si>
  <si>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</si>
  <si>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</si>
  <si>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</si>
  <si>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</si>
  <si>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</si>
  <si>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</si>
  <si>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</si>
  <si>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</si>
  <si>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</si>
  <si>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</si>
  <si>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</si>
  <si>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</si>
  <si>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</si>
  <si>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</si>
  <si>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</si>
  <si>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</si>
  <si>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</si>
  <si>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</si>
  <si>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</si>
  <si>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</si>
  <si>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</si>
  <si>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</si>
  <si>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</si>
  <si>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</si>
  <si>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</si>
  <si>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</si>
  <si>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</si>
  <si>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</si>
  <si>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</si>
  <si>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</si>
  <si>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</si>
  <si>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</si>
  <si>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</si>
  <si>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</si>
  <si>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</si>
  <si>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</si>
  <si>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</si>
  <si>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</si>
  <si>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</si>
  <si>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</si>
  <si>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</si>
  <si>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</si>
  <si>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</si>
  <si>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</si>
  <si>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</si>
  <si>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</si>
  <si>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</si>
  <si>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</si>
  <si>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</si>
  <si>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</si>
  <si>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</si>
  <si>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</si>
  <si>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</si>
  <si>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</si>
  <si>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</si>
  <si>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</si>
  <si>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</si>
  <si>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</si>
  <si>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</si>
  <si>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</si>
  <si>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</si>
  <si>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</si>
  <si>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</si>
  <si>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</si>
  <si>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</si>
  <si>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</si>
  <si>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</si>
  <si>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</si>
  <si>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</si>
  <si>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</si>
  <si>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</si>
  <si>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</si>
  <si>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</si>
  <si>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</si>
  <si>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</si>
  <si>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</si>
  <si>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</si>
  <si>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</si>
  <si>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</si>
  <si>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</si>
  <si>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</si>
  <si>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</si>
  <si>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</si>
  <si>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</si>
  <si>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</si>
  <si>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</si>
  <si>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</si>
  <si>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</si>
  <si>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</si>
  <si>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</si>
  <si>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</si>
  <si>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</si>
  <si>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</si>
  <si>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</si>
  <si>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</si>
  <si>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</si>
  <si>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</si>
  <si>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</si>
  <si>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</si>
  <si>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</si>
  <si>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</si>
  <si>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</si>
  <si>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</si>
  <si>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</si>
  <si>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</si>
  <si>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</si>
  <si>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</si>
  <si>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</si>
  <si>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</si>
  <si>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</si>
  <si>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</si>
  <si>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</si>
  <si>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</si>
  <si>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</si>
  <si>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</si>
  <si>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</si>
  <si>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</si>
  <si>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</si>
  <si>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</si>
  <si>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</si>
  <si>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</si>
  <si>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</si>
  <si>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</si>
  <si>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</si>
  <si>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</si>
  <si>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</si>
  <si>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</si>
  <si>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</si>
  <si>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</si>
  <si>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</si>
  <si>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</si>
  <si>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</si>
  <si>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"Protected" static methods</t>
  </si>
  <si>
    <t>Private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</si>
  <si>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</si>
  <si>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</si>
  <si>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</si>
  <si>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</si>
  <si>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</si>
  <si>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</si>
  <si>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</si>
  <si>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</si>
  <si>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</si>
  <si>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</si>
  <si>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</si>
  <si>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</si>
  <si>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</si>
  <si>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</si>
  <si>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</si>
  <si>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</si>
  <si>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</si>
  <si>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</si>
  <si>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</si>
  <si>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</si>
  <si>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</si>
  <si>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</si>
  <si>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</si>
  <si>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</si>
  <si>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</si>
  <si>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</si>
  <si>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</si>
  <si>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</si>
  <si>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</si>
  <si>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</si>
  <si>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</si>
  <si>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</si>
  <si>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</si>
  <si>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</si>
  <si>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</si>
  <si>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</si>
  <si>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</si>
  <si>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</si>
  <si>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</si>
  <si>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</si>
  <si>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</si>
  <si>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</si>
  <si>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</si>
  <si>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</si>
  <si>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</si>
  <si>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</si>
  <si>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</si>
  <si>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</si>
  <si>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</si>
  <si>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</si>
  <si>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</si>
  <si>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</si>
  <si>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</si>
  <si>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</si>
  <si>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</si>
  <si>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</si>
  <si>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</si>
  <si>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</si>
  <si>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</si>
  <si>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</si>
  <si>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</si>
  <si>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</si>
  <si>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</si>
  <si>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</si>
  <si>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</si>
  <si>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</si>
  <si>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</si>
  <si>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</si>
  <si>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</si>
  <si>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</si>
  <si>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</si>
  <si>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</si>
  <si>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</si>
  <si>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</si>
  <si>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</si>
  <si>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</si>
  <si>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</si>
  <si>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</si>
  <si>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</si>
  <si>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</si>
  <si>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</si>
  <si>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</si>
  <si>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</si>
  <si>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</si>
  <si>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</si>
  <si>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</si>
  <si>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</si>
  <si>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</si>
  <si>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</si>
  <si>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</si>
  <si>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</si>
  <si>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</si>
  <si>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</si>
  <si>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</si>
  <si>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</si>
  <si>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</si>
  <si>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</si>
  <si>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</si>
  <si>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</si>
  <si>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</si>
  <si>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</si>
  <si>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</si>
  <si>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</si>
  <si>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</si>
  <si>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</si>
  <si>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</si>
  <si>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</si>
  <si>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</si>
  <si>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</si>
  <si>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</si>
  <si>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</si>
  <si>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</si>
  <si>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</si>
  <si>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</si>
  <si>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</si>
  <si>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</si>
  <si>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</si>
  <si>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</si>
  <si>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</si>
  <si>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</si>
  <si>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</si>
  <si>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</si>
  <si>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</si>
  <si>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</si>
  <si>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</si>
  <si>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</si>
  <si>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</si>
  <si>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</si>
  <si>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</si>
  <si>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</si>
  <si>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</si>
  <si>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</si>
  <si>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</si>
  <si>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</si>
  <si>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</si>
  <si>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</si>
  <si>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</si>
  <si>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</si>
  <si>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</si>
  <si>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</si>
  <si>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</si>
  <si>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</si>
  <si>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</si>
  <si>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</si>
  <si>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</si>
  <si>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</si>
  <si>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</si>
  <si>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</si>
  <si>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</si>
  <si>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</si>
  <si>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</si>
  <si>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</si>
  <si>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</si>
  <si>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</si>
  <si>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</si>
  <si>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</si>
  <si>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</si>
  <si>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</si>
  <si>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</si>
  <si>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</si>
  <si>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</si>
  <si>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</si>
  <si>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</si>
  <si>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</si>
  <si>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</si>
  <si>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</si>
  <si>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</si>
  <si>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</si>
  <si>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</si>
  <si>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</si>
  <si>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</si>
  <si>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</si>
  <si>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</si>
  <si>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</si>
  <si>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</si>
  <si>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</si>
  <si>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</si>
  <si>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</si>
  <si>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</si>
  <si>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</si>
  <si>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</si>
  <si>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</si>
  <si>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</si>
  <si>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</si>
  <si>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</si>
  <si>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</si>
  <si>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</si>
  <si>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</si>
  <si>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</si>
  <si>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</si>
  <si>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</si>
  <si>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</si>
  <si>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</si>
  <si>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</si>
  <si>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</si>
  <si>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</si>
  <si>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</si>
  <si>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</si>
  <si>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</si>
  <si>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</si>
  <si>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</si>
  <si>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</si>
  <si>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</si>
  <si>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</si>
  <si>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</si>
  <si>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</si>
  <si>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</si>
  <si>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</si>
  <si>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</si>
  <si>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</si>
  <si>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</si>
  <si>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</si>
  <si>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</si>
  <si>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</si>
  <si>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</si>
  <si>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</si>
  <si>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</si>
  <si>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</si>
  <si>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</si>
  <si>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</si>
  <si>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</si>
  <si>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</si>
  <si>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</si>
  <si>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</si>
  <si>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</si>
  <si>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</si>
  <si>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</si>
  <si>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</si>
  <si>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</si>
  <si>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</si>
  <si>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</si>
  <si>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</si>
  <si>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</si>
  <si>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</si>
  <si>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</si>
  <si>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</si>
  <si>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</si>
  <si>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</si>
  <si>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</si>
  <si>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</si>
  <si>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</si>
  <si>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</si>
  <si>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</si>
  <si>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</si>
  <si>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</si>
  <si>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</si>
  <si>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</si>
  <si>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</si>
  <si>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</si>
  <si>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</si>
  <si>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</si>
  <si>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</si>
  <si>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</si>
  <si>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</si>
  <si>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</si>
  <si>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</si>
  <si>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</si>
  <si>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</si>
  <si>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</si>
  <si>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</si>
  <si>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</si>
  <si>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</si>
  <si>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</si>
  <si>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</si>
  <si>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</si>
  <si>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</si>
  <si>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</si>
  <si>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</si>
  <si>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</si>
  <si>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</si>
  <si>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</si>
  <si>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</si>
  <si>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</si>
  <si>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</si>
  <si>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</si>
  <si>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</si>
  <si>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</si>
  <si>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</si>
  <si>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</si>
  <si>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</si>
  <si>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</si>
  <si>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</si>
  <si>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</si>
  <si>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</si>
  <si>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</si>
  <si>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</si>
  <si>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</si>
  <si>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</si>
  <si>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</si>
  <si>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</si>
  <si>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</si>
  <si>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</si>
  <si>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</si>
  <si>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</si>
  <si>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</si>
  <si>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</si>
  <si>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</si>
  <si>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</si>
  <si>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</si>
  <si>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</si>
  <si>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</si>
  <si>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</si>
  <si>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</si>
  <si>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</si>
  <si>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</si>
  <si>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</si>
  <si>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</si>
  <si>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</si>
  <si>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</si>
  <si>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</si>
  <si>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</si>
  <si>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</si>
  <si>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</si>
  <si>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</si>
  <si>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</si>
  <si>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</si>
  <si>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</si>
  <si>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</si>
  <si>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</si>
  <si>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</si>
  <si>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</si>
  <si>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</si>
  <si>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</si>
  <si>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</si>
  <si>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</si>
  <si>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</si>
  <si>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</si>
  <si>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</si>
  <si>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</si>
  <si>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</si>
  <si>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</si>
  <si>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</si>
  <si>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</si>
  <si>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</si>
  <si>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</si>
  <si>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</si>
  <si>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</si>
  <si>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</si>
  <si>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</si>
  <si>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</si>
  <si>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</si>
  <si>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</si>
  <si>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</si>
  <si>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</si>
  <si>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</si>
  <si>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</si>
  <si>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</si>
  <si>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</si>
  <si>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</si>
  <si>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</si>
  <si>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</si>
  <si>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</si>
  <si>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</si>
  <si>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</si>
  <si>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</si>
  <si>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</si>
  <si>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</si>
  <si>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</si>
  <si>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</si>
  <si>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</si>
  <si>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</si>
  <si>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</si>
  <si>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</si>
  <si>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</si>
  <si>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</si>
  <si>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</si>
  <si>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</si>
  <si>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</si>
  <si>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</si>
  <si>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</si>
  <si>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</si>
  <si>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</si>
  <si>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</si>
  <si>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</si>
  <si>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</si>
  <si>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</si>
  <si>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</si>
  <si>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</si>
  <si>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</si>
  <si>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</si>
  <si>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</si>
  <si>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</si>
  <si>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</si>
  <si>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</si>
  <si>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</si>
  <si>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</si>
  <si>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</si>
  <si>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</si>
  <si>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</si>
  <si>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</si>
  <si>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</si>
  <si>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</si>
  <si>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</si>
  <si>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</si>
  <si>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</si>
  <si>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</si>
  <si>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</si>
  <si>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</si>
  <si>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</si>
  <si>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</si>
  <si>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</si>
  <si>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</si>
  <si>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</si>
  <si>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</si>
  <si>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</si>
  <si>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</si>
  <si>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</si>
  <si>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</si>
  <si>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</si>
  <si>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</si>
  <si>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</si>
  <si>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</si>
  <si>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</si>
  <si>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</si>
  <si>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</si>
  <si>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</si>
  <si>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</si>
  <si>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</si>
  <si>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</si>
  <si>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</si>
  <si>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</si>
  <si>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</si>
  <si>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</si>
  <si>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</si>
  <si>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</si>
  <si>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</si>
  <si>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</si>
  <si>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</si>
  <si>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</si>
  <si>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</si>
  <si>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</si>
  <si>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</si>
  <si>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</si>
  <si>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</si>
  <si>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</si>
  <si>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</si>
  <si>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</si>
  <si>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</si>
  <si>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</si>
  <si>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</si>
  <si>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</si>
  <si>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</si>
  <si>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</si>
  <si>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</si>
  <si>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</si>
  <si>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</si>
  <si>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</si>
  <si>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</si>
  <si>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</si>
  <si>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</si>
  <si>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</si>
  <si>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</si>
  <si>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</si>
  <si>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</si>
  <si>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</si>
  <si>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</si>
  <si>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</si>
  <si>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</si>
  <si>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</si>
  <si>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</si>
  <si>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</si>
  <si>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</si>
  <si>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</si>
  <si>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</si>
  <si>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</si>
  <si>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</si>
  <si>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</si>
  <si>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</si>
  <si>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</si>
  <si>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</si>
  <si>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</si>
  <si>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</si>
  <si>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</si>
  <si>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</si>
  <si>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</si>
  <si>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</si>
  <si>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</si>
  <si>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</si>
  <si>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</si>
  <si>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</si>
  <si>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</si>
  <si>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</si>
  <si>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</si>
  <si>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</si>
  <si>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</si>
  <si>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</si>
  <si>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</si>
  <si>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</si>
  <si>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</si>
  <si>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</si>
  <si>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</si>
  <si>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</si>
  <si>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</si>
  <si>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</si>
  <si>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</si>
  <si>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</si>
  <si>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</si>
  <si>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</si>
  <si>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</si>
  <si>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</si>
  <si>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</si>
  <si>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</si>
  <si>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</si>
  <si>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</si>
  <si>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</si>
  <si>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</si>
  <si>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</si>
  <si>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</si>
  <si>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</si>
  <si>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</si>
  <si>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</si>
  <si>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</si>
  <si>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</si>
  <si>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</si>
  <si>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</si>
  <si>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</si>
  <si>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</si>
  <si>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</si>
  <si>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</si>
  <si>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</si>
  <si>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</si>
  <si>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</si>
  <si>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</si>
  <si>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</si>
  <si>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</si>
  <si>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</si>
  <si>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</si>
  <si>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</si>
  <si>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</si>
  <si>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</si>
  <si>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</si>
  <si>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</si>
  <si>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</si>
  <si>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</si>
  <si>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</si>
  <si>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</si>
  <si>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</si>
  <si>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</si>
  <si>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</si>
  <si>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</si>
  <si>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</si>
  <si>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</si>
  <si>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</si>
  <si>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</si>
  <si>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</si>
  <si>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</si>
  <si>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</si>
  <si>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</si>
  <si>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</si>
  <si>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</si>
  <si>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</si>
  <si>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</si>
  <si>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</si>
  <si>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</si>
  <si>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</si>
  <si>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</si>
  <si>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</si>
  <si>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</si>
  <si>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</si>
  <si>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</si>
  <si>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</si>
  <si>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</si>
  <si>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</si>
  <si>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</si>
  <si>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</si>
  <si>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</si>
  <si>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</si>
  <si>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</si>
  <si>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</si>
  <si>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</si>
  <si>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</si>
  <si>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</si>
  <si>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</si>
  <si>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</si>
  <si>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</si>
  <si>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</si>
  <si>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</si>
  <si>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</si>
  <si>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</si>
  <si>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</si>
  <si>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</si>
  <si>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</si>
  <si>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</si>
  <si>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</si>
  <si>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</si>
  <si>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</si>
  <si>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</si>
  <si>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</si>
  <si>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</si>
  <si>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</si>
  <si>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</si>
  <si>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</si>
  <si>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</si>
  <si>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</si>
  <si>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</si>
  <si>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</si>
  <si>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</si>
  <si>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</si>
  <si>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</si>
  <si>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</si>
  <si>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</si>
  <si>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</si>
  <si>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</si>
  <si>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</si>
  <si>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</si>
  <si>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</si>
  <si>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</si>
  <si>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</si>
  <si>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</si>
  <si>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</si>
  <si>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</si>
  <si>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</si>
  <si>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</si>
  <si>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</si>
  <si>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</si>
  <si>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</si>
  <si>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</si>
  <si>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</si>
  <si>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</si>
  <si>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</si>
  <si>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</si>
  <si>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</si>
  <si>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</si>
  <si>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</si>
  <si>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</si>
  <si>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</si>
  <si>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</si>
  <si>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</si>
  <si>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</si>
  <si>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</si>
  <si>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</si>
  <si>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</si>
  <si>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</si>
  <si>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</si>
  <si>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</si>
  <si>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</si>
  <si>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</si>
  <si>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</si>
  <si>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</si>
  <si>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</si>
  <si>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</si>
  <si>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</si>
  <si>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</si>
  <si>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</si>
  <si>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</si>
  <si>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</si>
  <si>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</si>
  <si>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</si>
  <si>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</si>
  <si>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</si>
  <si>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</si>
  <si>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</si>
  <si>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</si>
  <si>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</si>
  <si>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</si>
  <si>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</si>
  <si>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</si>
  <si>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</si>
  <si>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</si>
  <si>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</si>
  <si>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</si>
  <si>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</si>
  <si>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</si>
  <si>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</si>
  <si>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</si>
  <si>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</si>
  <si>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</si>
  <si>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</si>
  <si>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</si>
  <si>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</si>
  <si>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</si>
  <si>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</si>
  <si>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</si>
  <si>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</si>
  <si>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</si>
  <si>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</si>
  <si>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</si>
  <si>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</si>
  <si>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</si>
  <si>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</si>
  <si>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</si>
  <si>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</si>
  <si>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</si>
  <si>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</si>
  <si>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</si>
  <si>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</si>
  <si>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</si>
  <si>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</si>
  <si>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</si>
  <si>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</si>
  <si>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</si>
  <si>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</si>
  <si>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</si>
  <si>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</si>
  <si>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</si>
  <si>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</si>
  <si>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</si>
  <si>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</si>
  <si>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</si>
  <si>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</si>
  <si>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</si>
  <si>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</si>
  <si>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</si>
  <si>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</si>
  <si>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</si>
  <si>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</si>
  <si>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</si>
  <si>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</si>
  <si>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</si>
  <si>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</si>
  <si>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</si>
  <si>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</si>
  <si>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</si>
  <si>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</si>
  <si>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</si>
  <si>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</si>
  <si>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</si>
  <si>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</si>
  <si>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</si>
  <si>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</si>
  <si>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</si>
  <si>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</si>
  <si>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</si>
  <si>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</si>
  <si>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</si>
  <si>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</si>
  <si>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</si>
  <si>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</si>
  <si>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</si>
  <si>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</si>
  <si>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</si>
  <si>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</si>
  <si>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</si>
  <si>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</si>
  <si>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</si>
  <si>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</si>
  <si>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</si>
  <si>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</si>
  <si>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</si>
  <si>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</si>
  <si>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</si>
  <si>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</si>
  <si>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</si>
  <si>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</si>
  <si>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</si>
  <si>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</si>
  <si>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</si>
  <si>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</si>
  <si>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</si>
  <si>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</si>
  <si>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</si>
  <si>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</si>
  <si>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</si>
  <si>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</si>
  <si>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</si>
  <si>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</si>
  <si>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</si>
  <si>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</si>
  <si>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</si>
  <si>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</si>
  <si>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</si>
  <si>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</si>
  <si>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</si>
  <si>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</si>
  <si>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</si>
  <si>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</si>
  <si>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</si>
  <si>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</si>
  <si>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</si>
  <si>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</si>
  <si>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</si>
  <si>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</si>
  <si>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</si>
  <si>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</si>
  <si>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</si>
  <si>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</si>
  <si>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</si>
  <si>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</si>
  <si>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</si>
  <si>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</si>
  <si>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</si>
  <si>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</si>
  <si>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</si>
  <si>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</si>
  <si>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</si>
  <si>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</si>
  <si>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</si>
  <si>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</si>
  <si>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</si>
  <si>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</si>
  <si>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</si>
  <si>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</si>
  <si>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</si>
  <si>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</si>
  <si>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</si>
  <si>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</si>
  <si>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</si>
  <si>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</si>
  <si>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</si>
  <si>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</si>
  <si>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</si>
  <si>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</si>
  <si>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</si>
  <si>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</si>
  <si>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</si>
  <si>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</si>
  <si>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</si>
  <si>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</si>
  <si>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</si>
  <si>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</si>
  <si>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</si>
  <si>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</si>
  <si>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</si>
  <si>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</si>
  <si>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</si>
  <si>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</si>
  <si>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</si>
  <si>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</si>
  <si>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</si>
  <si>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</si>
  <si>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</si>
  <si>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</si>
  <si>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</si>
  <si>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</si>
  <si>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</si>
  <si>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</si>
  <si>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</si>
  <si>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</si>
  <si>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</si>
  <si>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</si>
  <si>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</si>
  <si>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</si>
  <si>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</si>
  <si>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</si>
  <si>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</si>
  <si>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</si>
  <si>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</si>
  <si>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</si>
  <si>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</si>
  <si>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</si>
  <si>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</si>
  <si>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</si>
  <si>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</si>
  <si>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</si>
  <si>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</si>
  <si>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</si>
  <si>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</si>
  <si>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</si>
  <si>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</si>
  <si>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</si>
  <si>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</si>
  <si>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</si>
  <si>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</si>
  <si>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</si>
  <si>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</si>
  <si>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</si>
  <si>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</si>
  <si>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</si>
  <si>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</si>
  <si>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</si>
  <si>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</si>
  <si>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</si>
  <si>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</si>
  <si>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</si>
  <si>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</si>
  <si>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</si>
  <si>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</si>
  <si>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</si>
  <si>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</si>
  <si>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</si>
  <si>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</si>
  <si>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</si>
  <si>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</si>
  <si>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</si>
  <si>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</si>
  <si>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</si>
  <si>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</si>
  <si>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</si>
  <si>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</si>
  <si>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</si>
  <si>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</si>
  <si>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</si>
  <si>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</si>
  <si>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</si>
  <si>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</si>
  <si>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</si>
  <si>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</si>
  <si>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</si>
  <si>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</si>
  <si>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</si>
  <si>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</si>
  <si>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</si>
  <si>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</si>
  <si>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</si>
  <si>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</si>
  <si>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</si>
  <si>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</si>
  <si>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</si>
  <si>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</si>
  <si>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</si>
  <si>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</si>
  <si>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</si>
  <si>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</si>
  <si>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</si>
  <si>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</si>
  <si>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</si>
  <si>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</si>
  <si>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</si>
  <si>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</si>
  <si>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</si>
  <si>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</si>
  <si>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</si>
  <si>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</si>
  <si>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</si>
  <si>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</si>
  <si>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</si>
  <si>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</si>
  <si>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</si>
  <si>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</si>
  <si>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</si>
  <si>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</si>
  <si>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</si>
  <si>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</si>
  <si>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</si>
  <si>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</si>
  <si>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</si>
  <si>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</si>
  <si>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</si>
  <si>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</si>
  <si>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</si>
  <si>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</si>
  <si>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</si>
  <si>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</si>
  <si>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</si>
  <si>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</si>
  <si>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</si>
  <si>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</si>
  <si>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</si>
  <si>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</si>
  <si>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</si>
  <si>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</si>
  <si>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</si>
  <si>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</si>
  <si>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</si>
  <si>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</si>
  <si>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</si>
  <si>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</si>
  <si>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</si>
  <si>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</si>
  <si>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</si>
  <si>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</si>
  <si>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</si>
  <si>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</si>
  <si>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</si>
  <si>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</si>
  <si>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</si>
  <si>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</si>
  <si>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</si>
  <si>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</si>
  <si>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</si>
  <si>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</si>
  <si>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</si>
  <si>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</si>
  <si>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</si>
  <si>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</si>
  <si>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</si>
  <si>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</si>
  <si>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</si>
  <si>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</si>
  <si>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</si>
  <si>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</si>
  <si>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</si>
  <si>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</si>
  <si>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</si>
  <si>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</si>
  <si>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</si>
  <si>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</si>
  <si>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</si>
  <si>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</si>
  <si>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</si>
  <si>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</si>
  <si>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</si>
  <si>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</si>
  <si>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</si>
  <si>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</si>
  <si>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</si>
  <si>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</si>
  <si>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</si>
  <si>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</si>
  <si>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</si>
  <si>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</si>
  <si>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</si>
  <si>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</si>
  <si>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</si>
  <si>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</si>
  <si>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</si>
  <si>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</si>
  <si>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</si>
  <si>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</si>
  <si>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</si>
  <si>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</si>
  <si>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</si>
  <si>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</si>
  <si>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</si>
  <si>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</si>
  <si>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</si>
  <si>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</si>
  <si>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</si>
  <si>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</si>
  <si>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</si>
  <si>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</si>
  <si>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</si>
  <si>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</si>
  <si>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</si>
  <si>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</si>
  <si>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</si>
  <si>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</si>
  <si>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</si>
  <si>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</si>
  <si>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</si>
  <si>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</si>
  <si>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</si>
  <si>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</si>
  <si>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</si>
  <si>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</si>
  <si>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</si>
  <si>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</si>
  <si>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</si>
  <si>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</si>
  <si>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</si>
  <si>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</si>
  <si>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</si>
  <si>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</si>
  <si>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</si>
  <si>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</si>
  <si>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</si>
  <si>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</si>
  <si>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</si>
  <si>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</si>
  <si>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</si>
  <si>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</si>
  <si>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</si>
  <si>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</si>
  <si>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</si>
  <si>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</si>
  <si>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</si>
  <si>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</si>
  <si>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</si>
  <si>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</si>
  <si>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</si>
  <si>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</si>
  <si>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</si>
  <si>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</si>
  <si>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</si>
  <si>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</si>
  <si>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</si>
  <si>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</si>
  <si>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</si>
  <si>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</si>
  <si>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</si>
  <si>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</si>
  <si>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</si>
  <si>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</si>
  <si>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</si>
  <si>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</si>
  <si>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</si>
  <si>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</si>
  <si>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</si>
  <si>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</si>
  <si>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</si>
  <si>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</si>
  <si>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</si>
  <si>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</si>
  <si>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</si>
  <si>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</si>
  <si>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</si>
  <si>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</si>
  <si>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</si>
  <si>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</si>
  <si>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</si>
  <si>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</si>
  <si>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</si>
  <si>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</si>
  <si>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</si>
  <si>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</si>
  <si>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</si>
  <si>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</si>
  <si>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</si>
  <si>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</si>
  <si>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</si>
  <si>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</si>
  <si>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</si>
  <si>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</si>
  <si>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</si>
  <si>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</si>
  <si>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</si>
  <si>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</si>
  <si>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</si>
  <si>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</si>
  <si>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</si>
  <si>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</si>
  <si>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</si>
  <si>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</si>
  <si>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</si>
  <si>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</si>
  <si>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</si>
  <si>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</si>
  <si>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</si>
  <si>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</si>
  <si>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</si>
  <si>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</si>
  <si>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</si>
  <si>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</si>
  <si>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</si>
  <si>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</si>
  <si>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</si>
  <si>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</si>
  <si>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</si>
  <si>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</si>
  <si>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</si>
  <si>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</si>
  <si>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</si>
  <si>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</si>
  <si>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</si>
  <si>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</si>
  <si>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</si>
  <si>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</si>
  <si>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</si>
  <si>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</si>
  <si>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</si>
  <si>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</si>
  <si>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</si>
  <si>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</si>
  <si>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</si>
  <si>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</si>
  <si>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</si>
  <si>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</si>
  <si>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</si>
  <si>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</si>
  <si>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</si>
  <si>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</si>
  <si>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</si>
  <si>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</si>
  <si>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</si>
  <si>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</si>
  <si>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</si>
  <si>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</si>
  <si>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</si>
  <si>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</si>
  <si>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</si>
  <si>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</si>
  <si>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</si>
  <si>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</si>
  <si>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</si>
  <si>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</si>
  <si>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</si>
  <si>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</si>
  <si>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</si>
  <si>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</si>
  <si>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</si>
  <si>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</si>
  <si>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</si>
  <si>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</si>
  <si>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</si>
  <si>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</si>
  <si>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</si>
  <si>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</si>
  <si>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</si>
  <si>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</si>
  <si>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</si>
  <si>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</si>
  <si>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</si>
  <si>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</si>
  <si>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</si>
  <si>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</si>
  <si>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</si>
  <si>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</si>
  <si>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</si>
  <si>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</si>
  <si>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</si>
  <si>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</si>
  <si>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</si>
  <si>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</si>
  <si>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</si>
  <si>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</si>
  <si>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</si>
  <si>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</si>
  <si>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</si>
  <si>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</si>
  <si>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</si>
  <si>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</si>
  <si>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</si>
  <si>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</si>
  <si>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</si>
  <si>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</si>
  <si>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</si>
  <si>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</si>
  <si>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</si>
  <si>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</si>
  <si>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</si>
  <si>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</si>
  <si>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</si>
  <si>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</si>
  <si>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</si>
  <si>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</si>
  <si>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</si>
  <si>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</si>
  <si>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</si>
  <si>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</si>
  <si>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</si>
  <si>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</si>
  <si>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</si>
  <si>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</si>
  <si>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</si>
  <si>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</si>
  <si>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</si>
  <si>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</si>
  <si>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</si>
  <si>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</si>
  <si>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</si>
  <si>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</si>
  <si>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</si>
  <si>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</si>
  <si>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</si>
  <si>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</si>
  <si>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</si>
  <si>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</si>
  <si>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</si>
  <si>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</si>
  <si>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</si>
  <si>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</si>
  <si>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</si>
  <si>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</si>
  <si>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</si>
  <si>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</si>
  <si>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</si>
  <si>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</si>
  <si>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</si>
  <si>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</si>
  <si>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</si>
  <si>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</si>
  <si>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</si>
  <si>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</si>
  <si>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</si>
  <si>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</si>
  <si>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</si>
  <si>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</si>
  <si>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</si>
  <si>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</si>
  <si>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</si>
  <si>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</si>
  <si>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</si>
  <si>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</si>
  <si>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</si>
  <si>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</si>
  <si>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</si>
  <si>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</si>
  <si>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</si>
  <si>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</si>
  <si>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</si>
  <si>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</si>
  <si>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</si>
  <si>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</si>
  <si>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</si>
  <si>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</si>
  <si>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</si>
  <si>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</si>
  <si>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</si>
  <si>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</si>
  <si>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</si>
  <si>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</si>
  <si>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</si>
  <si>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</si>
  <si>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</si>
  <si>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</si>
  <si>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</si>
  <si>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</si>
  <si>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</si>
  <si>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</si>
  <si>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</si>
  <si>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</si>
  <si>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</si>
  <si>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</si>
  <si>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</si>
  <si>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</si>
  <si>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</si>
  <si>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</si>
  <si>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</si>
  <si>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</si>
  <si>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</si>
  <si>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</si>
  <si>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</si>
  <si>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</si>
  <si>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</si>
  <si>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</si>
  <si>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</si>
  <si>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</si>
  <si>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</si>
  <si>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</si>
  <si>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</si>
  <si>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</si>
  <si>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</si>
  <si>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</si>
  <si>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</si>
  <si>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</si>
  <si>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</si>
  <si>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</si>
  <si>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</si>
  <si>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</si>
  <si>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</si>
  <si>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</si>
  <si>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</si>
  <si>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</si>
  <si>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</si>
  <si>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</si>
  <si>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</si>
  <si>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</si>
  <si>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</si>
  <si>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</si>
  <si>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</si>
  <si>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</si>
  <si>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</si>
  <si>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</si>
  <si>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</si>
  <si>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</si>
  <si>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</si>
  <si>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</si>
  <si>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</si>
  <si>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</si>
  <si>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</si>
  <si>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</si>
  <si>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</si>
  <si>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</si>
  <si>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</si>
  <si>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</si>
  <si>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</si>
  <si>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</si>
  <si>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</si>
  <si>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</si>
  <si>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</si>
  <si>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</si>
  <si>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</si>
  <si>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</si>
  <si>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</si>
  <si>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</si>
  <si>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</si>
  <si>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</si>
  <si>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</si>
  <si>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</si>
  <si>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</si>
  <si>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</si>
  <si>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</si>
  <si>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</si>
  <si>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</si>
  <si>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</si>
  <si>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</si>
  <si>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</si>
  <si>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</si>
  <si>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</si>
  <si>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</si>
  <si>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</si>
  <si>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</si>
  <si>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</si>
  <si>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</si>
  <si>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</si>
  <si>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</si>
  <si>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</si>
  <si>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</si>
  <si>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</si>
  <si>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</si>
  <si>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</si>
  <si>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</si>
  <si>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</si>
  <si>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</si>
  <si>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</si>
  <si>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</si>
  <si>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</si>
  <si>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</si>
  <si>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</si>
  <si>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</si>
  <si>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</si>
  <si>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</si>
  <si>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</si>
  <si>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</si>
  <si>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</si>
  <si>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</si>
  <si>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</si>
  <si>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</si>
  <si>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</si>
  <si>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</si>
  <si>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</si>
  <si>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</si>
  <si>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</si>
  <si>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</si>
  <si>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</si>
  <si>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</si>
  <si>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</si>
  <si>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</si>
  <si>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</si>
  <si>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</si>
  <si>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</si>
  <si>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</si>
  <si>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</si>
  <si>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</si>
  <si>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</si>
  <si>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</si>
  <si>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</si>
  <si>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</si>
  <si>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</si>
  <si>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</si>
  <si>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</si>
  <si>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</si>
  <si>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</si>
  <si>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</si>
  <si>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</si>
  <si>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</si>
  <si>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</si>
  <si>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</si>
  <si>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</si>
  <si>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</si>
  <si>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</si>
  <si>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</si>
  <si>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</si>
  <si>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</si>
  <si>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</si>
  <si>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</si>
  <si>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</si>
  <si>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</si>
  <si>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</si>
  <si>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</si>
  <si>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</si>
  <si>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</si>
  <si>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</si>
  <si>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</si>
  <si>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</si>
  <si>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</si>
  <si>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</si>
  <si>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</si>
  <si>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</si>
  <si>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</si>
  <si>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</si>
  <si>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</si>
  <si>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</si>
  <si>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</si>
  <si>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</si>
  <si>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</si>
  <si>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</si>
  <si>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</si>
  <si>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</si>
  <si>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</si>
  <si>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</si>
  <si>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</si>
  <si>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</si>
  <si>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</si>
  <si>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</si>
  <si>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</si>
  <si>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</si>
  <si>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</si>
  <si>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</si>
  <si>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</si>
  <si>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</si>
  <si>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</si>
  <si>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</si>
  <si>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</si>
  <si>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</si>
  <si>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</si>
  <si>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</si>
  <si>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</si>
  <si>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</si>
  <si>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</si>
  <si>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</si>
  <si>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</si>
  <si>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</si>
  <si>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</si>
  <si>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</si>
  <si>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</si>
  <si>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</si>
  <si>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</si>
  <si>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</si>
  <si>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</si>
  <si>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</si>
  <si>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</si>
  <si>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</si>
  <si>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</si>
  <si>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</si>
  <si>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</si>
  <si>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</si>
  <si>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</si>
  <si>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</si>
  <si>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</si>
  <si>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</si>
  <si>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</si>
  <si>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</si>
  <si>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</si>
  <si>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</si>
  <si>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</si>
  <si>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</si>
  <si>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</si>
  <si>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</si>
  <si>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</si>
  <si>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</si>
  <si>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</si>
  <si>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</si>
  <si>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</si>
  <si>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</si>
  <si>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</si>
  <si>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</si>
  <si>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</si>
  <si>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</si>
  <si>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</si>
  <si>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</si>
  <si>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</si>
  <si>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</si>
  <si>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</si>
  <si>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</si>
  <si>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</si>
  <si>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</si>
  <si>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</si>
  <si>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</si>
  <si>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</si>
  <si>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</si>
  <si>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</si>
  <si>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</si>
  <si>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</si>
  <si>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</si>
  <si>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</si>
  <si>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</si>
  <si>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</si>
  <si>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</si>
  <si>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</si>
  <si>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</si>
  <si>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</si>
  <si>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</si>
  <si>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</si>
  <si>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</si>
  <si>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</si>
  <si>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</si>
  <si>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</si>
  <si>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</si>
  <si>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</si>
  <si>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</si>
  <si>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</si>
  <si>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</si>
  <si>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</si>
  <si>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</si>
  <si>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</si>
  <si>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</si>
  <si>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</si>
  <si>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</si>
  <si>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</si>
  <si>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</si>
  <si>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</si>
  <si>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</si>
  <si>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</si>
  <si>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</si>
  <si>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</si>
  <si>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</si>
  <si>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</si>
  <si>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</si>
  <si>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</si>
  <si>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</si>
  <si>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</si>
  <si>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</si>
  <si>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</si>
  <si>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</si>
  <si>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</si>
  <si>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</si>
  <si>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</si>
  <si>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</si>
  <si>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</si>
  <si>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</si>
  <si>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</si>
  <si>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</si>
  <si>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</si>
  <si>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</si>
  <si>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</si>
  <si>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</si>
  <si>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</si>
  <si>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</si>
  <si>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</si>
  <si>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</si>
  <si>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</si>
  <si>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</si>
  <si>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</si>
  <si>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</si>
  <si>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</si>
  <si>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</si>
  <si>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</si>
  <si>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</si>
  <si>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</si>
  <si>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</si>
  <si>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</si>
  <si>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</si>
  <si>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</si>
  <si>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</si>
  <si>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</si>
  <si>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</si>
  <si>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</si>
  <si>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</si>
  <si>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</si>
  <si>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</si>
  <si>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</si>
  <si>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</si>
  <si>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</si>
  <si>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</si>
  <si>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</si>
  <si>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</si>
  <si>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</si>
  <si>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</si>
  <si>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</si>
  <si>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</si>
  <si>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</si>
  <si>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</si>
  <si>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</si>
  <si>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</si>
  <si>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</si>
  <si>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</si>
  <si>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</si>
  <si>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</si>
  <si>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</si>
  <si>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</si>
  <si>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</si>
  <si>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</si>
  <si>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</si>
  <si>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</si>
  <si>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</si>
  <si>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</si>
  <si>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</si>
  <si>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</si>
  <si>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</si>
  <si>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</si>
  <si>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</si>
  <si>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</si>
  <si>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</si>
  <si>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</si>
  <si>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</si>
  <si>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</si>
  <si>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</si>
  <si>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</si>
  <si>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</si>
  <si>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</si>
  <si>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</si>
  <si>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</si>
  <si>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</si>
  <si>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</si>
  <si>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</si>
  <si>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</si>
  <si>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</si>
  <si>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</si>
  <si>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</si>
  <si>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</si>
  <si>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</si>
  <si>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</si>
  <si>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</si>
  <si>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</si>
  <si>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</si>
  <si>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</si>
  <si>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</si>
  <si>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</si>
  <si>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</si>
  <si>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</si>
  <si>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</si>
  <si>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</si>
  <si>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</si>
  <si>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</si>
  <si>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</si>
  <si>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</si>
  <si>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</si>
  <si>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</si>
  <si>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</si>
  <si>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</si>
  <si>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</si>
  <si>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</si>
  <si>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</si>
  <si>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</si>
  <si>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</si>
  <si>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</si>
  <si>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</si>
  <si>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</si>
  <si>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</si>
  <si>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</si>
  <si>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</si>
  <si>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</si>
  <si>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</si>
  <si>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</si>
  <si>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</si>
  <si>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</si>
  <si>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</si>
  <si>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</si>
  <si>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</si>
  <si>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</si>
  <si>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</si>
  <si>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</si>
  <si>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</si>
  <si>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</si>
  <si>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</si>
  <si>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</si>
  <si>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</si>
  <si>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</si>
  <si>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</si>
  <si>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</si>
  <si>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</si>
  <si>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</si>
  <si>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</si>
  <si>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</si>
  <si>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</si>
  <si>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</si>
  <si>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</si>
  <si>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</si>
  <si>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</si>
  <si>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</si>
  <si>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</si>
  <si>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</si>
  <si>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</si>
  <si>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</si>
  <si>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</si>
  <si>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</si>
  <si>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</si>
  <si>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</si>
  <si>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</si>
  <si>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</si>
  <si>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</si>
  <si>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</si>
  <si>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</si>
  <si>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</si>
  <si>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</si>
  <si>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</si>
  <si>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</si>
  <si>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</si>
  <si>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</si>
  <si>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</si>
  <si>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</si>
  <si>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</si>
  <si>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</si>
  <si>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</si>
  <si>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</si>
  <si>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</si>
  <si>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</si>
  <si>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</si>
  <si>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</si>
  <si>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</si>
  <si>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</si>
  <si>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</si>
  <si>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</si>
  <si>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</si>
  <si>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</si>
  <si>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</si>
  <si>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</si>
  <si>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</si>
  <si>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</si>
  <si>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</si>
  <si>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</si>
  <si>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</si>
  <si>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</si>
  <si>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</si>
  <si>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</si>
  <si>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</si>
  <si>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</si>
  <si>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</si>
  <si>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</si>
  <si>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</si>
  <si>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</si>
  <si>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</si>
  <si>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</si>
  <si>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</si>
  <si>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</si>
  <si>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</si>
  <si>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</si>
  <si>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</si>
  <si>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</si>
  <si>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</si>
  <si>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</si>
  <si>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</si>
  <si>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</si>
  <si>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</si>
  <si>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</si>
  <si>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</si>
  <si>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</si>
  <si>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</si>
  <si>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</si>
  <si>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</si>
  <si>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</si>
  <si>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</si>
  <si>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</si>
  <si>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</si>
  <si>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</si>
  <si>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</si>
  <si>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</si>
  <si>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</si>
  <si>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</si>
  <si>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</si>
  <si>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</si>
  <si>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</si>
  <si>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</si>
  <si>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</si>
  <si>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</si>
  <si>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</si>
  <si>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</si>
  <si>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</si>
  <si>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</si>
  <si>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</si>
  <si>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</si>
  <si>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</si>
  <si>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</si>
  <si>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</si>
  <si>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</si>
  <si>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</si>
  <si>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</si>
  <si>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</si>
  <si>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</si>
  <si>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</si>
  <si>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</si>
  <si>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</si>
  <si>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</si>
  <si>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</si>
  <si>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</si>
  <si>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</si>
  <si>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</si>
  <si>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</si>
  <si>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</si>
  <si>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</si>
  <si>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</si>
  <si>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</si>
  <si>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</si>
  <si>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</si>
  <si>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</si>
  <si>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</si>
  <si>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</si>
  <si>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</si>
  <si>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</si>
  <si>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</si>
  <si>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</si>
  <si>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</si>
  <si>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</si>
  <si>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</si>
  <si>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</si>
  <si>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</si>
  <si>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</si>
  <si>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</si>
  <si>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</si>
  <si>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</si>
  <si>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</si>
  <si>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</si>
  <si>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</si>
  <si>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</si>
  <si>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</si>
  <si>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</si>
  <si>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</si>
  <si>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</si>
  <si>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</si>
  <si>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</si>
  <si>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</si>
  <si>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</si>
  <si>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</si>
  <si>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</si>
  <si>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</si>
  <si>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</si>
  <si>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</si>
  <si>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</si>
  <si>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</si>
  <si>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</si>
  <si>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</si>
  <si>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</si>
  <si>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</si>
  <si>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</si>
  <si>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</si>
  <si>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</si>
  <si>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</si>
  <si>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</si>
  <si>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</si>
  <si>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</si>
  <si>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</si>
  <si>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</si>
  <si>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</si>
  <si>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</si>
  <si>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</si>
  <si>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</si>
  <si>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</si>
  <si>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</si>
  <si>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</si>
  <si>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</si>
  <si>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</si>
  <si>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</si>
  <si>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</si>
  <si>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</si>
  <si>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</si>
  <si>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</si>
  <si>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</si>
  <si>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</si>
  <si>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</si>
  <si>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</si>
  <si>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</si>
  <si>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</si>
  <si>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</si>
  <si>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</si>
  <si>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</si>
  <si>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</si>
  <si>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</si>
  <si>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</si>
  <si>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</si>
  <si>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</si>
  <si>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</si>
  <si>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</si>
  <si>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</si>
  <si>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</si>
  <si>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</si>
  <si>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</si>
  <si>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</si>
  <si>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</si>
  <si>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</si>
  <si>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</si>
  <si>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</si>
  <si>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</si>
  <si>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</si>
  <si>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</si>
  <si>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</si>
  <si>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</si>
  <si>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</si>
  <si>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</si>
  <si>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</si>
  <si>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</si>
  <si>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</si>
  <si>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</si>
  <si>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</si>
  <si>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</si>
  <si>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</si>
  <si>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</si>
  <si>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</si>
  <si>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</si>
  <si>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</si>
  <si>
    <t>efactory</t>
  </si>
  <si>
    <t>efactory.js</t>
  </si>
  <si>
    <t>color.js</t>
  </si>
  <si>
    <t>isCjs()</t>
  </si>
  <si>
    <t>isCjsSpace()</t>
  </si>
  <si>
    <t>x = don't export</t>
  </si>
  <si>
    <t>urcfa.js</t>
  </si>
  <si>
    <t>urcfa()</t>
  </si>
  <si>
    <t>fa()</t>
  </si>
  <si>
    <t>config.js</t>
  </si>
  <si>
    <t>config()</t>
  </si>
  <si>
    <t>paramLength()</t>
  </si>
  <si>
    <t>mask.js</t>
  </si>
  <si>
    <t>mask()</t>
  </si>
  <si>
    <t>optional()</t>
  </si>
  <si>
    <t>parseUn()</t>
  </si>
  <si>
    <t>getFunc()</t>
  </si>
  <si>
    <t>getCV()</t>
  </si>
  <si>
    <t>cv.js</t>
  </si>
  <si>
    <t>current()</t>
  </si>
  <si>
    <t>cjsTo()</t>
  </si>
  <si>
    <t>validCount()</t>
  </si>
  <si>
    <t>typeError()</t>
  </si>
  <si>
    <t>maskCV()</t>
  </si>
  <si>
    <t>maskCV.js</t>
  </si>
  <si>
    <t>mapMask()</t>
  </si>
  <si>
    <t>isSameByArg()</t>
  </si>
  <si>
    <t>allMustHaveValues()</t>
  </si>
  <si>
    <t>mustHaveValues()</t>
  </si>
  <si>
    <t>mustBeNumber()</t>
  </si>
  <si>
    <t>minArgs()</t>
  </si>
  <si>
    <t>endToDist.js</t>
  </si>
  <si>
    <t>endToDist()</t>
  </si>
  <si>
    <t>zeroToUndefined()</t>
  </si>
  <si>
    <t>spliceMask()</t>
  </si>
  <si>
    <t>toDistMap()</t>
  </si>
  <si>
    <t>toDistVal()</t>
  </si>
  <si>
    <t>toDistDefZero()</t>
  </si>
  <si>
    <t>defaultToZero()</t>
  </si>
  <si>
    <t>plugCV()</t>
  </si>
  <si>
    <t>plugCV.js</t>
  </si>
  <si>
    <t>calcs.js</t>
  </si>
  <si>
    <t>calcEaser()</t>
  </si>
  <si>
    <t>calcMEaser()</t>
  </si>
  <si>
    <t>calcByElm()</t>
  </si>
  <si>
    <t>calcNoElms()</t>
  </si>
  <si>
    <t>init_calc()</t>
  </si>
  <si>
    <t>calcNoDims()</t>
  </si>
  <si>
    <t>prepCalc()</t>
  </si>
  <si>
    <t>setCalc()</t>
  </si>
  <si>
    <t>noop1D()</t>
  </si>
  <si>
    <t>noop2D()</t>
  </si>
  <si>
    <t>meNoop1D()</t>
  </si>
  <si>
    <t>meNoop2D()</t>
  </si>
  <si>
    <t>meParam()</t>
  </si>
  <si>
    <t>upDim()</t>
  </si>
  <si>
    <t>apps</t>
  </si>
  <si>
    <t>easings</t>
  </si>
  <si>
    <t>multi</t>
  </si>
  <si>
    <t>docs</t>
  </si>
  <si>
    <t>src</t>
  </si>
  <si>
    <t>alt</t>
  </si>
  <si>
    <t>EFactory</t>
  </si>
  <si>
    <t>module</t>
  </si>
  <si>
    <t>Exported method</t>
  </si>
  <si>
    <t xml:space="preserve">gets element current values from DOM or user </t>
  </si>
  <si>
    <t>parses current values for "unstructured"</t>
  </si>
  <si>
    <t>parses current values for not "unstructured"</t>
  </si>
  <si>
    <t>colors need special treatment, plus Color.js</t>
  </si>
  <si>
    <t>gets the Func instance or defers to Color.js</t>
  </si>
  <si>
    <t>units, required, count, factor, addend</t>
  </si>
  <si>
    <t>builds o.config[factor, addend, max, min]</t>
  </si>
  <si>
    <t>creates/validates o.mask</t>
  </si>
  <si>
    <t>gets cv for config masked arguments</t>
  </si>
  <si>
    <t>converts end to distance</t>
  </si>
  <si>
    <t>plugs o.value with current values by elm</t>
  </si>
  <si>
    <t>instantiates an Easer</t>
  </si>
  <si>
    <t>instantiates an EaserByElm or MEaserByElm</t>
  </si>
  <si>
    <t>instantiates a MEaser</t>
  </si>
  <si>
    <t>instantiates a MEaser for pseudo animation</t>
  </si>
  <si>
    <t>reduces arg count in case of optional args</t>
  </si>
  <si>
    <t>Internally exported methods, by module (imported by efactory.js)</t>
  </si>
  <si>
    <t>cfg.param is created and used by Efactory</t>
  </si>
  <si>
    <t>see Efactory: plugCV() and parseUn()</t>
  </si>
  <si>
    <t>Dimensionalities for each cfg.param in Efactory</t>
  </si>
  <si>
    <t>faToNumber()</t>
  </si>
  <si>
    <t>configs</t>
  </si>
  <si>
    <t>1s</t>
  </si>
  <si>
    <t>2s</t>
  </si>
  <si>
    <t>f,noop</t>
  </si>
  <si>
    <t>a,noop</t>
  </si>
  <si>
    <t>max,noop</t>
  </si>
  <si>
    <t>min,noop</t>
  </si>
  <si>
    <t>How many permutations?</t>
  </si>
  <si>
    <t>const Ez</t>
  </si>
  <si>
    <t>rad</t>
  </si>
  <si>
    <t>Math.PI / 180</t>
  </si>
  <si>
    <t>grad</t>
  </si>
  <si>
    <t>turn</t>
  </si>
  <si>
    <t>1 / 360</t>
  </si>
  <si>
    <t>10 / 9</t>
  </si>
  <si>
    <t>defZero</t>
  </si>
  <si>
    <t>grThan0</t>
  </si>
  <si>
    <t>notZero</t>
  </si>
  <si>
    <t>notNeg</t>
  </si>
  <si>
    <t>okEmptyUndef</t>
  </si>
  <si>
    <t>undefGrThan0</t>
  </si>
  <si>
    <t>undefNotZero</t>
  </si>
  <si>
    <t>defGrThan0</t>
  </si>
  <si>
    <t>defNotNeg</t>
  </si>
  <si>
    <t>intGrThan0</t>
  </si>
  <si>
    <t>intNotNeg</t>
  </si>
  <si>
    <t>z</t>
  </si>
  <si>
    <t>is()</t>
  </si>
  <si>
    <t>readOnly()</t>
  </si>
  <si>
    <t>shallowClone()</t>
  </si>
  <si>
    <t>newArray2D()</t>
  </si>
  <si>
    <t>clamp()</t>
  </si>
  <si>
    <t>comp()</t>
  </si>
  <si>
    <t>compIf()</t>
  </si>
  <si>
    <t>Public properties</t>
  </si>
  <si>
    <t>unitOutOfBounds()</t>
  </si>
  <si>
    <t>promise()</t>
  </si>
  <si>
    <t>initialCap()</t>
  </si>
  <si>
    <t>toCamel()</t>
  </si>
  <si>
    <t>camelToKebab()</t>
  </si>
  <si>
    <t>kebabToCamel()</t>
  </si>
  <si>
    <t>kebabToSnake()</t>
  </si>
  <si>
    <t>defaultToTrue()</t>
  </si>
  <si>
    <t>toSum()</t>
  </si>
  <si>
    <t>toNumby()</t>
  </si>
  <si>
    <t>toElement()</t>
  </si>
  <si>
    <t>toElements()</t>
  </si>
  <si>
    <t>noneToZero()</t>
  </si>
  <si>
    <t>"Protected" methods</t>
  </si>
  <si>
    <t>_mustBe()</t>
  </si>
  <si>
    <t>_mustBeErr()</t>
  </si>
  <si>
    <t>_cantBe()</t>
  </si>
  <si>
    <t>_cantBeErr()</t>
  </si>
  <si>
    <t>_cant()</t>
  </si>
  <si>
    <t>_cantErr()</t>
  </si>
  <si>
    <t>_only()</t>
  </si>
  <si>
    <t>_onlyErr()</t>
  </si>
  <si>
    <t>_mustAscendErr()</t>
  </si>
  <si>
    <t>_invalidErr()</t>
  </si>
  <si>
    <t>_validObj()</t>
  </si>
  <si>
    <t>_validFunc()</t>
  </si>
  <si>
    <t>_join()</t>
  </si>
  <si>
    <t>_appendUnits()</t>
  </si>
  <si>
    <t>_dims()</t>
  </si>
  <si>
    <t>arguments for Ez.toNumber() in array form</t>
  </si>
  <si>
    <t>for Ez.toArray()</t>
  </si>
  <si>
    <t>created for toNumber() in Pfactory.init()</t>
  </si>
  <si>
    <t>bitmask for SVG rotate()</t>
  </si>
  <si>
    <t>they work for other properties too…</t>
  </si>
  <si>
    <t>assigns a read-only property to an object</t>
  </si>
  <si>
    <t>returns a shallow clone of an object</t>
  </si>
  <si>
    <t>returns a new 2D array, optionally filled</t>
  </si>
  <si>
    <t>swaps a 2D array's inner and outer dimensions</t>
  </si>
  <si>
    <t>clamps a value between a min and a max</t>
  </si>
  <si>
    <t>complements a unit interval value = 1 - unit</t>
  </si>
  <si>
    <t>conditional version of comp()</t>
  </si>
  <si>
    <t>checks for out-of-bounds units in an array</t>
  </si>
  <si>
    <t>instead of Promise.withResolvers()</t>
  </si>
  <si>
    <t>validation functions</t>
  </si>
  <si>
    <t>error &amp; error message generating functions</t>
  </si>
  <si>
    <t>helps Func/Prop.prototype.join()</t>
  </si>
  <si>
    <t>counts array dimensions up to 2, non-array = 0, undefined = -1</t>
  </si>
  <si>
    <t>assigns a read-only property to an object in the format: isXXX</t>
  </si>
  <si>
    <t>bitmasks for masking SVG viewBox attribute arguments</t>
  </si>
  <si>
    <t>returns a new string with the first character in upper case</t>
  </si>
  <si>
    <t>returns a camelCase string based on the arg supplied</t>
  </si>
  <si>
    <t>converts a kebab-case string to camelCase</t>
  </si>
  <si>
    <t>converts a kebab-case string to snake_case</t>
  </si>
  <si>
    <t>converts a camelCase string to kebab-case</t>
  </si>
  <si>
    <t>preset callback for Array.prototype.reduce() to sum numbers</t>
  </si>
  <si>
    <t>converts undefined to true and everything else to boolean</t>
  </si>
  <si>
    <t xml:space="preserve">soft numeric conversion, helps PBase and subclasses </t>
  </si>
  <si>
    <t>numeric conversion with lots of options</t>
  </si>
  <si>
    <t>converts to an array from any number of types, many options</t>
  </si>
  <si>
    <t>validates elements and converts string to element by id</t>
  </si>
  <si>
    <t>converts to an array of elements</t>
  </si>
  <si>
    <t>converts null to zero for Color.js coordinate arrays</t>
  </si>
  <si>
    <t>validates as it applies string units to numbers</t>
  </si>
  <si>
    <t>all</t>
  </si>
  <si>
    <t>resize()</t>
  </si>
  <si>
    <t>updateText()</t>
  </si>
  <si>
    <t>AUTO_SIZE</t>
  </si>
  <si>
    <t>NO_SPIN</t>
  </si>
  <si>
    <t>NO_CONFIRM</t>
  </si>
  <si>
    <t>VALUE</t>
  </si>
  <si>
    <t>DIGITS</t>
  </si>
  <si>
    <t>MAX</t>
  </si>
  <si>
    <t>MIN</t>
  </si>
  <si>
    <t>STEP</t>
  </si>
  <si>
    <t>DELAY</t>
  </si>
  <si>
    <t>INTERVAL</t>
  </si>
  <si>
    <t>LOCALE</t>
  </si>
  <si>
    <t>NOTATION</t>
  </si>
  <si>
    <t>CURRENCY</t>
  </si>
  <si>
    <t>ACCOUNTING</t>
  </si>
  <si>
    <t>UNITS</t>
  </si>
  <si>
    <t>M</t>
  </si>
  <si>
    <t>M.a1</t>
  </si>
  <si>
    <t>M.a</t>
  </si>
  <si>
    <t>M.b1</t>
  </si>
  <si>
    <t>M.b</t>
  </si>
  <si>
    <t>M.c1</t>
  </si>
  <si>
    <t>M.c</t>
  </si>
  <si>
    <t>M.d1</t>
  </si>
  <si>
    <t>M.d</t>
  </si>
  <si>
    <t>M.a2</t>
  </si>
  <si>
    <t>M.e</t>
  </si>
  <si>
    <t>M.b2</t>
  </si>
  <si>
    <t>M.f</t>
  </si>
  <si>
    <t>M.c2</t>
  </si>
  <si>
    <t>M.tx</t>
  </si>
  <si>
    <t>M.d2</t>
  </si>
  <si>
    <t>M.ty</t>
  </si>
  <si>
    <t>M.a3</t>
  </si>
  <si>
    <t>M.b3</t>
  </si>
  <si>
    <t>M.c3</t>
  </si>
  <si>
    <t>M.d3</t>
  </si>
  <si>
    <t>M.a4</t>
  </si>
  <si>
    <t>M.b4</t>
  </si>
  <si>
    <t>M.c4</t>
  </si>
  <si>
    <t>M.d4</t>
  </si>
  <si>
    <t>E.rad</t>
  </si>
  <si>
    <t>E.grad</t>
  </si>
  <si>
    <t>E.turn</t>
  </si>
  <si>
    <t>E.x</t>
  </si>
  <si>
    <t>E.y</t>
  </si>
  <si>
    <t>E.z</t>
  </si>
  <si>
    <t>E.width</t>
  </si>
  <si>
    <t>E.height</t>
  </si>
  <si>
    <t>E.w</t>
  </si>
  <si>
    <t>E.h</t>
  </si>
  <si>
    <t>† CSS rotate property too</t>
  </si>
  <si>
    <r>
      <t xml:space="preserve">rotate3d </t>
    </r>
    <r>
      <rPr>
        <sz val="12"/>
        <color rgb="FF003300"/>
        <rFont val="Lucida Console"/>
        <family val="3"/>
      </rPr>
      <t>†</t>
    </r>
  </si>
  <si>
    <t>E.svgRotAngle</t>
  </si>
  <si>
    <t>SVG rotate</t>
  </si>
  <si>
    <t>E.svgRotY</t>
  </si>
  <si>
    <t>E.svgRotX</t>
  </si>
  <si>
    <t>C.alpha</t>
  </si>
  <si>
    <t>classPrivateProperty</t>
  </si>
  <si>
    <t>classProperty</t>
  </si>
  <si>
    <t>classPrivateMethod</t>
  </si>
  <si>
    <t>classMethod</t>
  </si>
  <si>
    <t>E.angle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</si>
</sst>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6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  <font>
      <sz val="12"/>
      <color rgb="FF0033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  <fill>
      <patternFill patternType="solid">
        <fgColor rgb="FFF8F8F0"/>
        <bgColor indexed="64"/>
      </patternFill>
    </fill>
  </fills>
  <borders count="1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71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0" fillId="0" borderId="19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29" fillId="8" borderId="46" xfId="0" applyFont="1" applyFill="1" applyBorder="1" applyAlignment="1"/>
    <xf numFmtId="0" fontId="29" fillId="0" borderId="60" xfId="0" applyFont="1" applyBorder="1"/>
    <xf numFmtId="0" fontId="29" fillId="0" borderId="21" xfId="0" applyFont="1" applyBorder="1"/>
    <xf numFmtId="0" fontId="0" fillId="0" borderId="21" xfId="0" applyFont="1" applyBorder="1"/>
    <xf numFmtId="0" fontId="40" fillId="0" borderId="21" xfId="0" applyFont="1" applyBorder="1" applyAlignment="1"/>
    <xf numFmtId="0" fontId="29" fillId="0" borderId="21" xfId="0" applyFont="1" applyFill="1" applyBorder="1" applyAlignment="1"/>
    <xf numFmtId="0" fontId="0" fillId="0" borderId="21" xfId="0" applyFont="1" applyFill="1" applyBorder="1" applyAlignment="1"/>
    <xf numFmtId="0" fontId="40" fillId="0" borderId="22" xfId="0" applyFont="1" applyBorder="1" applyAlignment="1"/>
    <xf numFmtId="0" fontId="0" fillId="0" borderId="22" xfId="0" applyFont="1" applyFill="1" applyBorder="1" applyAlignment="1"/>
    <xf numFmtId="0" fontId="0" fillId="0" borderId="5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47" fillId="0" borderId="0" xfId="0" applyFont="1" applyFill="1" applyBorder="1" applyAlignment="1"/>
    <xf numFmtId="0" fontId="47" fillId="8" borderId="57" xfId="0" applyFont="1" applyFill="1" applyBorder="1" applyAlignment="1"/>
    <xf numFmtId="0" fontId="47" fillId="0" borderId="32" xfId="0" applyFont="1" applyFill="1" applyBorder="1" applyAlignment="1"/>
    <xf numFmtId="0" fontId="40" fillId="0" borderId="25" xfId="0" applyFont="1" applyBorder="1"/>
    <xf numFmtId="0" fontId="40" fillId="0" borderId="60" xfId="0" applyFont="1" applyBorder="1" applyAlignment="1">
      <alignment horizontal="left" indent="1"/>
    </xf>
    <xf numFmtId="0" fontId="40" fillId="0" borderId="22" xfId="0" applyFont="1" applyBorder="1" applyAlignment="1">
      <alignment horizontal="left" indent="1"/>
    </xf>
    <xf numFmtId="0" fontId="40" fillId="0" borderId="0" xfId="0" applyFont="1" applyBorder="1" applyAlignment="1">
      <alignment horizontal="left" indent="1"/>
    </xf>
    <xf numFmtId="0" fontId="88" fillId="0" borderId="0" xfId="0" applyFont="1"/>
    <xf numFmtId="0" fontId="47" fillId="0" borderId="0" xfId="0" applyFont="1" applyFill="1" applyBorder="1" applyAlignment="1"/>
    <xf numFmtId="0" fontId="47" fillId="0" borderId="63" xfId="0" applyFont="1" applyFill="1" applyBorder="1" applyAlignment="1"/>
    <xf numFmtId="49" fontId="47" fillId="0" borderId="50" xfId="0" applyNumberFormat="1" applyFont="1" applyFill="1" applyBorder="1" applyAlignment="1"/>
    <xf numFmtId="0" fontId="40" fillId="15" borderId="61" xfId="0" applyFont="1" applyFill="1" applyBorder="1" applyAlignment="1"/>
    <xf numFmtId="0" fontId="48" fillId="15" borderId="55" xfId="0" applyFont="1" applyFill="1" applyBorder="1" applyAlignment="1"/>
    <xf numFmtId="0" fontId="40" fillId="15" borderId="50" xfId="0" applyFont="1" applyFill="1" applyBorder="1" applyAlignment="1"/>
    <xf numFmtId="0" fontId="40" fillId="15" borderId="50" xfId="0" applyFont="1" applyFill="1" applyBorder="1"/>
    <xf numFmtId="0" fontId="40" fillId="15" borderId="49" xfId="0" applyFont="1" applyFill="1" applyBorder="1" applyAlignment="1"/>
    <xf numFmtId="0" fontId="40" fillId="15" borderId="51" xfId="0" applyFont="1" applyFill="1" applyBorder="1" applyAlignment="1"/>
    <xf numFmtId="0" fontId="47" fillId="15" borderId="51" xfId="0" applyFont="1" applyFill="1" applyBorder="1" applyAlignment="1">
      <alignment vertical="center"/>
    </xf>
    <xf numFmtId="0" fontId="47" fillId="15" borderId="53" xfId="0" applyFont="1" applyFill="1" applyBorder="1" applyAlignment="1">
      <alignment vertical="center"/>
    </xf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3" xfId="0" applyBorder="1"/>
    <xf numFmtId="0" fontId="0" fillId="0" borderId="17" xfId="0" applyBorder="1"/>
    <xf numFmtId="0" fontId="0" fillId="0" borderId="59" xfId="0" applyBorder="1"/>
    <xf numFmtId="0" fontId="0" fillId="0" borderId="18" xfId="0" applyBorder="1"/>
    <xf numFmtId="0" fontId="0" fillId="0" borderId="16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82" xfId="0" applyBorder="1"/>
    <xf numFmtId="0" fontId="0" fillId="0" borderId="119" xfId="0" applyBorder="1"/>
    <xf numFmtId="0" fontId="0" fillId="0" borderId="83" xfId="0" applyBorder="1"/>
    <xf numFmtId="0" fontId="0" fillId="0" borderId="93" xfId="0" applyBorder="1"/>
    <xf numFmtId="0" fontId="0" fillId="0" borderId="25" xfId="0" applyBorder="1"/>
    <xf numFmtId="0" fontId="0" fillId="0" borderId="26" xfId="0" applyBorder="1"/>
    <xf numFmtId="0" fontId="63" fillId="8" borderId="40" xfId="0" applyFont="1" applyFill="1" applyBorder="1" applyAlignment="1"/>
    <xf numFmtId="0" fontId="47" fillId="0" borderId="61" xfId="0" applyFont="1" applyBorder="1" applyAlignment="1">
      <alignment horizontal="left"/>
    </xf>
    <xf numFmtId="0" fontId="47" fillId="0" borderId="49" xfId="0" applyFont="1" applyBorder="1" applyAlignment="1">
      <alignment horizontal="left"/>
    </xf>
    <xf numFmtId="0" fontId="47" fillId="0" borderId="101" xfId="0" applyFont="1" applyBorder="1" applyAlignment="1">
      <alignment horizontal="left"/>
    </xf>
    <xf numFmtId="0" fontId="47" fillId="0" borderId="52" xfId="0" applyFont="1" applyBorder="1" applyAlignment="1">
      <alignment horizontal="left"/>
    </xf>
    <xf numFmtId="0" fontId="47" fillId="0" borderId="51" xfId="0" applyFont="1" applyFill="1" applyBorder="1"/>
    <xf numFmtId="0" fontId="47" fillId="0" borderId="63" xfId="0" applyFont="1" applyFill="1" applyBorder="1"/>
    <xf numFmtId="0" fontId="47" fillId="0" borderId="55" xfId="0" applyFont="1" applyFill="1" applyBorder="1"/>
    <xf numFmtId="0" fontId="47" fillId="0" borderId="62" xfId="0" applyFont="1" applyFill="1" applyBorder="1"/>
    <xf numFmtId="0" fontId="47" fillId="0" borderId="53" xfId="0" applyFont="1" applyFill="1" applyBorder="1"/>
    <xf numFmtId="0" fontId="67" fillId="19" borderId="54" xfId="0" applyFont="1" applyFill="1" applyBorder="1" applyAlignment="1">
      <alignment horizontal="center"/>
    </xf>
    <xf numFmtId="0" fontId="67" fillId="19" borderId="57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03" xfId="0" applyFont="1" applyFill="1" applyBorder="1" applyAlignment="1"/>
    <xf numFmtId="0" fontId="47" fillId="0" borderId="113" xfId="0" applyFont="1" applyFill="1" applyBorder="1" applyAlignment="1"/>
    <xf numFmtId="0" fontId="47" fillId="0" borderId="49" xfId="0" applyFont="1" applyFill="1" applyBorder="1" applyAlignment="1"/>
    <xf numFmtId="0" fontId="47" fillId="0" borderId="51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61" xfId="0" applyFont="1" applyFill="1" applyBorder="1" applyAlignment="1"/>
    <xf numFmtId="0" fontId="47" fillId="0" borderId="55" xfId="0" applyFont="1" applyFill="1" applyBorder="1" applyAlignment="1"/>
    <xf numFmtId="0" fontId="47" fillId="0" borderId="0" xfId="0" applyFont="1" applyFill="1" applyBorder="1" applyAlignment="1"/>
    <xf numFmtId="0" fontId="48" fillId="15" borderId="57" xfId="0" applyFont="1" applyFill="1" applyBorder="1" applyAlignment="1"/>
    <xf numFmtId="0" fontId="67" fillId="35" borderId="54" xfId="0" applyFont="1" applyFill="1" applyBorder="1" applyAlignment="1"/>
    <xf numFmtId="0" fontId="67" fillId="35" borderId="57" xfId="0" applyFont="1" applyFill="1" applyBorder="1" applyAlignment="1"/>
    <xf numFmtId="0" fontId="67" fillId="35" borderId="56" xfId="0" applyFont="1" applyFill="1" applyBorder="1" applyAlignment="1"/>
    <xf numFmtId="0" fontId="47" fillId="15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8" borderId="63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/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3" fillId="0" borderId="0" xfId="0" applyFont="1" applyAlignment="1"/>
    <xf numFmtId="0" fontId="47" fillId="27" borderId="32" xfId="0" applyFont="1" applyFill="1" applyBorder="1" applyAlignment="1"/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2" fillId="0" borderId="0" xfId="0" applyFont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EAEAEA"/>
      <color rgb="FFF8F8F0"/>
      <color rgb="FF006600"/>
      <color rgb="FFF8F8F8"/>
      <color rgb="FF000099"/>
      <color rgb="FF003300"/>
      <color rgb="FF0000CC"/>
      <color rgb="FF0033CC"/>
      <color rgb="FF003399"/>
      <color rgb="FFF9F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40</xdr:row>
      <xdr:rowOff>0</xdr:rowOff>
    </xdr:from>
    <xdr:to>
      <xdr:col>10</xdr:col>
      <xdr:colOff>1190791</xdr:colOff>
      <xdr:row>54</xdr:row>
      <xdr:rowOff>76583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7620000"/>
          <a:ext cx="119079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E32"/>
  <sheetViews>
    <sheetView showGridLines="0" tabSelected="1" workbookViewId="0">
      <selection activeCell="Q18" sqref="Q18:Q2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5.77734375" style="367" customWidth="1"/>
    <col min="6" max="6" width="9.33203125" style="367" customWidth="1"/>
    <col min="7" max="7" width="1.77734375" style="367" customWidth="1"/>
    <col min="8" max="8" width="9.77734375" style="367" customWidth="1"/>
    <col min="9" max="9" width="2.77734375" style="367" customWidth="1"/>
    <col min="10" max="10" width="1.77734375" style="367" customWidth="1"/>
    <col min="11" max="11" width="5.77734375" style="367" customWidth="1"/>
    <col min="12" max="12" width="6.88671875" style="367" customWidth="1"/>
    <col min="13" max="13" width="1.77734375" style="367" customWidth="1"/>
    <col min="14" max="14" width="5.77734375" style="367" customWidth="1"/>
    <col min="15" max="15" width="3.5546875" style="367" customWidth="1"/>
    <col min="16" max="16" width="1.77734375" style="367" customWidth="1"/>
    <col min="17" max="17" width="9.77734375" style="367" customWidth="1"/>
    <col min="18" max="18" width="2.77734375" style="367" customWidth="1"/>
    <col min="19" max="19" width="1.77734375" style="367" customWidth="1"/>
    <col min="20" max="20" width="7.77734375" style="367" customWidth="1"/>
    <col min="21" max="21" width="13.77734375" style="367" customWidth="1"/>
    <col min="22" max="22" width="1.77734375" style="367" customWidth="1"/>
    <col min="23" max="23" width="1.77734375" style="382" customWidth="1"/>
    <col min="24" max="29" width="8.88671875" style="367"/>
    <col min="30" max="30" width="21.33203125" style="367" bestFit="1" customWidth="1"/>
    <col min="31" max="31" width="14.109375" style="367" bestFit="1" customWidth="1"/>
    <col min="32" max="16384" width="8.88671875" style="367"/>
  </cols>
  <sheetData>
    <row r="1" spans="1:31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400"/>
      <c r="X1" s="382"/>
    </row>
    <row r="2" spans="1:31" ht="15.75" customHeight="1" x14ac:dyDescent="0.25">
      <c r="A2" s="383"/>
      <c r="B2" s="1548" t="s">
        <v>719</v>
      </c>
      <c r="C2" s="1549"/>
      <c r="D2" s="1549"/>
      <c r="E2" s="1549"/>
      <c r="F2" s="1549"/>
      <c r="G2" s="1550"/>
      <c r="H2" s="1550"/>
      <c r="I2" s="1550"/>
      <c r="J2" s="1550"/>
      <c r="K2" s="1549"/>
      <c r="L2" s="1549"/>
      <c r="M2" s="1549"/>
      <c r="N2" s="1549"/>
      <c r="O2" s="1549"/>
      <c r="P2" s="1549"/>
      <c r="Q2" s="1549"/>
      <c r="R2" s="1551"/>
      <c r="S2" s="378"/>
      <c r="T2" s="394"/>
      <c r="U2" s="394"/>
      <c r="V2" s="384"/>
      <c r="W2" s="400"/>
      <c r="X2" s="382" t="s">
        <v>1103</v>
      </c>
    </row>
    <row r="3" spans="1:31" ht="16.5" customHeight="1" x14ac:dyDescent="0.25">
      <c r="A3" s="383"/>
      <c r="B3" s="1554" t="s">
        <v>712</v>
      </c>
      <c r="C3" s="1555"/>
      <c r="D3" s="1555"/>
      <c r="E3" s="1555"/>
      <c r="F3" s="1556"/>
      <c r="G3" s="378"/>
      <c r="H3" s="1557" t="s">
        <v>713</v>
      </c>
      <c r="I3" s="1558"/>
      <c r="J3" s="378"/>
      <c r="K3" s="1554" t="s">
        <v>3761</v>
      </c>
      <c r="L3" s="1555"/>
      <c r="M3" s="1555"/>
      <c r="N3" s="1555"/>
      <c r="O3" s="1556"/>
      <c r="P3" s="1534"/>
      <c r="Q3" s="1554" t="s">
        <v>1103</v>
      </c>
      <c r="R3" s="1555"/>
      <c r="S3" s="1555"/>
      <c r="T3" s="1555"/>
      <c r="U3" s="1556"/>
      <c r="V3" s="384"/>
      <c r="W3" s="400"/>
      <c r="X3" s="382" t="s">
        <v>1022</v>
      </c>
      <c r="AD3" s="367" t="s">
        <v>3803</v>
      </c>
      <c r="AE3" s="367" t="s">
        <v>3804</v>
      </c>
    </row>
    <row r="4" spans="1:31" x14ac:dyDescent="0.25">
      <c r="A4" s="383"/>
      <c r="B4" s="1544" t="s">
        <v>720</v>
      </c>
      <c r="C4" s="1546"/>
      <c r="D4" s="243"/>
      <c r="E4" s="1544" t="s">
        <v>1133</v>
      </c>
      <c r="F4" s="1546"/>
      <c r="G4" s="378"/>
      <c r="H4" s="1544" t="s">
        <v>1630</v>
      </c>
      <c r="I4" s="1546"/>
      <c r="J4" s="378"/>
      <c r="K4" s="1552" t="s">
        <v>715</v>
      </c>
      <c r="L4" s="1553"/>
      <c r="M4" s="385"/>
      <c r="N4" s="1552" t="s">
        <v>716</v>
      </c>
      <c r="O4" s="1553"/>
      <c r="P4" s="385"/>
      <c r="Q4" s="1552" t="s">
        <v>718</v>
      </c>
      <c r="R4" s="1553"/>
      <c r="S4" s="378"/>
      <c r="T4" s="1552" t="s">
        <v>1710</v>
      </c>
      <c r="U4" s="1553"/>
      <c r="V4" s="384"/>
      <c r="W4" s="400"/>
      <c r="X4" s="382" t="s">
        <v>1099</v>
      </c>
      <c r="Y4" s="382" t="s">
        <v>714</v>
      </c>
      <c r="Z4" s="367" t="s">
        <v>1104</v>
      </c>
      <c r="AA4" s="367" t="str">
        <f t="shared" ref="AA4:AA24" si="0">Y4&amp;Z4&amp;T5</f>
        <v>Ez.E.rad</v>
      </c>
      <c r="AC4" s="367" t="str">
        <f>LEFT(E5, 2) &amp; LOWER(RIGHT(E5, 2))</f>
        <v>C.rr</v>
      </c>
      <c r="AD4" s="367" t="s">
        <v>3805</v>
      </c>
      <c r="AE4" s="367" t="s">
        <v>3806</v>
      </c>
    </row>
    <row r="5" spans="1:31" x14ac:dyDescent="0.25">
      <c r="A5" s="383"/>
      <c r="B5" s="401" t="s">
        <v>1105</v>
      </c>
      <c r="C5" s="738">
        <v>0</v>
      </c>
      <c r="D5" s="378"/>
      <c r="E5" s="848" t="s">
        <v>1113</v>
      </c>
      <c r="F5" s="178">
        <v>0</v>
      </c>
      <c r="G5" s="378"/>
      <c r="H5" s="1535" t="s">
        <v>1134</v>
      </c>
      <c r="I5" s="176">
        <v>0</v>
      </c>
      <c r="J5" s="378"/>
      <c r="K5" s="850" t="s">
        <v>3762</v>
      </c>
      <c r="L5" s="176">
        <v>0</v>
      </c>
      <c r="M5" s="383"/>
      <c r="N5" s="389" t="s">
        <v>3763</v>
      </c>
      <c r="O5" s="176">
        <v>0</v>
      </c>
      <c r="P5" s="383"/>
      <c r="Q5" s="389" t="s">
        <v>3789</v>
      </c>
      <c r="R5" s="176">
        <v>1</v>
      </c>
      <c r="S5" s="378"/>
      <c r="T5" s="386" t="s">
        <v>3786</v>
      </c>
      <c r="U5" s="387">
        <f>PI() / 180</f>
        <v>1.7453292519943295E-2</v>
      </c>
      <c r="V5" s="384"/>
      <c r="W5" s="400"/>
      <c r="X5" s="382" t="s">
        <v>1100</v>
      </c>
      <c r="Y5" s="382" t="s">
        <v>714</v>
      </c>
      <c r="Z5" s="367" t="s">
        <v>1104</v>
      </c>
      <c r="AA5" s="367" t="str">
        <f t="shared" si="0"/>
        <v>Ez.E.grad</v>
      </c>
      <c r="AC5" s="367" t="str">
        <f t="shared" ref="AC5:AC23" si="1">LEFT(E6, 2) &amp; LOWER(RIGHT(E6, 2))</f>
        <v>C.gr</v>
      </c>
    </row>
    <row r="6" spans="1:31" x14ac:dyDescent="0.25">
      <c r="A6" s="383"/>
      <c r="B6" s="402" t="s">
        <v>1106</v>
      </c>
      <c r="C6" s="739">
        <f>C5 + 1</f>
        <v>1</v>
      </c>
      <c r="D6" s="378"/>
      <c r="E6" s="848" t="s">
        <v>1114</v>
      </c>
      <c r="F6" s="178">
        <f t="shared" ref="F6:F24" si="2">F5 + 1</f>
        <v>1</v>
      </c>
      <c r="G6" s="378"/>
      <c r="H6" s="1536" t="s">
        <v>1135</v>
      </c>
      <c r="I6" s="178">
        <f>I5 + 1</f>
        <v>1</v>
      </c>
      <c r="J6" s="378"/>
      <c r="K6" s="848" t="s">
        <v>3764</v>
      </c>
      <c r="L6" s="178">
        <f t="shared" ref="L6:L20" si="3">L5 + 1</f>
        <v>1</v>
      </c>
      <c r="M6" s="383"/>
      <c r="N6" s="389" t="s">
        <v>3765</v>
      </c>
      <c r="O6" s="178">
        <f t="shared" ref="O6:O10" si="4">O5 + 1</f>
        <v>1</v>
      </c>
      <c r="P6" s="383"/>
      <c r="Q6" s="389" t="s">
        <v>3790</v>
      </c>
      <c r="R6" s="178">
        <f t="shared" ref="R6:R7" si="5">R5 + 1</f>
        <v>2</v>
      </c>
      <c r="S6" s="378"/>
      <c r="T6" s="389" t="s">
        <v>3787</v>
      </c>
      <c r="U6" s="388">
        <f>10/9</f>
        <v>1.1111111111111112</v>
      </c>
      <c r="V6" s="384"/>
      <c r="W6" s="400"/>
      <c r="X6" s="382" t="s">
        <v>1097</v>
      </c>
      <c r="Y6" s="382" t="s">
        <v>714</v>
      </c>
      <c r="Z6" s="367" t="s">
        <v>1104</v>
      </c>
      <c r="AA6" s="367" t="str">
        <f t="shared" si="0"/>
        <v>Ez.E.turn</v>
      </c>
      <c r="AC6" s="367" t="str">
        <f t="shared" si="1"/>
        <v>C.br</v>
      </c>
    </row>
    <row r="7" spans="1:31" x14ac:dyDescent="0.25">
      <c r="A7" s="383"/>
      <c r="B7" s="402" t="s">
        <v>1107</v>
      </c>
      <c r="C7" s="739">
        <f t="shared" ref="C7:C8" si="6">C6 + 1</f>
        <v>2</v>
      </c>
      <c r="D7" s="378"/>
      <c r="E7" s="848" t="s">
        <v>1115</v>
      </c>
      <c r="F7" s="178">
        <f t="shared" si="2"/>
        <v>2</v>
      </c>
      <c r="G7" s="378"/>
      <c r="H7" s="1537" t="s">
        <v>1136</v>
      </c>
      <c r="I7" s="737">
        <f t="shared" ref="I7:I9" si="7">I6 + 1</f>
        <v>2</v>
      </c>
      <c r="J7" s="378"/>
      <c r="K7" s="848" t="s">
        <v>3766</v>
      </c>
      <c r="L7" s="178">
        <f t="shared" si="3"/>
        <v>2</v>
      </c>
      <c r="M7" s="383"/>
      <c r="N7" s="389" t="s">
        <v>3767</v>
      </c>
      <c r="O7" s="178">
        <f t="shared" si="4"/>
        <v>2</v>
      </c>
      <c r="P7" s="383"/>
      <c r="Q7" s="742" t="s">
        <v>3791</v>
      </c>
      <c r="R7" s="737">
        <f t="shared" si="5"/>
        <v>3</v>
      </c>
      <c r="S7" s="378"/>
      <c r="T7" s="390" t="s">
        <v>3788</v>
      </c>
      <c r="U7" s="391">
        <f>1/360</f>
        <v>2.7777777777777779E-3</v>
      </c>
      <c r="V7" s="384"/>
      <c r="W7" s="400"/>
      <c r="X7" s="382" t="s">
        <v>1101</v>
      </c>
      <c r="Y7" s="382" t="s">
        <v>714</v>
      </c>
      <c r="Z7" s="367" t="s">
        <v>1104</v>
      </c>
      <c r="AA7" s="367" t="str">
        <f t="shared" si="0"/>
        <v>Ez.</v>
      </c>
      <c r="AC7" s="367" t="str">
        <f t="shared" si="1"/>
        <v>C.ar</v>
      </c>
    </row>
    <row r="8" spans="1:31" x14ac:dyDescent="0.25">
      <c r="A8" s="383"/>
      <c r="B8" s="736" t="s">
        <v>1108</v>
      </c>
      <c r="C8" s="740">
        <f t="shared" si="6"/>
        <v>3</v>
      </c>
      <c r="D8" s="378"/>
      <c r="E8" s="848" t="s">
        <v>1116</v>
      </c>
      <c r="F8" s="178">
        <f t="shared" si="2"/>
        <v>3</v>
      </c>
      <c r="G8" s="378"/>
      <c r="H8" s="1536" t="s">
        <v>1137</v>
      </c>
      <c r="I8" s="178">
        <f>I6</f>
        <v>1</v>
      </c>
      <c r="J8" s="378"/>
      <c r="K8" s="735" t="s">
        <v>3768</v>
      </c>
      <c r="L8" s="737">
        <f t="shared" si="3"/>
        <v>3</v>
      </c>
      <c r="M8" s="383"/>
      <c r="N8" s="389" t="s">
        <v>3769</v>
      </c>
      <c r="O8" s="178">
        <f t="shared" si="4"/>
        <v>3</v>
      </c>
      <c r="P8" s="383"/>
      <c r="Q8" s="389" t="s">
        <v>3792</v>
      </c>
      <c r="R8" s="178">
        <f>R6</f>
        <v>2</v>
      </c>
      <c r="S8" s="394"/>
      <c r="T8" s="398"/>
      <c r="U8" s="392"/>
      <c r="V8" s="393"/>
      <c r="W8" s="400"/>
      <c r="X8" s="382" t="s">
        <v>1098</v>
      </c>
      <c r="Y8" s="382" t="s">
        <v>714</v>
      </c>
      <c r="Z8" s="367" t="s">
        <v>1104</v>
      </c>
      <c r="AA8" s="367" t="e">
        <f>Y8&amp;Z8&amp;#REF!</f>
        <v>#REF!</v>
      </c>
      <c r="AC8" s="367" t="str">
        <f t="shared" si="1"/>
        <v>C.cr</v>
      </c>
    </row>
    <row r="9" spans="1:31" x14ac:dyDescent="0.25">
      <c r="A9" s="383"/>
      <c r="B9" s="402" t="s">
        <v>1109</v>
      </c>
      <c r="C9" s="739">
        <f>C5</f>
        <v>0</v>
      </c>
      <c r="D9" s="378"/>
      <c r="E9" s="735" t="s">
        <v>1117</v>
      </c>
      <c r="F9" s="737">
        <f t="shared" si="2"/>
        <v>4</v>
      </c>
      <c r="G9" s="378"/>
      <c r="H9" s="1537" t="s">
        <v>1138</v>
      </c>
      <c r="I9" s="737">
        <f t="shared" si="7"/>
        <v>2</v>
      </c>
      <c r="J9" s="378"/>
      <c r="K9" s="848" t="s">
        <v>3770</v>
      </c>
      <c r="L9" s="178">
        <f t="shared" si="3"/>
        <v>4</v>
      </c>
      <c r="M9" s="383"/>
      <c r="N9" s="389" t="s">
        <v>3771</v>
      </c>
      <c r="O9" s="178">
        <f t="shared" si="4"/>
        <v>4</v>
      </c>
      <c r="P9" s="383"/>
      <c r="Q9" s="389" t="s">
        <v>3793</v>
      </c>
      <c r="R9" s="178">
        <f>R8 + 1</f>
        <v>3</v>
      </c>
      <c r="S9" s="384"/>
      <c r="T9" s="1213" t="s">
        <v>3212</v>
      </c>
      <c r="X9" s="811" t="s">
        <v>713</v>
      </c>
      <c r="Y9" s="382" t="s">
        <v>714</v>
      </c>
      <c r="Z9" s="367" t="s">
        <v>1104</v>
      </c>
      <c r="AA9" s="367" t="e">
        <f>Y9&amp;Z9&amp;#REF!</f>
        <v>#REF!</v>
      </c>
      <c r="AC9" s="367" t="str">
        <f t="shared" si="1"/>
        <v>C.rg</v>
      </c>
    </row>
    <row r="10" spans="1:31" x14ac:dyDescent="0.25">
      <c r="A10" s="383"/>
      <c r="B10" s="402" t="s">
        <v>1110</v>
      </c>
      <c r="C10" s="739">
        <f t="shared" ref="C10:C12" si="8">C9 + 1</f>
        <v>1</v>
      </c>
      <c r="D10" s="378"/>
      <c r="E10" s="848" t="s">
        <v>1118</v>
      </c>
      <c r="F10" s="178">
        <f t="shared" si="2"/>
        <v>5</v>
      </c>
      <c r="G10" s="378"/>
      <c r="H10" s="1536" t="s">
        <v>1139</v>
      </c>
      <c r="I10" s="178">
        <f>I5</f>
        <v>0</v>
      </c>
      <c r="J10" s="378"/>
      <c r="K10" s="848" t="s">
        <v>3772</v>
      </c>
      <c r="L10" s="178">
        <f t="shared" si="3"/>
        <v>5</v>
      </c>
      <c r="M10" s="383"/>
      <c r="N10" s="742" t="s">
        <v>3773</v>
      </c>
      <c r="O10" s="737">
        <f t="shared" si="4"/>
        <v>5</v>
      </c>
      <c r="P10" s="383"/>
      <c r="Q10" s="389" t="s">
        <v>3794</v>
      </c>
      <c r="R10" s="178">
        <f>R8</f>
        <v>2</v>
      </c>
      <c r="S10" s="384"/>
      <c r="T10" s="1213" t="s">
        <v>3213</v>
      </c>
      <c r="X10" s="367" t="s">
        <v>1102</v>
      </c>
      <c r="Y10" s="382" t="s">
        <v>714</v>
      </c>
      <c r="Z10" s="367" t="s">
        <v>1104</v>
      </c>
      <c r="AA10" s="367" t="str">
        <f t="shared" si="0"/>
        <v>Ez.</v>
      </c>
      <c r="AC10" s="367" t="str">
        <f t="shared" si="1"/>
        <v>C.gg</v>
      </c>
    </row>
    <row r="11" spans="1:31" x14ac:dyDescent="0.25">
      <c r="A11" s="383"/>
      <c r="B11" s="402" t="s">
        <v>1111</v>
      </c>
      <c r="C11" s="739">
        <f t="shared" si="8"/>
        <v>2</v>
      </c>
      <c r="D11" s="378"/>
      <c r="E11" s="848" t="s">
        <v>1119</v>
      </c>
      <c r="F11" s="178">
        <f t="shared" si="2"/>
        <v>6</v>
      </c>
      <c r="G11" s="378"/>
      <c r="H11" s="1536" t="s">
        <v>1140</v>
      </c>
      <c r="I11" s="178">
        <f t="shared" ref="I11:I13" si="9">I10 + 1</f>
        <v>1</v>
      </c>
      <c r="J11" s="378"/>
      <c r="K11" s="848" t="s">
        <v>3774</v>
      </c>
      <c r="L11" s="178">
        <f t="shared" si="3"/>
        <v>6</v>
      </c>
      <c r="M11" s="383"/>
      <c r="N11" s="389" t="s">
        <v>3775</v>
      </c>
      <c r="O11" s="178">
        <f>O9</f>
        <v>4</v>
      </c>
      <c r="P11" s="383"/>
      <c r="Q11" s="390" t="s">
        <v>3795</v>
      </c>
      <c r="R11" s="177">
        <f>R9</f>
        <v>3</v>
      </c>
      <c r="S11" s="384"/>
      <c r="Y11" s="382" t="s">
        <v>714</v>
      </c>
      <c r="Z11" s="367" t="s">
        <v>1104</v>
      </c>
      <c r="AA11" s="367" t="str">
        <f t="shared" si="0"/>
        <v>Ez.</v>
      </c>
      <c r="AC11" s="367" t="str">
        <f t="shared" si="1"/>
        <v>C.bg</v>
      </c>
    </row>
    <row r="12" spans="1:31" x14ac:dyDescent="0.25">
      <c r="A12" s="383"/>
      <c r="B12" s="403" t="s">
        <v>1112</v>
      </c>
      <c r="C12" s="741">
        <f t="shared" si="8"/>
        <v>3</v>
      </c>
      <c r="D12" s="378"/>
      <c r="E12" s="848" t="s">
        <v>1120</v>
      </c>
      <c r="F12" s="178">
        <f t="shared" si="2"/>
        <v>7</v>
      </c>
      <c r="G12" s="378"/>
      <c r="H12" s="1537" t="s">
        <v>1141</v>
      </c>
      <c r="I12" s="737">
        <f t="shared" si="9"/>
        <v>2</v>
      </c>
      <c r="J12" s="378"/>
      <c r="K12" s="735" t="s">
        <v>3776</v>
      </c>
      <c r="L12" s="737">
        <f t="shared" si="3"/>
        <v>7</v>
      </c>
      <c r="M12" s="383"/>
      <c r="N12" s="390" t="s">
        <v>3777</v>
      </c>
      <c r="O12" s="177">
        <f>O10</f>
        <v>5</v>
      </c>
      <c r="P12" s="383"/>
      <c r="Q12" s="394"/>
      <c r="R12" s="394"/>
      <c r="S12" s="384"/>
      <c r="Y12" s="382" t="s">
        <v>714</v>
      </c>
      <c r="Z12" s="367" t="s">
        <v>1104</v>
      </c>
      <c r="AA12" s="367" t="str">
        <f t="shared" si="0"/>
        <v>Ez.</v>
      </c>
      <c r="AC12" s="367" t="str">
        <f t="shared" si="1"/>
        <v>C.ag</v>
      </c>
    </row>
    <row r="13" spans="1:31" x14ac:dyDescent="0.25">
      <c r="A13" s="383"/>
      <c r="B13" s="394" t="s">
        <v>3802</v>
      </c>
      <c r="C13" s="394"/>
      <c r="D13" s="394"/>
      <c r="E13" s="848" t="s">
        <v>1121</v>
      </c>
      <c r="F13" s="178">
        <f t="shared" si="2"/>
        <v>8</v>
      </c>
      <c r="G13" s="378"/>
      <c r="H13" s="1538" t="s">
        <v>1142</v>
      </c>
      <c r="I13" s="177">
        <f t="shared" si="9"/>
        <v>3</v>
      </c>
      <c r="J13" s="384"/>
      <c r="K13" s="848" t="s">
        <v>3778</v>
      </c>
      <c r="L13" s="178">
        <f t="shared" si="3"/>
        <v>8</v>
      </c>
      <c r="M13" s="394"/>
      <c r="N13" s="378"/>
      <c r="O13" s="378"/>
      <c r="P13" s="394"/>
      <c r="Q13" s="378"/>
      <c r="R13" s="378"/>
      <c r="S13" s="384"/>
      <c r="Y13" s="382" t="s">
        <v>714</v>
      </c>
      <c r="Z13" s="367" t="s">
        <v>1104</v>
      </c>
      <c r="AA13" s="367" t="str">
        <f t="shared" si="0"/>
        <v>Ez.</v>
      </c>
      <c r="AC13" s="367" t="str">
        <f t="shared" si="1"/>
        <v>C.cg</v>
      </c>
    </row>
    <row r="14" spans="1:31" x14ac:dyDescent="0.25">
      <c r="A14" s="383"/>
      <c r="B14" s="394"/>
      <c r="C14" s="394"/>
      <c r="D14" s="394"/>
      <c r="E14" s="735" t="s">
        <v>1122</v>
      </c>
      <c r="F14" s="737">
        <f t="shared" si="2"/>
        <v>9</v>
      </c>
      <c r="G14" s="394"/>
      <c r="H14" s="380"/>
      <c r="I14" s="380"/>
      <c r="J14" s="384"/>
      <c r="K14" s="848" t="s">
        <v>3779</v>
      </c>
      <c r="L14" s="178">
        <f t="shared" si="3"/>
        <v>9</v>
      </c>
      <c r="M14" s="394"/>
      <c r="N14" s="378"/>
      <c r="O14" s="378"/>
      <c r="P14" s="394"/>
      <c r="Q14" s="1544" t="s">
        <v>3797</v>
      </c>
      <c r="R14" s="1546"/>
      <c r="S14" s="384"/>
      <c r="Y14" s="382" t="s">
        <v>714</v>
      </c>
      <c r="Z14" s="367" t="s">
        <v>1104</v>
      </c>
      <c r="AA14" s="367" t="str">
        <f t="shared" si="0"/>
        <v>Ez.</v>
      </c>
      <c r="AC14" s="367" t="str">
        <f t="shared" si="1"/>
        <v>C.rb</v>
      </c>
    </row>
    <row r="15" spans="1:31" x14ac:dyDescent="0.25">
      <c r="A15" s="383"/>
      <c r="B15" s="866" t="s">
        <v>1468</v>
      </c>
      <c r="C15" s="394"/>
      <c r="D15" s="394"/>
      <c r="E15" s="848" t="s">
        <v>1123</v>
      </c>
      <c r="F15" s="178">
        <f t="shared" si="2"/>
        <v>10</v>
      </c>
      <c r="G15" s="383"/>
      <c r="H15" s="1547" t="s">
        <v>1471</v>
      </c>
      <c r="I15" s="1547"/>
      <c r="J15" s="384"/>
      <c r="K15" s="848" t="s">
        <v>3780</v>
      </c>
      <c r="L15" s="178">
        <f t="shared" si="3"/>
        <v>10</v>
      </c>
      <c r="M15" s="394"/>
      <c r="N15" s="394"/>
      <c r="O15" s="394"/>
      <c r="P15" s="394"/>
      <c r="Q15" s="396" t="s">
        <v>3807</v>
      </c>
      <c r="R15" s="397">
        <v>3</v>
      </c>
      <c r="S15" s="384"/>
      <c r="Y15" s="382" t="s">
        <v>714</v>
      </c>
      <c r="Z15" s="367" t="s">
        <v>1104</v>
      </c>
      <c r="AA15" s="367" t="str">
        <f t="shared" si="0"/>
        <v>Ez.</v>
      </c>
      <c r="AC15" s="367" t="str">
        <f t="shared" si="1"/>
        <v>C.gb</v>
      </c>
    </row>
    <row r="16" spans="1:31" x14ac:dyDescent="0.25">
      <c r="A16" s="383"/>
      <c r="B16" s="866" t="s">
        <v>1469</v>
      </c>
      <c r="C16" s="394"/>
      <c r="D16" s="394"/>
      <c r="E16" s="848" t="s">
        <v>1124</v>
      </c>
      <c r="F16" s="178">
        <f t="shared" si="2"/>
        <v>11</v>
      </c>
      <c r="G16" s="383"/>
      <c r="H16" s="1547" t="s">
        <v>1472</v>
      </c>
      <c r="I16" s="1547"/>
      <c r="J16" s="384"/>
      <c r="K16" s="735" t="s">
        <v>3781</v>
      </c>
      <c r="L16" s="737">
        <f t="shared" si="3"/>
        <v>11</v>
      </c>
      <c r="M16" s="394"/>
      <c r="N16" s="394"/>
      <c r="O16" s="394"/>
      <c r="P16" s="394"/>
      <c r="Q16" s="394"/>
      <c r="R16" s="394"/>
      <c r="S16" s="384"/>
      <c r="Y16" s="382" t="s">
        <v>714</v>
      </c>
      <c r="Z16" s="367" t="s">
        <v>1104</v>
      </c>
      <c r="AA16" s="367" t="str">
        <f t="shared" si="0"/>
        <v>Ez.</v>
      </c>
      <c r="AC16" s="367" t="str">
        <f t="shared" si="1"/>
        <v>C.bb</v>
      </c>
    </row>
    <row r="17" spans="1:29" ht="16.5" customHeight="1" x14ac:dyDescent="0.25">
      <c r="A17" s="383"/>
      <c r="B17" s="866" t="s">
        <v>1470</v>
      </c>
      <c r="C17" s="394"/>
      <c r="D17" s="394"/>
      <c r="E17" s="848" t="s">
        <v>1125</v>
      </c>
      <c r="F17" s="178">
        <f t="shared" si="2"/>
        <v>12</v>
      </c>
      <c r="G17" s="383"/>
      <c r="H17" s="1547" t="s">
        <v>1473</v>
      </c>
      <c r="I17" s="1547"/>
      <c r="J17" s="384"/>
      <c r="K17" s="848" t="s">
        <v>3782</v>
      </c>
      <c r="L17" s="178">
        <f t="shared" si="3"/>
        <v>12</v>
      </c>
      <c r="M17" s="394"/>
      <c r="N17" s="394"/>
      <c r="O17" s="394"/>
      <c r="P17" s="394"/>
      <c r="Q17" s="1544" t="s">
        <v>3799</v>
      </c>
      <c r="R17" s="1545"/>
      <c r="S17" s="1546"/>
      <c r="Y17" s="382" t="s">
        <v>714</v>
      </c>
      <c r="Z17" s="367" t="s">
        <v>1104</v>
      </c>
      <c r="AA17" s="367" t="str">
        <f t="shared" si="0"/>
        <v>Ez.</v>
      </c>
      <c r="AC17" s="367" t="str">
        <f t="shared" si="1"/>
        <v>C.ab</v>
      </c>
    </row>
    <row r="18" spans="1:29" x14ac:dyDescent="0.25">
      <c r="A18" s="395"/>
      <c r="B18" s="392"/>
      <c r="C18" s="392"/>
      <c r="D18" s="394"/>
      <c r="E18" s="848" t="s">
        <v>1126</v>
      </c>
      <c r="F18" s="178">
        <f t="shared" si="2"/>
        <v>13</v>
      </c>
      <c r="G18" s="383"/>
      <c r="H18" s="1547" t="s">
        <v>1474</v>
      </c>
      <c r="I18" s="1547"/>
      <c r="J18" s="384"/>
      <c r="K18" s="848" t="s">
        <v>3783</v>
      </c>
      <c r="L18" s="178">
        <f t="shared" si="3"/>
        <v>13</v>
      </c>
      <c r="M18" s="394"/>
      <c r="N18" s="394"/>
      <c r="O18" s="394"/>
      <c r="P18" s="394"/>
      <c r="Q18" s="401" t="s">
        <v>3801</v>
      </c>
      <c r="R18" s="1540"/>
      <c r="S18" s="1541"/>
      <c r="Y18" s="382" t="s">
        <v>714</v>
      </c>
      <c r="Z18" s="367" t="s">
        <v>1104</v>
      </c>
      <c r="AA18" s="367" t="str">
        <f t="shared" si="0"/>
        <v>Ez.</v>
      </c>
      <c r="AC18" s="367" t="str">
        <f t="shared" si="1"/>
        <v>C.cb</v>
      </c>
    </row>
    <row r="19" spans="1:29" x14ac:dyDescent="0.25">
      <c r="D19" s="383"/>
      <c r="E19" s="735" t="s">
        <v>1127</v>
      </c>
      <c r="F19" s="737">
        <f t="shared" si="2"/>
        <v>14</v>
      </c>
      <c r="G19" s="383"/>
      <c r="H19" s="1547" t="s">
        <v>1475</v>
      </c>
      <c r="I19" s="1547"/>
      <c r="J19" s="384"/>
      <c r="K19" s="848" t="s">
        <v>3784</v>
      </c>
      <c r="L19" s="178">
        <f t="shared" si="3"/>
        <v>14</v>
      </c>
      <c r="M19" s="394"/>
      <c r="N19" s="394"/>
      <c r="O19" s="394"/>
      <c r="P19" s="394"/>
      <c r="Q19" s="402" t="s">
        <v>3800</v>
      </c>
      <c r="R19" s="400"/>
      <c r="S19" s="1539"/>
      <c r="Y19" s="382" t="s">
        <v>714</v>
      </c>
      <c r="Z19" s="367" t="s">
        <v>1104</v>
      </c>
      <c r="AA19" s="367" t="str">
        <f t="shared" si="0"/>
        <v>Ez.</v>
      </c>
      <c r="AC19" s="367" t="str">
        <f t="shared" si="1"/>
        <v>C.ra</v>
      </c>
    </row>
    <row r="20" spans="1:29" x14ac:dyDescent="0.25">
      <c r="D20" s="383"/>
      <c r="E20" s="848" t="s">
        <v>1128</v>
      </c>
      <c r="F20" s="178">
        <f t="shared" si="2"/>
        <v>15</v>
      </c>
      <c r="G20" s="383"/>
      <c r="H20" s="394"/>
      <c r="I20" s="394"/>
      <c r="J20" s="384"/>
      <c r="K20" s="731" t="s">
        <v>3785</v>
      </c>
      <c r="L20" s="177">
        <f t="shared" si="3"/>
        <v>15</v>
      </c>
      <c r="M20" s="394"/>
      <c r="N20" s="394"/>
      <c r="O20" s="394"/>
      <c r="P20" s="394"/>
      <c r="Q20" s="403" t="s">
        <v>3798</v>
      </c>
      <c r="R20" s="1542"/>
      <c r="S20" s="1543"/>
      <c r="Y20" s="382" t="s">
        <v>714</v>
      </c>
      <c r="Z20" s="367" t="s">
        <v>1104</v>
      </c>
      <c r="AA20" s="367" t="str">
        <f t="shared" si="0"/>
        <v>Ez.</v>
      </c>
      <c r="AC20" s="367" t="str">
        <f t="shared" si="1"/>
        <v>C.ga</v>
      </c>
    </row>
    <row r="21" spans="1:29" x14ac:dyDescent="0.25">
      <c r="D21" s="383"/>
      <c r="E21" s="848" t="s">
        <v>1129</v>
      </c>
      <c r="F21" s="178">
        <f t="shared" si="2"/>
        <v>16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Y21" s="382" t="s">
        <v>714</v>
      </c>
      <c r="Z21" s="367" t="s">
        <v>1104</v>
      </c>
      <c r="AA21" s="367" t="str">
        <f t="shared" si="0"/>
        <v>Ez.</v>
      </c>
      <c r="AC21" s="367" t="str">
        <f t="shared" si="1"/>
        <v>C.ba</v>
      </c>
    </row>
    <row r="22" spans="1:29" x14ac:dyDescent="0.25">
      <c r="D22" s="383"/>
      <c r="E22" s="848" t="s">
        <v>1130</v>
      </c>
      <c r="F22" s="178">
        <f t="shared" si="2"/>
        <v>17</v>
      </c>
      <c r="G22" s="383"/>
      <c r="H22" s="866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Y22" s="382" t="s">
        <v>714</v>
      </c>
      <c r="Z22" s="367" t="s">
        <v>1104</v>
      </c>
      <c r="AA22" s="367" t="str">
        <f t="shared" si="0"/>
        <v>Ez.</v>
      </c>
      <c r="AC22" s="367" t="str">
        <f t="shared" si="1"/>
        <v>C.aa</v>
      </c>
    </row>
    <row r="23" spans="1:29" x14ac:dyDescent="0.25">
      <c r="D23" s="399"/>
      <c r="E23" s="848" t="s">
        <v>1131</v>
      </c>
      <c r="F23" s="178">
        <f t="shared" si="2"/>
        <v>18</v>
      </c>
      <c r="G23" s="383"/>
      <c r="H23" s="392" t="s">
        <v>3796</v>
      </c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Y23" s="382" t="s">
        <v>714</v>
      </c>
      <c r="Z23" s="367" t="s">
        <v>1104</v>
      </c>
      <c r="AA23" s="367" t="str">
        <f t="shared" si="0"/>
        <v>Ez.</v>
      </c>
      <c r="AC23" s="367" t="str">
        <f t="shared" si="1"/>
        <v>C.ca</v>
      </c>
    </row>
    <row r="24" spans="1:29" x14ac:dyDescent="0.25">
      <c r="D24" s="399"/>
      <c r="E24" s="731" t="s">
        <v>1132</v>
      </c>
      <c r="F24" s="177">
        <f t="shared" si="2"/>
        <v>19</v>
      </c>
      <c r="G24" s="399"/>
      <c r="Y24" s="382" t="s">
        <v>714</v>
      </c>
      <c r="Z24" s="367" t="s">
        <v>1104</v>
      </c>
      <c r="AA24" s="367" t="str">
        <f t="shared" si="0"/>
        <v>Ez.</v>
      </c>
    </row>
    <row r="25" spans="1:29" x14ac:dyDescent="0.25">
      <c r="D25" s="395"/>
      <c r="E25" s="392"/>
      <c r="F25" s="392"/>
      <c r="G25" s="393"/>
    </row>
    <row r="26" spans="1:29" x14ac:dyDescent="0.25">
      <c r="D26" s="400"/>
      <c r="E26" s="400"/>
      <c r="F26" s="400"/>
      <c r="G26" s="400"/>
    </row>
    <row r="27" spans="1:29" x14ac:dyDescent="0.25">
      <c r="D27" s="400"/>
      <c r="E27" s="400"/>
      <c r="F27" s="400"/>
      <c r="G27" s="400"/>
    </row>
    <row r="28" spans="1:29" x14ac:dyDescent="0.25">
      <c r="D28" s="400"/>
      <c r="E28" s="400"/>
      <c r="F28" s="400"/>
      <c r="G28" s="400"/>
    </row>
    <row r="29" spans="1:29" x14ac:dyDescent="0.25">
      <c r="D29" s="400"/>
      <c r="E29" s="400"/>
      <c r="F29" s="400"/>
      <c r="G29" s="400"/>
    </row>
    <row r="30" spans="1:29" x14ac:dyDescent="0.25">
      <c r="D30" s="400"/>
      <c r="E30" s="400"/>
      <c r="F30" s="400"/>
      <c r="G30" s="400"/>
    </row>
    <row r="31" spans="1:29" x14ac:dyDescent="0.25">
      <c r="D31" s="400"/>
      <c r="E31" s="400"/>
      <c r="F31" s="400"/>
      <c r="G31" s="400"/>
    </row>
    <row r="32" spans="1:29" x14ac:dyDescent="0.25">
      <c r="D32" s="400"/>
      <c r="E32" s="400"/>
      <c r="F32" s="400"/>
      <c r="G32" s="400"/>
    </row>
  </sheetData>
  <mergeCells count="19"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Q3:U3"/>
    <mergeCell ref="K3:O3"/>
    <mergeCell ref="Q17:S17"/>
    <mergeCell ref="H15:I15"/>
    <mergeCell ref="H16:I16"/>
    <mergeCell ref="H17:I17"/>
    <mergeCell ref="H18:I18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G22" sqref="G22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89"/>
      <c r="B1" s="1577" t="s">
        <v>1229</v>
      </c>
      <c r="C1" s="1577"/>
      <c r="D1" s="1577"/>
      <c r="E1" s="902"/>
      <c r="F1" s="1577" t="s">
        <v>1343</v>
      </c>
      <c r="G1" s="1577"/>
      <c r="H1" s="1577"/>
      <c r="I1" s="188"/>
      <c r="J1" s="197"/>
      <c r="K1" s="198" t="s">
        <v>808</v>
      </c>
      <c r="L1" s="198" t="s">
        <v>1556</v>
      </c>
      <c r="M1" s="198" t="s">
        <v>807</v>
      </c>
      <c r="N1" s="198" t="s">
        <v>1734</v>
      </c>
      <c r="O1" s="198" t="s">
        <v>1714</v>
      </c>
      <c r="P1" s="198" t="s">
        <v>1735</v>
      </c>
      <c r="Q1" s="1470" t="s">
        <v>1684</v>
      </c>
      <c r="R1" s="197"/>
      <c r="S1" s="197" t="s">
        <v>3528</v>
      </c>
      <c r="T1" s="197"/>
      <c r="U1" s="197"/>
      <c r="V1" s="197"/>
      <c r="W1" s="197"/>
      <c r="X1" s="197"/>
    </row>
    <row r="2" spans="1:24" s="114" customFormat="1" ht="15" customHeight="1" x14ac:dyDescent="0.25">
      <c r="A2" s="790"/>
      <c r="B2" s="863" t="s">
        <v>942</v>
      </c>
      <c r="C2" s="863" t="s">
        <v>467</v>
      </c>
      <c r="D2" s="863" t="s">
        <v>507</v>
      </c>
      <c r="E2" s="903"/>
      <c r="F2" s="863" t="s">
        <v>942</v>
      </c>
      <c r="G2" s="863" t="s">
        <v>467</v>
      </c>
      <c r="H2" s="863" t="s">
        <v>507</v>
      </c>
      <c r="I2" s="188"/>
      <c r="J2" s="197"/>
      <c r="K2" s="912">
        <v>20</v>
      </c>
      <c r="L2" s="792">
        <v>10</v>
      </c>
      <c r="M2" s="792">
        <v>100</v>
      </c>
      <c r="N2" s="792">
        <f>M2+K2</f>
        <v>120</v>
      </c>
      <c r="O2" s="792">
        <f>M2+L2</f>
        <v>110</v>
      </c>
      <c r="P2" s="912">
        <f>N$5 - N2</f>
        <v>0</v>
      </c>
      <c r="Q2" s="915">
        <f>P2-L2</f>
        <v>-10</v>
      </c>
      <c r="R2" s="197"/>
      <c r="S2" s="114" t="s">
        <v>1233</v>
      </c>
      <c r="T2" s="197" t="s">
        <v>3529</v>
      </c>
      <c r="U2" s="197"/>
      <c r="V2" s="197"/>
      <c r="W2" s="197"/>
      <c r="X2" s="197"/>
    </row>
    <row r="3" spans="1:24" s="114" customFormat="1" ht="15" customHeight="1" x14ac:dyDescent="0.25">
      <c r="A3" s="791"/>
      <c r="B3" s="1578" t="s">
        <v>1583</v>
      </c>
      <c r="C3" s="1579"/>
      <c r="D3" s="1580"/>
      <c r="E3" s="241"/>
      <c r="F3" s="898" t="s">
        <v>1245</v>
      </c>
      <c r="G3" s="899"/>
      <c r="H3" s="787" t="s">
        <v>1244</v>
      </c>
      <c r="I3" s="188"/>
      <c r="J3" s="197"/>
      <c r="K3" s="913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13">
        <f t="shared" ref="P3:P4" si="0">N$5 - N3</f>
        <v>25</v>
      </c>
      <c r="Q3" s="916">
        <f>P3-L3</f>
        <v>5</v>
      </c>
      <c r="R3" s="197"/>
      <c r="S3" s="197" t="s">
        <v>3530</v>
      </c>
      <c r="T3" s="197" t="s">
        <v>3533</v>
      </c>
      <c r="U3" s="197"/>
      <c r="V3" s="197"/>
      <c r="W3" s="197"/>
      <c r="X3" s="197"/>
    </row>
    <row r="4" spans="1:24" s="114" customFormat="1" ht="15" customHeight="1" x14ac:dyDescent="0.25">
      <c r="A4" s="790"/>
      <c r="B4" s="1581" t="s">
        <v>1624</v>
      </c>
      <c r="C4" s="1582"/>
      <c r="D4" s="1583"/>
      <c r="E4" s="903"/>
      <c r="F4" s="352" t="s">
        <v>415</v>
      </c>
      <c r="G4" s="352" t="s">
        <v>961</v>
      </c>
      <c r="H4" s="352" t="s">
        <v>1243</v>
      </c>
      <c r="I4" s="188"/>
      <c r="J4" s="197"/>
      <c r="K4" s="914">
        <v>10</v>
      </c>
      <c r="L4" s="907">
        <v>20</v>
      </c>
      <c r="M4" s="907">
        <v>90</v>
      </c>
      <c r="N4" s="907">
        <f>M4+K4</f>
        <v>100</v>
      </c>
      <c r="O4" s="907">
        <f>M4+L4</f>
        <v>110</v>
      </c>
      <c r="P4" s="914">
        <f t="shared" si="0"/>
        <v>20</v>
      </c>
      <c r="Q4" s="908">
        <f>P4-L4</f>
        <v>0</v>
      </c>
      <c r="R4" s="197"/>
      <c r="S4" s="197"/>
      <c r="T4" s="114" t="s">
        <v>3534</v>
      </c>
      <c r="U4" s="197"/>
      <c r="V4" s="197"/>
      <c r="W4" s="197"/>
      <c r="X4" s="197"/>
    </row>
    <row r="5" spans="1:24" s="114" customFormat="1" ht="15" customHeight="1" x14ac:dyDescent="0.25">
      <c r="A5" s="791"/>
      <c r="B5" s="181" t="s">
        <v>1622</v>
      </c>
      <c r="C5" s="181" t="s">
        <v>627</v>
      </c>
      <c r="D5" s="181" t="s">
        <v>1203</v>
      </c>
      <c r="E5" s="241"/>
      <c r="F5" s="782" t="s">
        <v>1232</v>
      </c>
      <c r="G5" s="782" t="s">
        <v>1237</v>
      </c>
      <c r="H5" s="782" t="s">
        <v>1247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08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3535</v>
      </c>
      <c r="U5" s="197"/>
      <c r="V5" s="197"/>
      <c r="W5" s="197"/>
      <c r="X5" s="197"/>
    </row>
    <row r="6" spans="1:24" s="114" customFormat="1" ht="15" customHeight="1" x14ac:dyDescent="0.25">
      <c r="A6" s="791"/>
      <c r="B6" s="799" t="s">
        <v>1623</v>
      </c>
      <c r="C6" s="799" t="s">
        <v>498</v>
      </c>
      <c r="D6" s="799" t="s">
        <v>1322</v>
      </c>
      <c r="E6" s="188"/>
      <c r="F6" s="898" t="s">
        <v>1246</v>
      </c>
      <c r="G6" s="899"/>
      <c r="H6" s="787" t="s">
        <v>1244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3536</v>
      </c>
      <c r="U6" s="197"/>
      <c r="V6" s="197"/>
      <c r="W6" s="197"/>
      <c r="X6" s="197"/>
    </row>
    <row r="7" spans="1:24" s="114" customFormat="1" ht="15" customHeight="1" x14ac:dyDescent="0.25">
      <c r="A7" s="790"/>
      <c r="B7" s="1581" t="s">
        <v>1009</v>
      </c>
      <c r="C7" s="1582" t="s">
        <v>952</v>
      </c>
      <c r="D7" s="1583"/>
      <c r="E7" s="903"/>
      <c r="F7" s="352" t="s">
        <v>415</v>
      </c>
      <c r="G7" s="352" t="s">
        <v>961</v>
      </c>
      <c r="H7" s="352" t="s">
        <v>822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3537</v>
      </c>
      <c r="U7" s="197"/>
      <c r="V7" s="197"/>
      <c r="W7" s="197"/>
      <c r="X7" s="197"/>
    </row>
    <row r="8" spans="1:24" s="114" customFormat="1" ht="15" customHeight="1" x14ac:dyDescent="0.25">
      <c r="A8" s="791"/>
      <c r="B8" s="352" t="s">
        <v>1212</v>
      </c>
      <c r="C8" s="352" t="s">
        <v>1213</v>
      </c>
      <c r="D8" s="352"/>
      <c r="E8" s="241"/>
      <c r="F8" s="782" t="s">
        <v>1095</v>
      </c>
      <c r="G8" s="782" t="s">
        <v>1288</v>
      </c>
      <c r="H8" s="782" t="s">
        <v>1290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3531</v>
      </c>
      <c r="U8" s="197"/>
      <c r="V8" s="197"/>
      <c r="W8" s="197"/>
      <c r="X8" s="197"/>
    </row>
    <row r="9" spans="1:24" s="114" customFormat="1" ht="15" customHeight="1" x14ac:dyDescent="0.25">
      <c r="A9" s="791"/>
      <c r="B9" s="352" t="s">
        <v>1214</v>
      </c>
      <c r="C9" s="352" t="s">
        <v>961</v>
      </c>
      <c r="D9" s="352"/>
      <c r="E9" s="241"/>
      <c r="F9" s="898" t="s">
        <v>1351</v>
      </c>
      <c r="G9" s="899"/>
      <c r="H9" s="787" t="s">
        <v>1244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3532</v>
      </c>
      <c r="U9" s="197"/>
      <c r="V9" s="197"/>
      <c r="W9" s="197"/>
      <c r="X9" s="197"/>
    </row>
    <row r="10" spans="1:24" s="114" customFormat="1" ht="15" customHeight="1" x14ac:dyDescent="0.25">
      <c r="A10" s="790"/>
      <c r="B10" s="352" t="s">
        <v>1215</v>
      </c>
      <c r="C10" s="352" t="s">
        <v>961</v>
      </c>
      <c r="D10" s="352"/>
      <c r="E10" s="903"/>
      <c r="F10" s="352" t="s">
        <v>415</v>
      </c>
      <c r="G10" s="352" t="s">
        <v>961</v>
      </c>
      <c r="H10" s="352" t="s">
        <v>822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791"/>
      <c r="B11" s="1578" t="s">
        <v>1621</v>
      </c>
      <c r="C11" s="1579"/>
      <c r="D11" s="1580"/>
      <c r="E11" s="791"/>
      <c r="F11" s="782" t="s">
        <v>1095</v>
      </c>
      <c r="G11" s="782" t="s">
        <v>1288</v>
      </c>
      <c r="H11" s="782" t="s">
        <v>1291</v>
      </c>
      <c r="I11" s="188"/>
      <c r="J11" s="197" t="s">
        <v>380</v>
      </c>
      <c r="K11" s="197" t="s">
        <v>1739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790"/>
      <c r="B12" s="352" t="s">
        <v>1223</v>
      </c>
      <c r="C12" s="352" t="s">
        <v>1224</v>
      </c>
      <c r="D12" s="352" t="s">
        <v>1225</v>
      </c>
      <c r="E12" s="790"/>
      <c r="F12" s="898" t="s">
        <v>1352</v>
      </c>
      <c r="G12" s="899"/>
      <c r="H12" s="787" t="s">
        <v>1244</v>
      </c>
      <c r="I12" s="188"/>
      <c r="J12" s="197" t="s">
        <v>1737</v>
      </c>
      <c r="K12" s="197" t="s">
        <v>1736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791"/>
      <c r="B13" s="1578" t="s">
        <v>1585</v>
      </c>
      <c r="C13" s="1579"/>
      <c r="D13" s="1580"/>
      <c r="E13" s="791"/>
      <c r="F13" s="352" t="s">
        <v>415</v>
      </c>
      <c r="G13" s="352" t="s">
        <v>961</v>
      </c>
      <c r="H13" s="352" t="s">
        <v>822</v>
      </c>
      <c r="I13" s="188"/>
      <c r="J13" s="197" t="s">
        <v>383</v>
      </c>
      <c r="K13" s="197" t="s">
        <v>1738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791"/>
      <c r="B14" s="1581" t="s">
        <v>1151</v>
      </c>
      <c r="C14" s="1582" t="s">
        <v>952</v>
      </c>
      <c r="D14" s="1583"/>
      <c r="E14" s="241"/>
      <c r="F14" s="782" t="s">
        <v>1095</v>
      </c>
      <c r="G14" s="782" t="s">
        <v>1292</v>
      </c>
      <c r="H14" s="782" t="s">
        <v>1293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791"/>
      <c r="B15" s="181" t="s">
        <v>1232</v>
      </c>
      <c r="C15" s="181" t="s">
        <v>1237</v>
      </c>
      <c r="D15" s="181" t="s">
        <v>1238</v>
      </c>
      <c r="E15" s="791"/>
      <c r="F15" s="1686" t="s">
        <v>1347</v>
      </c>
      <c r="G15" s="1687"/>
      <c r="H15" s="783" t="s">
        <v>1244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790"/>
      <c r="B16" s="181" t="s">
        <v>1204</v>
      </c>
      <c r="C16" s="181" t="s">
        <v>627</v>
      </c>
      <c r="D16" s="181" t="s">
        <v>1239</v>
      </c>
      <c r="E16" s="903"/>
      <c r="F16" s="786" t="s">
        <v>1234</v>
      </c>
      <c r="G16" s="786" t="s">
        <v>1235</v>
      </c>
      <c r="H16" s="786" t="s">
        <v>1297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791"/>
      <c r="B17" s="703" t="s">
        <v>1205</v>
      </c>
      <c r="C17" s="703" t="s">
        <v>504</v>
      </c>
      <c r="D17" s="703"/>
      <c r="E17" s="241"/>
      <c r="F17" s="181" t="s">
        <v>1149</v>
      </c>
      <c r="G17" s="181" t="s">
        <v>1233</v>
      </c>
      <c r="H17" s="181" t="s">
        <v>1296</v>
      </c>
      <c r="I17" s="904"/>
      <c r="J17" s="197"/>
      <c r="K17" s="197" t="s">
        <v>3114</v>
      </c>
      <c r="L17" s="197"/>
      <c r="M17" s="197"/>
      <c r="N17" s="197"/>
      <c r="O17" s="197"/>
      <c r="P17" s="905"/>
      <c r="Q17" s="905"/>
      <c r="R17" s="905"/>
      <c r="S17" s="905" t="s">
        <v>3125</v>
      </c>
      <c r="T17" s="905"/>
      <c r="U17" s="905"/>
      <c r="V17" s="905"/>
      <c r="W17" s="905"/>
      <c r="X17" s="905"/>
    </row>
    <row r="18" spans="1:975" ht="15" customHeight="1" x14ac:dyDescent="0.25">
      <c r="A18" s="791"/>
      <c r="B18" s="352" t="s">
        <v>1206</v>
      </c>
      <c r="C18" s="352" t="s">
        <v>498</v>
      </c>
      <c r="D18" s="352"/>
      <c r="E18" s="241"/>
      <c r="F18" s="181" t="s">
        <v>1236</v>
      </c>
      <c r="G18" s="181" t="s">
        <v>1233</v>
      </c>
      <c r="H18" s="181" t="s">
        <v>944</v>
      </c>
      <c r="I18" s="904"/>
      <c r="J18" s="197"/>
      <c r="K18" s="905" t="s">
        <v>3115</v>
      </c>
      <c r="L18" s="905"/>
      <c r="M18" s="905"/>
      <c r="N18" s="905"/>
      <c r="O18" s="905"/>
      <c r="P18" s="905"/>
      <c r="Q18" s="905"/>
      <c r="R18" s="905"/>
      <c r="S18" s="905" t="s">
        <v>3126</v>
      </c>
      <c r="T18" s="905"/>
      <c r="U18" s="905"/>
      <c r="V18" s="905"/>
      <c r="W18" s="905"/>
      <c r="X18" s="905"/>
    </row>
    <row r="19" spans="1:975" ht="15" customHeight="1" x14ac:dyDescent="0.25">
      <c r="A19" s="791"/>
      <c r="B19" s="352" t="s">
        <v>1207</v>
      </c>
      <c r="C19" s="352" t="s">
        <v>1145</v>
      </c>
      <c r="D19" s="352" t="s">
        <v>1240</v>
      </c>
      <c r="E19" s="791"/>
      <c r="F19" s="799" t="s">
        <v>1344</v>
      </c>
      <c r="G19" s="799" t="s">
        <v>498</v>
      </c>
      <c r="H19" s="799" t="s">
        <v>1322</v>
      </c>
      <c r="I19" s="188"/>
      <c r="J19" s="197"/>
      <c r="K19" s="905"/>
      <c r="L19" s="905" t="s">
        <v>3116</v>
      </c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</row>
    <row r="20" spans="1:975" ht="15" customHeight="1" x14ac:dyDescent="0.25">
      <c r="A20" s="791"/>
      <c r="B20" s="700" t="s">
        <v>1208</v>
      </c>
      <c r="C20" s="700"/>
      <c r="D20" s="700"/>
      <c r="E20" s="254"/>
      <c r="F20" s="898" t="s">
        <v>1345</v>
      </c>
      <c r="G20" s="899"/>
      <c r="H20" s="787" t="s">
        <v>1348</v>
      </c>
      <c r="I20" s="790"/>
      <c r="J20" s="197"/>
      <c r="K20" s="905"/>
      <c r="L20" s="905" t="s">
        <v>3118</v>
      </c>
      <c r="M20" s="905"/>
      <c r="N20" s="905"/>
      <c r="O20" s="905"/>
      <c r="P20" s="905"/>
      <c r="Q20" s="905"/>
      <c r="R20" s="905"/>
      <c r="S20" s="905" t="s">
        <v>3129</v>
      </c>
      <c r="T20" s="905"/>
      <c r="U20" s="905"/>
      <c r="V20" s="905"/>
      <c r="W20" s="905"/>
      <c r="X20" s="905"/>
    </row>
    <row r="21" spans="1:975" ht="15" customHeight="1" x14ac:dyDescent="0.25">
      <c r="A21" s="790"/>
      <c r="B21" s="352" t="s">
        <v>1006</v>
      </c>
      <c r="C21" s="352" t="s">
        <v>1241</v>
      </c>
      <c r="D21" s="352" t="s">
        <v>1242</v>
      </c>
      <c r="E21" s="241"/>
      <c r="F21" s="352" t="s">
        <v>415</v>
      </c>
      <c r="G21" s="352" t="s">
        <v>961</v>
      </c>
      <c r="H21" s="352" t="s">
        <v>1289</v>
      </c>
      <c r="I21" s="904"/>
      <c r="J21" s="197"/>
      <c r="K21" s="905"/>
      <c r="L21" s="905" t="s">
        <v>3124</v>
      </c>
      <c r="M21" s="905"/>
      <c r="N21" s="905"/>
      <c r="O21" s="905"/>
      <c r="P21" s="905"/>
      <c r="Q21" s="905"/>
      <c r="R21" s="905"/>
      <c r="S21" s="905" t="s">
        <v>3130</v>
      </c>
      <c r="T21" s="905" t="s">
        <v>3131</v>
      </c>
      <c r="U21" s="905"/>
      <c r="V21" s="905"/>
      <c r="W21" s="905"/>
      <c r="X21" s="905"/>
      <c r="AKM21" s="347"/>
    </row>
    <row r="22" spans="1:975" ht="15" customHeight="1" x14ac:dyDescent="0.25">
      <c r="A22" s="790"/>
      <c r="B22" s="901" t="s">
        <v>1209</v>
      </c>
      <c r="C22" s="901"/>
      <c r="D22" s="901"/>
      <c r="E22" s="903"/>
      <c r="F22" s="782" t="s">
        <v>1095</v>
      </c>
      <c r="G22" s="782" t="s">
        <v>1288</v>
      </c>
      <c r="H22" s="782" t="s">
        <v>1294</v>
      </c>
      <c r="I22" s="904"/>
      <c r="J22" s="197"/>
      <c r="K22" s="905"/>
      <c r="L22" s="905" t="s">
        <v>3127</v>
      </c>
      <c r="M22" s="905"/>
      <c r="N22" s="905"/>
      <c r="O22" s="905"/>
      <c r="P22" s="905"/>
      <c r="Q22" s="905"/>
      <c r="R22" s="905"/>
      <c r="S22" s="905"/>
      <c r="T22" s="905"/>
      <c r="U22" s="905"/>
      <c r="V22" s="905"/>
      <c r="W22" s="905"/>
      <c r="X22" s="905"/>
      <c r="AKM22" s="347"/>
    </row>
    <row r="23" spans="1:975" ht="15" customHeight="1" x14ac:dyDescent="0.25">
      <c r="A23" s="791"/>
      <c r="B23" s="700" t="s">
        <v>1210</v>
      </c>
      <c r="C23" s="700"/>
      <c r="D23" s="700"/>
      <c r="E23" s="903"/>
      <c r="F23" s="898" t="s">
        <v>1346</v>
      </c>
      <c r="G23" s="899"/>
      <c r="H23" s="787" t="s">
        <v>1348</v>
      </c>
      <c r="I23" s="904"/>
      <c r="J23" s="897"/>
      <c r="K23" s="905" t="s">
        <v>3117</v>
      </c>
      <c r="L23" s="905"/>
      <c r="M23" s="905"/>
      <c r="N23" s="905"/>
      <c r="O23" s="905"/>
      <c r="P23" s="905"/>
      <c r="T23" s="175">
        <v>574</v>
      </c>
      <c r="AKM23" s="347"/>
    </row>
    <row r="24" spans="1:975" ht="15" customHeight="1" x14ac:dyDescent="0.25">
      <c r="A24" s="790"/>
      <c r="B24" s="901" t="s">
        <v>1211</v>
      </c>
      <c r="C24" s="901"/>
      <c r="D24" s="901"/>
      <c r="E24" s="241"/>
      <c r="F24" s="352" t="s">
        <v>415</v>
      </c>
      <c r="G24" s="352" t="s">
        <v>961</v>
      </c>
      <c r="H24" s="352" t="s">
        <v>822</v>
      </c>
      <c r="I24" s="904"/>
      <c r="J24" s="897"/>
      <c r="K24" s="905"/>
      <c r="L24" s="905" t="s">
        <v>3118</v>
      </c>
      <c r="M24" s="905"/>
      <c r="N24" s="905"/>
      <c r="O24" s="905"/>
      <c r="T24" s="175">
        <v>56</v>
      </c>
      <c r="AKM24" s="347"/>
    </row>
    <row r="25" spans="1:975" ht="15" customHeight="1" x14ac:dyDescent="0.25">
      <c r="A25" s="790"/>
      <c r="B25" s="352" t="s">
        <v>1202</v>
      </c>
      <c r="C25" s="352"/>
      <c r="D25" s="352"/>
      <c r="E25" s="903"/>
      <c r="F25" s="782" t="s">
        <v>1095</v>
      </c>
      <c r="G25" s="782" t="s">
        <v>1292</v>
      </c>
      <c r="H25" s="782" t="s">
        <v>1295</v>
      </c>
      <c r="I25" s="188"/>
      <c r="J25" s="897"/>
      <c r="L25" s="175" t="s">
        <v>3119</v>
      </c>
      <c r="T25" s="175">
        <f>T24+T23</f>
        <v>630</v>
      </c>
      <c r="AKM25" s="347"/>
    </row>
    <row r="26" spans="1:975" ht="15" customHeight="1" x14ac:dyDescent="0.25">
      <c r="A26" s="790"/>
      <c r="B26" s="1581" t="s">
        <v>1227</v>
      </c>
      <c r="C26" s="1582" t="s">
        <v>952</v>
      </c>
      <c r="D26" s="1583"/>
      <c r="E26" s="903"/>
      <c r="F26" s="898" t="s">
        <v>1349</v>
      </c>
      <c r="G26" s="899"/>
      <c r="H26" s="787" t="s">
        <v>1348</v>
      </c>
      <c r="I26" s="188"/>
      <c r="J26" s="897"/>
      <c r="L26" s="905" t="s">
        <v>3128</v>
      </c>
      <c r="AKM26" s="347"/>
    </row>
    <row r="27" spans="1:975" ht="15" customHeight="1" x14ac:dyDescent="0.25">
      <c r="A27" s="790"/>
      <c r="B27" s="181" t="s">
        <v>1216</v>
      </c>
      <c r="C27" s="181"/>
      <c r="D27" s="181"/>
      <c r="E27" s="903"/>
      <c r="F27" s="352" t="s">
        <v>415</v>
      </c>
      <c r="G27" s="352" t="s">
        <v>961</v>
      </c>
      <c r="H27" s="352" t="s">
        <v>822</v>
      </c>
      <c r="I27" s="188"/>
      <c r="J27" s="897"/>
      <c r="AKM27" s="347"/>
    </row>
    <row r="28" spans="1:975" ht="15" customHeight="1" x14ac:dyDescent="0.25">
      <c r="A28" s="790"/>
      <c r="B28" s="181" t="s">
        <v>1217</v>
      </c>
      <c r="C28" s="181"/>
      <c r="D28" s="181"/>
      <c r="E28" s="903"/>
      <c r="F28" s="782" t="s">
        <v>1095</v>
      </c>
      <c r="G28" s="782"/>
      <c r="H28" s="782"/>
      <c r="I28" s="188"/>
      <c r="J28" s="197"/>
      <c r="K28" s="175" t="s">
        <v>3120</v>
      </c>
      <c r="AKM28" s="347"/>
    </row>
    <row r="29" spans="1:975" ht="15" customHeight="1" x14ac:dyDescent="0.25">
      <c r="A29" s="790"/>
      <c r="B29" s="181" t="s">
        <v>1218</v>
      </c>
      <c r="C29" s="181"/>
      <c r="D29" s="181"/>
      <c r="E29" s="254"/>
      <c r="F29" s="898" t="s">
        <v>1350</v>
      </c>
      <c r="G29" s="899"/>
      <c r="H29" s="787" t="s">
        <v>1348</v>
      </c>
      <c r="I29" s="188"/>
      <c r="J29" s="197"/>
      <c r="L29" s="175" t="s">
        <v>3121</v>
      </c>
      <c r="AKM29" s="347"/>
    </row>
    <row r="30" spans="1:975" ht="15" customHeight="1" x14ac:dyDescent="0.25">
      <c r="A30" s="790"/>
      <c r="B30" s="901" t="s">
        <v>1219</v>
      </c>
      <c r="C30" s="901"/>
      <c r="D30" s="901"/>
      <c r="E30" s="254"/>
      <c r="F30" s="352" t="s">
        <v>415</v>
      </c>
      <c r="G30" s="352" t="s">
        <v>961</v>
      </c>
      <c r="H30" s="352" t="s">
        <v>822</v>
      </c>
      <c r="I30" s="188"/>
      <c r="J30" s="197"/>
      <c r="L30" s="175" t="s">
        <v>3122</v>
      </c>
      <c r="AKM30" s="347"/>
    </row>
    <row r="31" spans="1:975" ht="15" customHeight="1" x14ac:dyDescent="0.25">
      <c r="A31" s="790"/>
      <c r="B31" s="352" t="s">
        <v>1226</v>
      </c>
      <c r="C31" s="352"/>
      <c r="D31" s="352"/>
      <c r="E31" s="254"/>
      <c r="F31" s="782" t="s">
        <v>1095</v>
      </c>
      <c r="G31" s="782"/>
      <c r="H31" s="782"/>
      <c r="I31" s="904"/>
      <c r="J31" s="197"/>
      <c r="L31" s="175" t="s">
        <v>3123</v>
      </c>
      <c r="AKL31" s="347"/>
      <c r="AKM31" s="347"/>
    </row>
    <row r="32" spans="1:975" ht="15" customHeight="1" x14ac:dyDescent="0.25">
      <c r="A32" s="790"/>
      <c r="B32" s="1581" t="s">
        <v>1228</v>
      </c>
      <c r="C32" s="1582"/>
      <c r="D32" s="1583"/>
      <c r="E32" s="254"/>
      <c r="F32" s="900"/>
      <c r="G32" s="1685"/>
      <c r="H32" s="1685"/>
      <c r="I32" s="906"/>
      <c r="J32" s="250"/>
      <c r="K32" s="114"/>
    </row>
    <row r="33" spans="1:975" ht="15" customHeight="1" x14ac:dyDescent="0.25">
      <c r="A33" s="791"/>
      <c r="B33" s="700" t="s">
        <v>1220</v>
      </c>
      <c r="C33" s="700"/>
      <c r="D33" s="700" t="s">
        <v>1036</v>
      </c>
      <c r="E33" s="904"/>
      <c r="F33" s="1567" t="s">
        <v>3487</v>
      </c>
      <c r="G33" s="1688"/>
      <c r="H33" s="1688"/>
      <c r="I33" s="793"/>
      <c r="J33" s="250"/>
    </row>
    <row r="34" spans="1:975" ht="15" customHeight="1" x14ac:dyDescent="0.25">
      <c r="A34" s="790"/>
      <c r="B34" s="352" t="s">
        <v>1221</v>
      </c>
      <c r="C34" s="352"/>
      <c r="D34" s="352" t="s">
        <v>1036</v>
      </c>
      <c r="E34" s="904"/>
      <c r="F34" s="1692" t="s">
        <v>3488</v>
      </c>
      <c r="G34" s="1693"/>
      <c r="H34" s="1693"/>
      <c r="I34" s="793"/>
      <c r="J34" s="250"/>
      <c r="AKL34" s="347"/>
      <c r="AKM34" s="347"/>
    </row>
    <row r="35" spans="1:975" ht="15" customHeight="1" x14ac:dyDescent="0.25">
      <c r="A35" s="791"/>
      <c r="B35" s="901" t="s">
        <v>1222</v>
      </c>
      <c r="C35" s="901"/>
      <c r="D35" s="901" t="s">
        <v>1036</v>
      </c>
      <c r="E35" s="904"/>
      <c r="F35" s="1694" t="s">
        <v>3486</v>
      </c>
      <c r="G35" s="1695"/>
      <c r="H35" s="1695"/>
      <c r="I35" s="793"/>
      <c r="J35" s="250"/>
      <c r="AKL35" s="347"/>
      <c r="AKM35" s="347"/>
    </row>
    <row r="36" spans="1:975" ht="15" customHeight="1" x14ac:dyDescent="0.25">
      <c r="A36" s="241"/>
      <c r="B36" s="900"/>
      <c r="C36" s="1685"/>
      <c r="D36" s="1685"/>
      <c r="E36" s="906"/>
      <c r="F36" s="1689" t="s">
        <v>3489</v>
      </c>
      <c r="G36" s="1689"/>
      <c r="H36" s="1689"/>
      <c r="I36" s="793"/>
      <c r="J36" s="250"/>
      <c r="AKL36" s="347"/>
      <c r="AKM36" s="347"/>
    </row>
    <row r="37" spans="1:975" ht="15" customHeight="1" x14ac:dyDescent="0.25">
      <c r="A37" s="792"/>
      <c r="B37" s="897"/>
      <c r="C37" s="1569"/>
      <c r="D37" s="1569"/>
      <c r="E37" s="197"/>
      <c r="F37" s="1690" t="s">
        <v>3490</v>
      </c>
      <c r="G37" s="1690"/>
      <c r="H37" s="1690"/>
      <c r="I37" s="793"/>
      <c r="J37" s="250"/>
      <c r="AKL37" s="347"/>
      <c r="AKM37" s="347"/>
    </row>
    <row r="38" spans="1:975" ht="15" customHeight="1" x14ac:dyDescent="0.25">
      <c r="A38" s="197"/>
      <c r="B38" s="897"/>
      <c r="C38" s="1569"/>
      <c r="D38" s="1569"/>
      <c r="E38" s="793"/>
      <c r="F38" s="1691"/>
      <c r="G38" s="1691"/>
      <c r="H38" s="1691"/>
      <c r="I38" s="793"/>
      <c r="J38" s="250"/>
      <c r="AKL38" s="347"/>
      <c r="AKM38" s="347"/>
    </row>
    <row r="39" spans="1:975" ht="15" customHeight="1" x14ac:dyDescent="0.25">
      <c r="A39" s="197"/>
      <c r="B39" s="897"/>
      <c r="C39" s="1569"/>
      <c r="D39" s="1569"/>
      <c r="E39" s="197"/>
      <c r="F39" s="197"/>
      <c r="G39" s="197"/>
      <c r="H39" s="197"/>
      <c r="I39" s="793"/>
      <c r="J39" s="250"/>
      <c r="AKL39" s="347"/>
      <c r="AKM39" s="347"/>
    </row>
    <row r="40" spans="1:975" ht="15" customHeight="1" x14ac:dyDescent="0.25">
      <c r="A40" s="197"/>
      <c r="B40" s="897"/>
      <c r="C40" s="1569"/>
      <c r="D40" s="1569"/>
      <c r="E40" s="197"/>
      <c r="F40" s="197"/>
      <c r="G40" s="197"/>
      <c r="H40" s="197"/>
      <c r="I40" s="79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79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79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79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79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79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793"/>
      <c r="J46" s="250"/>
    </row>
    <row r="47" spans="1:975" ht="15" customHeight="1" x14ac:dyDescent="0.25">
      <c r="A47" s="793"/>
      <c r="B47" s="250"/>
      <c r="C47" s="250"/>
      <c r="D47" s="250"/>
      <c r="E47" s="197"/>
      <c r="F47" s="250"/>
      <c r="G47" s="250"/>
      <c r="H47" s="250"/>
      <c r="I47" s="793"/>
      <c r="J47" s="250"/>
    </row>
    <row r="48" spans="1:975" ht="15" customHeight="1" x14ac:dyDescent="0.25">
      <c r="A48" s="793"/>
      <c r="B48" s="250"/>
      <c r="C48" s="250"/>
      <c r="D48" s="250"/>
      <c r="E48" s="197"/>
      <c r="F48" s="250"/>
      <c r="G48" s="250"/>
      <c r="H48" s="250"/>
      <c r="I48" s="793"/>
    </row>
    <row r="49" spans="1:977" ht="15" customHeight="1" x14ac:dyDescent="0.25">
      <c r="A49" s="793"/>
      <c r="B49" s="250"/>
      <c r="C49" s="250"/>
      <c r="D49" s="250"/>
      <c r="E49" s="197"/>
      <c r="F49" s="250"/>
      <c r="G49" s="250"/>
      <c r="H49" s="250"/>
      <c r="I49" s="793"/>
    </row>
    <row r="50" spans="1:977" ht="15" customHeight="1" x14ac:dyDescent="0.25">
      <c r="A50" s="793"/>
      <c r="B50" s="250"/>
      <c r="C50" s="250"/>
      <c r="D50" s="250"/>
      <c r="E50" s="197"/>
      <c r="F50" s="250"/>
      <c r="G50" s="250"/>
      <c r="H50" s="250"/>
      <c r="I50" s="793"/>
    </row>
    <row r="51" spans="1:977" ht="15" customHeight="1" x14ac:dyDescent="0.25">
      <c r="A51" s="793"/>
      <c r="B51" s="250"/>
      <c r="C51" s="250"/>
      <c r="D51" s="250"/>
      <c r="E51" s="793"/>
      <c r="F51" s="250"/>
      <c r="G51" s="250"/>
      <c r="H51" s="250"/>
      <c r="I51" s="793"/>
      <c r="AKN51" s="175"/>
      <c r="AKO51" s="175"/>
    </row>
    <row r="52" spans="1:977" ht="15" customHeight="1" x14ac:dyDescent="0.25">
      <c r="A52" s="793"/>
      <c r="B52" s="250"/>
      <c r="C52" s="250"/>
      <c r="D52" s="250"/>
      <c r="E52" s="793"/>
      <c r="F52" s="250"/>
      <c r="G52" s="250"/>
      <c r="H52" s="250"/>
      <c r="I52" s="793"/>
      <c r="AKN52" s="175"/>
      <c r="AKO52" s="175"/>
    </row>
    <row r="53" spans="1:977" ht="15" customHeight="1" x14ac:dyDescent="0.25">
      <c r="A53" s="793"/>
      <c r="B53" s="250"/>
      <c r="C53" s="250"/>
      <c r="D53" s="250"/>
      <c r="E53" s="793"/>
      <c r="F53" s="250"/>
      <c r="G53" s="250"/>
      <c r="H53" s="250"/>
      <c r="I53" s="793"/>
      <c r="AKN53" s="175"/>
      <c r="AKO53" s="175"/>
    </row>
    <row r="54" spans="1:977" ht="15" customHeight="1" x14ac:dyDescent="0.25">
      <c r="A54" s="793"/>
      <c r="B54" s="250"/>
      <c r="C54" s="250"/>
      <c r="D54" s="250"/>
      <c r="E54" s="793"/>
      <c r="F54" s="250"/>
      <c r="G54" s="250"/>
      <c r="H54" s="250"/>
      <c r="I54" s="793"/>
      <c r="AKN54" s="175"/>
      <c r="AKO54" s="175"/>
    </row>
    <row r="55" spans="1:977" ht="15" customHeight="1" x14ac:dyDescent="0.25">
      <c r="A55" s="793"/>
      <c r="B55" s="250"/>
      <c r="C55" s="250"/>
      <c r="D55" s="250"/>
      <c r="E55" s="793"/>
      <c r="F55" s="250"/>
      <c r="G55" s="250"/>
      <c r="H55" s="250"/>
      <c r="I55" s="793"/>
      <c r="AKN55" s="175"/>
      <c r="AKO55" s="175"/>
    </row>
    <row r="56" spans="1:977" ht="15" customHeight="1" x14ac:dyDescent="0.25">
      <c r="A56" s="793"/>
      <c r="B56" s="250"/>
      <c r="C56" s="250"/>
      <c r="D56" s="250"/>
      <c r="E56" s="793"/>
      <c r="I56" s="793"/>
      <c r="AKN56" s="175"/>
      <c r="AKO56" s="175"/>
    </row>
    <row r="57" spans="1:977" ht="15" customHeight="1" x14ac:dyDescent="0.25">
      <c r="A57" s="793"/>
      <c r="B57" s="250"/>
      <c r="C57" s="250"/>
      <c r="D57" s="250"/>
      <c r="E57" s="793"/>
      <c r="I57" s="793"/>
    </row>
    <row r="58" spans="1:977" ht="15" customHeight="1" x14ac:dyDescent="0.25">
      <c r="A58" s="793"/>
      <c r="B58" s="250"/>
      <c r="C58" s="250"/>
      <c r="D58" s="250"/>
      <c r="E58" s="793"/>
      <c r="I58" s="793"/>
    </row>
    <row r="59" spans="1:977" ht="15" customHeight="1" x14ac:dyDescent="0.25">
      <c r="A59" s="793"/>
      <c r="B59" s="250"/>
      <c r="C59" s="250"/>
      <c r="D59" s="250"/>
      <c r="E59" s="793"/>
      <c r="I59" s="793"/>
    </row>
    <row r="60" spans="1:977" ht="15" customHeight="1" x14ac:dyDescent="0.25">
      <c r="A60" s="793"/>
      <c r="B60" s="250"/>
      <c r="C60" s="250"/>
      <c r="D60" s="250"/>
      <c r="E60" s="793"/>
      <c r="I60" s="793"/>
    </row>
    <row r="61" spans="1:977" ht="15" customHeight="1" x14ac:dyDescent="0.25">
      <c r="A61" s="793"/>
      <c r="E61" s="793"/>
      <c r="I61" s="793"/>
    </row>
    <row r="62" spans="1:977" ht="15" customHeight="1" x14ac:dyDescent="0.25">
      <c r="A62" s="793"/>
      <c r="E62" s="793"/>
      <c r="I62" s="793"/>
    </row>
    <row r="63" spans="1:977" ht="15" customHeight="1" x14ac:dyDescent="0.25">
      <c r="A63" s="793"/>
      <c r="E63" s="793"/>
      <c r="I63" s="793"/>
    </row>
    <row r="64" spans="1:977" ht="15" customHeight="1" x14ac:dyDescent="0.25">
      <c r="A64" s="793"/>
      <c r="E64" s="793"/>
      <c r="I64" s="793"/>
    </row>
    <row r="65" spans="1:9" ht="15" customHeight="1" x14ac:dyDescent="0.25">
      <c r="A65" s="793"/>
      <c r="E65" s="793"/>
      <c r="I65" s="793"/>
    </row>
    <row r="66" spans="1:9" ht="15" customHeight="1" x14ac:dyDescent="0.25">
      <c r="A66" s="793"/>
      <c r="E66" s="793"/>
      <c r="I66" s="793"/>
    </row>
    <row r="67" spans="1:9" ht="15" customHeight="1" x14ac:dyDescent="0.25">
      <c r="A67" s="793"/>
      <c r="E67" s="793"/>
      <c r="I67" s="794"/>
    </row>
    <row r="68" spans="1:9" ht="15" customHeight="1" x14ac:dyDescent="0.25">
      <c r="A68" s="793"/>
      <c r="E68" s="793"/>
      <c r="I68" s="794"/>
    </row>
    <row r="69" spans="1:9" ht="15" customHeight="1" x14ac:dyDescent="0.25">
      <c r="A69" s="793"/>
      <c r="E69" s="793"/>
      <c r="I69" s="794"/>
    </row>
    <row r="70" spans="1:9" ht="15" customHeight="1" x14ac:dyDescent="0.25">
      <c r="A70" s="793"/>
      <c r="E70" s="793"/>
      <c r="I70" s="794"/>
    </row>
    <row r="71" spans="1:9" ht="15" customHeight="1" x14ac:dyDescent="0.25">
      <c r="A71" s="793"/>
      <c r="E71" s="793"/>
      <c r="I71" s="794"/>
    </row>
    <row r="72" spans="1:9" ht="15" customHeight="1" x14ac:dyDescent="0.25">
      <c r="A72" s="793"/>
      <c r="E72" s="793"/>
      <c r="I72" s="794"/>
    </row>
    <row r="73" spans="1:9" ht="15" customHeight="1" x14ac:dyDescent="0.25">
      <c r="A73" s="793"/>
      <c r="E73" s="793"/>
      <c r="I73" s="794"/>
    </row>
    <row r="74" spans="1:9" ht="15" customHeight="1" x14ac:dyDescent="0.25">
      <c r="A74" s="793"/>
      <c r="E74" s="793"/>
      <c r="I74" s="794"/>
    </row>
    <row r="75" spans="1:9" ht="15" customHeight="1" x14ac:dyDescent="0.25">
      <c r="A75" s="793"/>
      <c r="E75" s="793"/>
      <c r="I75" s="794"/>
    </row>
    <row r="76" spans="1:9" ht="15" customHeight="1" x14ac:dyDescent="0.25">
      <c r="A76" s="793"/>
      <c r="E76" s="793"/>
      <c r="I76" s="794"/>
    </row>
    <row r="77" spans="1:9" ht="15" customHeight="1" x14ac:dyDescent="0.25">
      <c r="A77" s="793"/>
      <c r="E77" s="793"/>
      <c r="I77" s="794"/>
    </row>
    <row r="78" spans="1:9" ht="15" customHeight="1" x14ac:dyDescent="0.25">
      <c r="A78" s="793"/>
      <c r="E78" s="793"/>
      <c r="I78" s="794"/>
    </row>
    <row r="79" spans="1:9" ht="15" customHeight="1" x14ac:dyDescent="0.25">
      <c r="A79" s="793"/>
      <c r="E79" s="793"/>
      <c r="I79" s="794"/>
    </row>
    <row r="80" spans="1:9" ht="15" customHeight="1" x14ac:dyDescent="0.25">
      <c r="A80" s="793"/>
      <c r="E80" s="793"/>
      <c r="I80" s="794"/>
    </row>
    <row r="81" spans="1:9" ht="15" customHeight="1" x14ac:dyDescent="0.25">
      <c r="A81" s="793"/>
      <c r="E81" s="793"/>
      <c r="I81" s="794"/>
    </row>
    <row r="82" spans="1:9" ht="15" customHeight="1" x14ac:dyDescent="0.25">
      <c r="A82" s="793"/>
      <c r="E82" s="793"/>
      <c r="I82" s="794"/>
    </row>
    <row r="83" spans="1:9" ht="15" customHeight="1" x14ac:dyDescent="0.25">
      <c r="A83" s="794"/>
      <c r="E83" s="793"/>
    </row>
    <row r="84" spans="1:9" ht="15" customHeight="1" x14ac:dyDescent="0.25">
      <c r="A84" s="794"/>
      <c r="E84" s="793"/>
    </row>
    <row r="85" spans="1:9" ht="15" customHeight="1" x14ac:dyDescent="0.25">
      <c r="A85" s="794"/>
      <c r="E85" s="793"/>
    </row>
    <row r="86" spans="1:9" ht="15" customHeight="1" x14ac:dyDescent="0.25">
      <c r="A86" s="794"/>
      <c r="E86" s="793"/>
    </row>
    <row r="87" spans="1:9" ht="15" customHeight="1" x14ac:dyDescent="0.25">
      <c r="A87" s="794"/>
      <c r="E87" s="794"/>
    </row>
    <row r="88" spans="1:9" ht="15" customHeight="1" x14ac:dyDescent="0.25">
      <c r="A88" s="794"/>
      <c r="E88" s="794"/>
    </row>
    <row r="89" spans="1:9" ht="15" customHeight="1" x14ac:dyDescent="0.25">
      <c r="A89" s="794"/>
      <c r="E89" s="794"/>
    </row>
    <row r="90" spans="1:9" ht="15" customHeight="1" x14ac:dyDescent="0.25">
      <c r="A90" s="794"/>
      <c r="E90" s="794"/>
    </row>
    <row r="91" spans="1:9" ht="15" customHeight="1" x14ac:dyDescent="0.25">
      <c r="A91" s="794"/>
      <c r="E91" s="794"/>
    </row>
    <row r="92" spans="1:9" ht="15" customHeight="1" x14ac:dyDescent="0.25">
      <c r="A92" s="794"/>
      <c r="E92" s="794"/>
    </row>
    <row r="93" spans="1:9" ht="15" customHeight="1" x14ac:dyDescent="0.25">
      <c r="A93" s="794"/>
      <c r="E93" s="794"/>
    </row>
    <row r="94" spans="1:9" ht="15" customHeight="1" x14ac:dyDescent="0.25">
      <c r="A94" s="794"/>
      <c r="E94" s="794"/>
    </row>
    <row r="95" spans="1:9" ht="15" customHeight="1" x14ac:dyDescent="0.25">
      <c r="A95" s="794"/>
      <c r="E95" s="794"/>
    </row>
    <row r="96" spans="1:9" ht="15" customHeight="1" x14ac:dyDescent="0.25">
      <c r="A96" s="794"/>
      <c r="E96" s="794"/>
    </row>
    <row r="97" spans="1:5" ht="15" customHeight="1" x14ac:dyDescent="0.25">
      <c r="A97" s="794"/>
      <c r="E97" s="794"/>
    </row>
    <row r="98" spans="1:5" ht="15" customHeight="1" x14ac:dyDescent="0.25">
      <c r="A98" s="794"/>
      <c r="E98" s="794"/>
    </row>
    <row r="99" spans="1:5" ht="15" customHeight="1" x14ac:dyDescent="0.25">
      <c r="E99" s="794"/>
    </row>
    <row r="100" spans="1:5" ht="15" customHeight="1" x14ac:dyDescent="0.25">
      <c r="E100" s="794"/>
    </row>
    <row r="101" spans="1:5" ht="15" customHeight="1" x14ac:dyDescent="0.25">
      <c r="E101" s="794"/>
    </row>
    <row r="102" spans="1:5" ht="15" customHeight="1" x14ac:dyDescent="0.25">
      <c r="E102" s="794"/>
    </row>
  </sheetData>
  <mergeCells count="23">
    <mergeCell ref="F33:H33"/>
    <mergeCell ref="F36:H36"/>
    <mergeCell ref="F37:H37"/>
    <mergeCell ref="F38:H38"/>
    <mergeCell ref="C38:D38"/>
    <mergeCell ref="F34:H34"/>
    <mergeCell ref="F35:H35"/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111"/>
  <sheetViews>
    <sheetView showGridLines="0" workbookViewId="0"/>
  </sheetViews>
  <sheetFormatPr defaultRowHeight="15.75" x14ac:dyDescent="0.25"/>
  <cols>
    <col min="1" max="1" width="1.77734375" style="347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style="347" customWidth="1"/>
    <col min="6" max="6" width="8.88671875" style="347"/>
    <col min="7" max="7" width="5" style="347" customWidth="1"/>
    <col min="8" max="8" width="8" style="347" bestFit="1" customWidth="1"/>
    <col min="9" max="16384" width="8.88671875" style="347"/>
  </cols>
  <sheetData>
    <row r="1" spans="1:11" x14ac:dyDescent="0.25">
      <c r="A1" s="789"/>
      <c r="B1" s="1577" t="s">
        <v>1467</v>
      </c>
      <c r="C1" s="1577"/>
      <c r="D1" s="1577"/>
      <c r="E1" s="307"/>
      <c r="G1" s="1503" t="s">
        <v>3652</v>
      </c>
    </row>
    <row r="2" spans="1:11" x14ac:dyDescent="0.25">
      <c r="A2" s="790"/>
      <c r="B2" s="863" t="s">
        <v>942</v>
      </c>
      <c r="C2" s="863" t="s">
        <v>467</v>
      </c>
      <c r="D2" s="863" t="s">
        <v>507</v>
      </c>
      <c r="E2" s="790"/>
      <c r="G2" s="1077" t="s">
        <v>862</v>
      </c>
      <c r="H2" s="1077" t="s">
        <v>3645</v>
      </c>
      <c r="I2" s="370"/>
    </row>
    <row r="3" spans="1:11" x14ac:dyDescent="0.25">
      <c r="A3" s="791"/>
      <c r="B3" s="1578" t="s">
        <v>1626</v>
      </c>
      <c r="C3" s="1579"/>
      <c r="D3" s="1580"/>
      <c r="E3" s="791"/>
      <c r="G3" s="1500">
        <v>0</v>
      </c>
      <c r="H3" s="931" t="s">
        <v>447</v>
      </c>
      <c r="I3" s="935"/>
    </row>
    <row r="4" spans="1:11" x14ac:dyDescent="0.25">
      <c r="A4" s="791"/>
      <c r="B4" s="352" t="s">
        <v>1248</v>
      </c>
      <c r="C4" s="352"/>
      <c r="D4" s="352"/>
      <c r="E4" s="791"/>
      <c r="G4" s="1291">
        <v>1</v>
      </c>
      <c r="H4" s="932" t="s">
        <v>448</v>
      </c>
      <c r="I4" s="935"/>
    </row>
    <row r="5" spans="1:11" x14ac:dyDescent="0.25">
      <c r="A5" s="791"/>
      <c r="B5" s="352" t="s">
        <v>1249</v>
      </c>
      <c r="C5" s="352"/>
      <c r="D5" s="352" t="s">
        <v>1251</v>
      </c>
      <c r="E5" s="791"/>
      <c r="G5" s="1291" t="s">
        <v>3646</v>
      </c>
      <c r="H5" s="932" t="s">
        <v>62</v>
      </c>
      <c r="I5" s="935"/>
    </row>
    <row r="6" spans="1:11" x14ac:dyDescent="0.25">
      <c r="A6" s="790"/>
      <c r="B6" s="352" t="s">
        <v>1250</v>
      </c>
      <c r="C6" s="352"/>
      <c r="D6" s="352" t="s">
        <v>1252</v>
      </c>
      <c r="E6" s="790"/>
      <c r="G6" s="1291">
        <v>2</v>
      </c>
      <c r="H6" s="1499" t="s">
        <v>61</v>
      </c>
      <c r="I6" s="935"/>
    </row>
    <row r="7" spans="1:11" x14ac:dyDescent="0.25">
      <c r="A7" s="791"/>
      <c r="B7" s="1578" t="s">
        <v>1585</v>
      </c>
      <c r="C7" s="1579"/>
      <c r="D7" s="1580"/>
      <c r="E7" s="791"/>
      <c r="G7" s="1501" t="s">
        <v>3647</v>
      </c>
      <c r="H7" s="933" t="s">
        <v>920</v>
      </c>
    </row>
    <row r="8" spans="1:11" x14ac:dyDescent="0.25">
      <c r="A8" s="791"/>
      <c r="B8" s="1581" t="s">
        <v>1151</v>
      </c>
      <c r="C8" s="1582" t="s">
        <v>952</v>
      </c>
      <c r="D8" s="1583"/>
      <c r="E8" s="791"/>
      <c r="G8" s="1502"/>
    </row>
    <row r="9" spans="1:11" x14ac:dyDescent="0.25">
      <c r="A9" s="791"/>
      <c r="B9" s="181" t="s">
        <v>1095</v>
      </c>
      <c r="C9" s="181" t="s">
        <v>1269</v>
      </c>
      <c r="D9" s="181" t="s">
        <v>1270</v>
      </c>
      <c r="E9" s="791"/>
      <c r="G9" s="1077">
        <f>COUNTA(G10:G25)</f>
        <v>16</v>
      </c>
    </row>
    <row r="10" spans="1:11" x14ac:dyDescent="0.25">
      <c r="A10" s="791"/>
      <c r="B10" s="700" t="s">
        <v>1208</v>
      </c>
      <c r="C10" s="700"/>
      <c r="D10" s="700"/>
      <c r="E10" s="791"/>
      <c r="G10" s="932" t="s">
        <v>870</v>
      </c>
      <c r="H10" s="347" t="s">
        <v>3648</v>
      </c>
      <c r="I10" s="347" t="s">
        <v>3649</v>
      </c>
      <c r="J10" s="347" t="s">
        <v>3650</v>
      </c>
      <c r="K10" s="347" t="s">
        <v>3651</v>
      </c>
    </row>
    <row r="11" spans="1:11" x14ac:dyDescent="0.25">
      <c r="A11" s="791"/>
      <c r="B11" s="700" t="s">
        <v>1210</v>
      </c>
      <c r="C11" s="700"/>
      <c r="D11" s="700"/>
      <c r="E11" s="791"/>
      <c r="G11" s="932" t="s">
        <v>864</v>
      </c>
    </row>
    <row r="12" spans="1:11" x14ac:dyDescent="0.25">
      <c r="A12" s="790"/>
      <c r="B12" s="352" t="s">
        <v>1202</v>
      </c>
      <c r="C12" s="352"/>
      <c r="D12" s="352"/>
      <c r="E12" s="790"/>
      <c r="G12" s="932" t="s">
        <v>877</v>
      </c>
    </row>
    <row r="13" spans="1:11" x14ac:dyDescent="0.25">
      <c r="A13" s="790"/>
      <c r="B13" s="1581" t="s">
        <v>1504</v>
      </c>
      <c r="C13" s="1582" t="s">
        <v>952</v>
      </c>
      <c r="D13" s="1583"/>
      <c r="E13" s="790"/>
      <c r="G13" s="932" t="s">
        <v>876</v>
      </c>
    </row>
    <row r="14" spans="1:11" x14ac:dyDescent="0.25">
      <c r="A14" s="903"/>
      <c r="B14" s="819" t="s">
        <v>1268</v>
      </c>
      <c r="C14" s="819"/>
      <c r="D14" s="819"/>
      <c r="E14" s="790"/>
      <c r="G14" s="932" t="s">
        <v>878</v>
      </c>
    </row>
    <row r="15" spans="1:11" x14ac:dyDescent="0.25">
      <c r="A15" s="790"/>
      <c r="B15" s="181" t="s">
        <v>1253</v>
      </c>
      <c r="C15" s="181"/>
      <c r="D15" s="181"/>
      <c r="E15" s="790"/>
      <c r="G15" s="932" t="s">
        <v>879</v>
      </c>
    </row>
    <row r="16" spans="1:11" x14ac:dyDescent="0.25">
      <c r="A16" s="790"/>
      <c r="B16" s="181" t="s">
        <v>1254</v>
      </c>
      <c r="C16" s="181"/>
      <c r="D16" s="181"/>
      <c r="E16" s="790"/>
      <c r="G16" s="932" t="s">
        <v>871</v>
      </c>
    </row>
    <row r="17" spans="1:7" x14ac:dyDescent="0.25">
      <c r="A17" s="790"/>
      <c r="B17" s="181" t="s">
        <v>1255</v>
      </c>
      <c r="C17" s="181"/>
      <c r="D17" s="181" t="s">
        <v>1505</v>
      </c>
      <c r="E17" s="790"/>
      <c r="G17" s="932" t="s">
        <v>873</v>
      </c>
    </row>
    <row r="18" spans="1:7" x14ac:dyDescent="0.25">
      <c r="A18" s="790"/>
      <c r="B18" s="352" t="s">
        <v>1256</v>
      </c>
      <c r="C18" s="352"/>
      <c r="D18" s="352"/>
      <c r="E18" s="790"/>
      <c r="G18" s="932" t="s">
        <v>872</v>
      </c>
    </row>
    <row r="19" spans="1:7" x14ac:dyDescent="0.25">
      <c r="A19" s="790"/>
      <c r="B19" s="1207" t="s">
        <v>1257</v>
      </c>
      <c r="C19" s="1207"/>
      <c r="D19" s="1207"/>
      <c r="E19" s="790"/>
      <c r="G19" s="932" t="s">
        <v>888</v>
      </c>
    </row>
    <row r="20" spans="1:7" x14ac:dyDescent="0.25">
      <c r="A20" s="791"/>
      <c r="B20" s="700" t="s">
        <v>1258</v>
      </c>
      <c r="C20" s="700"/>
      <c r="D20" s="700"/>
      <c r="E20" s="791"/>
      <c r="G20" s="932" t="s">
        <v>880</v>
      </c>
    </row>
    <row r="21" spans="1:7" x14ac:dyDescent="0.25">
      <c r="A21" s="790"/>
      <c r="B21" s="352" t="s">
        <v>1259</v>
      </c>
      <c r="C21" s="352"/>
      <c r="D21" s="352"/>
      <c r="E21" s="790"/>
      <c r="G21" s="932" t="s">
        <v>881</v>
      </c>
    </row>
    <row r="22" spans="1:7" x14ac:dyDescent="0.25">
      <c r="A22" s="791"/>
      <c r="B22" s="352" t="s">
        <v>1260</v>
      </c>
      <c r="C22" s="352"/>
      <c r="D22" s="352"/>
      <c r="E22" s="791"/>
      <c r="G22" s="932" t="s">
        <v>882</v>
      </c>
    </row>
    <row r="23" spans="1:7" x14ac:dyDescent="0.25">
      <c r="A23" s="791"/>
      <c r="B23" s="352" t="s">
        <v>1261</v>
      </c>
      <c r="C23" s="352"/>
      <c r="D23" s="352"/>
      <c r="E23" s="791"/>
      <c r="G23" s="932" t="s">
        <v>874</v>
      </c>
    </row>
    <row r="24" spans="1:7" x14ac:dyDescent="0.25">
      <c r="A24" s="790"/>
      <c r="B24" s="1207" t="s">
        <v>1262</v>
      </c>
      <c r="C24" s="1207"/>
      <c r="D24" s="1207"/>
      <c r="E24" s="790"/>
      <c r="G24" s="932" t="s">
        <v>875</v>
      </c>
    </row>
    <row r="25" spans="1:7" x14ac:dyDescent="0.25">
      <c r="A25" s="790"/>
      <c r="B25" s="352" t="s">
        <v>1263</v>
      </c>
      <c r="C25" s="352"/>
      <c r="D25" s="352"/>
      <c r="E25" s="790"/>
      <c r="G25" s="933" t="s">
        <v>920</v>
      </c>
    </row>
    <row r="26" spans="1:7" x14ac:dyDescent="0.25">
      <c r="A26" s="903"/>
      <c r="B26" s="181" t="s">
        <v>1264</v>
      </c>
      <c r="C26" s="181"/>
      <c r="D26" s="181"/>
      <c r="E26" s="790"/>
    </row>
    <row r="27" spans="1:7" x14ac:dyDescent="0.25">
      <c r="A27" s="790"/>
      <c r="B27" s="352" t="s">
        <v>1265</v>
      </c>
      <c r="C27" s="352"/>
      <c r="D27" s="352"/>
      <c r="E27" s="790"/>
    </row>
    <row r="28" spans="1:7" x14ac:dyDescent="0.25">
      <c r="A28" s="903"/>
      <c r="B28" s="352" t="s">
        <v>1266</v>
      </c>
      <c r="C28" s="181"/>
      <c r="D28" s="181"/>
      <c r="E28" s="790"/>
    </row>
    <row r="29" spans="1:7" x14ac:dyDescent="0.25">
      <c r="A29" s="790"/>
      <c r="B29" s="1207" t="s">
        <v>1267</v>
      </c>
      <c r="C29" s="1207"/>
      <c r="D29" s="1207"/>
      <c r="E29" s="790"/>
    </row>
    <row r="30" spans="1:7" x14ac:dyDescent="0.25">
      <c r="A30" s="790"/>
      <c r="B30" s="1581" t="s">
        <v>1495</v>
      </c>
      <c r="C30" s="1582" t="s">
        <v>952</v>
      </c>
      <c r="D30" s="1583"/>
      <c r="E30" s="790"/>
    </row>
    <row r="31" spans="1:7" x14ac:dyDescent="0.25">
      <c r="A31" s="903"/>
      <c r="B31" s="182" t="s">
        <v>1268</v>
      </c>
      <c r="C31" s="182"/>
      <c r="D31" s="817" t="s">
        <v>1502</v>
      </c>
      <c r="E31" s="790"/>
    </row>
    <row r="32" spans="1:7" x14ac:dyDescent="0.25">
      <c r="A32" s="790"/>
      <c r="B32" s="181" t="s">
        <v>1482</v>
      </c>
      <c r="C32" s="181"/>
      <c r="D32" s="815" t="s">
        <v>1496</v>
      </c>
      <c r="E32" s="790"/>
    </row>
    <row r="33" spans="1:5" x14ac:dyDescent="0.25">
      <c r="A33" s="790"/>
      <c r="B33" s="181" t="s">
        <v>1483</v>
      </c>
      <c r="C33" s="181"/>
      <c r="D33" s="181"/>
      <c r="E33" s="790"/>
    </row>
    <row r="34" spans="1:5" x14ac:dyDescent="0.25">
      <c r="A34" s="791"/>
      <c r="B34" s="352" t="s">
        <v>1484</v>
      </c>
      <c r="C34" s="352"/>
      <c r="D34" s="352"/>
      <c r="E34" s="791"/>
    </row>
    <row r="35" spans="1:5" x14ac:dyDescent="0.25">
      <c r="A35" s="791"/>
      <c r="B35" s="800" t="s">
        <v>1485</v>
      </c>
      <c r="C35" s="800"/>
      <c r="D35" s="800"/>
      <c r="E35" s="791"/>
    </row>
    <row r="36" spans="1:5" x14ac:dyDescent="0.25">
      <c r="A36" s="790"/>
      <c r="B36" s="1581" t="s">
        <v>1503</v>
      </c>
      <c r="C36" s="1582" t="s">
        <v>952</v>
      </c>
      <c r="D36" s="1583"/>
      <c r="E36" s="790"/>
    </row>
    <row r="37" spans="1:5" x14ac:dyDescent="0.25">
      <c r="A37" s="903"/>
      <c r="B37" s="182" t="s">
        <v>1268</v>
      </c>
      <c r="C37" s="182"/>
      <c r="D37" s="817" t="s">
        <v>1497</v>
      </c>
      <c r="E37" s="790"/>
    </row>
    <row r="38" spans="1:5" x14ac:dyDescent="0.25">
      <c r="A38" s="790"/>
      <c r="B38" s="181" t="s">
        <v>1482</v>
      </c>
      <c r="C38" s="181"/>
      <c r="D38" s="815" t="s">
        <v>1498</v>
      </c>
      <c r="E38" s="790"/>
    </row>
    <row r="39" spans="1:5" x14ac:dyDescent="0.25">
      <c r="A39" s="790"/>
      <c r="B39" s="181" t="s">
        <v>1483</v>
      </c>
      <c r="C39" s="181"/>
      <c r="D39" s="815" t="s">
        <v>1499</v>
      </c>
      <c r="E39" s="790"/>
    </row>
    <row r="40" spans="1:5" x14ac:dyDescent="0.25">
      <c r="A40" s="790"/>
      <c r="B40" s="181" t="s">
        <v>1487</v>
      </c>
      <c r="C40" s="181"/>
      <c r="D40" s="815" t="s">
        <v>1500</v>
      </c>
      <c r="E40" s="790"/>
    </row>
    <row r="41" spans="1:5" x14ac:dyDescent="0.25">
      <c r="A41" s="791"/>
      <c r="B41" s="700" t="s">
        <v>1486</v>
      </c>
      <c r="C41" s="700"/>
      <c r="D41" s="818" t="s">
        <v>1501</v>
      </c>
      <c r="E41" s="791"/>
    </row>
    <row r="42" spans="1:5" x14ac:dyDescent="0.25">
      <c r="A42" s="790"/>
      <c r="B42" s="352" t="s">
        <v>1488</v>
      </c>
      <c r="C42" s="352"/>
      <c r="D42" s="816"/>
      <c r="E42" s="790"/>
    </row>
    <row r="43" spans="1:5" x14ac:dyDescent="0.25">
      <c r="A43" s="791"/>
      <c r="B43" s="352" t="s">
        <v>1489</v>
      </c>
      <c r="C43" s="352"/>
      <c r="D43" s="352"/>
      <c r="E43" s="791"/>
    </row>
    <row r="44" spans="1:5" x14ac:dyDescent="0.25">
      <c r="A44" s="791"/>
      <c r="B44" s="800" t="s">
        <v>1490</v>
      </c>
      <c r="C44" s="800"/>
      <c r="D44" s="800"/>
      <c r="E44" s="791"/>
    </row>
    <row r="45" spans="1:5" x14ac:dyDescent="0.25">
      <c r="A45" s="790"/>
      <c r="B45" s="352" t="s">
        <v>1491</v>
      </c>
      <c r="C45" s="352"/>
      <c r="D45" s="352"/>
      <c r="E45" s="790"/>
    </row>
    <row r="46" spans="1:5" x14ac:dyDescent="0.25">
      <c r="A46" s="903"/>
      <c r="B46" s="181" t="s">
        <v>1492</v>
      </c>
      <c r="C46" s="181"/>
      <c r="D46" s="181"/>
      <c r="E46" s="790"/>
    </row>
    <row r="47" spans="1:5" x14ac:dyDescent="0.25">
      <c r="A47" s="790"/>
      <c r="B47" s="800" t="s">
        <v>1493</v>
      </c>
      <c r="C47" s="800"/>
      <c r="D47" s="800"/>
      <c r="E47" s="790"/>
    </row>
    <row r="48" spans="1:5" x14ac:dyDescent="0.25">
      <c r="A48" s="790"/>
      <c r="B48" s="1207" t="s">
        <v>1494</v>
      </c>
      <c r="C48" s="1207"/>
      <c r="D48" s="1207"/>
      <c r="E48" s="790"/>
    </row>
    <row r="49" spans="1:5" x14ac:dyDescent="0.25">
      <c r="A49" s="241"/>
      <c r="B49" s="1497"/>
      <c r="C49" s="1685"/>
      <c r="D49" s="1685"/>
      <c r="E49" s="921"/>
    </row>
    <row r="50" spans="1:5" x14ac:dyDescent="0.25">
      <c r="A50" s="792"/>
      <c r="B50" s="1496"/>
      <c r="C50" s="1569"/>
      <c r="D50" s="1569"/>
      <c r="E50" s="792"/>
    </row>
    <row r="51" spans="1:5" x14ac:dyDescent="0.25">
      <c r="A51" s="197"/>
      <c r="B51" s="1496"/>
      <c r="C51" s="1569"/>
      <c r="D51" s="1569"/>
      <c r="E51" s="197"/>
    </row>
    <row r="52" spans="1:5" x14ac:dyDescent="0.25">
      <c r="A52" s="197"/>
      <c r="B52" s="1496"/>
      <c r="C52" s="1569"/>
      <c r="D52" s="1569"/>
      <c r="E52" s="197"/>
    </row>
    <row r="53" spans="1:5" x14ac:dyDescent="0.25">
      <c r="A53" s="197"/>
      <c r="B53" s="1496"/>
      <c r="C53" s="1569"/>
      <c r="D53" s="1569"/>
      <c r="E53" s="197"/>
    </row>
    <row r="54" spans="1:5" x14ac:dyDescent="0.25">
      <c r="A54" s="197"/>
      <c r="B54" s="197"/>
      <c r="C54" s="197"/>
      <c r="D54" s="197"/>
      <c r="E54" s="197"/>
    </row>
    <row r="55" spans="1:5" x14ac:dyDescent="0.25">
      <c r="A55" s="197"/>
      <c r="B55" s="197"/>
      <c r="C55" s="197"/>
      <c r="D55" s="197"/>
      <c r="E55" s="197"/>
    </row>
    <row r="56" spans="1:5" x14ac:dyDescent="0.25">
      <c r="A56" s="197"/>
      <c r="B56" s="197"/>
      <c r="C56" s="197"/>
      <c r="D56" s="197"/>
      <c r="E56" s="197"/>
    </row>
    <row r="57" spans="1:5" x14ac:dyDescent="0.25">
      <c r="A57" s="197"/>
      <c r="B57" s="197"/>
      <c r="C57" s="197"/>
      <c r="D57" s="197"/>
      <c r="E57" s="197"/>
    </row>
    <row r="58" spans="1:5" x14ac:dyDescent="0.25">
      <c r="A58" s="197"/>
      <c r="B58" s="250"/>
      <c r="C58" s="250"/>
      <c r="D58" s="250"/>
      <c r="E58" s="197"/>
    </row>
    <row r="59" spans="1:5" x14ac:dyDescent="0.25">
      <c r="A59" s="197"/>
      <c r="B59" s="250"/>
      <c r="C59" s="250"/>
      <c r="D59" s="250"/>
      <c r="E59" s="197"/>
    </row>
    <row r="60" spans="1:5" x14ac:dyDescent="0.25">
      <c r="A60" s="793"/>
      <c r="B60" s="250"/>
      <c r="C60" s="250"/>
      <c r="D60" s="250"/>
      <c r="E60" s="793"/>
    </row>
    <row r="61" spans="1:5" x14ac:dyDescent="0.25">
      <c r="A61" s="793"/>
      <c r="B61" s="250"/>
      <c r="C61" s="250"/>
      <c r="D61" s="250"/>
      <c r="E61" s="793"/>
    </row>
    <row r="62" spans="1:5" x14ac:dyDescent="0.25">
      <c r="A62" s="793"/>
      <c r="B62" s="250"/>
      <c r="C62" s="250"/>
      <c r="D62" s="250"/>
      <c r="E62" s="793"/>
    </row>
    <row r="63" spans="1:5" x14ac:dyDescent="0.25">
      <c r="A63" s="793"/>
      <c r="B63" s="250"/>
      <c r="C63" s="250"/>
      <c r="D63" s="250"/>
      <c r="E63" s="793"/>
    </row>
    <row r="64" spans="1:5" x14ac:dyDescent="0.25">
      <c r="A64" s="793"/>
      <c r="B64" s="250"/>
      <c r="C64" s="250"/>
      <c r="D64" s="250"/>
      <c r="E64" s="793"/>
    </row>
    <row r="65" spans="1:5" x14ac:dyDescent="0.25">
      <c r="A65" s="793"/>
      <c r="B65" s="250"/>
      <c r="C65" s="250"/>
      <c r="D65" s="250"/>
      <c r="E65" s="793"/>
    </row>
    <row r="66" spans="1:5" x14ac:dyDescent="0.25">
      <c r="A66" s="793"/>
      <c r="B66" s="250"/>
      <c r="C66" s="250"/>
      <c r="D66" s="250"/>
      <c r="E66" s="793"/>
    </row>
    <row r="67" spans="1:5" x14ac:dyDescent="0.25">
      <c r="A67" s="793"/>
      <c r="B67" s="250"/>
      <c r="C67" s="250"/>
      <c r="D67" s="250"/>
      <c r="E67" s="793"/>
    </row>
    <row r="68" spans="1:5" x14ac:dyDescent="0.25">
      <c r="A68" s="793"/>
      <c r="B68" s="250"/>
      <c r="C68" s="250"/>
      <c r="D68" s="250"/>
      <c r="E68" s="793"/>
    </row>
    <row r="69" spans="1:5" x14ac:dyDescent="0.25">
      <c r="A69" s="793"/>
      <c r="B69" s="250"/>
      <c r="C69" s="250"/>
      <c r="D69" s="250"/>
      <c r="E69" s="793"/>
    </row>
    <row r="70" spans="1:5" x14ac:dyDescent="0.25">
      <c r="A70" s="793"/>
      <c r="B70" s="250"/>
      <c r="C70" s="250"/>
      <c r="D70" s="250"/>
      <c r="E70" s="793"/>
    </row>
    <row r="71" spans="1:5" x14ac:dyDescent="0.25">
      <c r="A71" s="793"/>
      <c r="B71" s="250"/>
      <c r="C71" s="250"/>
      <c r="D71" s="250"/>
      <c r="E71" s="793"/>
    </row>
    <row r="72" spans="1:5" x14ac:dyDescent="0.25">
      <c r="A72" s="793"/>
      <c r="B72" s="250"/>
      <c r="C72" s="250"/>
      <c r="D72" s="250"/>
      <c r="E72" s="793"/>
    </row>
    <row r="73" spans="1:5" x14ac:dyDescent="0.25">
      <c r="A73" s="793"/>
      <c r="B73" s="250"/>
      <c r="C73" s="250"/>
      <c r="D73" s="250"/>
      <c r="E73" s="793"/>
    </row>
    <row r="74" spans="1:5" x14ac:dyDescent="0.25">
      <c r="A74" s="793"/>
      <c r="E74" s="793"/>
    </row>
    <row r="75" spans="1:5" x14ac:dyDescent="0.25">
      <c r="A75" s="793"/>
      <c r="E75" s="793"/>
    </row>
    <row r="76" spans="1:5" x14ac:dyDescent="0.25">
      <c r="A76" s="793"/>
      <c r="E76" s="793"/>
    </row>
    <row r="77" spans="1:5" x14ac:dyDescent="0.25">
      <c r="A77" s="793"/>
      <c r="E77" s="793"/>
    </row>
    <row r="78" spans="1:5" x14ac:dyDescent="0.25">
      <c r="A78" s="793"/>
      <c r="E78" s="793"/>
    </row>
    <row r="79" spans="1:5" x14ac:dyDescent="0.25">
      <c r="A79" s="793"/>
      <c r="E79" s="793"/>
    </row>
    <row r="80" spans="1:5" x14ac:dyDescent="0.25">
      <c r="A80" s="793"/>
      <c r="E80" s="793"/>
    </row>
    <row r="81" spans="1:5" x14ac:dyDescent="0.25">
      <c r="A81" s="793"/>
      <c r="E81" s="793"/>
    </row>
    <row r="82" spans="1:5" x14ac:dyDescent="0.25">
      <c r="A82" s="793"/>
      <c r="E82" s="793"/>
    </row>
    <row r="83" spans="1:5" x14ac:dyDescent="0.25">
      <c r="A83" s="793"/>
      <c r="E83" s="793"/>
    </row>
    <row r="84" spans="1:5" x14ac:dyDescent="0.25">
      <c r="A84" s="793"/>
      <c r="E84" s="793"/>
    </row>
    <row r="85" spans="1:5" x14ac:dyDescent="0.25">
      <c r="A85" s="793"/>
      <c r="E85" s="793"/>
    </row>
    <row r="86" spans="1:5" x14ac:dyDescent="0.25">
      <c r="A86" s="793"/>
      <c r="E86" s="793"/>
    </row>
    <row r="87" spans="1:5" x14ac:dyDescent="0.25">
      <c r="A87" s="793"/>
      <c r="E87" s="793"/>
    </row>
    <row r="88" spans="1:5" x14ac:dyDescent="0.25">
      <c r="A88" s="793"/>
      <c r="E88" s="793"/>
    </row>
    <row r="89" spans="1:5" x14ac:dyDescent="0.25">
      <c r="A89" s="793"/>
      <c r="E89" s="793"/>
    </row>
    <row r="90" spans="1:5" x14ac:dyDescent="0.25">
      <c r="A90" s="793"/>
      <c r="E90" s="793"/>
    </row>
    <row r="91" spans="1:5" x14ac:dyDescent="0.25">
      <c r="A91" s="793"/>
      <c r="E91" s="793"/>
    </row>
    <row r="92" spans="1:5" x14ac:dyDescent="0.25">
      <c r="A92" s="793"/>
      <c r="E92" s="793"/>
    </row>
    <row r="93" spans="1:5" x14ac:dyDescent="0.25">
      <c r="A93" s="793"/>
      <c r="E93" s="793"/>
    </row>
    <row r="94" spans="1:5" x14ac:dyDescent="0.25">
      <c r="A94" s="793"/>
      <c r="E94" s="793"/>
    </row>
    <row r="95" spans="1:5" x14ac:dyDescent="0.25">
      <c r="A95" s="793"/>
      <c r="E95" s="793"/>
    </row>
    <row r="96" spans="1:5" x14ac:dyDescent="0.25">
      <c r="A96" s="794"/>
      <c r="E96" s="794"/>
    </row>
    <row r="97" spans="1:5" x14ac:dyDescent="0.25">
      <c r="A97" s="794"/>
      <c r="E97" s="794"/>
    </row>
    <row r="98" spans="1:5" x14ac:dyDescent="0.25">
      <c r="A98" s="794"/>
      <c r="E98" s="794"/>
    </row>
    <row r="99" spans="1:5" x14ac:dyDescent="0.25">
      <c r="A99" s="794"/>
      <c r="E99" s="794"/>
    </row>
    <row r="100" spans="1:5" x14ac:dyDescent="0.25">
      <c r="A100" s="794"/>
      <c r="E100" s="794"/>
    </row>
    <row r="101" spans="1:5" x14ac:dyDescent="0.25">
      <c r="A101" s="794"/>
      <c r="E101" s="794"/>
    </row>
    <row r="102" spans="1:5" x14ac:dyDescent="0.25">
      <c r="A102" s="794"/>
      <c r="E102" s="794"/>
    </row>
    <row r="103" spans="1:5" x14ac:dyDescent="0.25">
      <c r="A103" s="794"/>
      <c r="E103" s="794"/>
    </row>
    <row r="104" spans="1:5" x14ac:dyDescent="0.25">
      <c r="A104" s="794"/>
      <c r="E104" s="794"/>
    </row>
    <row r="105" spans="1:5" x14ac:dyDescent="0.25">
      <c r="A105" s="794"/>
      <c r="E105" s="794"/>
    </row>
    <row r="106" spans="1:5" x14ac:dyDescent="0.25">
      <c r="A106" s="794"/>
      <c r="E106" s="794"/>
    </row>
    <row r="107" spans="1:5" x14ac:dyDescent="0.25">
      <c r="A107" s="794"/>
      <c r="E107" s="794"/>
    </row>
    <row r="108" spans="1:5" x14ac:dyDescent="0.25">
      <c r="A108" s="794"/>
      <c r="E108" s="794"/>
    </row>
    <row r="109" spans="1:5" x14ac:dyDescent="0.25">
      <c r="A109" s="794"/>
      <c r="E109" s="794"/>
    </row>
    <row r="110" spans="1:5" x14ac:dyDescent="0.25">
      <c r="A110" s="794"/>
      <c r="E110" s="794"/>
    </row>
    <row r="111" spans="1:5" x14ac:dyDescent="0.25">
      <c r="A111" s="794"/>
      <c r="E111" s="794"/>
    </row>
  </sheetData>
  <mergeCells count="12">
    <mergeCell ref="B7:D7"/>
    <mergeCell ref="B8:D8"/>
    <mergeCell ref="B36:D36"/>
    <mergeCell ref="B1:D1"/>
    <mergeCell ref="B3:D3"/>
    <mergeCell ref="B13:D13"/>
    <mergeCell ref="B30:D30"/>
    <mergeCell ref="C49:D49"/>
    <mergeCell ref="C50:D50"/>
    <mergeCell ref="C51:D51"/>
    <mergeCell ref="C52:D52"/>
    <mergeCell ref="C53:D5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77" t="s">
        <v>1271</v>
      </c>
      <c r="C1" s="1577"/>
      <c r="D1" s="1577"/>
      <c r="E1" s="784"/>
    </row>
    <row r="2" spans="1:5" x14ac:dyDescent="0.3">
      <c r="A2" s="195"/>
      <c r="B2" s="1578" t="s">
        <v>1583</v>
      </c>
      <c r="C2" s="1579"/>
      <c r="D2" s="1580"/>
      <c r="E2" s="195"/>
    </row>
    <row r="3" spans="1:5" x14ac:dyDescent="0.3">
      <c r="A3" s="194"/>
      <c r="B3" s="863" t="s">
        <v>942</v>
      </c>
      <c r="C3" s="863" t="s">
        <v>467</v>
      </c>
      <c r="D3" s="863" t="s">
        <v>507</v>
      </c>
      <c r="E3" s="194"/>
    </row>
    <row r="4" spans="1:5" x14ac:dyDescent="0.3">
      <c r="A4" s="194"/>
      <c r="B4" s="786" t="s">
        <v>1286</v>
      </c>
      <c r="C4" s="786"/>
      <c r="D4" s="786" t="s">
        <v>1287</v>
      </c>
      <c r="E4" s="194"/>
    </row>
    <row r="5" spans="1:5" x14ac:dyDescent="0.3">
      <c r="A5" s="194"/>
      <c r="B5" s="352" t="s">
        <v>807</v>
      </c>
      <c r="C5" s="352" t="s">
        <v>965</v>
      </c>
      <c r="D5" s="352" t="s">
        <v>1273</v>
      </c>
      <c r="E5" s="194"/>
    </row>
    <row r="6" spans="1:5" x14ac:dyDescent="0.3">
      <c r="A6" s="195"/>
      <c r="B6" s="352" t="s">
        <v>1629</v>
      </c>
      <c r="C6" s="352" t="s">
        <v>987</v>
      </c>
      <c r="D6" s="352" t="s">
        <v>1272</v>
      </c>
      <c r="E6" s="195"/>
    </row>
    <row r="7" spans="1:5" x14ac:dyDescent="0.3">
      <c r="A7" s="194"/>
      <c r="B7" s="1578" t="s">
        <v>1585</v>
      </c>
      <c r="C7" s="1579"/>
      <c r="D7" s="1580"/>
      <c r="E7" s="194"/>
    </row>
    <row r="8" spans="1:5" x14ac:dyDescent="0.3">
      <c r="A8" s="194"/>
      <c r="B8" s="1581" t="s">
        <v>1151</v>
      </c>
      <c r="C8" s="1582" t="s">
        <v>952</v>
      </c>
      <c r="D8" s="1583"/>
      <c r="E8" s="194"/>
    </row>
    <row r="9" spans="1:5" x14ac:dyDescent="0.3">
      <c r="A9" s="194"/>
      <c r="B9" s="181" t="s">
        <v>1274</v>
      </c>
      <c r="C9" s="181" t="s">
        <v>987</v>
      </c>
      <c r="D9" s="181" t="s">
        <v>1285</v>
      </c>
      <c r="E9" s="194"/>
    </row>
    <row r="10" spans="1:5" x14ac:dyDescent="0.3">
      <c r="A10" s="194"/>
      <c r="B10" s="700" t="s">
        <v>1275</v>
      </c>
      <c r="C10" s="700" t="s">
        <v>987</v>
      </c>
      <c r="D10" s="700"/>
      <c r="E10" s="194"/>
    </row>
    <row r="11" spans="1:5" x14ac:dyDescent="0.3">
      <c r="A11" s="194"/>
      <c r="B11" s="352" t="s">
        <v>1276</v>
      </c>
      <c r="C11" s="352" t="s">
        <v>987</v>
      </c>
      <c r="D11" s="352"/>
      <c r="E11" s="194"/>
    </row>
    <row r="12" spans="1:5" x14ac:dyDescent="0.3">
      <c r="A12" s="194"/>
      <c r="B12" s="352" t="s">
        <v>1277</v>
      </c>
      <c r="C12" s="352" t="s">
        <v>987</v>
      </c>
      <c r="D12" s="352"/>
      <c r="E12" s="194"/>
    </row>
    <row r="13" spans="1:5" x14ac:dyDescent="0.3">
      <c r="A13" s="194"/>
      <c r="B13" s="352" t="s">
        <v>1278</v>
      </c>
      <c r="C13" s="352" t="s">
        <v>987</v>
      </c>
      <c r="D13" s="352"/>
      <c r="E13" s="194"/>
    </row>
    <row r="14" spans="1:5" x14ac:dyDescent="0.3">
      <c r="A14" s="194"/>
      <c r="B14" s="352" t="s">
        <v>1279</v>
      </c>
      <c r="C14" s="352" t="s">
        <v>987</v>
      </c>
      <c r="D14" s="352"/>
      <c r="E14" s="194"/>
    </row>
    <row r="15" spans="1:5" x14ac:dyDescent="0.3">
      <c r="A15" s="195"/>
      <c r="B15" s="352" t="s">
        <v>1280</v>
      </c>
      <c r="C15" s="352" t="s">
        <v>987</v>
      </c>
      <c r="D15" s="352"/>
      <c r="E15" s="195"/>
    </row>
    <row r="16" spans="1:5" x14ac:dyDescent="0.3">
      <c r="A16" s="195"/>
      <c r="B16" s="1581" t="s">
        <v>1227</v>
      </c>
      <c r="C16" s="1582" t="s">
        <v>952</v>
      </c>
      <c r="D16" s="1583"/>
      <c r="E16" s="195"/>
    </row>
    <row r="17" spans="1:5" x14ac:dyDescent="0.3">
      <c r="A17" s="195"/>
      <c r="B17" s="181" t="s">
        <v>1282</v>
      </c>
      <c r="C17" s="181"/>
      <c r="D17" s="181"/>
      <c r="E17" s="195"/>
    </row>
    <row r="18" spans="1:5" x14ac:dyDescent="0.3">
      <c r="A18" s="195"/>
      <c r="B18" s="181" t="s">
        <v>1281</v>
      </c>
      <c r="C18" s="181"/>
      <c r="D18" s="181"/>
      <c r="E18" s="195"/>
    </row>
    <row r="19" spans="1:5" x14ac:dyDescent="0.3">
      <c r="A19" s="195"/>
      <c r="B19" s="181" t="s">
        <v>1283</v>
      </c>
      <c r="C19" s="181"/>
      <c r="D19" s="181"/>
      <c r="E19" s="195"/>
    </row>
    <row r="20" spans="1:5" x14ac:dyDescent="0.3">
      <c r="A20" s="195"/>
      <c r="B20" s="352" t="s">
        <v>1284</v>
      </c>
      <c r="C20" s="352"/>
      <c r="D20" s="352"/>
      <c r="E20" s="195"/>
    </row>
    <row r="21" spans="1:5" x14ac:dyDescent="0.3">
      <c r="A21" s="709"/>
      <c r="B21" s="762"/>
      <c r="C21" s="1685"/>
      <c r="D21" s="1685"/>
      <c r="E21" s="718"/>
    </row>
    <row r="22" spans="1:5" x14ac:dyDescent="0.3">
      <c r="A22" s="710"/>
      <c r="B22" s="743"/>
      <c r="C22" s="1569"/>
      <c r="D22" s="1569"/>
      <c r="E22" s="710"/>
    </row>
    <row r="23" spans="1:5" x14ac:dyDescent="0.3">
      <c r="A23" s="239"/>
      <c r="B23" s="743"/>
      <c r="C23" s="1569"/>
      <c r="D23" s="1569"/>
      <c r="E23" s="239"/>
    </row>
    <row r="24" spans="1:5" x14ac:dyDescent="0.3">
      <c r="A24" s="239"/>
      <c r="B24" s="743"/>
      <c r="C24" s="1569"/>
      <c r="D24" s="1569"/>
      <c r="E24" s="239"/>
    </row>
    <row r="25" spans="1:5" x14ac:dyDescent="0.3">
      <c r="A25" s="239"/>
      <c r="B25" s="743"/>
      <c r="C25" s="1569"/>
      <c r="D25" s="1569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3"/>
      <c r="B32" s="250"/>
      <c r="C32" s="250"/>
      <c r="D32" s="250"/>
      <c r="E32" s="713"/>
    </row>
    <row r="33" spans="1:5" x14ac:dyDescent="0.3">
      <c r="A33" s="713"/>
      <c r="B33" s="250"/>
      <c r="C33" s="250"/>
      <c r="D33" s="250"/>
      <c r="E33" s="713"/>
    </row>
    <row r="34" spans="1:5" x14ac:dyDescent="0.3">
      <c r="A34" s="713"/>
      <c r="B34" s="250"/>
      <c r="C34" s="250"/>
      <c r="D34" s="250"/>
      <c r="E34" s="713"/>
    </row>
    <row r="35" spans="1:5" x14ac:dyDescent="0.3">
      <c r="A35" s="713"/>
      <c r="B35" s="250"/>
      <c r="C35" s="250"/>
      <c r="D35" s="250"/>
      <c r="E35" s="713"/>
    </row>
    <row r="36" spans="1:5" x14ac:dyDescent="0.3">
      <c r="A36" s="713"/>
      <c r="B36" s="250"/>
      <c r="C36" s="250"/>
      <c r="D36" s="250"/>
      <c r="E36" s="713"/>
    </row>
    <row r="37" spans="1:5" x14ac:dyDescent="0.3">
      <c r="A37" s="713"/>
      <c r="B37" s="250"/>
      <c r="C37" s="250"/>
      <c r="D37" s="250"/>
      <c r="E37" s="713"/>
    </row>
    <row r="38" spans="1:5" x14ac:dyDescent="0.3">
      <c r="A38" s="713"/>
      <c r="B38" s="250"/>
      <c r="C38" s="250"/>
      <c r="D38" s="250"/>
      <c r="E38" s="713"/>
    </row>
    <row r="39" spans="1:5" x14ac:dyDescent="0.3">
      <c r="A39" s="713"/>
      <c r="B39" s="250"/>
      <c r="C39" s="250"/>
      <c r="D39" s="250"/>
      <c r="E39" s="713"/>
    </row>
    <row r="40" spans="1:5" x14ac:dyDescent="0.3">
      <c r="A40" s="713"/>
      <c r="B40" s="250"/>
      <c r="C40" s="250"/>
      <c r="D40" s="250"/>
      <c r="E40" s="713"/>
    </row>
    <row r="41" spans="1:5" x14ac:dyDescent="0.3">
      <c r="A41" s="713"/>
      <c r="B41" s="250"/>
      <c r="C41" s="250"/>
      <c r="D41" s="250"/>
      <c r="E41" s="713"/>
    </row>
    <row r="42" spans="1:5" x14ac:dyDescent="0.3">
      <c r="A42" s="713"/>
      <c r="B42" s="250"/>
      <c r="C42" s="250"/>
      <c r="D42" s="250"/>
      <c r="E42" s="713"/>
    </row>
    <row r="43" spans="1:5" x14ac:dyDescent="0.3">
      <c r="A43" s="713"/>
      <c r="B43" s="250"/>
      <c r="C43" s="250"/>
      <c r="D43" s="250"/>
      <c r="E43" s="713"/>
    </row>
    <row r="44" spans="1:5" x14ac:dyDescent="0.3">
      <c r="A44" s="713"/>
      <c r="B44" s="250"/>
      <c r="C44" s="250"/>
      <c r="D44" s="250"/>
      <c r="E44" s="713"/>
    </row>
    <row r="45" spans="1:5" x14ac:dyDescent="0.3">
      <c r="A45" s="713"/>
      <c r="B45" s="250"/>
      <c r="C45" s="250"/>
      <c r="D45" s="250"/>
      <c r="E45" s="713"/>
    </row>
    <row r="46" spans="1:5" x14ac:dyDescent="0.3">
      <c r="A46" s="713"/>
      <c r="E46" s="713"/>
    </row>
    <row r="47" spans="1:5" x14ac:dyDescent="0.3">
      <c r="A47" s="713"/>
      <c r="E47" s="713"/>
    </row>
    <row r="48" spans="1:5" x14ac:dyDescent="0.3">
      <c r="A48" s="713"/>
      <c r="E48" s="713"/>
    </row>
    <row r="49" spans="1:5" x14ac:dyDescent="0.3">
      <c r="A49" s="713"/>
      <c r="E49" s="713"/>
    </row>
    <row r="50" spans="1:5" x14ac:dyDescent="0.3">
      <c r="A50" s="713"/>
      <c r="E50" s="713"/>
    </row>
    <row r="51" spans="1:5" x14ac:dyDescent="0.3">
      <c r="A51" s="713"/>
      <c r="E51" s="713"/>
    </row>
    <row r="52" spans="1:5" x14ac:dyDescent="0.3">
      <c r="A52" s="713"/>
      <c r="E52" s="713"/>
    </row>
    <row r="53" spans="1:5" x14ac:dyDescent="0.3">
      <c r="A53" s="713"/>
      <c r="E53" s="713"/>
    </row>
    <row r="54" spans="1:5" x14ac:dyDescent="0.3">
      <c r="A54" s="713"/>
      <c r="E54" s="713"/>
    </row>
    <row r="55" spans="1:5" x14ac:dyDescent="0.3">
      <c r="A55" s="713"/>
      <c r="E55" s="713"/>
    </row>
    <row r="56" spans="1:5" x14ac:dyDescent="0.3">
      <c r="A56" s="713"/>
      <c r="E56" s="713"/>
    </row>
    <row r="57" spans="1:5" x14ac:dyDescent="0.3">
      <c r="A57" s="713"/>
      <c r="E57" s="713"/>
    </row>
    <row r="58" spans="1:5" x14ac:dyDescent="0.3">
      <c r="A58" s="713"/>
      <c r="E58" s="713"/>
    </row>
    <row r="59" spans="1:5" x14ac:dyDescent="0.3">
      <c r="A59" s="713"/>
      <c r="E59" s="713"/>
    </row>
    <row r="60" spans="1:5" x14ac:dyDescent="0.3">
      <c r="A60" s="713"/>
      <c r="E60" s="713"/>
    </row>
    <row r="61" spans="1:5" x14ac:dyDescent="0.3">
      <c r="A61" s="713"/>
      <c r="E61" s="713"/>
    </row>
    <row r="62" spans="1:5" x14ac:dyDescent="0.3">
      <c r="A62" s="713"/>
      <c r="E62" s="713"/>
    </row>
    <row r="63" spans="1:5" x14ac:dyDescent="0.3">
      <c r="A63" s="713"/>
      <c r="E63" s="713"/>
    </row>
    <row r="64" spans="1:5" x14ac:dyDescent="0.3">
      <c r="A64" s="713"/>
      <c r="E64" s="713"/>
    </row>
    <row r="65" spans="1:5" x14ac:dyDescent="0.3">
      <c r="A65" s="713"/>
      <c r="E65" s="713"/>
    </row>
    <row r="66" spans="1:5" x14ac:dyDescent="0.3">
      <c r="A66" s="713"/>
      <c r="E66" s="713"/>
    </row>
    <row r="67" spans="1:5" x14ac:dyDescent="0.3">
      <c r="A67" s="713"/>
      <c r="E67" s="713"/>
    </row>
    <row r="68" spans="1:5" x14ac:dyDescent="0.3">
      <c r="A68" s="715"/>
      <c r="E68" s="715"/>
    </row>
    <row r="69" spans="1:5" x14ac:dyDescent="0.3">
      <c r="A69" s="715"/>
      <c r="E69" s="715"/>
    </row>
    <row r="70" spans="1:5" x14ac:dyDescent="0.3">
      <c r="A70" s="715"/>
      <c r="E70" s="715"/>
    </row>
    <row r="71" spans="1:5" x14ac:dyDescent="0.3">
      <c r="A71" s="715"/>
      <c r="E71" s="715"/>
    </row>
    <row r="72" spans="1:5" x14ac:dyDescent="0.3">
      <c r="A72" s="715"/>
      <c r="E72" s="715"/>
    </row>
    <row r="73" spans="1:5" x14ac:dyDescent="0.3">
      <c r="A73" s="715"/>
      <c r="E73" s="715"/>
    </row>
    <row r="74" spans="1:5" x14ac:dyDescent="0.3">
      <c r="A74" s="715"/>
      <c r="E74" s="715"/>
    </row>
    <row r="75" spans="1:5" x14ac:dyDescent="0.3">
      <c r="A75" s="715"/>
      <c r="E75" s="715"/>
    </row>
    <row r="76" spans="1:5" x14ac:dyDescent="0.3">
      <c r="A76" s="715"/>
      <c r="E76" s="715"/>
    </row>
    <row r="77" spans="1:5" x14ac:dyDescent="0.3">
      <c r="A77" s="715"/>
      <c r="E77" s="715"/>
    </row>
    <row r="78" spans="1:5" x14ac:dyDescent="0.3">
      <c r="A78" s="715"/>
      <c r="E78" s="715"/>
    </row>
    <row r="79" spans="1:5" x14ac:dyDescent="0.3">
      <c r="A79" s="715"/>
      <c r="E79" s="715"/>
    </row>
    <row r="80" spans="1:5" x14ac:dyDescent="0.3">
      <c r="A80" s="715"/>
      <c r="E80" s="715"/>
    </row>
    <row r="81" spans="1:5" x14ac:dyDescent="0.3">
      <c r="A81" s="715"/>
      <c r="E81" s="715"/>
    </row>
    <row r="82" spans="1:5" x14ac:dyDescent="0.3">
      <c r="A82" s="715"/>
      <c r="E82" s="715"/>
    </row>
    <row r="83" spans="1:5" x14ac:dyDescent="0.3">
      <c r="A83" s="715"/>
      <c r="E83" s="715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89"/>
      <c r="B1" s="1577" t="s">
        <v>1230</v>
      </c>
      <c r="C1" s="1577"/>
      <c r="D1" s="1577"/>
      <c r="E1" s="716"/>
      <c r="F1" s="1455"/>
      <c r="G1" s="254"/>
      <c r="H1" s="254"/>
      <c r="I1" s="716"/>
      <c r="J1" s="254"/>
      <c r="K1" s="254"/>
      <c r="L1" s="254"/>
      <c r="M1" s="254"/>
      <c r="O1" s="114" t="s">
        <v>724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775</v>
      </c>
      <c r="Z1" s="175"/>
      <c r="AA1" s="175"/>
      <c r="AB1" s="175"/>
      <c r="AC1" s="175"/>
      <c r="AD1" s="175"/>
      <c r="AE1" s="175" t="s">
        <v>1740</v>
      </c>
      <c r="AF1" s="175"/>
      <c r="AG1" s="175"/>
      <c r="AH1" s="175"/>
      <c r="AI1" s="1584" t="s">
        <v>2792</v>
      </c>
      <c r="AJ1" s="1586"/>
      <c r="AK1" s="1585"/>
    </row>
    <row r="2" spans="1:37" s="114" customFormat="1" ht="15" customHeight="1" x14ac:dyDescent="0.25">
      <c r="A2" s="790"/>
      <c r="B2" s="1696" t="s">
        <v>1583</v>
      </c>
      <c r="C2" s="1697"/>
      <c r="D2" s="1698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1353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776</v>
      </c>
      <c r="Z2" s="175"/>
      <c r="AA2" s="917" t="s">
        <v>809</v>
      </c>
      <c r="AB2" s="918" t="s">
        <v>808</v>
      </c>
      <c r="AC2" s="918" t="s">
        <v>807</v>
      </c>
      <c r="AD2" s="918" t="s">
        <v>817</v>
      </c>
      <c r="AE2" s="918" t="s">
        <v>808</v>
      </c>
      <c r="AF2" s="918" t="s">
        <v>807</v>
      </c>
      <c r="AG2" s="175"/>
      <c r="AH2" s="175"/>
      <c r="AI2" s="1080" t="s">
        <v>2798</v>
      </c>
      <c r="AJ2" s="370"/>
      <c r="AK2" s="370"/>
    </row>
    <row r="3" spans="1:37" s="114" customFormat="1" ht="15" customHeight="1" x14ac:dyDescent="0.25">
      <c r="A3" s="791"/>
      <c r="B3" s="1581" t="s">
        <v>954</v>
      </c>
      <c r="C3" s="1582"/>
      <c r="D3" s="1583"/>
      <c r="E3" s="254"/>
      <c r="F3" s="1700" t="s">
        <v>3367</v>
      </c>
      <c r="G3" s="1700"/>
      <c r="H3" s="1700"/>
      <c r="I3" s="801"/>
      <c r="J3" s="1700" t="s">
        <v>1523</v>
      </c>
      <c r="K3" s="1700"/>
      <c r="L3" s="1700"/>
      <c r="M3" s="254"/>
      <c r="P3" s="179" t="s">
        <v>1354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762</v>
      </c>
      <c r="Z3" s="175"/>
      <c r="AA3" s="448">
        <v>0</v>
      </c>
      <c r="AB3" s="919">
        <v>100</v>
      </c>
      <c r="AC3" s="919">
        <v>1000</v>
      </c>
      <c r="AD3" s="919">
        <f>AB3+AC3</f>
        <v>1100</v>
      </c>
      <c r="AE3" s="919">
        <v>0</v>
      </c>
      <c r="AF3" s="919">
        <f>AB3</f>
        <v>100</v>
      </c>
      <c r="AG3" s="175"/>
      <c r="AH3" s="175"/>
      <c r="AI3" s="1077" t="s">
        <v>2799</v>
      </c>
      <c r="AJ3" s="1077" t="s">
        <v>2800</v>
      </c>
    </row>
    <row r="4" spans="1:37" s="114" customFormat="1" ht="15" customHeight="1" x14ac:dyDescent="0.25">
      <c r="A4" s="790"/>
      <c r="B4" s="863" t="s">
        <v>942</v>
      </c>
      <c r="C4" s="863" t="s">
        <v>467</v>
      </c>
      <c r="D4" s="863" t="s">
        <v>507</v>
      </c>
      <c r="E4" s="254"/>
      <c r="F4" s="863" t="s">
        <v>942</v>
      </c>
      <c r="G4" s="863" t="s">
        <v>467</v>
      </c>
      <c r="H4" s="863" t="s">
        <v>507</v>
      </c>
      <c r="I4" s="188"/>
      <c r="J4" s="864" t="s">
        <v>942</v>
      </c>
      <c r="K4" s="863" t="s">
        <v>467</v>
      </c>
      <c r="L4" s="865" t="s">
        <v>507</v>
      </c>
      <c r="M4" s="791"/>
      <c r="P4" s="179" t="s">
        <v>787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761</v>
      </c>
      <c r="Z4" s="175"/>
      <c r="AA4" s="448">
        <v>1</v>
      </c>
      <c r="AB4" s="919">
        <v>200</v>
      </c>
      <c r="AC4" s="919">
        <v>500</v>
      </c>
      <c r="AD4" s="919">
        <f>AB4+AC4</f>
        <v>700</v>
      </c>
      <c r="AE4" s="919">
        <f>AD3</f>
        <v>1100</v>
      </c>
      <c r="AF4" s="919">
        <f>AE4+AB4</f>
        <v>1300</v>
      </c>
      <c r="AG4" s="175"/>
      <c r="AH4" s="175" t="s">
        <v>992</v>
      </c>
      <c r="AI4" s="1064">
        <v>2000</v>
      </c>
      <c r="AJ4" s="1064"/>
    </row>
    <row r="5" spans="1:37" s="114" customFormat="1" ht="15" customHeight="1" x14ac:dyDescent="0.25">
      <c r="A5" s="791"/>
      <c r="B5" s="748" t="s">
        <v>807</v>
      </c>
      <c r="C5" s="748" t="s">
        <v>965</v>
      </c>
      <c r="D5" s="748" t="s">
        <v>1024</v>
      </c>
      <c r="E5" s="254"/>
      <c r="F5" s="802" t="s">
        <v>807</v>
      </c>
      <c r="G5" s="802" t="s">
        <v>965</v>
      </c>
      <c r="H5" s="802" t="s">
        <v>1586</v>
      </c>
      <c r="I5" s="188"/>
      <c r="J5" s="819" t="s">
        <v>467</v>
      </c>
      <c r="K5" s="819" t="s">
        <v>984</v>
      </c>
      <c r="L5" s="819" t="s">
        <v>1506</v>
      </c>
      <c r="M5" s="791"/>
      <c r="P5" s="179" t="s">
        <v>784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751</v>
      </c>
      <c r="Z5" s="175"/>
      <c r="AA5" s="448">
        <v>2</v>
      </c>
      <c r="AB5" s="920">
        <v>300</v>
      </c>
      <c r="AC5" s="920">
        <v>2000</v>
      </c>
      <c r="AD5" s="920">
        <f>AB5+AC5</f>
        <v>2300</v>
      </c>
      <c r="AE5" s="920">
        <f>AF4+AC4</f>
        <v>1800</v>
      </c>
      <c r="AF5" s="920">
        <f>AE5+AB5</f>
        <v>2100</v>
      </c>
      <c r="AG5" s="175"/>
      <c r="AH5" s="175" t="s">
        <v>808</v>
      </c>
      <c r="AI5" s="1065">
        <v>0</v>
      </c>
      <c r="AJ5" s="1065">
        <v>0</v>
      </c>
    </row>
    <row r="6" spans="1:37" s="114" customFormat="1" ht="15" customHeight="1" x14ac:dyDescent="0.25">
      <c r="A6" s="791"/>
      <c r="B6" s="748" t="s">
        <v>808</v>
      </c>
      <c r="C6" s="748" t="s">
        <v>965</v>
      </c>
      <c r="D6" s="748" t="s">
        <v>1010</v>
      </c>
      <c r="E6" s="254"/>
      <c r="F6" s="352" t="s">
        <v>808</v>
      </c>
      <c r="G6" s="181" t="s">
        <v>965</v>
      </c>
      <c r="H6" s="352" t="s">
        <v>613</v>
      </c>
      <c r="I6" s="188"/>
      <c r="J6" s="181" t="s">
        <v>807</v>
      </c>
      <c r="K6" s="181" t="s">
        <v>1510</v>
      </c>
      <c r="L6" s="181" t="s">
        <v>1507</v>
      </c>
      <c r="M6" s="791"/>
      <c r="P6" s="441" t="s">
        <v>1355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750</v>
      </c>
      <c r="Z6" s="436"/>
      <c r="AA6" s="455"/>
      <c r="AB6" s="922">
        <f>SUM(AB3:AB5)</f>
        <v>600</v>
      </c>
      <c r="AC6" s="922">
        <f>SUM(AC3:AC5)</f>
        <v>3500</v>
      </c>
      <c r="AD6" s="922">
        <f>AB6+AC6</f>
        <v>4100</v>
      </c>
      <c r="AE6" s="923"/>
      <c r="AF6" s="923"/>
      <c r="AG6" s="436"/>
      <c r="AH6" s="175" t="s">
        <v>2796</v>
      </c>
      <c r="AI6" s="1066">
        <v>0</v>
      </c>
      <c r="AJ6" s="1066">
        <v>2000</v>
      </c>
    </row>
    <row r="7" spans="1:37" s="114" customFormat="1" ht="15" customHeight="1" x14ac:dyDescent="0.25">
      <c r="A7" s="791"/>
      <c r="B7" s="748" t="s">
        <v>3159</v>
      </c>
      <c r="C7" s="748" t="s">
        <v>965</v>
      </c>
      <c r="D7" s="748" t="s">
        <v>1466</v>
      </c>
      <c r="E7" s="254"/>
      <c r="F7" s="181" t="s">
        <v>3159</v>
      </c>
      <c r="G7" s="181" t="s">
        <v>965</v>
      </c>
      <c r="H7" s="181" t="s">
        <v>1013</v>
      </c>
      <c r="I7" s="188"/>
      <c r="J7" s="747" t="s">
        <v>1573</v>
      </c>
      <c r="K7" s="747" t="s">
        <v>1510</v>
      </c>
      <c r="L7" s="747" t="s">
        <v>1508</v>
      </c>
      <c r="M7" s="791"/>
      <c r="P7" s="443" t="s">
        <v>783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752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791"/>
      <c r="B8" s="769" t="s">
        <v>817</v>
      </c>
      <c r="C8" s="769" t="s">
        <v>965</v>
      </c>
      <c r="D8" s="769" t="s">
        <v>1011</v>
      </c>
      <c r="E8" s="254"/>
      <c r="F8" s="181" t="s">
        <v>3161</v>
      </c>
      <c r="G8" s="181" t="s">
        <v>965</v>
      </c>
      <c r="H8" s="181" t="s">
        <v>3482</v>
      </c>
      <c r="I8" s="188"/>
      <c r="J8" s="181" t="s">
        <v>808</v>
      </c>
      <c r="K8" s="181" t="s">
        <v>1539</v>
      </c>
      <c r="L8" s="181"/>
      <c r="M8" s="791"/>
      <c r="P8" s="441" t="s">
        <v>797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755</v>
      </c>
      <c r="Z8" s="436"/>
      <c r="AA8" s="452"/>
      <c r="AB8" s="447" t="s">
        <v>810</v>
      </c>
      <c r="AC8" s="447" t="s">
        <v>811</v>
      </c>
      <c r="AD8" s="453" t="s">
        <v>812</v>
      </c>
    </row>
    <row r="9" spans="1:37" s="114" customFormat="1" ht="15" customHeight="1" x14ac:dyDescent="0.25">
      <c r="A9" s="791"/>
      <c r="B9" s="352" t="s">
        <v>1557</v>
      </c>
      <c r="C9" s="352" t="s">
        <v>627</v>
      </c>
      <c r="D9" s="352" t="s">
        <v>1327</v>
      </c>
      <c r="E9" s="254"/>
      <c r="F9" s="181" t="s">
        <v>727</v>
      </c>
      <c r="G9" s="181" t="s">
        <v>628</v>
      </c>
      <c r="H9" s="181" t="s">
        <v>613</v>
      </c>
      <c r="I9" s="188"/>
      <c r="J9" s="181" t="s">
        <v>727</v>
      </c>
      <c r="K9" s="181" t="s">
        <v>628</v>
      </c>
      <c r="L9" s="181"/>
      <c r="M9" s="791"/>
      <c r="P9" s="443" t="s">
        <v>785</v>
      </c>
      <c r="Q9" s="429"/>
      <c r="R9" s="347" t="s">
        <v>732</v>
      </c>
      <c r="S9" s="347"/>
      <c r="T9" s="370"/>
      <c r="U9" s="347"/>
      <c r="V9" s="347"/>
      <c r="W9" s="347"/>
      <c r="X9" s="429"/>
      <c r="Y9" s="436" t="s">
        <v>753</v>
      </c>
      <c r="Z9" s="436"/>
      <c r="AA9" s="452" t="s">
        <v>813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791"/>
      <c r="B10" s="352" t="s">
        <v>1572</v>
      </c>
      <c r="C10" s="352" t="s">
        <v>498</v>
      </c>
      <c r="D10" s="352" t="s">
        <v>1304</v>
      </c>
      <c r="E10" s="254"/>
      <c r="F10" s="181" t="s">
        <v>730</v>
      </c>
      <c r="G10" s="181" t="s">
        <v>628</v>
      </c>
      <c r="H10" s="181" t="s">
        <v>629</v>
      </c>
      <c r="I10" s="188"/>
      <c r="J10" s="181" t="s">
        <v>730</v>
      </c>
      <c r="K10" s="181" t="s">
        <v>628</v>
      </c>
      <c r="L10" s="181" t="s">
        <v>1518</v>
      </c>
      <c r="M10" s="791"/>
      <c r="P10" s="443" t="s">
        <v>786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754</v>
      </c>
      <c r="Z10" s="175"/>
      <c r="AA10" s="452" t="s">
        <v>814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791"/>
      <c r="B11" s="702" t="s">
        <v>1558</v>
      </c>
      <c r="C11" s="702" t="s">
        <v>498</v>
      </c>
      <c r="D11" s="702" t="s">
        <v>1330</v>
      </c>
      <c r="E11" s="254"/>
      <c r="F11" s="703" t="s">
        <v>1562</v>
      </c>
      <c r="G11" s="703" t="s">
        <v>1019</v>
      </c>
      <c r="H11" s="703" t="s">
        <v>795</v>
      </c>
      <c r="I11" s="188"/>
      <c r="J11" s="181" t="s">
        <v>824</v>
      </c>
      <c r="K11" s="181" t="s">
        <v>1521</v>
      </c>
      <c r="L11" s="181" t="s">
        <v>1519</v>
      </c>
      <c r="M11" s="791"/>
      <c r="P11" s="441" t="s">
        <v>788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764</v>
      </c>
      <c r="Z11" s="436"/>
      <c r="AA11" s="452" t="s">
        <v>814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791"/>
      <c r="B12" s="352" t="s">
        <v>1559</v>
      </c>
      <c r="C12" s="352" t="s">
        <v>498</v>
      </c>
      <c r="D12" s="352" t="s">
        <v>1326</v>
      </c>
      <c r="E12" s="254"/>
      <c r="F12" s="827" t="s">
        <v>467</v>
      </c>
      <c r="G12" s="827" t="s">
        <v>722</v>
      </c>
      <c r="H12" s="827" t="s">
        <v>707</v>
      </c>
      <c r="I12" s="242"/>
      <c r="J12" s="181" t="s">
        <v>842</v>
      </c>
      <c r="K12" s="181" t="s">
        <v>498</v>
      </c>
      <c r="L12" s="181" t="s">
        <v>1512</v>
      </c>
      <c r="M12" s="791"/>
      <c r="P12" s="443" t="s">
        <v>789</v>
      </c>
      <c r="Q12" s="428"/>
      <c r="R12" s="357" t="s">
        <v>731</v>
      </c>
      <c r="S12" s="372"/>
      <c r="T12" s="420">
        <v>31.5</v>
      </c>
      <c r="U12" s="440"/>
      <c r="V12" s="413"/>
      <c r="W12" s="422"/>
      <c r="X12" s="428"/>
      <c r="Y12" s="437" t="s">
        <v>770</v>
      </c>
      <c r="Z12" s="437"/>
      <c r="AA12" s="452" t="s">
        <v>814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59" t="s">
        <v>2793</v>
      </c>
      <c r="AJ12" s="1061" t="s">
        <v>2794</v>
      </c>
      <c r="AK12" s="1060" t="s">
        <v>2795</v>
      </c>
    </row>
    <row r="13" spans="1:37" s="114" customFormat="1" ht="15" customHeight="1" x14ac:dyDescent="0.25">
      <c r="A13" s="791"/>
      <c r="B13" s="352" t="s">
        <v>3161</v>
      </c>
      <c r="C13" s="352" t="s">
        <v>965</v>
      </c>
      <c r="D13" s="352" t="s">
        <v>3483</v>
      </c>
      <c r="E13" s="254"/>
      <c r="F13" s="828" t="s">
        <v>698</v>
      </c>
      <c r="G13" s="828" t="s">
        <v>628</v>
      </c>
      <c r="H13" s="829" t="s">
        <v>3369</v>
      </c>
      <c r="I13" s="242"/>
      <c r="J13" s="181" t="s">
        <v>825</v>
      </c>
      <c r="K13" s="181" t="s">
        <v>1509</v>
      </c>
      <c r="L13" s="181" t="s">
        <v>1520</v>
      </c>
      <c r="M13" s="791"/>
      <c r="P13" s="444" t="s">
        <v>791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760</v>
      </c>
      <c r="Z13" s="438"/>
      <c r="AA13" s="452" t="s">
        <v>814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992</v>
      </c>
      <c r="AI13" s="1064">
        <v>500</v>
      </c>
      <c r="AJ13" s="1062">
        <v>250</v>
      </c>
      <c r="AK13" s="1067">
        <v>1000</v>
      </c>
    </row>
    <row r="14" spans="1:37" s="114" customFormat="1" ht="15" customHeight="1" x14ac:dyDescent="0.25">
      <c r="A14" s="791"/>
      <c r="B14" s="352" t="s">
        <v>1561</v>
      </c>
      <c r="C14" s="352" t="s">
        <v>498</v>
      </c>
      <c r="D14" s="1454" t="s">
        <v>3484</v>
      </c>
      <c r="E14" s="254"/>
      <c r="F14" s="1301" t="s">
        <v>1568</v>
      </c>
      <c r="G14" s="1301" t="s">
        <v>951</v>
      </c>
      <c r="H14" s="1301" t="s">
        <v>3370</v>
      </c>
      <c r="I14" s="242"/>
      <c r="J14" s="747" t="s">
        <v>827</v>
      </c>
      <c r="K14" s="747" t="s">
        <v>1521</v>
      </c>
      <c r="L14" s="747" t="s">
        <v>1522</v>
      </c>
      <c r="M14" s="791"/>
      <c r="P14" s="443" t="s">
        <v>790</v>
      </c>
      <c r="Q14" s="428"/>
      <c r="R14" s="347" t="s">
        <v>733</v>
      </c>
      <c r="S14" s="347"/>
      <c r="T14" s="347"/>
      <c r="U14" s="347"/>
      <c r="V14" s="347"/>
      <c r="W14" s="347"/>
      <c r="X14" s="428"/>
      <c r="Y14" s="438" t="s">
        <v>756</v>
      </c>
      <c r="Z14" s="438"/>
      <c r="AA14" s="452" t="s">
        <v>815</v>
      </c>
      <c r="AB14" s="449"/>
      <c r="AC14" s="449">
        <f>AC13-AC3</f>
        <v>1</v>
      </c>
      <c r="AD14" s="450">
        <f>AD13+AC3</f>
        <v>1100</v>
      </c>
      <c r="AG14" s="438"/>
      <c r="AH14" s="175" t="s">
        <v>808</v>
      </c>
      <c r="AI14" s="1065">
        <v>25</v>
      </c>
      <c r="AJ14" s="502">
        <v>100</v>
      </c>
      <c r="AK14" s="1068">
        <v>200</v>
      </c>
    </row>
    <row r="15" spans="1:37" s="114" customFormat="1" ht="15" customHeight="1" x14ac:dyDescent="0.25">
      <c r="A15" s="790"/>
      <c r="B15" s="911"/>
      <c r="C15" s="911"/>
      <c r="D15" s="1456" t="s">
        <v>3485</v>
      </c>
      <c r="E15" s="254"/>
      <c r="F15" s="1300" t="s">
        <v>1569</v>
      </c>
      <c r="G15" s="1300" t="s">
        <v>1017</v>
      </c>
      <c r="H15" s="1300" t="s">
        <v>1018</v>
      </c>
      <c r="I15" s="242"/>
      <c r="J15" s="181" t="s">
        <v>1575</v>
      </c>
      <c r="K15" s="181" t="s">
        <v>976</v>
      </c>
      <c r="L15" s="181" t="s">
        <v>1511</v>
      </c>
      <c r="M15" s="791"/>
      <c r="P15" s="443" t="s">
        <v>792</v>
      </c>
      <c r="Q15" s="428"/>
      <c r="R15" s="360" t="s">
        <v>723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757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2796</v>
      </c>
      <c r="AI15" s="1066">
        <v>600</v>
      </c>
      <c r="AJ15" s="1063">
        <v>450</v>
      </c>
      <c r="AK15" s="1069">
        <v>1000</v>
      </c>
    </row>
    <row r="16" spans="1:37" s="114" customFormat="1" ht="15" customHeight="1" x14ac:dyDescent="0.25">
      <c r="A16" s="791"/>
      <c r="B16" s="181" t="s">
        <v>1563</v>
      </c>
      <c r="C16" s="181" t="s">
        <v>979</v>
      </c>
      <c r="D16" s="181" t="s">
        <v>1715</v>
      </c>
      <c r="E16" s="254"/>
      <c r="F16" s="830" t="s">
        <v>1570</v>
      </c>
      <c r="G16" s="830" t="s">
        <v>628</v>
      </c>
      <c r="H16" s="831"/>
      <c r="I16" s="801"/>
      <c r="J16" s="747" t="s">
        <v>1576</v>
      </c>
      <c r="K16" s="747" t="s">
        <v>822</v>
      </c>
      <c r="L16" s="747"/>
      <c r="M16" s="791"/>
      <c r="P16" s="444" t="s">
        <v>793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758</v>
      </c>
      <c r="Z16" s="438"/>
      <c r="AA16" s="452" t="s">
        <v>815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791"/>
      <c r="B17" s="181" t="s">
        <v>1564</v>
      </c>
      <c r="C17" s="181" t="s">
        <v>979</v>
      </c>
      <c r="D17" s="181" t="s">
        <v>1716</v>
      </c>
      <c r="E17" s="254"/>
      <c r="F17" s="830" t="s">
        <v>1571</v>
      </c>
      <c r="G17" s="830" t="s">
        <v>984</v>
      </c>
      <c r="H17" s="830" t="s">
        <v>1021</v>
      </c>
      <c r="I17" s="242"/>
      <c r="J17" s="845" t="s">
        <v>618</v>
      </c>
      <c r="K17" s="845"/>
      <c r="L17" s="845" t="s">
        <v>1517</v>
      </c>
      <c r="M17" s="791"/>
      <c r="N17" s="114"/>
      <c r="O17" s="114"/>
      <c r="P17" s="179"/>
      <c r="Q17" s="430"/>
      <c r="R17" s="357" t="s">
        <v>731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771</v>
      </c>
      <c r="Z17" s="438"/>
      <c r="AA17" s="452" t="s">
        <v>815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791"/>
      <c r="B18" s="181" t="s">
        <v>1565</v>
      </c>
      <c r="C18" s="181" t="s">
        <v>979</v>
      </c>
      <c r="D18" s="181" t="s">
        <v>1718</v>
      </c>
      <c r="E18" s="801"/>
      <c r="F18" s="848" t="s">
        <v>1557</v>
      </c>
      <c r="G18" s="181" t="s">
        <v>627</v>
      </c>
      <c r="H18" s="181" t="s">
        <v>1012</v>
      </c>
      <c r="I18" s="242"/>
      <c r="J18" s="703" t="s">
        <v>1571</v>
      </c>
      <c r="K18" s="703" t="s">
        <v>1524</v>
      </c>
      <c r="L18" s="703" t="s">
        <v>1513</v>
      </c>
      <c r="M18" s="791"/>
      <c r="N18" s="114"/>
      <c r="O18" s="114" t="s">
        <v>2777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772</v>
      </c>
      <c r="Z18" s="438"/>
      <c r="AA18" s="452" t="s">
        <v>815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78">
        <f>COUNT(AI20:AI22)</f>
        <v>3</v>
      </c>
      <c r="AJ18" s="1078">
        <f>AI18</f>
        <v>3</v>
      </c>
      <c r="AK18" s="1078">
        <f>AI18</f>
        <v>3</v>
      </c>
      <c r="AL18" s="1078">
        <f>AI18-1</f>
        <v>2</v>
      </c>
      <c r="AM18" s="1078">
        <f>AI18+1</f>
        <v>4</v>
      </c>
    </row>
    <row r="19" spans="1:1012" ht="15" customHeight="1" x14ac:dyDescent="0.25">
      <c r="A19" s="791"/>
      <c r="B19" s="703" t="s">
        <v>1714</v>
      </c>
      <c r="C19" s="703" t="s">
        <v>979</v>
      </c>
      <c r="D19" s="703" t="s">
        <v>1717</v>
      </c>
      <c r="E19" s="801"/>
      <c r="F19" s="848" t="s">
        <v>1572</v>
      </c>
      <c r="G19" s="181" t="s">
        <v>498</v>
      </c>
      <c r="H19" s="181" t="s">
        <v>630</v>
      </c>
      <c r="I19" s="242"/>
      <c r="J19" s="181" t="s">
        <v>698</v>
      </c>
      <c r="K19" s="181" t="s">
        <v>1514</v>
      </c>
      <c r="L19" s="181"/>
      <c r="M19" s="791"/>
      <c r="N19" s="114"/>
      <c r="O19" s="114"/>
      <c r="P19" s="179" t="s">
        <v>725</v>
      </c>
      <c r="Q19" s="430"/>
      <c r="R19" s="347">
        <v>121</v>
      </c>
      <c r="T19" s="405"/>
      <c r="U19" s="405"/>
      <c r="V19" s="405"/>
      <c r="X19" s="430"/>
      <c r="Y19" s="439" t="s">
        <v>773</v>
      </c>
      <c r="Z19" s="439"/>
      <c r="AA19" s="452" t="s">
        <v>816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79" t="s">
        <v>2797</v>
      </c>
      <c r="AJ19" s="1077" t="s">
        <v>727</v>
      </c>
      <c r="AK19" s="1061" t="s">
        <v>730</v>
      </c>
      <c r="AL19" s="1077" t="s">
        <v>728</v>
      </c>
      <c r="AM19" s="1060" t="s">
        <v>729</v>
      </c>
    </row>
    <row r="20" spans="1:1012" ht="15" customHeight="1" x14ac:dyDescent="0.25">
      <c r="A20" s="790"/>
      <c r="B20" s="703" t="s">
        <v>1566</v>
      </c>
      <c r="C20" s="703" t="s">
        <v>951</v>
      </c>
      <c r="D20" s="703" t="s">
        <v>953</v>
      </c>
      <c r="E20" s="254"/>
      <c r="F20" s="848" t="s">
        <v>1573</v>
      </c>
      <c r="G20" s="181" t="s">
        <v>627</v>
      </c>
      <c r="H20" s="181" t="s">
        <v>1014</v>
      </c>
      <c r="I20" s="801"/>
      <c r="J20" s="849" t="s">
        <v>1569</v>
      </c>
      <c r="K20" s="181" t="s">
        <v>1017</v>
      </c>
      <c r="L20" s="181"/>
      <c r="M20" s="791"/>
      <c r="N20" s="114"/>
      <c r="O20" s="114"/>
      <c r="P20" s="179" t="s">
        <v>726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774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35">
        <v>0</v>
      </c>
      <c r="AJ20" s="1075">
        <f>AI20/AJ$18</f>
        <v>0</v>
      </c>
      <c r="AK20" s="1070">
        <f>(AI20+1)/AK$18</f>
        <v>0.33333333333333331</v>
      </c>
      <c r="AL20" s="1075">
        <f>AI20/AL$18</f>
        <v>0</v>
      </c>
      <c r="AM20" s="1071">
        <f>(AI20+1)/AM$18</f>
        <v>0.25</v>
      </c>
    </row>
    <row r="21" spans="1:1012" ht="15" customHeight="1" x14ac:dyDescent="0.25">
      <c r="A21" s="791"/>
      <c r="B21" s="799" t="s">
        <v>1567</v>
      </c>
      <c r="C21" s="799" t="s">
        <v>498</v>
      </c>
      <c r="D21" s="799" t="s">
        <v>1342</v>
      </c>
      <c r="E21" s="801"/>
      <c r="F21" s="1302" t="s">
        <v>1574</v>
      </c>
      <c r="G21" s="1301" t="s">
        <v>1016</v>
      </c>
      <c r="H21" s="1301" t="s">
        <v>3371</v>
      </c>
      <c r="I21" s="242"/>
      <c r="J21" s="181" t="s">
        <v>1570</v>
      </c>
      <c r="K21" s="181" t="s">
        <v>628</v>
      </c>
      <c r="L21" s="181"/>
      <c r="M21" s="791"/>
      <c r="N21" s="114"/>
      <c r="O21" s="114"/>
      <c r="P21" s="179" t="s">
        <v>734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763</v>
      </c>
      <c r="Z21" s="437"/>
      <c r="AA21" s="452" t="s">
        <v>816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35">
        <v>1</v>
      </c>
      <c r="AJ21" s="1075">
        <f>AI21/AJ$18</f>
        <v>0.33333333333333331</v>
      </c>
      <c r="AK21" s="1070">
        <f>(AI21+1)/AK$18</f>
        <v>0.66666666666666663</v>
      </c>
      <c r="AL21" s="1075">
        <f>AI21/AL$18</f>
        <v>0.5</v>
      </c>
      <c r="AM21" s="1071">
        <f>(AI21+1)/AM$18</f>
        <v>0.5</v>
      </c>
      <c r="ALX21" s="347"/>
    </row>
    <row r="22" spans="1:1012" ht="15" customHeight="1" x14ac:dyDescent="0.25">
      <c r="A22" s="790"/>
      <c r="B22" s="1581" t="s">
        <v>1009</v>
      </c>
      <c r="C22" s="1582" t="s">
        <v>952</v>
      </c>
      <c r="D22" s="1583"/>
      <c r="E22" s="801"/>
      <c r="F22" s="1301" t="s">
        <v>1566</v>
      </c>
      <c r="G22" s="1301" t="s">
        <v>1015</v>
      </c>
      <c r="H22" s="1301" t="s">
        <v>3368</v>
      </c>
      <c r="I22" s="242"/>
      <c r="J22" s="846" t="s">
        <v>1568</v>
      </c>
      <c r="K22" s="846" t="s">
        <v>1515</v>
      </c>
      <c r="L22" s="846"/>
      <c r="M22" s="791"/>
      <c r="N22" s="114"/>
      <c r="O22" s="114"/>
      <c r="P22" s="179" t="s">
        <v>735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759</v>
      </c>
      <c r="Z22" s="438"/>
      <c r="AA22" s="452" t="s">
        <v>816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72">
        <v>2</v>
      </c>
      <c r="AJ22" s="1076">
        <f>AI22/AJ$18</f>
        <v>0.66666666666666663</v>
      </c>
      <c r="AK22" s="1073">
        <f>(AI22+1)/AK$18</f>
        <v>1</v>
      </c>
      <c r="AL22" s="1076">
        <f>AI22/AL$18</f>
        <v>1</v>
      </c>
      <c r="AM22" s="1074">
        <f>(AI22+1)/AM$18</f>
        <v>0.75</v>
      </c>
      <c r="ALX22" s="347"/>
    </row>
    <row r="23" spans="1:1012" ht="15" customHeight="1" x14ac:dyDescent="0.25">
      <c r="A23" s="791"/>
      <c r="B23" s="352" t="s">
        <v>1008</v>
      </c>
      <c r="C23" s="352" t="s">
        <v>961</v>
      </c>
      <c r="D23" s="352"/>
      <c r="E23" s="801"/>
      <c r="F23" s="1298" t="s">
        <v>1563</v>
      </c>
      <c r="G23" s="1299" t="s">
        <v>493</v>
      </c>
      <c r="H23" s="1299" t="s">
        <v>624</v>
      </c>
      <c r="I23" s="242"/>
      <c r="J23" s="720" t="s">
        <v>1577</v>
      </c>
      <c r="K23" s="721" t="s">
        <v>1516</v>
      </c>
      <c r="L23" s="721" t="s">
        <v>1542</v>
      </c>
      <c r="M23" s="791"/>
      <c r="N23" s="114"/>
      <c r="O23" s="114"/>
      <c r="P23" s="733" t="s">
        <v>2788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766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790"/>
      <c r="B24" s="352" t="s">
        <v>955</v>
      </c>
      <c r="C24" s="352" t="s">
        <v>961</v>
      </c>
      <c r="D24" s="352" t="s">
        <v>957</v>
      </c>
      <c r="E24" s="801"/>
      <c r="F24" s="1299" t="s">
        <v>1564</v>
      </c>
      <c r="G24" s="1299" t="s">
        <v>493</v>
      </c>
      <c r="H24" s="1299" t="s">
        <v>519</v>
      </c>
      <c r="I24" s="242"/>
      <c r="J24" s="722" t="s">
        <v>1578</v>
      </c>
      <c r="K24" s="722" t="s">
        <v>1537</v>
      </c>
      <c r="L24" s="722" t="s">
        <v>1543</v>
      </c>
      <c r="M24" s="791"/>
      <c r="N24" s="114"/>
      <c r="O24" s="114"/>
      <c r="P24" s="733" t="s">
        <v>780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765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791"/>
      <c r="B25" s="725" t="s">
        <v>956</v>
      </c>
      <c r="C25" s="911" t="s">
        <v>961</v>
      </c>
      <c r="D25" s="726" t="s">
        <v>1328</v>
      </c>
      <c r="E25" s="801"/>
      <c r="F25" s="1298" t="s">
        <v>1565</v>
      </c>
      <c r="G25" s="1299" t="s">
        <v>493</v>
      </c>
      <c r="H25" s="1299" t="s">
        <v>625</v>
      </c>
      <c r="I25" s="242"/>
      <c r="J25" s="750" t="s">
        <v>1579</v>
      </c>
      <c r="K25" s="721" t="s">
        <v>1540</v>
      </c>
      <c r="L25" s="721" t="s">
        <v>1538</v>
      </c>
      <c r="M25" s="791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82" t="s">
        <v>2801</v>
      </c>
      <c r="ALX25" s="347"/>
    </row>
    <row r="26" spans="1:1012" ht="15" customHeight="1" x14ac:dyDescent="0.25">
      <c r="A26" s="791"/>
      <c r="B26" s="717" t="s">
        <v>1044</v>
      </c>
      <c r="C26" s="352" t="s">
        <v>1047</v>
      </c>
      <c r="D26" s="723" t="s">
        <v>1050</v>
      </c>
      <c r="E26" s="801"/>
      <c r="F26" s="860" t="s">
        <v>523</v>
      </c>
      <c r="G26" s="861"/>
      <c r="H26" s="862"/>
      <c r="I26" s="801"/>
      <c r="J26" s="721" t="s">
        <v>1580</v>
      </c>
      <c r="K26" s="721" t="s">
        <v>1537</v>
      </c>
      <c r="L26" s="721" t="s">
        <v>1544</v>
      </c>
      <c r="M26" s="791"/>
      <c r="N26" s="114"/>
      <c r="O26" s="114" t="s">
        <v>737</v>
      </c>
      <c r="P26" s="179"/>
      <c r="Q26" s="430"/>
      <c r="R26" s="347">
        <v>543</v>
      </c>
      <c r="T26" s="405"/>
      <c r="U26" s="405"/>
      <c r="V26" s="405"/>
      <c r="X26" s="430"/>
      <c r="Y26" s="436" t="s">
        <v>769</v>
      </c>
      <c r="Z26" s="436"/>
      <c r="AG26" s="436"/>
      <c r="AH26" s="436"/>
      <c r="AI26" s="175" t="s">
        <v>2806</v>
      </c>
      <c r="AJ26" s="175" t="s">
        <v>2802</v>
      </c>
      <c r="ALX26" s="347"/>
    </row>
    <row r="27" spans="1:1012" ht="15" customHeight="1" x14ac:dyDescent="0.25">
      <c r="A27" s="791"/>
      <c r="B27" s="717" t="s">
        <v>1045</v>
      </c>
      <c r="C27" s="352" t="s">
        <v>961</v>
      </c>
      <c r="D27" s="723" t="s">
        <v>1049</v>
      </c>
      <c r="E27" s="801"/>
      <c r="F27" s="850" t="s">
        <v>1562</v>
      </c>
      <c r="G27" s="850" t="s">
        <v>794</v>
      </c>
      <c r="H27" s="851"/>
      <c r="I27" s="242"/>
      <c r="J27" s="722" t="s">
        <v>1581</v>
      </c>
      <c r="K27" s="722" t="s">
        <v>984</v>
      </c>
      <c r="L27" s="722" t="s">
        <v>1541</v>
      </c>
      <c r="M27" s="791"/>
      <c r="N27" s="423"/>
      <c r="O27" s="423"/>
      <c r="P27" s="179" t="s">
        <v>738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767</v>
      </c>
      <c r="Z27" s="436"/>
      <c r="AG27" s="436"/>
      <c r="AH27" s="436"/>
      <c r="AI27" s="175" t="s">
        <v>2807</v>
      </c>
      <c r="AJ27" s="175" t="s">
        <v>2803</v>
      </c>
      <c r="ALX27" s="347"/>
    </row>
    <row r="28" spans="1:1012" ht="15" customHeight="1" x14ac:dyDescent="0.25">
      <c r="A28" s="791"/>
      <c r="B28" s="717" t="s">
        <v>1046</v>
      </c>
      <c r="C28" s="724" t="s">
        <v>498</v>
      </c>
      <c r="D28" s="723" t="s">
        <v>1048</v>
      </c>
      <c r="E28" s="801"/>
      <c r="F28" s="848" t="s">
        <v>1557</v>
      </c>
      <c r="G28" s="848" t="s">
        <v>1711</v>
      </c>
      <c r="H28" s="849"/>
      <c r="I28" s="801"/>
      <c r="J28" s="192"/>
      <c r="K28" s="192"/>
      <c r="L28" s="192"/>
      <c r="M28" s="921"/>
      <c r="N28" s="423"/>
      <c r="O28" s="423"/>
      <c r="P28" s="442" t="s">
        <v>739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768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2804</v>
      </c>
      <c r="AJ28" s="175" t="s">
        <v>2805</v>
      </c>
      <c r="ALX28" s="347"/>
    </row>
    <row r="29" spans="1:1012" ht="15" customHeight="1" x14ac:dyDescent="0.25">
      <c r="A29" s="791"/>
      <c r="B29" s="1696" t="s">
        <v>1584</v>
      </c>
      <c r="C29" s="1697"/>
      <c r="D29" s="1698"/>
      <c r="E29" s="801"/>
      <c r="F29" s="731" t="s">
        <v>1572</v>
      </c>
      <c r="G29" s="731" t="s">
        <v>1020</v>
      </c>
      <c r="H29" s="732"/>
      <c r="I29" s="242"/>
      <c r="K29" s="114">
        <f>K30-K31</f>
        <v>16.216000023840991</v>
      </c>
      <c r="N29" s="114"/>
      <c r="O29" s="114"/>
      <c r="P29" s="179" t="s">
        <v>736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17" t="s">
        <v>672</v>
      </c>
      <c r="AD29" s="918" t="s">
        <v>673</v>
      </c>
      <c r="AE29" s="918" t="s">
        <v>2712</v>
      </c>
      <c r="AF29" s="1047" t="s">
        <v>2713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791"/>
      <c r="B30" s="823" t="s">
        <v>1331</v>
      </c>
      <c r="C30" s="823" t="s">
        <v>1329</v>
      </c>
      <c r="D30" s="823" t="s">
        <v>1332</v>
      </c>
      <c r="E30" s="801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2789</v>
      </c>
      <c r="AA30" s="175" t="s">
        <v>2710</v>
      </c>
      <c r="AB30" s="175">
        <f>SUM(AC30:AF30)</f>
        <v>0</v>
      </c>
      <c r="AC30" s="448">
        <v>0</v>
      </c>
      <c r="AD30" s="1048">
        <v>0</v>
      </c>
      <c r="AE30" s="1048">
        <v>0</v>
      </c>
      <c r="AF30" s="453">
        <v>0</v>
      </c>
      <c r="AJ30" s="175" t="s">
        <v>2808</v>
      </c>
      <c r="ALX30" s="347"/>
    </row>
    <row r="31" spans="1:1012" ht="15" customHeight="1" x14ac:dyDescent="0.25">
      <c r="A31" s="790"/>
      <c r="B31" s="352" t="s">
        <v>945</v>
      </c>
      <c r="C31" s="352" t="s">
        <v>498</v>
      </c>
      <c r="D31" s="352" t="s">
        <v>959</v>
      </c>
      <c r="E31" s="801"/>
      <c r="F31" s="243"/>
      <c r="G31" s="243"/>
      <c r="H31" s="243"/>
      <c r="I31" s="242"/>
      <c r="K31" s="114">
        <v>347.88400000000001</v>
      </c>
      <c r="O31" s="203" t="s">
        <v>796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2778</v>
      </c>
      <c r="AA31" s="175" t="s">
        <v>2711</v>
      </c>
      <c r="AB31" s="175">
        <f t="shared" ref="AB31:AB35" si="4">SUM(AC31:AF31)</f>
        <v>1</v>
      </c>
      <c r="AC31" s="448">
        <v>0</v>
      </c>
      <c r="AD31" s="1048">
        <v>1</v>
      </c>
      <c r="AE31" s="1048">
        <v>0</v>
      </c>
      <c r="AF31" s="453">
        <v>0</v>
      </c>
      <c r="ALW31" s="347"/>
      <c r="ALX31" s="347"/>
    </row>
    <row r="32" spans="1:1012" ht="15" customHeight="1" x14ac:dyDescent="0.25">
      <c r="A32" s="791"/>
      <c r="B32" s="352" t="s">
        <v>943</v>
      </c>
      <c r="C32" s="352" t="s">
        <v>961</v>
      </c>
      <c r="D32" s="717" t="s">
        <v>960</v>
      </c>
      <c r="E32" s="795"/>
      <c r="F32" s="243"/>
      <c r="G32" s="243"/>
      <c r="H32" s="243"/>
      <c r="I32" s="242"/>
      <c r="P32" s="203" t="s">
        <v>2783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1581</v>
      </c>
      <c r="AA32" s="114" t="s">
        <v>2715</v>
      </c>
      <c r="AB32" s="175">
        <f t="shared" si="4"/>
        <v>2</v>
      </c>
      <c r="AC32" s="448">
        <v>0</v>
      </c>
      <c r="AD32" s="1048">
        <v>0</v>
      </c>
      <c r="AE32" s="1048">
        <v>2</v>
      </c>
      <c r="AF32" s="453">
        <v>0</v>
      </c>
    </row>
    <row r="33" spans="1:1012" ht="15" customHeight="1" x14ac:dyDescent="0.25">
      <c r="A33" s="791"/>
      <c r="B33" s="352" t="s">
        <v>2639</v>
      </c>
      <c r="C33" s="352" t="s">
        <v>961</v>
      </c>
      <c r="D33" s="352" t="s">
        <v>2640</v>
      </c>
      <c r="E33" s="795"/>
      <c r="F33" s="243"/>
      <c r="G33" s="243"/>
      <c r="H33" s="243"/>
      <c r="I33" s="242"/>
      <c r="K33" s="114" t="s">
        <v>1358</v>
      </c>
      <c r="L33" s="114" t="s">
        <v>1359</v>
      </c>
      <c r="P33" s="203" t="s">
        <v>741</v>
      </c>
      <c r="Q33" s="430"/>
      <c r="R33" s="347">
        <v>897</v>
      </c>
      <c r="T33" s="405"/>
      <c r="U33" s="405"/>
      <c r="V33" s="405"/>
      <c r="X33" s="430"/>
      <c r="Y33" s="437" t="s">
        <v>2782</v>
      </c>
      <c r="AA33" s="114" t="s">
        <v>2716</v>
      </c>
      <c r="AB33" s="175">
        <f t="shared" si="4"/>
        <v>3</v>
      </c>
      <c r="AC33" s="448">
        <v>0</v>
      </c>
      <c r="AD33" s="1048">
        <v>1</v>
      </c>
      <c r="AE33" s="1048">
        <v>2</v>
      </c>
      <c r="AF33" s="453">
        <v>0</v>
      </c>
    </row>
    <row r="34" spans="1:1012" ht="15" customHeight="1" x14ac:dyDescent="0.25">
      <c r="A34" s="791"/>
      <c r="B34" s="1696" t="s">
        <v>1585</v>
      </c>
      <c r="C34" s="1697"/>
      <c r="D34" s="1698"/>
      <c r="E34" s="795"/>
      <c r="F34" s="1700" t="s">
        <v>1230</v>
      </c>
      <c r="G34" s="1700"/>
      <c r="H34" s="1700"/>
      <c r="I34" s="242"/>
      <c r="K34" s="114" t="s">
        <v>1356</v>
      </c>
      <c r="L34" s="114" t="s">
        <v>1356</v>
      </c>
      <c r="P34" s="203" t="s">
        <v>742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2779</v>
      </c>
      <c r="Z34" s="114"/>
      <c r="AA34" s="114" t="s">
        <v>2714</v>
      </c>
      <c r="AB34" s="175">
        <f t="shared" si="4"/>
        <v>4</v>
      </c>
      <c r="AC34" s="448">
        <v>0</v>
      </c>
      <c r="AD34" s="1048">
        <v>0</v>
      </c>
      <c r="AE34" s="1048">
        <v>0</v>
      </c>
      <c r="AF34" s="453">
        <v>4</v>
      </c>
      <c r="AH34" s="175" t="s">
        <v>2777</v>
      </c>
      <c r="AI34" s="175" t="s">
        <v>3444</v>
      </c>
      <c r="ALW34" s="347"/>
      <c r="ALX34" s="347"/>
    </row>
    <row r="35" spans="1:1012" ht="15" customHeight="1" x14ac:dyDescent="0.25">
      <c r="A35" s="242"/>
      <c r="B35" s="1581" t="s">
        <v>1324</v>
      </c>
      <c r="C35" s="1582"/>
      <c r="D35" s="1583"/>
      <c r="E35" s="791"/>
      <c r="F35" s="1701" t="s">
        <v>1585</v>
      </c>
      <c r="G35" s="1702"/>
      <c r="H35" s="1703"/>
      <c r="I35" s="430"/>
      <c r="J35" s="114" t="s">
        <v>1357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2717</v>
      </c>
      <c r="AB35" s="175">
        <f t="shared" si="4"/>
        <v>5</v>
      </c>
      <c r="AC35" s="1045">
        <v>0</v>
      </c>
      <c r="AD35" s="1049">
        <v>1</v>
      </c>
      <c r="AE35" s="1049">
        <v>0</v>
      </c>
      <c r="AF35" s="1046">
        <v>4</v>
      </c>
      <c r="AJ35" s="175" t="s">
        <v>3446</v>
      </c>
      <c r="ALW35" s="347"/>
      <c r="ALX35" s="347"/>
    </row>
    <row r="36" spans="1:1012" ht="15" customHeight="1" x14ac:dyDescent="0.25">
      <c r="A36" s="791"/>
      <c r="B36" s="770" t="s">
        <v>1023</v>
      </c>
      <c r="C36" s="770" t="s">
        <v>965</v>
      </c>
      <c r="D36" s="770" t="s">
        <v>1025</v>
      </c>
      <c r="E36" s="254"/>
      <c r="F36" s="1704" t="s">
        <v>1227</v>
      </c>
      <c r="G36" s="1705"/>
      <c r="H36" s="1706"/>
      <c r="I36" s="430"/>
      <c r="K36" s="114" t="s">
        <v>306</v>
      </c>
      <c r="L36" s="114" t="s">
        <v>1356</v>
      </c>
      <c r="O36" s="114" t="s">
        <v>743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2780</v>
      </c>
      <c r="Z36" s="114"/>
      <c r="AA36" s="1044"/>
      <c r="AB36" s="1044"/>
      <c r="ALW36" s="347"/>
      <c r="ALX36" s="347"/>
    </row>
    <row r="37" spans="1:1012" ht="15" customHeight="1" x14ac:dyDescent="0.25">
      <c r="A37" s="791"/>
      <c r="B37" s="748" t="s">
        <v>1002</v>
      </c>
      <c r="C37" s="748" t="s">
        <v>627</v>
      </c>
      <c r="D37" s="748" t="s">
        <v>1031</v>
      </c>
      <c r="E37" s="242"/>
      <c r="F37" s="820" t="s">
        <v>1041</v>
      </c>
      <c r="G37" s="820"/>
      <c r="H37" s="820" t="s">
        <v>1528</v>
      </c>
      <c r="I37" s="430"/>
      <c r="K37" s="114" t="s">
        <v>1356</v>
      </c>
      <c r="L37" s="114" t="s">
        <v>306</v>
      </c>
      <c r="O37" s="114"/>
      <c r="P37" s="179" t="s">
        <v>740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2781</v>
      </c>
      <c r="Z37" s="114" t="s">
        <v>453</v>
      </c>
      <c r="AA37" s="1051" t="s">
        <v>2719</v>
      </c>
      <c r="AB37" s="1044"/>
      <c r="AI37" s="175" t="s">
        <v>3445</v>
      </c>
      <c r="ALW37" s="347"/>
      <c r="ALX37" s="347"/>
    </row>
    <row r="38" spans="1:1012" ht="15" customHeight="1" x14ac:dyDescent="0.25">
      <c r="A38" s="790"/>
      <c r="B38" s="748" t="s">
        <v>949</v>
      </c>
      <c r="C38" s="748" t="s">
        <v>627</v>
      </c>
      <c r="D38" s="748" t="s">
        <v>1032</v>
      </c>
      <c r="E38" s="254"/>
      <c r="F38" s="822" t="s">
        <v>1527</v>
      </c>
      <c r="G38" s="822"/>
      <c r="H38" s="822" t="s">
        <v>822</v>
      </c>
      <c r="I38" s="430"/>
      <c r="J38" s="114" t="s">
        <v>1360</v>
      </c>
      <c r="P38" s="179" t="s">
        <v>2784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2721</v>
      </c>
      <c r="ALW38" s="347"/>
      <c r="ALX38" s="347"/>
    </row>
    <row r="39" spans="1:1012" ht="15" customHeight="1" x14ac:dyDescent="0.25">
      <c r="A39" s="791"/>
      <c r="B39" s="769" t="s">
        <v>1582</v>
      </c>
      <c r="C39" s="769" t="s">
        <v>627</v>
      </c>
      <c r="D39" s="769" t="s">
        <v>969</v>
      </c>
      <c r="E39" s="188"/>
      <c r="F39" s="820" t="s">
        <v>1043</v>
      </c>
      <c r="G39" s="821"/>
      <c r="H39" s="821" t="s">
        <v>1529</v>
      </c>
      <c r="I39" s="430"/>
      <c r="J39" s="114" t="s">
        <v>1361</v>
      </c>
      <c r="N39" s="114"/>
      <c r="P39" s="424" t="s">
        <v>2785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2722</v>
      </c>
      <c r="ALW39" s="347"/>
      <c r="ALX39" s="347"/>
    </row>
    <row r="40" spans="1:1012" ht="15" customHeight="1" x14ac:dyDescent="0.25">
      <c r="A40" s="791"/>
      <c r="B40" s="821" t="s">
        <v>950</v>
      </c>
      <c r="C40" s="821" t="s">
        <v>1719</v>
      </c>
      <c r="D40" s="821" t="s">
        <v>1029</v>
      </c>
      <c r="E40" s="188"/>
      <c r="F40" s="820" t="s">
        <v>1042</v>
      </c>
      <c r="G40" s="820"/>
      <c r="H40" s="820" t="s">
        <v>1530</v>
      </c>
      <c r="I40" s="430"/>
      <c r="K40" s="114" t="s">
        <v>306</v>
      </c>
      <c r="L40" s="114" t="s">
        <v>306</v>
      </c>
      <c r="N40" s="114"/>
      <c r="O40" s="179"/>
      <c r="P40" s="424" t="s">
        <v>2786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50" t="s">
        <v>2723</v>
      </c>
      <c r="AH40" s="175" t="s">
        <v>3515</v>
      </c>
      <c r="ALW40" s="347"/>
      <c r="ALX40" s="347"/>
    </row>
    <row r="41" spans="1:1012" ht="15" customHeight="1" x14ac:dyDescent="0.25">
      <c r="A41" s="791"/>
      <c r="B41" s="822" t="s">
        <v>1720</v>
      </c>
      <c r="C41" s="822" t="s">
        <v>627</v>
      </c>
      <c r="D41" s="822" t="s">
        <v>1721</v>
      </c>
      <c r="E41" s="188"/>
      <c r="F41" s="821" t="s">
        <v>1051</v>
      </c>
      <c r="G41" s="821"/>
      <c r="H41" s="821"/>
      <c r="I41" s="430"/>
      <c r="J41" s="114" t="s">
        <v>1362</v>
      </c>
      <c r="O41" s="179"/>
      <c r="P41" s="203" t="s">
        <v>744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50" t="s">
        <v>808</v>
      </c>
      <c r="AH41" s="175" t="s">
        <v>3516</v>
      </c>
      <c r="AI41" s="175" t="s">
        <v>3517</v>
      </c>
    </row>
    <row r="42" spans="1:1012" ht="15" customHeight="1" x14ac:dyDescent="0.25">
      <c r="A42" s="791"/>
      <c r="B42" s="352" t="s">
        <v>967</v>
      </c>
      <c r="C42" s="352" t="s">
        <v>965</v>
      </c>
      <c r="D42" s="352" t="s">
        <v>1464</v>
      </c>
      <c r="E42" s="188"/>
      <c r="F42" s="820" t="s">
        <v>1052</v>
      </c>
      <c r="G42" s="820"/>
      <c r="H42" s="820"/>
      <c r="I42" s="430"/>
      <c r="O42" s="179"/>
      <c r="P42" s="203" t="s">
        <v>781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50" t="s">
        <v>2718</v>
      </c>
      <c r="AH42" s="175" t="s">
        <v>3518</v>
      </c>
      <c r="AI42" s="175" t="s">
        <v>3519</v>
      </c>
    </row>
    <row r="43" spans="1:1012" ht="15" customHeight="1" x14ac:dyDescent="0.25">
      <c r="A43" s="791"/>
      <c r="B43" s="352" t="s">
        <v>1027</v>
      </c>
      <c r="C43" s="352" t="s">
        <v>965</v>
      </c>
      <c r="D43" s="352" t="s">
        <v>1465</v>
      </c>
      <c r="E43" s="188"/>
      <c r="F43" s="822" t="s">
        <v>1053</v>
      </c>
      <c r="G43" s="822"/>
      <c r="H43" s="822"/>
      <c r="I43" s="242"/>
      <c r="N43" s="179"/>
      <c r="O43" s="179"/>
      <c r="P43" s="426" t="s">
        <v>782</v>
      </c>
      <c r="Q43" s="430"/>
      <c r="R43" s="411">
        <f>V15/S43</f>
        <v>200</v>
      </c>
      <c r="S43" s="360">
        <v>5</v>
      </c>
      <c r="T43" s="412" t="s">
        <v>730</v>
      </c>
      <c r="U43" s="412" t="s">
        <v>727</v>
      </c>
      <c r="V43" s="412" t="s">
        <v>729</v>
      </c>
      <c r="W43" s="412" t="s">
        <v>728</v>
      </c>
      <c r="X43" s="430"/>
      <c r="Z43" s="175" t="s">
        <v>453</v>
      </c>
      <c r="AA43" s="1050" t="s">
        <v>2556</v>
      </c>
    </row>
    <row r="44" spans="1:1012" ht="15" customHeight="1" x14ac:dyDescent="0.25">
      <c r="A44" s="790"/>
      <c r="B44" s="352" t="s">
        <v>1028</v>
      </c>
      <c r="C44" s="352" t="s">
        <v>965</v>
      </c>
      <c r="D44" s="352" t="s">
        <v>1463</v>
      </c>
      <c r="E44" s="188"/>
      <c r="F44" s="352" t="s">
        <v>1039</v>
      </c>
      <c r="G44" s="352"/>
      <c r="H44" s="352" t="s">
        <v>1037</v>
      </c>
      <c r="I44" s="333"/>
      <c r="N44" s="179"/>
      <c r="O44" s="179"/>
      <c r="P44" s="179" t="s">
        <v>745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51" t="s">
        <v>1559</v>
      </c>
    </row>
    <row r="45" spans="1:1012" ht="15" customHeight="1" x14ac:dyDescent="0.25">
      <c r="A45" s="790"/>
      <c r="B45" s="181" t="s">
        <v>946</v>
      </c>
      <c r="C45" s="181" t="s">
        <v>965</v>
      </c>
      <c r="D45" s="181" t="s">
        <v>1030</v>
      </c>
      <c r="E45" s="188"/>
      <c r="F45" s="703" t="s">
        <v>1040</v>
      </c>
      <c r="G45" s="911"/>
      <c r="H45" s="703" t="s">
        <v>1038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51" t="s">
        <v>1561</v>
      </c>
      <c r="AH45" s="449" t="s">
        <v>3521</v>
      </c>
      <c r="AI45" s="175" t="s">
        <v>3525</v>
      </c>
      <c r="AJ45" s="175" t="s">
        <v>3527</v>
      </c>
    </row>
    <row r="46" spans="1:1012" ht="15" customHeight="1" x14ac:dyDescent="0.25">
      <c r="A46" s="791"/>
      <c r="B46" s="181" t="s">
        <v>947</v>
      </c>
      <c r="C46" s="181" t="s">
        <v>965</v>
      </c>
      <c r="D46" s="181" t="s">
        <v>970</v>
      </c>
      <c r="E46" s="188"/>
      <c r="F46" s="824" t="s">
        <v>1532</v>
      </c>
      <c r="G46" s="824"/>
      <c r="H46" s="824" t="s">
        <v>1534</v>
      </c>
      <c r="I46" s="261"/>
      <c r="K46" s="114" t="s">
        <v>1722</v>
      </c>
      <c r="L46" s="114" t="s">
        <v>1727</v>
      </c>
      <c r="N46" s="179"/>
      <c r="O46" s="203" t="s">
        <v>746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50" t="s">
        <v>1560</v>
      </c>
      <c r="AH46" s="1468" t="s">
        <v>3520</v>
      </c>
      <c r="AI46" s="1469"/>
      <c r="AJ46" s="1469" t="s">
        <v>3526</v>
      </c>
    </row>
    <row r="47" spans="1:1012" ht="15" customHeight="1" x14ac:dyDescent="0.25">
      <c r="A47" s="790"/>
      <c r="B47" s="703" t="s">
        <v>996</v>
      </c>
      <c r="C47" s="911" t="s">
        <v>493</v>
      </c>
      <c r="D47" s="703" t="s">
        <v>1026</v>
      </c>
      <c r="E47" s="188"/>
      <c r="F47" s="824" t="s">
        <v>1533</v>
      </c>
      <c r="G47" s="824"/>
      <c r="H47" s="824" t="s">
        <v>1535</v>
      </c>
      <c r="I47" s="261"/>
      <c r="K47" s="114" t="s">
        <v>1723</v>
      </c>
      <c r="L47" s="114" t="s">
        <v>822</v>
      </c>
      <c r="N47" s="179"/>
      <c r="P47" s="179" t="s">
        <v>2787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51" t="s">
        <v>2720</v>
      </c>
      <c r="AH47" s="175" t="s">
        <v>3522</v>
      </c>
      <c r="AI47" s="175" t="s">
        <v>3524</v>
      </c>
    </row>
    <row r="48" spans="1:1012" ht="15" customHeight="1" x14ac:dyDescent="0.25">
      <c r="A48" s="790"/>
      <c r="B48" s="181" t="s">
        <v>1005</v>
      </c>
      <c r="C48" s="181" t="s">
        <v>979</v>
      </c>
      <c r="D48" s="181" t="s">
        <v>968</v>
      </c>
      <c r="E48" s="188"/>
      <c r="F48" s="825" t="s">
        <v>1531</v>
      </c>
      <c r="G48" s="825"/>
      <c r="H48" s="825" t="s">
        <v>1536</v>
      </c>
      <c r="I48" s="261"/>
      <c r="K48" s="114" t="s">
        <v>1044</v>
      </c>
      <c r="L48" s="114" t="s">
        <v>1724</v>
      </c>
      <c r="N48" s="179"/>
      <c r="P48" s="426" t="s">
        <v>777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52" t="s">
        <v>2724</v>
      </c>
      <c r="AH48" s="175" t="s">
        <v>3523</v>
      </c>
    </row>
    <row r="49" spans="1:1014" ht="15" customHeight="1" x14ac:dyDescent="0.25">
      <c r="A49" s="790"/>
      <c r="B49" s="181" t="s">
        <v>1006</v>
      </c>
      <c r="C49" s="181" t="s">
        <v>979</v>
      </c>
      <c r="D49" s="181" t="s">
        <v>822</v>
      </c>
      <c r="E49" s="188"/>
      <c r="F49" s="824" t="s">
        <v>1067</v>
      </c>
      <c r="G49" s="824"/>
      <c r="H49" s="824"/>
      <c r="I49" s="333"/>
      <c r="K49" s="114" t="s">
        <v>1045</v>
      </c>
      <c r="L49" s="114" t="s">
        <v>1725</v>
      </c>
      <c r="P49" s="426" t="s">
        <v>778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1556</v>
      </c>
    </row>
    <row r="50" spans="1:1014" ht="15" customHeight="1" x14ac:dyDescent="0.25">
      <c r="A50" s="790"/>
      <c r="B50" s="181" t="s">
        <v>1007</v>
      </c>
      <c r="C50" s="181" t="s">
        <v>979</v>
      </c>
      <c r="D50" s="181" t="s">
        <v>822</v>
      </c>
      <c r="E50" s="254"/>
      <c r="F50" s="824" t="s">
        <v>1068</v>
      </c>
      <c r="G50" s="824"/>
      <c r="H50" s="824"/>
      <c r="I50" s="333"/>
      <c r="K50" s="114" t="s">
        <v>1046</v>
      </c>
      <c r="L50" s="114" t="s">
        <v>1726</v>
      </c>
      <c r="P50" s="426" t="s">
        <v>779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790"/>
      <c r="B51" s="703" t="s">
        <v>1712</v>
      </c>
      <c r="C51" s="703" t="s">
        <v>979</v>
      </c>
      <c r="D51" s="703" t="s">
        <v>1713</v>
      </c>
      <c r="E51" s="254"/>
      <c r="F51" s="825" t="s">
        <v>1069</v>
      </c>
      <c r="G51" s="825"/>
      <c r="H51" s="825"/>
      <c r="I51" s="333"/>
      <c r="P51" s="424" t="s">
        <v>747</v>
      </c>
      <c r="S51" s="456" t="s">
        <v>730</v>
      </c>
      <c r="T51" s="456" t="s">
        <v>825</v>
      </c>
      <c r="U51" s="456" t="s">
        <v>826</v>
      </c>
      <c r="V51" s="456" t="s">
        <v>827</v>
      </c>
      <c r="W51" s="457" t="s">
        <v>824</v>
      </c>
      <c r="X51" s="457"/>
      <c r="Z51" s="203"/>
      <c r="ALY51" s="175"/>
      <c r="ALZ51" s="175"/>
    </row>
    <row r="52" spans="1:1014" ht="15" customHeight="1" x14ac:dyDescent="0.25">
      <c r="A52" s="790"/>
      <c r="B52" s="700" t="s">
        <v>985</v>
      </c>
      <c r="C52" s="700" t="s">
        <v>987</v>
      </c>
      <c r="D52" s="702" t="s">
        <v>988</v>
      </c>
      <c r="E52" s="791"/>
      <c r="F52" s="1544" t="s">
        <v>1228</v>
      </c>
      <c r="G52" s="1545"/>
      <c r="H52" s="1546"/>
      <c r="I52" s="242"/>
      <c r="K52" s="114" t="s">
        <v>1728</v>
      </c>
      <c r="P52" s="426" t="s">
        <v>748</v>
      </c>
      <c r="R52" s="347" t="s">
        <v>727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790"/>
      <c r="B53" s="352" t="s">
        <v>986</v>
      </c>
      <c r="C53" s="352" t="s">
        <v>987</v>
      </c>
      <c r="D53" s="181" t="s">
        <v>989</v>
      </c>
      <c r="E53" s="188"/>
      <c r="F53" s="911" t="s">
        <v>1054</v>
      </c>
      <c r="G53" s="911"/>
      <c r="H53" s="703"/>
      <c r="I53" s="242"/>
      <c r="K53" s="114" t="s">
        <v>1729</v>
      </c>
      <c r="L53" s="114" t="s">
        <v>1730</v>
      </c>
      <c r="P53" s="203" t="s">
        <v>749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790"/>
      <c r="B54" s="352" t="s">
        <v>1000</v>
      </c>
      <c r="C54" s="352" t="s">
        <v>987</v>
      </c>
      <c r="D54" s="181" t="s">
        <v>1001</v>
      </c>
      <c r="E54" s="188"/>
      <c r="F54" s="821" t="s">
        <v>1055</v>
      </c>
      <c r="G54" s="821"/>
      <c r="H54" s="821"/>
      <c r="I54" s="242"/>
      <c r="K54" s="114" t="s">
        <v>1723</v>
      </c>
      <c r="L54" s="114" t="s">
        <v>1731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790"/>
      <c r="B55" s="352" t="s">
        <v>994</v>
      </c>
      <c r="C55" s="352" t="s">
        <v>987</v>
      </c>
      <c r="D55" s="181" t="s">
        <v>995</v>
      </c>
      <c r="E55" s="188"/>
      <c r="F55" s="820" t="s">
        <v>1056</v>
      </c>
      <c r="G55" s="820"/>
      <c r="H55" s="820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791"/>
      <c r="B56" s="352" t="s">
        <v>1033</v>
      </c>
      <c r="C56" s="352" t="s">
        <v>987</v>
      </c>
      <c r="D56" s="181" t="s">
        <v>1034</v>
      </c>
      <c r="E56" s="188"/>
      <c r="F56" s="820" t="s">
        <v>1057</v>
      </c>
      <c r="G56" s="820"/>
      <c r="H56" s="820"/>
      <c r="I56" s="242"/>
      <c r="R56" s="347" t="s">
        <v>730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791"/>
      <c r="B57" s="934" t="s">
        <v>998</v>
      </c>
      <c r="C57" s="934" t="s">
        <v>498</v>
      </c>
      <c r="D57" s="703" t="s">
        <v>999</v>
      </c>
      <c r="E57" s="188"/>
      <c r="F57" s="820" t="s">
        <v>1058</v>
      </c>
      <c r="G57" s="820"/>
      <c r="H57" s="820"/>
      <c r="I57" s="242"/>
      <c r="R57" s="458" t="s">
        <v>825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791"/>
      <c r="B58" s="722" t="s">
        <v>1525</v>
      </c>
      <c r="C58" s="722" t="s">
        <v>498</v>
      </c>
      <c r="D58" s="722" t="s">
        <v>983</v>
      </c>
      <c r="E58" s="242"/>
      <c r="F58" s="820" t="s">
        <v>1059</v>
      </c>
      <c r="G58" s="820"/>
      <c r="H58" s="820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791"/>
      <c r="B59" s="700" t="s">
        <v>1526</v>
      </c>
      <c r="C59" s="700" t="s">
        <v>498</v>
      </c>
      <c r="D59" s="702" t="s">
        <v>997</v>
      </c>
      <c r="E59" s="242"/>
      <c r="F59" s="820" t="s">
        <v>1060</v>
      </c>
      <c r="G59" s="820"/>
      <c r="H59" s="820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791"/>
      <c r="B60" s="352" t="s">
        <v>974</v>
      </c>
      <c r="C60" s="352" t="s">
        <v>498</v>
      </c>
      <c r="D60" s="352" t="s">
        <v>975</v>
      </c>
      <c r="E60" s="242"/>
      <c r="F60" s="820" t="s">
        <v>1061</v>
      </c>
      <c r="G60" s="820"/>
      <c r="H60" s="820"/>
      <c r="I60" s="242"/>
      <c r="S60" s="456" t="s">
        <v>730</v>
      </c>
      <c r="T60" s="456" t="s">
        <v>825</v>
      </c>
      <c r="U60" s="456" t="s">
        <v>826</v>
      </c>
      <c r="V60" s="456" t="s">
        <v>827</v>
      </c>
      <c r="W60" s="457" t="s">
        <v>824</v>
      </c>
      <c r="Y60" s="347"/>
    </row>
    <row r="61" spans="1:1014" ht="15" customHeight="1" x14ac:dyDescent="0.25">
      <c r="A61" s="791"/>
      <c r="B61" s="352" t="s">
        <v>973</v>
      </c>
      <c r="C61" s="352" t="s">
        <v>498</v>
      </c>
      <c r="D61" s="181" t="s">
        <v>968</v>
      </c>
      <c r="E61" s="242"/>
      <c r="F61" s="820" t="s">
        <v>1062</v>
      </c>
      <c r="G61" s="820"/>
      <c r="H61" s="820"/>
      <c r="I61" s="242"/>
      <c r="R61" s="347" t="s">
        <v>727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791"/>
      <c r="B62" s="352" t="s">
        <v>972</v>
      </c>
      <c r="C62" s="352" t="s">
        <v>498</v>
      </c>
      <c r="D62" s="181" t="s">
        <v>968</v>
      </c>
      <c r="E62" s="242"/>
      <c r="F62" s="820" t="s">
        <v>1063</v>
      </c>
      <c r="G62" s="820"/>
      <c r="H62" s="820"/>
      <c r="I62" s="242"/>
      <c r="K62" s="114" t="s">
        <v>1732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791"/>
      <c r="B63" s="911" t="s">
        <v>948</v>
      </c>
      <c r="C63" s="911" t="s">
        <v>498</v>
      </c>
      <c r="D63" s="911" t="s">
        <v>971</v>
      </c>
      <c r="E63" s="242"/>
      <c r="F63" s="820" t="s">
        <v>1064</v>
      </c>
      <c r="G63" s="820"/>
      <c r="H63" s="820"/>
      <c r="I63" s="242"/>
      <c r="K63" s="114" t="s">
        <v>1733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791"/>
      <c r="B64" s="700" t="s">
        <v>1003</v>
      </c>
      <c r="C64" s="700" t="s">
        <v>976</v>
      </c>
      <c r="D64" s="700" t="s">
        <v>1004</v>
      </c>
      <c r="E64" s="242"/>
      <c r="F64" s="820" t="s">
        <v>1065</v>
      </c>
      <c r="G64" s="820"/>
      <c r="H64" s="820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791"/>
      <c r="B65" s="352" t="s">
        <v>980</v>
      </c>
      <c r="C65" s="352" t="s">
        <v>976</v>
      </c>
      <c r="D65" s="352" t="s">
        <v>981</v>
      </c>
      <c r="E65" s="242"/>
      <c r="F65" s="822" t="s">
        <v>1066</v>
      </c>
      <c r="G65" s="822"/>
      <c r="H65" s="822"/>
      <c r="I65" s="242"/>
      <c r="R65" s="347" t="s">
        <v>730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791"/>
      <c r="B66" s="911" t="s">
        <v>977</v>
      </c>
      <c r="C66" s="911" t="s">
        <v>976</v>
      </c>
      <c r="D66" s="911" t="s">
        <v>982</v>
      </c>
      <c r="E66" s="242"/>
      <c r="F66" s="824" t="s">
        <v>1075</v>
      </c>
      <c r="G66" s="824"/>
      <c r="H66" s="824"/>
      <c r="I66" s="188"/>
      <c r="R66" s="458" t="s">
        <v>825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791"/>
      <c r="B67" s="352" t="s">
        <v>963</v>
      </c>
      <c r="C67" s="352" t="s">
        <v>964</v>
      </c>
      <c r="D67" s="352" t="s">
        <v>978</v>
      </c>
      <c r="E67" s="242"/>
      <c r="F67" s="824" t="s">
        <v>1078</v>
      </c>
      <c r="G67" s="824"/>
      <c r="H67" s="824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791"/>
      <c r="B68" s="352" t="s">
        <v>962</v>
      </c>
      <c r="C68" s="352" t="s">
        <v>965</v>
      </c>
      <c r="D68" s="352" t="s">
        <v>966</v>
      </c>
      <c r="E68" s="242"/>
      <c r="F68" s="824" t="s">
        <v>1076</v>
      </c>
      <c r="G68" s="824"/>
      <c r="H68" s="824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44" t="s">
        <v>1325</v>
      </c>
      <c r="C69" s="1545"/>
      <c r="D69" s="1546"/>
      <c r="E69" s="242"/>
      <c r="F69" s="824" t="s">
        <v>1077</v>
      </c>
      <c r="G69" s="824"/>
      <c r="H69" s="824"/>
      <c r="I69" s="242"/>
    </row>
    <row r="70" spans="1:25" ht="15" customHeight="1" x14ac:dyDescent="0.25">
      <c r="A70" s="790"/>
      <c r="B70" s="700" t="s">
        <v>1082</v>
      </c>
      <c r="C70" s="700" t="s">
        <v>313</v>
      </c>
      <c r="D70" s="727" t="s">
        <v>1083</v>
      </c>
      <c r="E70" s="242"/>
      <c r="F70" s="824" t="s">
        <v>1071</v>
      </c>
      <c r="G70" s="824"/>
      <c r="H70" s="824"/>
      <c r="I70" s="242"/>
    </row>
    <row r="71" spans="1:25" ht="15" customHeight="1" x14ac:dyDescent="0.25">
      <c r="A71" s="790"/>
      <c r="B71" s="352" t="s">
        <v>1084</v>
      </c>
      <c r="C71" s="352" t="s">
        <v>1085</v>
      </c>
      <c r="D71" s="848" t="s">
        <v>1086</v>
      </c>
      <c r="E71" s="430"/>
      <c r="F71" s="824" t="s">
        <v>1070</v>
      </c>
      <c r="G71" s="824"/>
      <c r="H71" s="824"/>
      <c r="I71" s="242"/>
    </row>
    <row r="72" spans="1:25" ht="15" customHeight="1" x14ac:dyDescent="0.25">
      <c r="A72" s="790"/>
      <c r="B72" s="352" t="s">
        <v>1087</v>
      </c>
      <c r="C72" s="352" t="s">
        <v>951</v>
      </c>
      <c r="D72" s="848" t="s">
        <v>1089</v>
      </c>
      <c r="E72" s="430"/>
      <c r="F72" s="824" t="s">
        <v>1072</v>
      </c>
      <c r="G72" s="824"/>
      <c r="H72" s="824"/>
      <c r="I72" s="242"/>
    </row>
    <row r="73" spans="1:25" ht="15" customHeight="1" x14ac:dyDescent="0.25">
      <c r="A73" s="791"/>
      <c r="B73" s="352" t="s">
        <v>1088</v>
      </c>
      <c r="C73" s="352" t="s">
        <v>951</v>
      </c>
      <c r="D73" s="848" t="s">
        <v>1090</v>
      </c>
      <c r="E73" s="430"/>
      <c r="F73" s="824" t="s">
        <v>1073</v>
      </c>
      <c r="G73" s="824"/>
      <c r="H73" s="824"/>
      <c r="I73" s="242"/>
    </row>
    <row r="74" spans="1:25" ht="15" customHeight="1" x14ac:dyDescent="0.25">
      <c r="A74" s="791"/>
      <c r="B74" s="352" t="s">
        <v>1091</v>
      </c>
      <c r="C74" s="352" t="s">
        <v>987</v>
      </c>
      <c r="D74" s="182" t="s">
        <v>1092</v>
      </c>
      <c r="E74" s="430"/>
      <c r="F74" s="824" t="s">
        <v>1074</v>
      </c>
      <c r="G74" s="824"/>
      <c r="H74" s="824"/>
      <c r="I74" s="242"/>
    </row>
    <row r="75" spans="1:25" ht="15" customHeight="1" x14ac:dyDescent="0.25">
      <c r="A75" s="241"/>
      <c r="B75" s="1699"/>
      <c r="C75" s="1699"/>
      <c r="D75" s="1699"/>
      <c r="E75" s="242"/>
      <c r="F75" s="910" t="s">
        <v>1079</v>
      </c>
      <c r="G75" s="824"/>
      <c r="H75" s="824"/>
      <c r="I75" s="242"/>
    </row>
    <row r="76" spans="1:25" ht="15" customHeight="1" x14ac:dyDescent="0.25">
      <c r="A76" s="792"/>
      <c r="B76" s="711"/>
      <c r="C76" s="711"/>
      <c r="D76" s="711"/>
      <c r="E76" s="430"/>
      <c r="F76" s="910" t="s">
        <v>1080</v>
      </c>
      <c r="G76" s="824"/>
      <c r="H76" s="824"/>
      <c r="I76" s="242"/>
    </row>
    <row r="77" spans="1:25" ht="15" customHeight="1" x14ac:dyDescent="0.25">
      <c r="A77" s="197"/>
      <c r="B77" s="909"/>
      <c r="C77" s="909"/>
      <c r="D77" s="909"/>
      <c r="E77" s="430"/>
      <c r="F77" s="824" t="s">
        <v>1081</v>
      </c>
      <c r="G77" s="824"/>
      <c r="H77" s="824"/>
      <c r="I77" s="242"/>
    </row>
    <row r="78" spans="1:25" ht="15" customHeight="1" x14ac:dyDescent="0.25">
      <c r="A78" s="197"/>
      <c r="B78" s="909"/>
      <c r="C78" s="909"/>
      <c r="D78" s="909"/>
      <c r="E78" s="435"/>
      <c r="F78" s="192"/>
      <c r="G78" s="192"/>
      <c r="H78" s="192"/>
      <c r="I78" s="248"/>
    </row>
    <row r="79" spans="1:25" ht="15" customHeight="1" x14ac:dyDescent="0.25">
      <c r="A79" s="197"/>
      <c r="B79" s="909"/>
      <c r="C79" s="909"/>
      <c r="D79" s="909"/>
      <c r="E79" s="283"/>
      <c r="I79" s="283"/>
    </row>
    <row r="80" spans="1:25" ht="15" customHeight="1" x14ac:dyDescent="0.25">
      <c r="A80" s="197"/>
      <c r="B80" s="909"/>
      <c r="C80" s="909"/>
      <c r="D80" s="909"/>
      <c r="E80" s="283"/>
      <c r="I80" s="283"/>
    </row>
    <row r="81" spans="1:9" ht="15" customHeight="1" x14ac:dyDescent="0.25">
      <c r="A81" s="197"/>
      <c r="B81" s="909"/>
      <c r="C81" s="909"/>
      <c r="D81" s="909"/>
      <c r="E81" s="283"/>
      <c r="I81" s="283"/>
    </row>
    <row r="82" spans="1:9" ht="15" customHeight="1" x14ac:dyDescent="0.25">
      <c r="A82" s="197"/>
      <c r="B82" s="909"/>
      <c r="C82" s="909"/>
      <c r="D82" s="712"/>
      <c r="E82" s="283"/>
      <c r="I82" s="283"/>
    </row>
    <row r="83" spans="1:9" ht="15" customHeight="1" x14ac:dyDescent="0.25">
      <c r="A83" s="197"/>
      <c r="B83" s="909"/>
      <c r="C83" s="909"/>
      <c r="D83" s="712"/>
      <c r="E83" s="283"/>
      <c r="I83" s="283"/>
    </row>
    <row r="84" spans="1:9" ht="15" customHeight="1" x14ac:dyDescent="0.25">
      <c r="A84" s="197"/>
      <c r="B84" s="909"/>
      <c r="C84" s="909"/>
      <c r="D84" s="712"/>
      <c r="E84" s="283"/>
      <c r="I84" s="909"/>
    </row>
    <row r="85" spans="1:9" ht="15" customHeight="1" x14ac:dyDescent="0.25">
      <c r="A85" s="197"/>
      <c r="B85" s="909"/>
      <c r="C85" s="909"/>
      <c r="D85" s="712"/>
      <c r="E85" s="283"/>
      <c r="I85" s="284"/>
    </row>
    <row r="86" spans="1:9" ht="15" customHeight="1" x14ac:dyDescent="0.25">
      <c r="A86" s="793"/>
      <c r="B86" s="909"/>
      <c r="C86" s="909"/>
      <c r="D86" s="909"/>
      <c r="E86" s="283"/>
      <c r="I86" s="284"/>
    </row>
    <row r="87" spans="1:9" ht="15" customHeight="1" x14ac:dyDescent="0.25">
      <c r="A87" s="793"/>
      <c r="B87" s="909"/>
      <c r="C87" s="909"/>
      <c r="D87" s="909"/>
      <c r="E87" s="283"/>
      <c r="I87" s="909"/>
    </row>
    <row r="88" spans="1:9" ht="15" customHeight="1" x14ac:dyDescent="0.25">
      <c r="A88" s="793"/>
      <c r="B88" s="909"/>
      <c r="C88" s="909"/>
      <c r="D88" s="909"/>
      <c r="E88" s="283"/>
      <c r="I88" s="909"/>
    </row>
    <row r="89" spans="1:9" ht="15" customHeight="1" x14ac:dyDescent="0.25">
      <c r="A89" s="793"/>
      <c r="B89" s="909"/>
      <c r="C89" s="909"/>
      <c r="D89" s="909"/>
      <c r="E89" s="283"/>
      <c r="I89" s="284"/>
    </row>
    <row r="90" spans="1:9" ht="15" customHeight="1" x14ac:dyDescent="0.25">
      <c r="A90" s="793"/>
      <c r="B90" s="909"/>
      <c r="C90" s="909"/>
      <c r="D90" s="909"/>
      <c r="E90" s="283"/>
      <c r="I90" s="284"/>
    </row>
    <row r="91" spans="1:9" ht="15" customHeight="1" x14ac:dyDescent="0.25">
      <c r="A91" s="793"/>
      <c r="B91" s="909"/>
      <c r="C91" s="909"/>
      <c r="D91" s="909"/>
      <c r="E91" s="283"/>
      <c r="I91" s="197"/>
    </row>
    <row r="92" spans="1:9" ht="15" customHeight="1" x14ac:dyDescent="0.25">
      <c r="A92" s="793"/>
      <c r="B92" s="909"/>
      <c r="C92" s="909"/>
      <c r="D92" s="909"/>
      <c r="E92" s="283"/>
      <c r="I92" s="197"/>
    </row>
    <row r="93" spans="1:9" ht="15" customHeight="1" x14ac:dyDescent="0.25">
      <c r="A93" s="793"/>
      <c r="B93" s="909"/>
      <c r="C93" s="909"/>
      <c r="D93" s="909"/>
      <c r="E93" s="283"/>
      <c r="I93" s="197"/>
    </row>
    <row r="94" spans="1:9" ht="15" customHeight="1" x14ac:dyDescent="0.25">
      <c r="A94" s="793"/>
      <c r="B94" s="909"/>
      <c r="C94" s="909"/>
      <c r="D94" s="909"/>
      <c r="E94" s="283"/>
      <c r="I94" s="197"/>
    </row>
    <row r="95" spans="1:9" ht="15" customHeight="1" x14ac:dyDescent="0.25">
      <c r="A95" s="793"/>
      <c r="B95" s="1575"/>
      <c r="C95" s="1575"/>
      <c r="D95" s="1575"/>
      <c r="E95" s="283"/>
      <c r="I95" s="197"/>
    </row>
    <row r="96" spans="1:9" ht="15" customHeight="1" x14ac:dyDescent="0.25">
      <c r="A96" s="793"/>
      <c r="B96" s="909"/>
      <c r="C96" s="909"/>
      <c r="D96" s="909"/>
      <c r="E96" s="283"/>
      <c r="I96" s="197"/>
    </row>
    <row r="97" spans="1:9" ht="15" customHeight="1" x14ac:dyDescent="0.25">
      <c r="A97" s="793"/>
      <c r="B97" s="909"/>
      <c r="C97" s="909"/>
      <c r="D97" s="909"/>
      <c r="E97" s="283"/>
      <c r="I97" s="909"/>
    </row>
    <row r="98" spans="1:9" ht="15" customHeight="1" x14ac:dyDescent="0.25">
      <c r="A98" s="793"/>
      <c r="B98" s="909"/>
      <c r="C98" s="909"/>
      <c r="D98" s="909"/>
      <c r="E98" s="909"/>
      <c r="I98" s="283"/>
    </row>
    <row r="99" spans="1:9" ht="15" customHeight="1" x14ac:dyDescent="0.25">
      <c r="A99" s="793"/>
      <c r="B99" s="909"/>
      <c r="C99" s="909"/>
      <c r="D99" s="909"/>
      <c r="E99" s="284"/>
      <c r="I99" s="283"/>
    </row>
    <row r="100" spans="1:9" ht="15" customHeight="1" x14ac:dyDescent="0.25">
      <c r="A100" s="793"/>
      <c r="B100" s="909"/>
      <c r="C100" s="909"/>
      <c r="D100" s="909"/>
      <c r="E100" s="284"/>
      <c r="I100" s="283"/>
    </row>
    <row r="101" spans="1:9" ht="15" customHeight="1" x14ac:dyDescent="0.25">
      <c r="A101" s="793"/>
      <c r="B101" s="909"/>
      <c r="C101" s="909"/>
      <c r="D101" s="909"/>
      <c r="E101" s="909"/>
      <c r="I101" s="283"/>
    </row>
    <row r="102" spans="1:9" ht="15" customHeight="1" x14ac:dyDescent="0.25">
      <c r="A102" s="793"/>
      <c r="B102" s="909"/>
      <c r="C102" s="909"/>
      <c r="D102" s="909"/>
      <c r="E102" s="909"/>
      <c r="I102" s="283"/>
    </row>
    <row r="103" spans="1:9" ht="15" customHeight="1" x14ac:dyDescent="0.25">
      <c r="A103" s="793"/>
      <c r="B103" s="909"/>
      <c r="C103" s="909"/>
      <c r="D103" s="909"/>
      <c r="E103" s="284"/>
      <c r="I103" s="283"/>
    </row>
    <row r="104" spans="1:9" ht="15" customHeight="1" x14ac:dyDescent="0.25">
      <c r="A104" s="793"/>
      <c r="B104" s="909"/>
      <c r="C104" s="909"/>
      <c r="D104" s="909"/>
      <c r="E104" s="284"/>
      <c r="I104" s="283"/>
    </row>
    <row r="105" spans="1:9" ht="15" customHeight="1" x14ac:dyDescent="0.25">
      <c r="A105" s="793"/>
      <c r="B105" s="909"/>
      <c r="C105" s="909"/>
      <c r="D105" s="909"/>
      <c r="E105" s="197"/>
      <c r="I105" s="283"/>
    </row>
    <row r="106" spans="1:9" ht="15" customHeight="1" x14ac:dyDescent="0.25">
      <c r="A106" s="793"/>
      <c r="B106" s="909"/>
      <c r="C106" s="909"/>
      <c r="D106" s="909"/>
      <c r="E106" s="197"/>
      <c r="I106" s="283"/>
    </row>
    <row r="107" spans="1:9" ht="15" customHeight="1" x14ac:dyDescent="0.25">
      <c r="A107" s="793"/>
      <c r="B107" s="909"/>
      <c r="C107" s="909"/>
      <c r="D107" s="909"/>
      <c r="E107" s="197"/>
      <c r="I107" s="283"/>
    </row>
    <row r="108" spans="1:9" ht="15" customHeight="1" x14ac:dyDescent="0.25">
      <c r="A108" s="793"/>
      <c r="B108" s="909"/>
      <c r="C108" s="909"/>
      <c r="D108" s="909"/>
      <c r="E108" s="197"/>
      <c r="I108" s="283"/>
    </row>
    <row r="109" spans="1:9" ht="15" customHeight="1" x14ac:dyDescent="0.25">
      <c r="A109" s="793"/>
      <c r="B109" s="909"/>
      <c r="C109" s="909"/>
      <c r="D109" s="909"/>
      <c r="E109" s="197"/>
      <c r="I109" s="283"/>
    </row>
    <row r="110" spans="1:9" ht="15" customHeight="1" x14ac:dyDescent="0.25">
      <c r="A110" s="793"/>
      <c r="B110" s="1575"/>
      <c r="C110" s="1575"/>
      <c r="D110" s="1575"/>
      <c r="E110" s="197"/>
      <c r="I110" s="283"/>
    </row>
    <row r="111" spans="1:9" ht="15" customHeight="1" x14ac:dyDescent="0.25">
      <c r="A111" s="793"/>
      <c r="B111" s="909"/>
      <c r="C111" s="1569"/>
      <c r="D111" s="1569"/>
      <c r="E111" s="909"/>
      <c r="I111" s="283"/>
    </row>
    <row r="112" spans="1:9" ht="15" customHeight="1" x14ac:dyDescent="0.25">
      <c r="A112" s="793"/>
      <c r="B112" s="909"/>
      <c r="C112" s="1569"/>
      <c r="D112" s="1569"/>
      <c r="E112" s="283"/>
      <c r="I112" s="283"/>
    </row>
    <row r="113" spans="1:5" ht="15" customHeight="1" x14ac:dyDescent="0.25">
      <c r="A113" s="793"/>
      <c r="B113" s="909"/>
      <c r="C113" s="1569"/>
      <c r="D113" s="1569"/>
      <c r="E113" s="283"/>
    </row>
    <row r="114" spans="1:5" ht="15" customHeight="1" x14ac:dyDescent="0.25">
      <c r="A114" s="793"/>
      <c r="B114" s="909"/>
      <c r="C114" s="1569"/>
      <c r="D114" s="1569"/>
      <c r="E114" s="283"/>
    </row>
    <row r="115" spans="1:5" ht="15" customHeight="1" x14ac:dyDescent="0.25">
      <c r="A115" s="793"/>
      <c r="B115" s="909"/>
      <c r="C115" s="1569"/>
      <c r="D115" s="1569"/>
      <c r="E115" s="283"/>
    </row>
    <row r="116" spans="1:5" ht="15" customHeight="1" x14ac:dyDescent="0.25">
      <c r="A116" s="793"/>
      <c r="B116" s="909"/>
      <c r="C116" s="1569"/>
      <c r="D116" s="1569"/>
      <c r="E116" s="283"/>
    </row>
    <row r="117" spans="1:5" ht="15" customHeight="1" x14ac:dyDescent="0.25">
      <c r="A117" s="793"/>
      <c r="B117" s="909"/>
      <c r="C117" s="1569"/>
      <c r="D117" s="1569"/>
      <c r="E117" s="283"/>
    </row>
    <row r="118" spans="1:5" ht="15" customHeight="1" x14ac:dyDescent="0.25">
      <c r="A118" s="793"/>
      <c r="B118" s="197"/>
      <c r="C118" s="197"/>
      <c r="D118" s="197"/>
      <c r="E118" s="283"/>
    </row>
    <row r="119" spans="1:5" ht="15" customHeight="1" x14ac:dyDescent="0.25">
      <c r="A119" s="793"/>
      <c r="B119" s="197"/>
      <c r="C119" s="197"/>
      <c r="D119" s="197"/>
      <c r="E119" s="283"/>
    </row>
    <row r="120" spans="1:5" ht="15" customHeight="1" x14ac:dyDescent="0.25">
      <c r="A120" s="793"/>
      <c r="B120" s="197"/>
      <c r="C120" s="197"/>
      <c r="D120" s="197"/>
      <c r="E120" s="283"/>
    </row>
    <row r="121" spans="1:5" ht="15" customHeight="1" x14ac:dyDescent="0.25">
      <c r="A121" s="793"/>
      <c r="B121" s="197"/>
      <c r="C121" s="197"/>
      <c r="D121" s="197"/>
      <c r="E121" s="283"/>
    </row>
    <row r="122" spans="1:5" ht="15" customHeight="1" x14ac:dyDescent="0.25">
      <c r="A122" s="794"/>
      <c r="B122" s="250"/>
      <c r="C122" s="250"/>
      <c r="D122" s="250"/>
      <c r="E122" s="283"/>
    </row>
    <row r="123" spans="1:5" ht="15" customHeight="1" x14ac:dyDescent="0.25">
      <c r="A123" s="794"/>
      <c r="B123" s="250"/>
      <c r="C123" s="250"/>
      <c r="D123" s="250"/>
      <c r="E123" s="283"/>
    </row>
    <row r="124" spans="1:5" ht="15" customHeight="1" x14ac:dyDescent="0.25">
      <c r="A124" s="794"/>
      <c r="B124" s="250"/>
      <c r="C124" s="250"/>
      <c r="D124" s="250"/>
      <c r="E124" s="283"/>
    </row>
    <row r="125" spans="1:5" ht="15" customHeight="1" x14ac:dyDescent="0.25">
      <c r="A125" s="794"/>
      <c r="B125" s="250"/>
      <c r="C125" s="250"/>
      <c r="D125" s="250"/>
      <c r="E125" s="283"/>
    </row>
    <row r="126" spans="1:5" ht="15" customHeight="1" x14ac:dyDescent="0.25">
      <c r="A126" s="794"/>
      <c r="B126" s="250"/>
      <c r="C126" s="250"/>
      <c r="D126" s="250"/>
      <c r="E126" s="283"/>
    </row>
    <row r="127" spans="1:5" ht="15" customHeight="1" x14ac:dyDescent="0.25">
      <c r="A127" s="794"/>
      <c r="B127" s="250"/>
      <c r="C127" s="250"/>
      <c r="D127" s="250"/>
    </row>
    <row r="128" spans="1:5" ht="15" customHeight="1" x14ac:dyDescent="0.25">
      <c r="A128" s="794"/>
      <c r="B128" s="250"/>
      <c r="C128" s="250"/>
      <c r="D128" s="250"/>
    </row>
    <row r="129" spans="1:4" ht="15" customHeight="1" x14ac:dyDescent="0.25">
      <c r="A129" s="794"/>
      <c r="B129" s="250"/>
      <c r="C129" s="250"/>
      <c r="D129" s="250"/>
    </row>
    <row r="130" spans="1:4" ht="15" customHeight="1" x14ac:dyDescent="0.25">
      <c r="A130" s="794"/>
      <c r="B130" s="250"/>
      <c r="C130" s="250"/>
      <c r="D130" s="250"/>
    </row>
    <row r="131" spans="1:4" ht="15" customHeight="1" x14ac:dyDescent="0.25">
      <c r="A131" s="794"/>
      <c r="B131" s="250"/>
      <c r="C131" s="250"/>
      <c r="D131" s="250"/>
    </row>
    <row r="132" spans="1:4" ht="15" customHeight="1" x14ac:dyDescent="0.25">
      <c r="A132" s="794"/>
      <c r="B132" s="250"/>
      <c r="C132" s="250"/>
      <c r="D132" s="250"/>
    </row>
    <row r="133" spans="1:4" ht="15" customHeight="1" x14ac:dyDescent="0.25">
      <c r="A133" s="794"/>
      <c r="B133" s="250"/>
      <c r="C133" s="250"/>
      <c r="D133" s="250"/>
    </row>
    <row r="134" spans="1:4" ht="15" customHeight="1" x14ac:dyDescent="0.25">
      <c r="A134" s="794"/>
      <c r="B134" s="250"/>
      <c r="C134" s="250"/>
      <c r="D134" s="250"/>
    </row>
    <row r="135" spans="1:4" ht="15" customHeight="1" x14ac:dyDescent="0.25">
      <c r="A135" s="794"/>
      <c r="B135" s="250"/>
      <c r="C135" s="250"/>
      <c r="D135" s="250"/>
    </row>
    <row r="136" spans="1:4" ht="15" customHeight="1" x14ac:dyDescent="0.25">
      <c r="A136" s="794"/>
      <c r="B136" s="250"/>
      <c r="C136" s="250"/>
      <c r="D136" s="250"/>
    </row>
    <row r="137" spans="1:4" ht="15" customHeight="1" x14ac:dyDescent="0.25">
      <c r="A137" s="794"/>
      <c r="B137" s="250"/>
      <c r="C137" s="250"/>
      <c r="D137" s="250"/>
    </row>
  </sheetData>
  <mergeCells count="25"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J16" sqref="J16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77" t="s">
        <v>1315</v>
      </c>
      <c r="C1" s="1577"/>
      <c r="D1" s="1577"/>
      <c r="E1" s="278"/>
      <c r="G1" s="661" t="s">
        <v>1363</v>
      </c>
    </row>
    <row r="2" spans="1:11" x14ac:dyDescent="0.3">
      <c r="A2" s="195"/>
      <c r="B2" s="863" t="s">
        <v>942</v>
      </c>
      <c r="C2" s="863" t="s">
        <v>467</v>
      </c>
      <c r="D2" s="863" t="s">
        <v>507</v>
      </c>
      <c r="E2" s="262"/>
      <c r="H2" s="688" t="s">
        <v>929</v>
      </c>
      <c r="I2" s="688"/>
    </row>
    <row r="3" spans="1:11" x14ac:dyDescent="0.3">
      <c r="A3" s="194"/>
      <c r="B3" s="1578" t="s">
        <v>1583</v>
      </c>
      <c r="C3" s="1579"/>
      <c r="D3" s="1580"/>
      <c r="E3" s="262"/>
      <c r="H3" s="688"/>
      <c r="I3" s="688" t="s">
        <v>931</v>
      </c>
    </row>
    <row r="4" spans="1:11" x14ac:dyDescent="0.3">
      <c r="A4" s="194"/>
      <c r="B4" s="1581" t="s">
        <v>954</v>
      </c>
      <c r="C4" s="1582"/>
      <c r="D4" s="1583"/>
      <c r="E4" s="262"/>
      <c r="H4" s="688"/>
      <c r="I4" s="688" t="s">
        <v>933</v>
      </c>
    </row>
    <row r="5" spans="1:11" x14ac:dyDescent="0.3">
      <c r="A5" s="194"/>
      <c r="B5" s="785" t="s">
        <v>1631</v>
      </c>
      <c r="C5" s="785" t="s">
        <v>627</v>
      </c>
      <c r="D5" s="785" t="s">
        <v>1372</v>
      </c>
      <c r="E5" s="262"/>
      <c r="H5" s="688"/>
      <c r="I5" s="688" t="s">
        <v>936</v>
      </c>
    </row>
    <row r="6" spans="1:11" x14ac:dyDescent="0.3">
      <c r="A6" s="194"/>
      <c r="B6" s="724" t="s">
        <v>1632</v>
      </c>
      <c r="C6" s="724" t="s">
        <v>498</v>
      </c>
      <c r="D6" s="724" t="s">
        <v>1408</v>
      </c>
      <c r="E6" s="262"/>
      <c r="H6" s="10" t="s">
        <v>930</v>
      </c>
      <c r="I6" s="10"/>
    </row>
    <row r="7" spans="1:11" x14ac:dyDescent="0.3">
      <c r="A7" s="194"/>
      <c r="B7" s="1581" t="s">
        <v>1383</v>
      </c>
      <c r="C7" s="1582" t="s">
        <v>952</v>
      </c>
      <c r="D7" s="1583"/>
      <c r="E7" s="242"/>
      <c r="H7" s="10"/>
      <c r="I7" s="10" t="s">
        <v>932</v>
      </c>
    </row>
    <row r="8" spans="1:11" x14ac:dyDescent="0.3">
      <c r="A8" s="194"/>
      <c r="B8" s="777" t="s">
        <v>1373</v>
      </c>
      <c r="C8" s="777" t="s">
        <v>498</v>
      </c>
      <c r="D8" s="777" t="s">
        <v>1374</v>
      </c>
      <c r="E8" s="242"/>
      <c r="H8" s="10"/>
      <c r="I8" s="10" t="s">
        <v>934</v>
      </c>
    </row>
    <row r="9" spans="1:11" x14ac:dyDescent="0.3">
      <c r="A9" s="195"/>
      <c r="B9" s="721" t="s">
        <v>1375</v>
      </c>
      <c r="C9" s="721" t="s">
        <v>961</v>
      </c>
      <c r="D9" s="721" t="s">
        <v>1376</v>
      </c>
      <c r="E9" s="242"/>
      <c r="H9" s="10"/>
      <c r="I9" s="10" t="s">
        <v>935</v>
      </c>
    </row>
    <row r="10" spans="1:11" x14ac:dyDescent="0.3">
      <c r="A10" s="194"/>
      <c r="B10" s="721" t="s">
        <v>1377</v>
      </c>
      <c r="C10" s="721" t="s">
        <v>498</v>
      </c>
      <c r="D10" s="721" t="s">
        <v>1378</v>
      </c>
      <c r="E10" s="242"/>
      <c r="H10" s="10"/>
      <c r="I10" s="10" t="s">
        <v>1364</v>
      </c>
    </row>
    <row r="11" spans="1:11" x14ac:dyDescent="0.3">
      <c r="A11" s="194"/>
      <c r="B11" s="721" t="s">
        <v>1379</v>
      </c>
      <c r="C11" s="721" t="s">
        <v>961</v>
      </c>
      <c r="D11" s="721" t="s">
        <v>1380</v>
      </c>
      <c r="E11" s="242"/>
      <c r="H11" s="10"/>
      <c r="I11" s="10"/>
    </row>
    <row r="12" spans="1:11" x14ac:dyDescent="0.3">
      <c r="A12" s="194"/>
      <c r="B12" s="721" t="s">
        <v>1381</v>
      </c>
      <c r="C12" s="721" t="s">
        <v>1409</v>
      </c>
      <c r="D12" s="721" t="s">
        <v>1382</v>
      </c>
      <c r="E12" s="242"/>
      <c r="G12" s="367" t="s">
        <v>1236</v>
      </c>
      <c r="H12" s="924"/>
      <c r="I12" s="10"/>
    </row>
    <row r="13" spans="1:11" x14ac:dyDescent="0.3">
      <c r="A13" s="194"/>
      <c r="B13" s="1581" t="s">
        <v>1227</v>
      </c>
      <c r="C13" s="1582" t="s">
        <v>952</v>
      </c>
      <c r="D13" s="1583"/>
      <c r="E13" s="242"/>
      <c r="G13" s="367" t="s">
        <v>1741</v>
      </c>
      <c r="H13" s="367"/>
    </row>
    <row r="14" spans="1:11" x14ac:dyDescent="0.3">
      <c r="A14" s="194"/>
      <c r="B14" s="786" t="s">
        <v>1008</v>
      </c>
      <c r="C14" s="786" t="s">
        <v>961</v>
      </c>
      <c r="D14" s="786" t="s">
        <v>1404</v>
      </c>
      <c r="E14" s="242"/>
      <c r="G14" s="367"/>
      <c r="H14" s="367"/>
    </row>
    <row r="15" spans="1:11" x14ac:dyDescent="0.3">
      <c r="A15" s="195"/>
      <c r="B15" s="748" t="s">
        <v>1044</v>
      </c>
      <c r="C15" s="748" t="s">
        <v>1402</v>
      </c>
      <c r="D15" s="748" t="s">
        <v>1406</v>
      </c>
      <c r="E15" s="242"/>
      <c r="G15" s="367" t="s">
        <v>1742</v>
      </c>
      <c r="H15" s="367"/>
    </row>
    <row r="16" spans="1:11" x14ac:dyDescent="0.3">
      <c r="A16" s="194"/>
      <c r="B16" s="748" t="s">
        <v>1045</v>
      </c>
      <c r="C16" s="748" t="s">
        <v>1402</v>
      </c>
      <c r="D16" s="748" t="s">
        <v>1407</v>
      </c>
      <c r="E16" s="242"/>
      <c r="G16" s="367"/>
      <c r="H16" s="367" t="s">
        <v>1743</v>
      </c>
      <c r="J16" s="10"/>
      <c r="K16" s="10"/>
    </row>
    <row r="17" spans="1:13" x14ac:dyDescent="0.3">
      <c r="A17" s="194"/>
      <c r="B17" s="748" t="s">
        <v>1046</v>
      </c>
      <c r="C17" s="748" t="s">
        <v>498</v>
      </c>
      <c r="D17" s="748" t="s">
        <v>1403</v>
      </c>
      <c r="E17" s="242"/>
      <c r="G17" s="367"/>
      <c r="H17" s="367" t="s">
        <v>1744</v>
      </c>
      <c r="J17" s="10"/>
      <c r="K17" s="10"/>
    </row>
    <row r="18" spans="1:13" x14ac:dyDescent="0.3">
      <c r="A18" s="194"/>
      <c r="B18" s="769" t="s">
        <v>1385</v>
      </c>
      <c r="C18" s="769" t="s">
        <v>961</v>
      </c>
      <c r="D18" s="769" t="s">
        <v>1405</v>
      </c>
      <c r="E18" s="242"/>
      <c r="G18" s="367"/>
      <c r="H18" s="367" t="s">
        <v>1745</v>
      </c>
      <c r="I18" s="10"/>
      <c r="J18" s="10"/>
      <c r="K18" s="10"/>
    </row>
    <row r="19" spans="1:13" x14ac:dyDescent="0.3">
      <c r="A19" s="194"/>
      <c r="B19" s="1581" t="s">
        <v>1228</v>
      </c>
      <c r="C19" s="1582" t="s">
        <v>952</v>
      </c>
      <c r="D19" s="1583"/>
      <c r="E19" s="242"/>
      <c r="G19" s="367"/>
      <c r="H19" s="367" t="s">
        <v>1746</v>
      </c>
      <c r="J19" s="10"/>
      <c r="K19" s="10"/>
    </row>
    <row r="20" spans="1:13" x14ac:dyDescent="0.3">
      <c r="A20" s="194"/>
      <c r="B20" s="802" t="s">
        <v>1386</v>
      </c>
      <c r="C20" s="802" t="s">
        <v>1233</v>
      </c>
      <c r="D20" s="802" t="s">
        <v>1401</v>
      </c>
      <c r="E20" s="242"/>
      <c r="G20" s="367"/>
      <c r="H20" s="367" t="s">
        <v>1747</v>
      </c>
      <c r="I20" s="367"/>
      <c r="J20" s="10"/>
      <c r="K20" s="10"/>
    </row>
    <row r="21" spans="1:13" x14ac:dyDescent="0.3">
      <c r="A21" s="194"/>
      <c r="B21" s="724" t="s">
        <v>1388</v>
      </c>
      <c r="C21" s="724" t="s">
        <v>1036</v>
      </c>
      <c r="D21" s="724" t="s">
        <v>1400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78" t="s">
        <v>1584</v>
      </c>
      <c r="C22" s="1579"/>
      <c r="D22" s="1580"/>
      <c r="E22" s="262"/>
      <c r="G22" s="367" t="s">
        <v>1748</v>
      </c>
      <c r="H22" s="367"/>
      <c r="I22" s="367"/>
      <c r="J22" s="10"/>
      <c r="K22" s="10"/>
    </row>
    <row r="23" spans="1:13" x14ac:dyDescent="0.3">
      <c r="A23" s="194"/>
      <c r="B23" s="1581" t="s">
        <v>1009</v>
      </c>
      <c r="C23" s="1582"/>
      <c r="D23" s="1583"/>
      <c r="E23" s="262"/>
      <c r="G23" s="367"/>
      <c r="H23" s="367" t="s">
        <v>1749</v>
      </c>
      <c r="I23" s="367"/>
    </row>
    <row r="24" spans="1:13" x14ac:dyDescent="0.3">
      <c r="A24" s="195"/>
      <c r="B24" s="803" t="s">
        <v>1389</v>
      </c>
      <c r="C24" s="803" t="s">
        <v>1395</v>
      </c>
      <c r="D24" s="803" t="s">
        <v>1392</v>
      </c>
      <c r="E24" s="262"/>
      <c r="G24" s="367"/>
      <c r="H24" s="367" t="s">
        <v>1750</v>
      </c>
      <c r="I24" s="367"/>
    </row>
    <row r="25" spans="1:13" x14ac:dyDescent="0.3">
      <c r="A25" s="194"/>
      <c r="B25" s="352" t="s">
        <v>1390</v>
      </c>
      <c r="C25" s="352" t="s">
        <v>961</v>
      </c>
      <c r="D25" s="352" t="s">
        <v>1393</v>
      </c>
      <c r="E25" s="262"/>
      <c r="G25" s="367"/>
      <c r="H25" s="367"/>
      <c r="I25" s="367"/>
    </row>
    <row r="26" spans="1:13" x14ac:dyDescent="0.3">
      <c r="A26" s="194"/>
      <c r="B26" s="352" t="s">
        <v>943</v>
      </c>
      <c r="C26" s="352" t="s">
        <v>961</v>
      </c>
      <c r="D26" s="352" t="s">
        <v>1394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958</v>
      </c>
      <c r="C27" s="352" t="s">
        <v>1391</v>
      </c>
      <c r="D27" s="352" t="s">
        <v>1396</v>
      </c>
      <c r="E27" s="262"/>
      <c r="G27" s="367"/>
      <c r="H27" s="367"/>
      <c r="I27" s="367" t="s">
        <v>3132</v>
      </c>
      <c r="J27" s="367" t="s">
        <v>961</v>
      </c>
      <c r="K27" s="367"/>
      <c r="L27" s="367">
        <v>0.85</v>
      </c>
      <c r="M27" s="367"/>
    </row>
    <row r="28" spans="1:13" x14ac:dyDescent="0.3">
      <c r="A28" s="194"/>
      <c r="B28" s="1578" t="s">
        <v>1585</v>
      </c>
      <c r="C28" s="1579"/>
      <c r="D28" s="1580"/>
      <c r="E28" s="262"/>
      <c r="G28" s="367"/>
      <c r="H28" s="367"/>
      <c r="I28" s="367" t="s">
        <v>3132</v>
      </c>
      <c r="J28" s="367" t="s">
        <v>3133</v>
      </c>
      <c r="K28" s="924"/>
      <c r="L28" s="367">
        <f>L27*L26</f>
        <v>216.75</v>
      </c>
      <c r="M28" s="367"/>
    </row>
    <row r="29" spans="1:13" x14ac:dyDescent="0.3">
      <c r="A29" s="195"/>
      <c r="B29" s="1581" t="s">
        <v>1151</v>
      </c>
      <c r="C29" s="1582"/>
      <c r="D29" s="1583"/>
      <c r="E29" s="262"/>
      <c r="G29" s="367"/>
      <c r="H29" s="367"/>
      <c r="I29" s="367" t="s">
        <v>3132</v>
      </c>
      <c r="J29" s="367" t="s">
        <v>3132</v>
      </c>
      <c r="K29" s="367"/>
      <c r="L29" s="367"/>
      <c r="M29" s="367"/>
    </row>
    <row r="30" spans="1:13" x14ac:dyDescent="0.3">
      <c r="A30" s="194"/>
      <c r="B30" s="785" t="s">
        <v>1236</v>
      </c>
      <c r="C30" s="785" t="s">
        <v>1369</v>
      </c>
      <c r="D30" s="785" t="s">
        <v>1370</v>
      </c>
      <c r="E30" s="262"/>
      <c r="G30" s="367"/>
      <c r="H30" s="367"/>
      <c r="I30" s="367" t="s">
        <v>3133</v>
      </c>
      <c r="J30" s="367" t="s">
        <v>961</v>
      </c>
      <c r="K30" s="367"/>
      <c r="L30" s="367"/>
      <c r="M30" s="367"/>
    </row>
    <row r="31" spans="1:13" x14ac:dyDescent="0.3">
      <c r="A31" s="194"/>
      <c r="B31" s="810" t="s">
        <v>1365</v>
      </c>
      <c r="C31" s="810" t="s">
        <v>1369</v>
      </c>
      <c r="D31" s="810" t="s">
        <v>1366</v>
      </c>
      <c r="E31" s="262"/>
      <c r="G31" s="367"/>
      <c r="H31" s="367"/>
      <c r="I31" s="367" t="s">
        <v>3133</v>
      </c>
      <c r="J31" s="367" t="s">
        <v>3133</v>
      </c>
      <c r="K31" s="367"/>
      <c r="L31" s="367"/>
      <c r="M31" s="367"/>
    </row>
    <row r="32" spans="1:13" x14ac:dyDescent="0.3">
      <c r="A32" s="194"/>
      <c r="B32" s="748" t="s">
        <v>950</v>
      </c>
      <c r="C32" s="748" t="s">
        <v>1368</v>
      </c>
      <c r="D32" s="748" t="s">
        <v>1399</v>
      </c>
      <c r="E32" s="262"/>
      <c r="G32" s="367"/>
      <c r="H32" s="367"/>
      <c r="I32" s="367" t="s">
        <v>3133</v>
      </c>
      <c r="J32" s="367" t="s">
        <v>3132</v>
      </c>
      <c r="K32" s="367"/>
      <c r="L32" s="367"/>
      <c r="M32" s="367"/>
    </row>
    <row r="33" spans="1:13" x14ac:dyDescent="0.3">
      <c r="A33" s="195"/>
      <c r="B33" s="775" t="s">
        <v>1367</v>
      </c>
      <c r="C33" s="775" t="s">
        <v>1410</v>
      </c>
      <c r="D33" s="775" t="s">
        <v>1371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81" t="s">
        <v>1009</v>
      </c>
      <c r="C34" s="1582" t="s">
        <v>952</v>
      </c>
      <c r="D34" s="1583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02" t="s">
        <v>1384</v>
      </c>
      <c r="C35" s="802"/>
      <c r="D35" s="802" t="s">
        <v>1397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1387</v>
      </c>
      <c r="C36" s="352" t="s">
        <v>498</v>
      </c>
      <c r="D36" s="352" t="s">
        <v>1398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09"/>
      <c r="B37" s="1576"/>
      <c r="C37" s="1576"/>
      <c r="D37" s="1576"/>
      <c r="E37" s="248"/>
      <c r="I37" s="367"/>
      <c r="J37" s="367"/>
      <c r="K37" s="367"/>
      <c r="L37" s="367"/>
      <c r="M37" s="367"/>
    </row>
    <row r="38" spans="1:13" x14ac:dyDescent="0.3">
      <c r="A38" s="710"/>
      <c r="B38" s="711"/>
      <c r="C38" s="711"/>
      <c r="D38" s="711"/>
      <c r="E38" s="283"/>
    </row>
    <row r="39" spans="1:13" x14ac:dyDescent="0.3">
      <c r="A39" s="239"/>
      <c r="B39" s="743"/>
      <c r="C39" s="743"/>
      <c r="D39" s="743"/>
      <c r="E39" s="283"/>
    </row>
    <row r="40" spans="1:13" x14ac:dyDescent="0.3">
      <c r="A40" s="239"/>
      <c r="B40" s="743"/>
      <c r="C40" s="743"/>
      <c r="D40" s="743"/>
      <c r="E40" s="283"/>
    </row>
    <row r="41" spans="1:13" x14ac:dyDescent="0.3">
      <c r="A41" s="239"/>
      <c r="B41" s="743"/>
      <c r="C41" s="743"/>
      <c r="D41" s="743"/>
      <c r="E41" s="283"/>
    </row>
    <row r="42" spans="1:13" x14ac:dyDescent="0.3">
      <c r="A42" s="239"/>
      <c r="B42" s="743"/>
      <c r="C42" s="743"/>
      <c r="D42" s="743"/>
      <c r="E42" s="283"/>
    </row>
    <row r="43" spans="1:13" x14ac:dyDescent="0.3">
      <c r="A43" s="239"/>
      <c r="B43" s="743"/>
      <c r="C43" s="743"/>
      <c r="D43" s="743"/>
      <c r="E43" s="743"/>
    </row>
    <row r="44" spans="1:13" x14ac:dyDescent="0.3">
      <c r="A44" s="239"/>
      <c r="B44" s="743"/>
      <c r="C44" s="743"/>
      <c r="D44" s="712"/>
      <c r="E44" s="284"/>
    </row>
    <row r="45" spans="1:13" x14ac:dyDescent="0.3">
      <c r="A45" s="239"/>
      <c r="B45" s="743"/>
      <c r="C45" s="743"/>
      <c r="D45" s="712"/>
      <c r="E45" s="284"/>
    </row>
    <row r="46" spans="1:13" x14ac:dyDescent="0.3">
      <c r="A46" s="239"/>
      <c r="B46" s="743"/>
      <c r="C46" s="743"/>
      <c r="D46" s="712"/>
      <c r="E46" s="743"/>
    </row>
    <row r="47" spans="1:13" x14ac:dyDescent="0.3">
      <c r="A47" s="239"/>
      <c r="B47" s="743"/>
      <c r="C47" s="743"/>
      <c r="D47" s="712"/>
      <c r="E47" s="743"/>
    </row>
    <row r="48" spans="1:13" x14ac:dyDescent="0.3">
      <c r="A48" s="713"/>
      <c r="B48" s="743"/>
      <c r="C48" s="743"/>
      <c r="D48" s="743"/>
      <c r="E48" s="284"/>
    </row>
    <row r="49" spans="1:5" x14ac:dyDescent="0.3">
      <c r="A49" s="713"/>
      <c r="B49" s="743"/>
      <c r="C49" s="743"/>
      <c r="D49" s="743"/>
      <c r="E49" s="284"/>
    </row>
    <row r="50" spans="1:5" x14ac:dyDescent="0.3">
      <c r="A50" s="713"/>
      <c r="B50" s="743"/>
      <c r="C50" s="743"/>
      <c r="D50" s="743"/>
      <c r="E50" s="239"/>
    </row>
    <row r="51" spans="1:5" x14ac:dyDescent="0.3">
      <c r="A51" s="713"/>
      <c r="B51" s="743"/>
      <c r="C51" s="743"/>
      <c r="D51" s="743"/>
      <c r="E51" s="239"/>
    </row>
    <row r="52" spans="1:5" x14ac:dyDescent="0.3">
      <c r="A52" s="713"/>
      <c r="B52" s="743"/>
      <c r="C52" s="743"/>
      <c r="D52" s="743"/>
      <c r="E52" s="239"/>
    </row>
    <row r="53" spans="1:5" x14ac:dyDescent="0.3">
      <c r="A53" s="713"/>
      <c r="B53" s="743"/>
      <c r="C53" s="743"/>
      <c r="D53" s="743"/>
      <c r="E53" s="239"/>
    </row>
    <row r="54" spans="1:5" x14ac:dyDescent="0.3">
      <c r="A54" s="713"/>
      <c r="B54" s="743"/>
      <c r="C54" s="743"/>
      <c r="D54" s="743"/>
      <c r="E54" s="239"/>
    </row>
    <row r="55" spans="1:5" x14ac:dyDescent="0.3">
      <c r="A55" s="713"/>
      <c r="B55" s="743"/>
      <c r="C55" s="743"/>
      <c r="D55" s="743"/>
      <c r="E55" s="239"/>
    </row>
    <row r="56" spans="1:5" x14ac:dyDescent="0.3">
      <c r="A56" s="713"/>
      <c r="B56" s="743"/>
      <c r="C56" s="743"/>
      <c r="D56" s="743"/>
      <c r="E56" s="743"/>
    </row>
    <row r="57" spans="1:5" x14ac:dyDescent="0.3">
      <c r="A57" s="713"/>
      <c r="B57" s="1575"/>
      <c r="C57" s="1575"/>
      <c r="D57" s="1575"/>
      <c r="E57" s="283"/>
    </row>
    <row r="58" spans="1:5" x14ac:dyDescent="0.3">
      <c r="A58" s="713"/>
      <c r="B58" s="743"/>
      <c r="C58" s="743"/>
      <c r="D58" s="743"/>
      <c r="E58" s="283"/>
    </row>
    <row r="59" spans="1:5" x14ac:dyDescent="0.3">
      <c r="A59" s="713"/>
      <c r="B59" s="743"/>
      <c r="C59" s="743"/>
      <c r="D59" s="743"/>
      <c r="E59" s="283"/>
    </row>
    <row r="60" spans="1:5" x14ac:dyDescent="0.3">
      <c r="A60" s="713"/>
      <c r="B60" s="743"/>
      <c r="C60" s="743"/>
      <c r="D60" s="743"/>
      <c r="E60" s="283"/>
    </row>
    <row r="61" spans="1:5" x14ac:dyDescent="0.3">
      <c r="A61" s="713"/>
      <c r="B61" s="743"/>
      <c r="C61" s="743"/>
      <c r="D61" s="743"/>
      <c r="E61" s="283"/>
    </row>
    <row r="62" spans="1:5" x14ac:dyDescent="0.3">
      <c r="A62" s="713"/>
      <c r="B62" s="743"/>
      <c r="C62" s="743"/>
      <c r="D62" s="743"/>
      <c r="E62" s="283"/>
    </row>
    <row r="63" spans="1:5" x14ac:dyDescent="0.3">
      <c r="A63" s="713"/>
      <c r="B63" s="743"/>
      <c r="C63" s="743"/>
      <c r="D63" s="743"/>
      <c r="E63" s="283"/>
    </row>
    <row r="64" spans="1:5" x14ac:dyDescent="0.3">
      <c r="A64" s="713"/>
      <c r="B64" s="743"/>
      <c r="C64" s="743"/>
      <c r="D64" s="743"/>
      <c r="E64" s="283"/>
    </row>
    <row r="65" spans="1:5" x14ac:dyDescent="0.3">
      <c r="A65" s="713"/>
      <c r="B65" s="743"/>
      <c r="C65" s="743"/>
      <c r="D65" s="743"/>
      <c r="E65" s="283"/>
    </row>
    <row r="66" spans="1:5" x14ac:dyDescent="0.3">
      <c r="A66" s="713"/>
      <c r="B66" s="743"/>
      <c r="C66" s="743"/>
      <c r="D66" s="743"/>
      <c r="E66" s="283"/>
    </row>
    <row r="67" spans="1:5" x14ac:dyDescent="0.3">
      <c r="A67" s="713"/>
      <c r="B67" s="743"/>
      <c r="C67" s="743"/>
      <c r="D67" s="743"/>
      <c r="E67" s="283"/>
    </row>
    <row r="68" spans="1:5" x14ac:dyDescent="0.3">
      <c r="A68" s="713"/>
      <c r="B68" s="743"/>
      <c r="C68" s="743"/>
      <c r="D68" s="743"/>
      <c r="E68" s="283"/>
    </row>
    <row r="69" spans="1:5" x14ac:dyDescent="0.3">
      <c r="A69" s="713"/>
      <c r="B69" s="743"/>
      <c r="C69" s="743"/>
      <c r="D69" s="743"/>
      <c r="E69" s="283"/>
    </row>
    <row r="70" spans="1:5" x14ac:dyDescent="0.3">
      <c r="A70" s="713"/>
      <c r="B70" s="743"/>
      <c r="C70" s="743"/>
      <c r="D70" s="743"/>
      <c r="E70" s="283"/>
    </row>
    <row r="71" spans="1:5" x14ac:dyDescent="0.3">
      <c r="A71" s="713"/>
      <c r="B71" s="743"/>
      <c r="C71" s="743"/>
      <c r="D71" s="743"/>
      <c r="E71" s="283"/>
    </row>
    <row r="72" spans="1:5" x14ac:dyDescent="0.3">
      <c r="A72" s="713"/>
      <c r="B72" s="1575"/>
      <c r="C72" s="1575"/>
      <c r="D72" s="1575"/>
    </row>
    <row r="73" spans="1:5" x14ac:dyDescent="0.3">
      <c r="A73" s="713"/>
      <c r="B73" s="743"/>
      <c r="C73" s="1569"/>
      <c r="D73" s="1569"/>
    </row>
    <row r="74" spans="1:5" x14ac:dyDescent="0.3">
      <c r="A74" s="713"/>
      <c r="B74" s="743"/>
      <c r="C74" s="1569"/>
      <c r="D74" s="1569"/>
    </row>
    <row r="75" spans="1:5" x14ac:dyDescent="0.3">
      <c r="A75" s="713"/>
      <c r="B75" s="743"/>
      <c r="C75" s="1569"/>
      <c r="D75" s="1569"/>
    </row>
    <row r="76" spans="1:5" x14ac:dyDescent="0.3">
      <c r="A76" s="713"/>
      <c r="B76" s="743"/>
      <c r="C76" s="1569"/>
      <c r="D76" s="1569"/>
    </row>
    <row r="77" spans="1:5" x14ac:dyDescent="0.3">
      <c r="A77" s="713"/>
      <c r="B77" s="743"/>
      <c r="C77" s="1569"/>
      <c r="D77" s="1569"/>
    </row>
    <row r="78" spans="1:5" x14ac:dyDescent="0.3">
      <c r="A78" s="713"/>
      <c r="B78" s="743"/>
      <c r="C78" s="1569"/>
      <c r="D78" s="1569"/>
    </row>
    <row r="79" spans="1:5" x14ac:dyDescent="0.3">
      <c r="A79" s="713"/>
      <c r="B79" s="743"/>
      <c r="C79" s="1569"/>
      <c r="D79" s="1569"/>
    </row>
    <row r="80" spans="1:5" x14ac:dyDescent="0.3">
      <c r="A80" s="713"/>
      <c r="B80" s="197"/>
      <c r="C80" s="197"/>
      <c r="D80" s="197"/>
    </row>
    <row r="81" spans="1:4" x14ac:dyDescent="0.3">
      <c r="A81" s="713"/>
      <c r="B81" s="197"/>
      <c r="C81" s="197"/>
      <c r="D81" s="197"/>
    </row>
    <row r="82" spans="1:4" x14ac:dyDescent="0.3">
      <c r="A82" s="713"/>
      <c r="B82" s="197"/>
      <c r="C82" s="197"/>
      <c r="D82" s="197"/>
    </row>
    <row r="83" spans="1:4" x14ac:dyDescent="0.3">
      <c r="A83" s="713"/>
      <c r="B83" s="197"/>
      <c r="C83" s="197"/>
      <c r="D83" s="197"/>
    </row>
    <row r="84" spans="1:4" x14ac:dyDescent="0.3">
      <c r="A84" s="715"/>
      <c r="B84" s="250"/>
      <c r="C84" s="250"/>
      <c r="D84" s="250"/>
    </row>
    <row r="85" spans="1:4" x14ac:dyDescent="0.3">
      <c r="A85" s="715"/>
      <c r="B85" s="250"/>
      <c r="C85" s="250"/>
      <c r="D85" s="250"/>
    </row>
    <row r="86" spans="1:4" x14ac:dyDescent="0.3">
      <c r="A86" s="715"/>
      <c r="B86" s="250"/>
      <c r="C86" s="250"/>
      <c r="D86" s="250"/>
    </row>
    <row r="87" spans="1:4" x14ac:dyDescent="0.3">
      <c r="A87" s="715"/>
      <c r="B87" s="250"/>
      <c r="C87" s="250"/>
      <c r="D87" s="250"/>
    </row>
    <row r="88" spans="1:4" x14ac:dyDescent="0.3">
      <c r="A88" s="715"/>
      <c r="B88" s="250"/>
      <c r="C88" s="250"/>
      <c r="D88" s="250"/>
    </row>
    <row r="89" spans="1:4" x14ac:dyDescent="0.3">
      <c r="A89" s="715"/>
      <c r="B89" s="250"/>
      <c r="C89" s="250"/>
      <c r="D89" s="250"/>
    </row>
    <row r="90" spans="1:4" x14ac:dyDescent="0.3">
      <c r="A90" s="715"/>
      <c r="B90" s="250"/>
      <c r="C90" s="250"/>
      <c r="D90" s="250"/>
    </row>
    <row r="91" spans="1:4" x14ac:dyDescent="0.3">
      <c r="A91" s="715"/>
      <c r="B91" s="250"/>
      <c r="C91" s="250"/>
      <c r="D91" s="250"/>
    </row>
    <row r="92" spans="1:4" x14ac:dyDescent="0.3">
      <c r="A92" s="715"/>
      <c r="B92" s="250"/>
      <c r="C92" s="250"/>
      <c r="D92" s="250"/>
    </row>
    <row r="93" spans="1:4" x14ac:dyDescent="0.3">
      <c r="A93" s="715"/>
      <c r="B93" s="250"/>
      <c r="C93" s="250"/>
      <c r="D93" s="250"/>
    </row>
    <row r="94" spans="1:4" x14ac:dyDescent="0.3">
      <c r="A94" s="715"/>
      <c r="B94" s="250"/>
      <c r="C94" s="250"/>
      <c r="D94" s="250"/>
    </row>
    <row r="95" spans="1:4" x14ac:dyDescent="0.3">
      <c r="A95" s="715"/>
      <c r="B95" s="250"/>
      <c r="C95" s="250"/>
      <c r="D95" s="250"/>
    </row>
    <row r="96" spans="1:4" x14ac:dyDescent="0.3">
      <c r="A96" s="715"/>
      <c r="B96" s="250"/>
      <c r="C96" s="250"/>
      <c r="D96" s="250"/>
    </row>
    <row r="97" spans="1:4" x14ac:dyDescent="0.3">
      <c r="A97" s="715"/>
      <c r="B97" s="250"/>
      <c r="C97" s="250"/>
      <c r="D97" s="250"/>
    </row>
    <row r="98" spans="1:4" x14ac:dyDescent="0.3">
      <c r="A98" s="715"/>
      <c r="B98" s="250"/>
      <c r="C98" s="250"/>
      <c r="D98" s="250"/>
    </row>
    <row r="99" spans="1:4" x14ac:dyDescent="0.3">
      <c r="A99" s="715"/>
      <c r="B99" s="250"/>
      <c r="C99" s="250"/>
      <c r="D99" s="250"/>
    </row>
  </sheetData>
  <mergeCells count="21">
    <mergeCell ref="B28:D28"/>
    <mergeCell ref="B1:D1"/>
    <mergeCell ref="B3:D3"/>
    <mergeCell ref="B4:D4"/>
    <mergeCell ref="B7:D7"/>
    <mergeCell ref="B13:D13"/>
    <mergeCell ref="B22:D22"/>
    <mergeCell ref="B23:D23"/>
    <mergeCell ref="B19:D19"/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77" t="s">
        <v>1298</v>
      </c>
      <c r="C1" s="1577"/>
      <c r="D1" s="1577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63" t="s">
        <v>942</v>
      </c>
      <c r="C2" s="863" t="s">
        <v>467</v>
      </c>
      <c r="D2" s="863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78" t="s">
        <v>1583</v>
      </c>
      <c r="C3" s="1579"/>
      <c r="D3" s="1580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81" t="s">
        <v>1320</v>
      </c>
      <c r="C4" s="1582"/>
      <c r="D4" s="1583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1651</v>
      </c>
      <c r="C5" s="703" t="s">
        <v>498</v>
      </c>
      <c r="D5" s="703" t="s">
        <v>1333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81" t="s">
        <v>954</v>
      </c>
      <c r="C6" s="1582"/>
      <c r="D6" s="1583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0" t="s">
        <v>1566</v>
      </c>
      <c r="C7" s="768" t="s">
        <v>1641</v>
      </c>
      <c r="D7" s="868" t="s">
        <v>1304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7" t="s">
        <v>1564</v>
      </c>
      <c r="C8" s="702" t="s">
        <v>979</v>
      </c>
      <c r="D8" s="804" t="s">
        <v>1674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48" t="s">
        <v>1565</v>
      </c>
      <c r="C9" s="181" t="s">
        <v>979</v>
      </c>
      <c r="D9" s="849" t="s">
        <v>1675</v>
      </c>
      <c r="E9" s="262"/>
      <c r="F9" s="847"/>
      <c r="G9" s="847"/>
      <c r="H9" s="847"/>
      <c r="I9" s="847"/>
      <c r="J9" s="847"/>
      <c r="K9" s="847"/>
      <c r="L9" s="847"/>
      <c r="M9" s="847"/>
      <c r="N9" s="847"/>
      <c r="O9" s="847"/>
      <c r="P9" s="847"/>
      <c r="Q9" s="847"/>
      <c r="R9" s="847"/>
      <c r="S9" s="847"/>
      <c r="T9" s="847"/>
      <c r="U9" s="847"/>
      <c r="V9" s="847"/>
      <c r="W9" s="847"/>
      <c r="X9" s="847"/>
      <c r="Y9" s="847"/>
      <c r="Z9" s="847"/>
      <c r="AA9" s="847"/>
      <c r="AB9" s="847"/>
      <c r="AC9" s="847"/>
      <c r="AD9" s="847"/>
      <c r="AE9" s="847"/>
      <c r="AF9" s="847"/>
      <c r="AG9" s="847"/>
      <c r="AH9" s="847"/>
      <c r="AI9" s="847"/>
      <c r="AJ9" s="847"/>
      <c r="AK9" s="847"/>
      <c r="AL9" s="847"/>
      <c r="AM9" s="847"/>
      <c r="AN9" s="847"/>
      <c r="AO9" s="847"/>
      <c r="AP9" s="847"/>
      <c r="AQ9" s="847"/>
      <c r="AR9" s="847"/>
      <c r="AS9" s="847"/>
      <c r="AT9" s="847"/>
      <c r="AU9" s="847"/>
      <c r="AV9" s="847"/>
      <c r="AW9" s="847"/>
      <c r="AX9" s="847"/>
      <c r="AY9" s="847"/>
      <c r="AZ9" s="847"/>
      <c r="BA9" s="847"/>
      <c r="BB9" s="847"/>
      <c r="BC9" s="847"/>
      <c r="BD9" s="847"/>
      <c r="BE9" s="847"/>
      <c r="BF9" s="847"/>
      <c r="BG9" s="847"/>
      <c r="BH9" s="847"/>
      <c r="BI9" s="847"/>
      <c r="BJ9" s="847"/>
      <c r="BK9" s="847"/>
      <c r="BL9" s="847"/>
      <c r="BM9" s="847"/>
      <c r="BN9" s="847"/>
      <c r="BO9" s="847"/>
      <c r="BP9" s="847"/>
      <c r="BQ9" s="847"/>
      <c r="BR9" s="847"/>
      <c r="BS9" s="847"/>
      <c r="BT9" s="847"/>
      <c r="BU9" s="847"/>
      <c r="BV9" s="847"/>
      <c r="BW9" s="847"/>
      <c r="BX9" s="847"/>
      <c r="BY9" s="847"/>
      <c r="BZ9" s="847"/>
      <c r="CA9" s="847"/>
      <c r="CB9" s="847"/>
      <c r="CC9" s="847"/>
      <c r="CD9" s="847"/>
      <c r="CE9" s="847"/>
      <c r="CF9" s="847"/>
      <c r="CG9" s="847"/>
      <c r="CH9" s="847"/>
      <c r="CI9" s="847"/>
      <c r="CJ9" s="847"/>
      <c r="CK9" s="847"/>
      <c r="CL9" s="847"/>
      <c r="CM9" s="847"/>
      <c r="CN9" s="847"/>
      <c r="CO9" s="847"/>
      <c r="CP9" s="847"/>
      <c r="CQ9" s="847"/>
      <c r="CR9" s="847"/>
      <c r="CS9" s="847"/>
      <c r="CT9" s="847"/>
      <c r="CU9" s="847"/>
      <c r="CV9" s="847"/>
      <c r="CW9" s="847"/>
      <c r="CX9" s="847"/>
      <c r="CY9" s="847"/>
      <c r="CZ9" s="847"/>
      <c r="DA9" s="847"/>
      <c r="DB9" s="847"/>
      <c r="DC9" s="847"/>
      <c r="DD9" s="847"/>
      <c r="DE9" s="847"/>
      <c r="DF9" s="847"/>
      <c r="DG9" s="847"/>
      <c r="DH9" s="847"/>
      <c r="DI9" s="847"/>
      <c r="DJ9" s="847"/>
      <c r="DK9" s="847"/>
      <c r="DL9" s="847"/>
      <c r="DM9" s="847"/>
      <c r="DN9" s="847"/>
      <c r="DO9" s="847"/>
      <c r="DP9" s="847"/>
      <c r="DQ9" s="847"/>
      <c r="DR9" s="847"/>
      <c r="DS9" s="847"/>
      <c r="DT9" s="847"/>
      <c r="DU9" s="847"/>
      <c r="DV9" s="847"/>
      <c r="DW9" s="847"/>
      <c r="DX9" s="847"/>
      <c r="DY9" s="847"/>
      <c r="DZ9" s="847"/>
      <c r="EA9" s="847"/>
      <c r="EB9" s="847"/>
      <c r="EC9" s="847"/>
      <c r="ED9" s="847"/>
      <c r="EE9" s="847"/>
      <c r="EF9" s="847"/>
      <c r="EG9" s="847"/>
      <c r="EH9" s="847"/>
      <c r="EI9" s="847"/>
      <c r="EJ9" s="847"/>
      <c r="EK9" s="847"/>
      <c r="EL9" s="847"/>
      <c r="EM9" s="847"/>
      <c r="EN9" s="847"/>
      <c r="EO9" s="847"/>
      <c r="EP9" s="847"/>
      <c r="EQ9" s="847"/>
      <c r="ER9" s="847"/>
      <c r="ES9" s="847"/>
      <c r="ET9" s="847"/>
      <c r="EU9" s="847"/>
      <c r="EV9" s="847"/>
      <c r="EW9" s="847"/>
      <c r="EX9" s="847"/>
      <c r="EY9" s="847"/>
      <c r="EZ9" s="847"/>
      <c r="FA9" s="847"/>
      <c r="FB9" s="847"/>
      <c r="FC9" s="847"/>
      <c r="FD9" s="847"/>
      <c r="FE9" s="847"/>
      <c r="FF9" s="847"/>
      <c r="FG9" s="847"/>
      <c r="FH9" s="847"/>
      <c r="FI9" s="847"/>
      <c r="FJ9" s="847"/>
      <c r="FK9" s="847"/>
      <c r="FL9" s="847"/>
      <c r="FM9" s="847"/>
      <c r="FN9" s="847"/>
      <c r="FO9" s="847"/>
      <c r="FP9" s="847"/>
      <c r="FQ9" s="847"/>
      <c r="FR9" s="847"/>
      <c r="FS9" s="847"/>
      <c r="FT9" s="847"/>
      <c r="FU9" s="847"/>
      <c r="FV9" s="847"/>
      <c r="FW9" s="847"/>
      <c r="FX9" s="847"/>
      <c r="FY9" s="847"/>
      <c r="FZ9" s="847"/>
      <c r="GA9" s="847"/>
      <c r="GB9" s="847"/>
      <c r="GC9" s="847"/>
      <c r="GD9" s="847"/>
      <c r="GE9" s="847"/>
      <c r="GF9" s="847"/>
      <c r="GG9" s="847"/>
      <c r="GH9" s="847"/>
      <c r="GI9" s="847"/>
      <c r="GJ9" s="847"/>
      <c r="GK9" s="847"/>
      <c r="GL9" s="847"/>
      <c r="GM9" s="847"/>
      <c r="GN9" s="847"/>
      <c r="GO9" s="847"/>
      <c r="GP9" s="847"/>
      <c r="GQ9" s="847"/>
      <c r="GR9" s="847"/>
      <c r="GS9" s="847"/>
      <c r="GT9" s="847"/>
      <c r="GU9" s="847"/>
      <c r="GV9" s="847"/>
      <c r="GW9" s="847"/>
      <c r="GX9" s="847"/>
      <c r="GY9" s="847"/>
      <c r="GZ9" s="847"/>
      <c r="HA9" s="847"/>
      <c r="HB9" s="847"/>
      <c r="HC9" s="847"/>
      <c r="HD9" s="847"/>
      <c r="HE9" s="847"/>
      <c r="HF9" s="847"/>
      <c r="HG9" s="847"/>
      <c r="HH9" s="847"/>
      <c r="HI9" s="847"/>
      <c r="HJ9" s="847"/>
      <c r="HK9" s="847"/>
      <c r="HL9" s="847"/>
      <c r="HM9" s="847"/>
      <c r="HN9" s="847"/>
      <c r="HO9" s="847"/>
      <c r="HP9" s="847"/>
      <c r="HQ9" s="847"/>
      <c r="HR9" s="847"/>
      <c r="HS9" s="847"/>
      <c r="HT9" s="847"/>
      <c r="HU9" s="847"/>
      <c r="HV9" s="847"/>
      <c r="HW9" s="847"/>
      <c r="HX9" s="847"/>
      <c r="HY9" s="847"/>
      <c r="HZ9" s="847"/>
      <c r="IA9" s="847"/>
      <c r="IB9" s="847"/>
      <c r="IC9" s="847"/>
      <c r="ID9" s="847"/>
      <c r="IE9" s="847"/>
      <c r="IF9" s="847"/>
      <c r="IG9" s="847"/>
      <c r="IH9" s="847"/>
      <c r="II9" s="847"/>
      <c r="IJ9" s="847"/>
      <c r="IK9" s="847"/>
      <c r="IL9" s="847"/>
      <c r="IM9" s="847"/>
      <c r="IN9" s="847"/>
      <c r="IO9" s="847"/>
      <c r="IP9" s="847"/>
      <c r="IQ9" s="847"/>
      <c r="IR9" s="847"/>
      <c r="IS9" s="847"/>
      <c r="IT9" s="847"/>
      <c r="IU9" s="847"/>
      <c r="IV9" s="847"/>
      <c r="IW9" s="847"/>
      <c r="IX9" s="847"/>
      <c r="IY9" s="847"/>
      <c r="IZ9" s="847"/>
      <c r="JA9" s="847"/>
      <c r="JB9" s="847"/>
      <c r="JC9" s="847"/>
      <c r="JD9" s="847"/>
      <c r="JE9" s="847"/>
      <c r="JF9" s="847"/>
      <c r="JG9" s="847"/>
      <c r="JH9" s="847"/>
      <c r="JI9" s="847"/>
      <c r="JJ9" s="847"/>
      <c r="JK9" s="847"/>
      <c r="JL9" s="847"/>
      <c r="JM9" s="847"/>
      <c r="JN9" s="847"/>
      <c r="JO9" s="847"/>
      <c r="JP9" s="847"/>
      <c r="JQ9" s="847"/>
      <c r="JR9" s="847"/>
      <c r="JS9" s="847"/>
      <c r="JT9" s="847"/>
      <c r="JU9" s="847"/>
      <c r="JV9" s="847"/>
      <c r="JW9" s="847"/>
      <c r="JX9" s="847"/>
      <c r="JY9" s="847"/>
      <c r="JZ9" s="847"/>
      <c r="KA9" s="847"/>
      <c r="KB9" s="847"/>
      <c r="KC9" s="847"/>
      <c r="KD9" s="847"/>
      <c r="KE9" s="847"/>
      <c r="KF9" s="847"/>
      <c r="KG9" s="847"/>
      <c r="KH9" s="847"/>
      <c r="KI9" s="847"/>
      <c r="KJ9" s="847"/>
      <c r="KK9" s="847"/>
      <c r="KL9" s="847"/>
      <c r="KM9" s="847"/>
      <c r="KN9" s="847"/>
      <c r="KO9" s="847"/>
      <c r="KP9" s="847"/>
      <c r="KQ9" s="847"/>
      <c r="KR9" s="847"/>
      <c r="KS9" s="847"/>
      <c r="KT9" s="847"/>
      <c r="KU9" s="847"/>
      <c r="KV9" s="847"/>
      <c r="KW9" s="847"/>
      <c r="KX9" s="847"/>
      <c r="KY9" s="847"/>
      <c r="KZ9" s="847"/>
      <c r="LA9" s="847"/>
      <c r="LB9" s="847"/>
      <c r="LC9" s="847"/>
      <c r="LD9" s="847"/>
      <c r="LE9" s="847"/>
      <c r="LF9" s="847"/>
      <c r="LG9" s="847"/>
      <c r="LH9" s="847"/>
      <c r="LI9" s="847"/>
      <c r="LJ9" s="847"/>
      <c r="LK9" s="847"/>
      <c r="LL9" s="847"/>
      <c r="LM9" s="847"/>
      <c r="LN9" s="847"/>
      <c r="LO9" s="847"/>
      <c r="LP9" s="847"/>
      <c r="LQ9" s="847"/>
      <c r="LR9" s="847"/>
      <c r="LS9" s="847"/>
      <c r="LT9" s="847"/>
      <c r="LU9" s="847"/>
      <c r="LV9" s="847"/>
      <c r="LW9" s="847"/>
      <c r="LX9" s="847"/>
      <c r="LY9" s="847"/>
      <c r="LZ9" s="847"/>
      <c r="MA9" s="847"/>
      <c r="MB9" s="847"/>
      <c r="MC9" s="847"/>
      <c r="MD9" s="847"/>
      <c r="ME9" s="847"/>
      <c r="MF9" s="847"/>
      <c r="MG9" s="847"/>
      <c r="MH9" s="847"/>
      <c r="MI9" s="847"/>
      <c r="MJ9" s="847"/>
      <c r="MK9" s="847"/>
      <c r="ML9" s="847"/>
      <c r="MM9" s="847"/>
      <c r="MN9" s="847"/>
      <c r="MO9" s="847"/>
      <c r="MP9" s="847"/>
      <c r="MQ9" s="847"/>
      <c r="MR9" s="847"/>
      <c r="MS9" s="847"/>
      <c r="MT9" s="847"/>
      <c r="MU9" s="847"/>
      <c r="MV9" s="847"/>
      <c r="MW9" s="847"/>
      <c r="MX9" s="847"/>
      <c r="MY9" s="847"/>
      <c r="MZ9" s="847"/>
      <c r="NA9" s="847"/>
      <c r="NB9" s="847"/>
      <c r="NC9" s="847"/>
      <c r="ND9" s="847"/>
      <c r="NE9" s="847"/>
      <c r="NF9" s="847"/>
      <c r="NG9" s="847"/>
      <c r="NH9" s="847"/>
      <c r="NI9" s="847"/>
      <c r="NJ9" s="847"/>
      <c r="NK9" s="847"/>
      <c r="NL9" s="847"/>
      <c r="NM9" s="847"/>
      <c r="NN9" s="847"/>
      <c r="NO9" s="847"/>
      <c r="NP9" s="847"/>
      <c r="NQ9" s="847"/>
      <c r="NR9" s="847"/>
      <c r="NS9" s="847"/>
      <c r="NT9" s="847"/>
      <c r="NU9" s="847"/>
      <c r="NV9" s="847"/>
      <c r="NW9" s="847"/>
      <c r="NX9" s="847"/>
      <c r="NY9" s="847"/>
      <c r="NZ9" s="847"/>
      <c r="OA9" s="847"/>
      <c r="OB9" s="847"/>
      <c r="OC9" s="847"/>
      <c r="OD9" s="847"/>
      <c r="OE9" s="847"/>
      <c r="OF9" s="847"/>
      <c r="OG9" s="847"/>
      <c r="OH9" s="847"/>
      <c r="OI9" s="847"/>
      <c r="OJ9" s="847"/>
      <c r="OK9" s="847"/>
      <c r="OL9" s="847"/>
      <c r="OM9" s="847"/>
      <c r="ON9" s="847"/>
      <c r="OO9" s="847"/>
      <c r="OP9" s="847"/>
      <c r="OQ9" s="847"/>
      <c r="OR9" s="847"/>
      <c r="OS9" s="847"/>
      <c r="OT9" s="847"/>
      <c r="OU9" s="847"/>
      <c r="OV9" s="847"/>
      <c r="OW9" s="847"/>
      <c r="OX9" s="847"/>
      <c r="OY9" s="847"/>
      <c r="OZ9" s="847"/>
      <c r="PA9" s="847"/>
      <c r="PB9" s="847"/>
      <c r="PC9" s="847"/>
      <c r="PD9" s="847"/>
      <c r="PE9" s="847"/>
      <c r="PF9" s="847"/>
      <c r="PG9" s="847"/>
      <c r="PH9" s="847"/>
      <c r="PI9" s="847"/>
      <c r="PJ9" s="847"/>
      <c r="PK9" s="847"/>
      <c r="PL9" s="847"/>
      <c r="PM9" s="847"/>
      <c r="PN9" s="847"/>
      <c r="PO9" s="847"/>
      <c r="PP9" s="847"/>
      <c r="PQ9" s="847"/>
      <c r="PR9" s="847"/>
      <c r="PS9" s="847"/>
      <c r="PT9" s="847"/>
      <c r="PU9" s="847"/>
      <c r="PV9" s="847"/>
      <c r="PW9" s="847"/>
      <c r="PX9" s="847"/>
      <c r="PY9" s="847"/>
      <c r="PZ9" s="847"/>
      <c r="QA9" s="847"/>
      <c r="QB9" s="847"/>
      <c r="QC9" s="847"/>
      <c r="QD9" s="847"/>
      <c r="QE9" s="847"/>
      <c r="QF9" s="847"/>
      <c r="QG9" s="847"/>
      <c r="QH9" s="847"/>
      <c r="QI9" s="847"/>
      <c r="QJ9" s="847"/>
      <c r="QK9" s="847"/>
      <c r="QL9" s="847"/>
      <c r="QM9" s="847"/>
      <c r="QN9" s="847"/>
      <c r="QO9" s="847"/>
      <c r="QP9" s="847"/>
      <c r="QQ9" s="847"/>
      <c r="QR9" s="847"/>
      <c r="QS9" s="847"/>
      <c r="QT9" s="847"/>
      <c r="QU9" s="847"/>
      <c r="QV9" s="847"/>
      <c r="QW9" s="847"/>
      <c r="QX9" s="847"/>
      <c r="QY9" s="847"/>
      <c r="QZ9" s="847"/>
      <c r="RA9" s="847"/>
      <c r="RB9" s="847"/>
      <c r="RC9" s="847"/>
      <c r="RD9" s="847"/>
      <c r="RE9" s="847"/>
      <c r="RF9" s="847"/>
      <c r="RG9" s="847"/>
      <c r="RH9" s="847"/>
      <c r="RI9" s="847"/>
      <c r="RJ9" s="847"/>
      <c r="RK9" s="847"/>
      <c r="RL9" s="847"/>
      <c r="RM9" s="847"/>
      <c r="RN9" s="847"/>
      <c r="RO9" s="847"/>
      <c r="RP9" s="847"/>
      <c r="RQ9" s="847"/>
      <c r="RR9" s="847"/>
      <c r="RS9" s="847"/>
      <c r="RT9" s="847"/>
      <c r="RU9" s="847"/>
      <c r="RV9" s="847"/>
      <c r="RW9" s="847"/>
      <c r="RX9" s="847"/>
      <c r="RY9" s="847"/>
      <c r="RZ9" s="847"/>
      <c r="SA9" s="847"/>
      <c r="SB9" s="847"/>
      <c r="SC9" s="847"/>
      <c r="SD9" s="847"/>
      <c r="SE9" s="847"/>
      <c r="SF9" s="847"/>
      <c r="SG9" s="847"/>
      <c r="SH9" s="847"/>
      <c r="SI9" s="847"/>
      <c r="SJ9" s="847"/>
      <c r="SK9" s="847"/>
      <c r="SL9" s="847"/>
      <c r="SM9" s="847"/>
      <c r="SN9" s="847"/>
      <c r="SO9" s="847"/>
      <c r="SP9" s="847"/>
      <c r="SQ9" s="847"/>
      <c r="SR9" s="847"/>
      <c r="SS9" s="847"/>
      <c r="ST9" s="847"/>
      <c r="SU9" s="847"/>
      <c r="SV9" s="847"/>
      <c r="SW9" s="847"/>
      <c r="SX9" s="847"/>
      <c r="SY9" s="847"/>
      <c r="SZ9" s="847"/>
      <c r="TA9" s="847"/>
      <c r="TB9" s="847"/>
      <c r="TC9" s="847"/>
      <c r="TD9" s="847"/>
      <c r="TE9" s="847"/>
      <c r="TF9" s="847"/>
      <c r="TG9" s="847"/>
      <c r="TH9" s="847"/>
      <c r="TI9" s="847"/>
      <c r="TJ9" s="847"/>
      <c r="TK9" s="847"/>
      <c r="TL9" s="847"/>
      <c r="TM9" s="847"/>
      <c r="TN9" s="847"/>
      <c r="TO9" s="847"/>
      <c r="TP9" s="847"/>
      <c r="TQ9" s="847"/>
      <c r="TR9" s="847"/>
      <c r="TS9" s="847"/>
      <c r="TT9" s="847"/>
      <c r="TU9" s="847"/>
      <c r="TV9" s="847"/>
      <c r="TW9" s="847"/>
      <c r="TX9" s="847"/>
      <c r="TY9" s="847"/>
      <c r="TZ9" s="847"/>
      <c r="UA9" s="847"/>
      <c r="UB9" s="847"/>
      <c r="UC9" s="847"/>
      <c r="UD9" s="847"/>
      <c r="UE9" s="847"/>
      <c r="UF9" s="847"/>
      <c r="UG9" s="847"/>
      <c r="UH9" s="847"/>
      <c r="UI9" s="847"/>
      <c r="UJ9" s="847"/>
      <c r="UK9" s="847"/>
      <c r="UL9" s="847"/>
      <c r="UM9" s="847"/>
      <c r="UN9" s="847"/>
      <c r="UO9" s="847"/>
      <c r="UP9" s="847"/>
      <c r="UQ9" s="847"/>
      <c r="UR9" s="847"/>
      <c r="US9" s="847"/>
      <c r="UT9" s="847"/>
      <c r="UU9" s="847"/>
      <c r="UV9" s="847"/>
      <c r="UW9" s="847"/>
      <c r="UX9" s="847"/>
      <c r="UY9" s="847"/>
      <c r="UZ9" s="847"/>
      <c r="VA9" s="847"/>
      <c r="VB9" s="847"/>
      <c r="VC9" s="847"/>
      <c r="VD9" s="847"/>
      <c r="VE9" s="847"/>
      <c r="VF9" s="847"/>
      <c r="VG9" s="847"/>
      <c r="VH9" s="847"/>
      <c r="VI9" s="847"/>
      <c r="VJ9" s="847"/>
      <c r="VK9" s="847"/>
      <c r="VL9" s="847"/>
      <c r="VM9" s="847"/>
      <c r="VN9" s="847"/>
      <c r="VO9" s="847"/>
      <c r="VP9" s="847"/>
      <c r="VQ9" s="847"/>
      <c r="VR9" s="847"/>
      <c r="VS9" s="847"/>
      <c r="VT9" s="847"/>
      <c r="VU9" s="847"/>
      <c r="VV9" s="847"/>
      <c r="VW9" s="847"/>
      <c r="VX9" s="847"/>
      <c r="VY9" s="847"/>
      <c r="VZ9" s="847"/>
      <c r="WA9" s="847"/>
      <c r="WB9" s="847"/>
      <c r="WC9" s="847"/>
      <c r="WD9" s="847"/>
      <c r="WE9" s="847"/>
      <c r="WF9" s="847"/>
      <c r="WG9" s="847"/>
      <c r="WH9" s="847"/>
      <c r="WI9" s="847"/>
      <c r="WJ9" s="847"/>
      <c r="WK9" s="847"/>
      <c r="WL9" s="847"/>
      <c r="WM9" s="847"/>
      <c r="WN9" s="847"/>
      <c r="WO9" s="847"/>
      <c r="WP9" s="847"/>
      <c r="WQ9" s="847"/>
      <c r="WR9" s="847"/>
      <c r="WS9" s="847"/>
      <c r="WT9" s="847"/>
      <c r="WU9" s="847"/>
      <c r="WV9" s="847"/>
      <c r="WW9" s="847"/>
      <c r="WX9" s="847"/>
      <c r="WY9" s="847"/>
      <c r="WZ9" s="847"/>
      <c r="XA9" s="847"/>
      <c r="XB9" s="847"/>
      <c r="XC9" s="847"/>
      <c r="XD9" s="847"/>
      <c r="XE9" s="847"/>
      <c r="XF9" s="847"/>
      <c r="XG9" s="847"/>
      <c r="XH9" s="847"/>
      <c r="XI9" s="847"/>
      <c r="XJ9" s="847"/>
      <c r="XK9" s="847"/>
      <c r="XL9" s="847"/>
      <c r="XM9" s="847"/>
      <c r="XN9" s="847"/>
      <c r="XO9" s="847"/>
      <c r="XP9" s="847"/>
      <c r="XQ9" s="847"/>
      <c r="XR9" s="847"/>
      <c r="XS9" s="847"/>
      <c r="XT9" s="847"/>
      <c r="XU9" s="847"/>
      <c r="XV9" s="847"/>
      <c r="XW9" s="847"/>
      <c r="XX9" s="847"/>
      <c r="XY9" s="847"/>
      <c r="XZ9" s="847"/>
      <c r="YA9" s="847"/>
      <c r="YB9" s="847"/>
      <c r="YC9" s="847"/>
      <c r="YD9" s="847"/>
      <c r="YE9" s="847"/>
      <c r="YF9" s="847"/>
      <c r="YG9" s="847"/>
      <c r="YH9" s="847"/>
      <c r="YI9" s="847"/>
      <c r="YJ9" s="847"/>
      <c r="YK9" s="847"/>
      <c r="YL9" s="847"/>
      <c r="YM9" s="847"/>
      <c r="YN9" s="847"/>
      <c r="YO9" s="847"/>
      <c r="YP9" s="847"/>
      <c r="YQ9" s="847"/>
      <c r="YR9" s="847"/>
      <c r="YS9" s="847"/>
      <c r="YT9" s="847"/>
      <c r="YU9" s="847"/>
      <c r="YV9" s="847"/>
      <c r="YW9" s="847"/>
      <c r="YX9" s="847"/>
      <c r="YY9" s="847"/>
      <c r="YZ9" s="847"/>
      <c r="ZA9" s="847"/>
      <c r="ZB9" s="847"/>
      <c r="ZC9" s="847"/>
      <c r="ZD9" s="847"/>
      <c r="ZE9" s="847"/>
      <c r="ZF9" s="847"/>
      <c r="ZG9" s="847"/>
      <c r="ZH9" s="847"/>
      <c r="ZI9" s="847"/>
      <c r="ZJ9" s="847"/>
      <c r="ZK9" s="847"/>
      <c r="ZL9" s="847"/>
      <c r="ZM9" s="847"/>
      <c r="ZN9" s="847"/>
      <c r="ZO9" s="847"/>
      <c r="ZP9" s="847"/>
      <c r="ZQ9" s="847"/>
      <c r="ZR9" s="847"/>
      <c r="ZS9" s="847"/>
      <c r="ZT9" s="847"/>
      <c r="ZU9" s="847"/>
      <c r="ZV9" s="847"/>
      <c r="ZW9" s="847"/>
      <c r="ZX9" s="847"/>
      <c r="ZY9" s="847"/>
      <c r="ZZ9" s="847"/>
      <c r="AAA9" s="847"/>
      <c r="AAB9" s="847"/>
      <c r="AAC9" s="847"/>
      <c r="AAD9" s="847"/>
      <c r="AAE9" s="847"/>
      <c r="AAF9" s="847"/>
      <c r="AAG9" s="847"/>
      <c r="AAH9" s="847"/>
      <c r="AAI9" s="847"/>
      <c r="AAJ9" s="847"/>
      <c r="AAK9" s="847"/>
      <c r="AAL9" s="847"/>
      <c r="AAM9" s="847"/>
      <c r="AAN9" s="847"/>
      <c r="AAO9" s="847"/>
      <c r="AAP9" s="847"/>
      <c r="AAQ9" s="847"/>
      <c r="AAR9" s="847"/>
      <c r="AAS9" s="847"/>
      <c r="AAT9" s="847"/>
      <c r="AAU9" s="847"/>
      <c r="AAV9" s="847"/>
      <c r="AAW9" s="847"/>
      <c r="AAX9" s="847"/>
      <c r="AAY9" s="847"/>
      <c r="AAZ9" s="847"/>
      <c r="ABA9" s="847"/>
      <c r="ABB9" s="847"/>
      <c r="ABC9" s="847"/>
      <c r="ABD9" s="847"/>
      <c r="ABE9" s="847"/>
      <c r="ABF9" s="847"/>
      <c r="ABG9" s="847"/>
      <c r="ABH9" s="847"/>
      <c r="ABI9" s="847"/>
      <c r="ABJ9" s="847"/>
      <c r="ABK9" s="847"/>
      <c r="ABL9" s="847"/>
      <c r="ABM9" s="847"/>
      <c r="ABN9" s="847"/>
      <c r="ABO9" s="847"/>
      <c r="ABP9" s="847"/>
      <c r="ABQ9" s="847"/>
      <c r="ABR9" s="847"/>
      <c r="ABS9" s="847"/>
      <c r="ABT9" s="847"/>
      <c r="ABU9" s="847"/>
      <c r="ABV9" s="847"/>
      <c r="ABW9" s="847"/>
      <c r="ABX9" s="847"/>
      <c r="ABY9" s="847"/>
      <c r="ABZ9" s="847"/>
      <c r="ACA9" s="847"/>
      <c r="ACB9" s="847"/>
      <c r="ACC9" s="847"/>
      <c r="ACD9" s="847"/>
      <c r="ACE9" s="847"/>
      <c r="ACF9" s="847"/>
      <c r="ACG9" s="847"/>
      <c r="ACH9" s="847"/>
      <c r="ACI9" s="847"/>
      <c r="ACJ9" s="847"/>
      <c r="ACK9" s="847"/>
      <c r="ACL9" s="847"/>
      <c r="ACM9" s="847"/>
      <c r="ACN9" s="847"/>
      <c r="ACO9" s="847"/>
      <c r="ACP9" s="847"/>
      <c r="ACQ9" s="847"/>
      <c r="ACR9" s="847"/>
      <c r="ACS9" s="847"/>
      <c r="ACT9" s="847"/>
      <c r="ACU9" s="847"/>
      <c r="ACV9" s="847"/>
      <c r="ACW9" s="847"/>
      <c r="ACX9" s="847"/>
      <c r="ACY9" s="847"/>
      <c r="ACZ9" s="847"/>
      <c r="ADA9" s="847"/>
      <c r="ADB9" s="847"/>
      <c r="ADC9" s="847"/>
      <c r="ADD9" s="847"/>
      <c r="ADE9" s="847"/>
      <c r="ADF9" s="847"/>
      <c r="ADG9" s="847"/>
      <c r="ADH9" s="847"/>
      <c r="ADI9" s="847"/>
      <c r="ADJ9" s="847"/>
      <c r="ADK9" s="847"/>
      <c r="ADL9" s="847"/>
      <c r="ADM9" s="847"/>
      <c r="ADN9" s="847"/>
      <c r="ADO9" s="847"/>
      <c r="ADP9" s="847"/>
      <c r="ADQ9" s="847"/>
      <c r="ADR9" s="847"/>
      <c r="ADS9" s="847"/>
      <c r="ADT9" s="847"/>
      <c r="ADU9" s="847"/>
      <c r="ADV9" s="847"/>
      <c r="ADW9" s="847"/>
      <c r="ADX9" s="847"/>
      <c r="ADY9" s="847"/>
      <c r="ADZ9" s="847"/>
      <c r="AEA9" s="847"/>
      <c r="AEB9" s="847"/>
      <c r="AEC9" s="847"/>
      <c r="AED9" s="847"/>
      <c r="AEE9" s="847"/>
      <c r="AEF9" s="847"/>
      <c r="AEG9" s="847"/>
      <c r="AEH9" s="847"/>
      <c r="AEI9" s="847"/>
      <c r="AEJ9" s="847"/>
      <c r="AEK9" s="847"/>
      <c r="AEL9" s="847"/>
      <c r="AEM9" s="847"/>
      <c r="AEN9" s="847"/>
      <c r="AEO9" s="847"/>
      <c r="AEP9" s="847"/>
      <c r="AEQ9" s="847"/>
      <c r="AER9" s="847"/>
      <c r="AES9" s="847"/>
      <c r="AET9" s="847"/>
      <c r="AEU9" s="847"/>
      <c r="AEV9" s="847"/>
      <c r="AEW9" s="847"/>
      <c r="AEX9" s="847"/>
      <c r="AEY9" s="847"/>
      <c r="AEZ9" s="847"/>
      <c r="AFA9" s="847"/>
      <c r="AFB9" s="847"/>
      <c r="AFC9" s="847"/>
      <c r="AFD9" s="847"/>
      <c r="AFE9" s="847"/>
      <c r="AFF9" s="847"/>
      <c r="AFG9" s="847"/>
      <c r="AFH9" s="847"/>
      <c r="AFI9" s="847"/>
      <c r="AFJ9" s="847"/>
      <c r="AFK9" s="847"/>
      <c r="AFL9" s="847"/>
      <c r="AFM9" s="847"/>
      <c r="AFN9" s="847"/>
      <c r="AFO9" s="847"/>
      <c r="AFP9" s="847"/>
      <c r="AFQ9" s="847"/>
      <c r="AFR9" s="847"/>
      <c r="AFS9" s="847"/>
      <c r="AFT9" s="847"/>
      <c r="AFU9" s="847"/>
      <c r="AFV9" s="847"/>
      <c r="AFW9" s="847"/>
      <c r="AFX9" s="847"/>
      <c r="AFY9" s="847"/>
      <c r="AFZ9" s="847"/>
      <c r="AGA9" s="847"/>
      <c r="AGB9" s="847"/>
      <c r="AGC9" s="847"/>
      <c r="AGD9" s="847"/>
      <c r="AGE9" s="847"/>
      <c r="AGF9" s="847"/>
      <c r="AGG9" s="847"/>
      <c r="AGH9" s="847"/>
      <c r="AGI9" s="847"/>
      <c r="AGJ9" s="847"/>
      <c r="AGK9" s="847"/>
      <c r="AGL9" s="847"/>
      <c r="AGM9" s="847"/>
      <c r="AGN9" s="847"/>
      <c r="AGO9" s="847"/>
      <c r="AGP9" s="847"/>
      <c r="AGQ9" s="847"/>
      <c r="AGR9" s="847"/>
      <c r="AGS9" s="847"/>
      <c r="AGT9" s="847"/>
      <c r="AGU9" s="847"/>
      <c r="AGV9" s="847"/>
      <c r="AGW9" s="847"/>
      <c r="AGX9" s="847"/>
      <c r="AGY9" s="847"/>
      <c r="AGZ9" s="847"/>
      <c r="AHA9" s="847"/>
      <c r="AHB9" s="847"/>
      <c r="AHC9" s="847"/>
      <c r="AHD9" s="847"/>
      <c r="AHE9" s="847"/>
      <c r="AHF9" s="847"/>
      <c r="AHG9" s="847"/>
      <c r="AHH9" s="847"/>
      <c r="AHI9" s="847"/>
      <c r="AHJ9" s="847"/>
      <c r="AHK9" s="847"/>
      <c r="AHL9" s="847"/>
      <c r="AHM9" s="847"/>
      <c r="AHN9" s="847"/>
      <c r="AHO9" s="847"/>
      <c r="AHP9" s="847"/>
      <c r="AHQ9" s="847"/>
      <c r="AHR9" s="847"/>
      <c r="AHS9" s="847"/>
      <c r="AHT9" s="847"/>
      <c r="AHU9" s="847"/>
      <c r="AHV9" s="847"/>
      <c r="AHW9" s="847"/>
      <c r="AHX9" s="847"/>
      <c r="AHY9" s="847"/>
      <c r="AHZ9" s="847"/>
      <c r="AIA9" s="847"/>
      <c r="AIB9" s="847"/>
      <c r="AIC9" s="847"/>
      <c r="AID9" s="847"/>
      <c r="AIE9" s="847"/>
      <c r="AIF9" s="847"/>
      <c r="AIG9" s="847"/>
      <c r="AIH9" s="847"/>
      <c r="AII9" s="847"/>
      <c r="AIJ9" s="847"/>
      <c r="AIK9" s="847"/>
      <c r="AIL9" s="847"/>
      <c r="AIM9" s="847"/>
      <c r="AIN9" s="847"/>
      <c r="AIO9" s="847"/>
      <c r="AIP9" s="847"/>
      <c r="AIQ9" s="847"/>
      <c r="AIR9" s="847"/>
      <c r="AIS9" s="847"/>
      <c r="AIT9" s="847"/>
      <c r="AIU9" s="847"/>
      <c r="AIV9" s="847"/>
      <c r="AIW9" s="847"/>
      <c r="AIX9" s="847"/>
      <c r="AIY9" s="847"/>
      <c r="AIZ9" s="847"/>
      <c r="AJA9" s="847"/>
      <c r="AJB9" s="847"/>
      <c r="AJC9" s="847"/>
      <c r="AJD9" s="847"/>
      <c r="AJE9" s="847"/>
      <c r="AJF9" s="847"/>
      <c r="AJG9" s="847"/>
      <c r="AJH9" s="847"/>
      <c r="AJI9" s="847"/>
      <c r="AJJ9" s="847"/>
      <c r="AJK9" s="847"/>
      <c r="AJL9" s="847"/>
      <c r="AJM9" s="847"/>
      <c r="AJN9" s="847"/>
      <c r="AJO9" s="847"/>
      <c r="AJP9" s="847"/>
      <c r="AJQ9" s="847"/>
      <c r="AJR9" s="847"/>
      <c r="AJS9" s="847"/>
      <c r="AJT9" s="847"/>
      <c r="AJU9" s="847"/>
      <c r="AJV9" s="847"/>
      <c r="AJW9" s="847"/>
      <c r="AJX9" s="847"/>
      <c r="AJY9" s="847"/>
      <c r="AJZ9" s="847"/>
      <c r="AKA9" s="847"/>
      <c r="AKB9" s="847"/>
      <c r="AKC9" s="847"/>
      <c r="AKD9" s="847"/>
      <c r="AKE9" s="847"/>
      <c r="AKF9" s="847"/>
      <c r="AKG9" s="847"/>
      <c r="AKH9" s="847"/>
      <c r="AKI9" s="847"/>
      <c r="AKJ9" s="847"/>
      <c r="AKK9" s="847"/>
      <c r="AKL9" s="847"/>
      <c r="AKM9" s="847"/>
      <c r="AKN9" s="847"/>
      <c r="AKO9" s="847"/>
      <c r="AKP9" s="847"/>
    </row>
    <row r="10" spans="1:978" s="117" customFormat="1" ht="15" customHeight="1" x14ac:dyDescent="0.3">
      <c r="A10" s="195"/>
      <c r="B10" s="848" t="s">
        <v>1672</v>
      </c>
      <c r="C10" s="181" t="s">
        <v>1648</v>
      </c>
      <c r="D10" s="849" t="s">
        <v>1673</v>
      </c>
      <c r="E10" s="262"/>
      <c r="F10" s="847"/>
      <c r="G10" s="847"/>
      <c r="H10" s="847"/>
      <c r="I10" s="847"/>
      <c r="J10" s="847"/>
      <c r="K10" s="847"/>
      <c r="L10" s="847"/>
      <c r="M10" s="847"/>
      <c r="N10" s="847"/>
      <c r="O10" s="847"/>
      <c r="P10" s="847"/>
      <c r="Q10" s="847"/>
      <c r="R10" s="847"/>
      <c r="S10" s="847"/>
      <c r="T10" s="847"/>
      <c r="U10" s="847"/>
      <c r="V10" s="847"/>
      <c r="W10" s="847"/>
      <c r="X10" s="847"/>
      <c r="Y10" s="847"/>
      <c r="Z10" s="847"/>
      <c r="AA10" s="847"/>
      <c r="AB10" s="847"/>
      <c r="AC10" s="847"/>
      <c r="AD10" s="847"/>
      <c r="AE10" s="847"/>
      <c r="AF10" s="847"/>
      <c r="AG10" s="847"/>
      <c r="AH10" s="847"/>
      <c r="AI10" s="847"/>
      <c r="AJ10" s="847"/>
      <c r="AK10" s="847"/>
      <c r="AL10" s="847"/>
      <c r="AM10" s="847"/>
      <c r="AN10" s="847"/>
      <c r="AO10" s="847"/>
      <c r="AP10" s="847"/>
      <c r="AQ10" s="847"/>
      <c r="AR10" s="847"/>
      <c r="AS10" s="847"/>
      <c r="AT10" s="847"/>
      <c r="AU10" s="847"/>
      <c r="AV10" s="847"/>
      <c r="AW10" s="847"/>
      <c r="AX10" s="847"/>
      <c r="AY10" s="847"/>
      <c r="AZ10" s="847"/>
      <c r="BA10" s="847"/>
      <c r="BB10" s="847"/>
      <c r="BC10" s="847"/>
      <c r="BD10" s="847"/>
      <c r="BE10" s="847"/>
      <c r="BF10" s="847"/>
      <c r="BG10" s="847"/>
      <c r="BH10" s="847"/>
      <c r="BI10" s="847"/>
      <c r="BJ10" s="847"/>
      <c r="BK10" s="847"/>
      <c r="BL10" s="847"/>
      <c r="BM10" s="847"/>
      <c r="BN10" s="847"/>
      <c r="BO10" s="847"/>
      <c r="BP10" s="847"/>
      <c r="BQ10" s="847"/>
      <c r="BR10" s="847"/>
      <c r="BS10" s="847"/>
      <c r="BT10" s="847"/>
      <c r="BU10" s="847"/>
      <c r="BV10" s="847"/>
      <c r="BW10" s="847"/>
      <c r="BX10" s="847"/>
      <c r="BY10" s="847"/>
      <c r="BZ10" s="847"/>
      <c r="CA10" s="847"/>
      <c r="CB10" s="847"/>
      <c r="CC10" s="847"/>
      <c r="CD10" s="847"/>
      <c r="CE10" s="847"/>
      <c r="CF10" s="847"/>
      <c r="CG10" s="847"/>
      <c r="CH10" s="847"/>
      <c r="CI10" s="847"/>
      <c r="CJ10" s="847"/>
      <c r="CK10" s="847"/>
      <c r="CL10" s="847"/>
      <c r="CM10" s="847"/>
      <c r="CN10" s="847"/>
      <c r="CO10" s="847"/>
      <c r="CP10" s="847"/>
      <c r="CQ10" s="847"/>
      <c r="CR10" s="847"/>
      <c r="CS10" s="847"/>
      <c r="CT10" s="847"/>
      <c r="CU10" s="847"/>
      <c r="CV10" s="847"/>
      <c r="CW10" s="847"/>
      <c r="CX10" s="847"/>
      <c r="CY10" s="847"/>
      <c r="CZ10" s="847"/>
      <c r="DA10" s="847"/>
      <c r="DB10" s="847"/>
      <c r="DC10" s="847"/>
      <c r="DD10" s="847"/>
      <c r="DE10" s="847"/>
      <c r="DF10" s="847"/>
      <c r="DG10" s="847"/>
      <c r="DH10" s="847"/>
      <c r="DI10" s="847"/>
      <c r="DJ10" s="847"/>
      <c r="DK10" s="847"/>
      <c r="DL10" s="847"/>
      <c r="DM10" s="847"/>
      <c r="DN10" s="847"/>
      <c r="DO10" s="847"/>
      <c r="DP10" s="847"/>
      <c r="DQ10" s="847"/>
      <c r="DR10" s="847"/>
      <c r="DS10" s="847"/>
      <c r="DT10" s="847"/>
      <c r="DU10" s="847"/>
      <c r="DV10" s="847"/>
      <c r="DW10" s="847"/>
      <c r="DX10" s="847"/>
      <c r="DY10" s="847"/>
      <c r="DZ10" s="847"/>
      <c r="EA10" s="847"/>
      <c r="EB10" s="847"/>
      <c r="EC10" s="847"/>
      <c r="ED10" s="847"/>
      <c r="EE10" s="847"/>
      <c r="EF10" s="847"/>
      <c r="EG10" s="847"/>
      <c r="EH10" s="847"/>
      <c r="EI10" s="847"/>
      <c r="EJ10" s="847"/>
      <c r="EK10" s="847"/>
      <c r="EL10" s="847"/>
      <c r="EM10" s="847"/>
      <c r="EN10" s="847"/>
      <c r="EO10" s="847"/>
      <c r="EP10" s="847"/>
      <c r="EQ10" s="847"/>
      <c r="ER10" s="847"/>
      <c r="ES10" s="847"/>
      <c r="ET10" s="847"/>
      <c r="EU10" s="847"/>
      <c r="EV10" s="847"/>
      <c r="EW10" s="847"/>
      <c r="EX10" s="847"/>
      <c r="EY10" s="847"/>
      <c r="EZ10" s="847"/>
      <c r="FA10" s="847"/>
      <c r="FB10" s="847"/>
      <c r="FC10" s="847"/>
      <c r="FD10" s="847"/>
      <c r="FE10" s="847"/>
      <c r="FF10" s="847"/>
      <c r="FG10" s="847"/>
      <c r="FH10" s="847"/>
      <c r="FI10" s="847"/>
      <c r="FJ10" s="847"/>
      <c r="FK10" s="847"/>
      <c r="FL10" s="847"/>
      <c r="FM10" s="847"/>
      <c r="FN10" s="847"/>
      <c r="FO10" s="847"/>
      <c r="FP10" s="847"/>
      <c r="FQ10" s="847"/>
      <c r="FR10" s="847"/>
      <c r="FS10" s="847"/>
      <c r="FT10" s="847"/>
      <c r="FU10" s="847"/>
      <c r="FV10" s="847"/>
      <c r="FW10" s="847"/>
      <c r="FX10" s="847"/>
      <c r="FY10" s="847"/>
      <c r="FZ10" s="847"/>
      <c r="GA10" s="847"/>
      <c r="GB10" s="847"/>
      <c r="GC10" s="847"/>
      <c r="GD10" s="847"/>
      <c r="GE10" s="847"/>
      <c r="GF10" s="847"/>
      <c r="GG10" s="847"/>
      <c r="GH10" s="847"/>
      <c r="GI10" s="847"/>
      <c r="GJ10" s="847"/>
      <c r="GK10" s="847"/>
      <c r="GL10" s="847"/>
      <c r="GM10" s="847"/>
      <c r="GN10" s="847"/>
      <c r="GO10" s="847"/>
      <c r="GP10" s="847"/>
      <c r="GQ10" s="847"/>
      <c r="GR10" s="847"/>
      <c r="GS10" s="847"/>
      <c r="GT10" s="847"/>
      <c r="GU10" s="847"/>
      <c r="GV10" s="847"/>
      <c r="GW10" s="847"/>
      <c r="GX10" s="847"/>
      <c r="GY10" s="847"/>
      <c r="GZ10" s="847"/>
      <c r="HA10" s="847"/>
      <c r="HB10" s="847"/>
      <c r="HC10" s="847"/>
      <c r="HD10" s="847"/>
      <c r="HE10" s="847"/>
      <c r="HF10" s="847"/>
      <c r="HG10" s="847"/>
      <c r="HH10" s="847"/>
      <c r="HI10" s="847"/>
      <c r="HJ10" s="847"/>
      <c r="HK10" s="847"/>
      <c r="HL10" s="847"/>
      <c r="HM10" s="847"/>
      <c r="HN10" s="847"/>
      <c r="HO10" s="847"/>
      <c r="HP10" s="847"/>
      <c r="HQ10" s="847"/>
      <c r="HR10" s="847"/>
      <c r="HS10" s="847"/>
      <c r="HT10" s="847"/>
      <c r="HU10" s="847"/>
      <c r="HV10" s="847"/>
      <c r="HW10" s="847"/>
      <c r="HX10" s="847"/>
      <c r="HY10" s="847"/>
      <c r="HZ10" s="847"/>
      <c r="IA10" s="847"/>
      <c r="IB10" s="847"/>
      <c r="IC10" s="847"/>
      <c r="ID10" s="847"/>
      <c r="IE10" s="847"/>
      <c r="IF10" s="847"/>
      <c r="IG10" s="847"/>
      <c r="IH10" s="847"/>
      <c r="II10" s="847"/>
      <c r="IJ10" s="847"/>
      <c r="IK10" s="847"/>
      <c r="IL10" s="847"/>
      <c r="IM10" s="847"/>
      <c r="IN10" s="847"/>
      <c r="IO10" s="847"/>
      <c r="IP10" s="847"/>
      <c r="IQ10" s="847"/>
      <c r="IR10" s="847"/>
      <c r="IS10" s="847"/>
      <c r="IT10" s="847"/>
      <c r="IU10" s="847"/>
      <c r="IV10" s="847"/>
      <c r="IW10" s="847"/>
      <c r="IX10" s="847"/>
      <c r="IY10" s="847"/>
      <c r="IZ10" s="847"/>
      <c r="JA10" s="847"/>
      <c r="JB10" s="847"/>
      <c r="JC10" s="847"/>
      <c r="JD10" s="847"/>
      <c r="JE10" s="847"/>
      <c r="JF10" s="847"/>
      <c r="JG10" s="847"/>
      <c r="JH10" s="847"/>
      <c r="JI10" s="847"/>
      <c r="JJ10" s="847"/>
      <c r="JK10" s="847"/>
      <c r="JL10" s="847"/>
      <c r="JM10" s="847"/>
      <c r="JN10" s="847"/>
      <c r="JO10" s="847"/>
      <c r="JP10" s="847"/>
      <c r="JQ10" s="847"/>
      <c r="JR10" s="847"/>
      <c r="JS10" s="847"/>
      <c r="JT10" s="847"/>
      <c r="JU10" s="847"/>
      <c r="JV10" s="847"/>
      <c r="JW10" s="847"/>
      <c r="JX10" s="847"/>
      <c r="JY10" s="847"/>
      <c r="JZ10" s="847"/>
      <c r="KA10" s="847"/>
      <c r="KB10" s="847"/>
      <c r="KC10" s="847"/>
      <c r="KD10" s="847"/>
      <c r="KE10" s="847"/>
      <c r="KF10" s="847"/>
      <c r="KG10" s="847"/>
      <c r="KH10" s="847"/>
      <c r="KI10" s="847"/>
      <c r="KJ10" s="847"/>
      <c r="KK10" s="847"/>
      <c r="KL10" s="847"/>
      <c r="KM10" s="847"/>
      <c r="KN10" s="847"/>
      <c r="KO10" s="847"/>
      <c r="KP10" s="847"/>
      <c r="KQ10" s="847"/>
      <c r="KR10" s="847"/>
      <c r="KS10" s="847"/>
      <c r="KT10" s="847"/>
      <c r="KU10" s="847"/>
      <c r="KV10" s="847"/>
      <c r="KW10" s="847"/>
      <c r="KX10" s="847"/>
      <c r="KY10" s="847"/>
      <c r="KZ10" s="847"/>
      <c r="LA10" s="847"/>
      <c r="LB10" s="847"/>
      <c r="LC10" s="847"/>
      <c r="LD10" s="847"/>
      <c r="LE10" s="847"/>
      <c r="LF10" s="847"/>
      <c r="LG10" s="847"/>
      <c r="LH10" s="847"/>
      <c r="LI10" s="847"/>
      <c r="LJ10" s="847"/>
      <c r="LK10" s="847"/>
      <c r="LL10" s="847"/>
      <c r="LM10" s="847"/>
      <c r="LN10" s="847"/>
      <c r="LO10" s="847"/>
      <c r="LP10" s="847"/>
      <c r="LQ10" s="847"/>
      <c r="LR10" s="847"/>
      <c r="LS10" s="847"/>
      <c r="LT10" s="847"/>
      <c r="LU10" s="847"/>
      <c r="LV10" s="847"/>
      <c r="LW10" s="847"/>
      <c r="LX10" s="847"/>
      <c r="LY10" s="847"/>
      <c r="LZ10" s="847"/>
      <c r="MA10" s="847"/>
      <c r="MB10" s="847"/>
      <c r="MC10" s="847"/>
      <c r="MD10" s="847"/>
      <c r="ME10" s="847"/>
      <c r="MF10" s="847"/>
      <c r="MG10" s="847"/>
      <c r="MH10" s="847"/>
      <c r="MI10" s="847"/>
      <c r="MJ10" s="847"/>
      <c r="MK10" s="847"/>
      <c r="ML10" s="847"/>
      <c r="MM10" s="847"/>
      <c r="MN10" s="847"/>
      <c r="MO10" s="847"/>
      <c r="MP10" s="847"/>
      <c r="MQ10" s="847"/>
      <c r="MR10" s="847"/>
      <c r="MS10" s="847"/>
      <c r="MT10" s="847"/>
      <c r="MU10" s="847"/>
      <c r="MV10" s="847"/>
      <c r="MW10" s="847"/>
      <c r="MX10" s="847"/>
      <c r="MY10" s="847"/>
      <c r="MZ10" s="847"/>
      <c r="NA10" s="847"/>
      <c r="NB10" s="847"/>
      <c r="NC10" s="847"/>
      <c r="ND10" s="847"/>
      <c r="NE10" s="847"/>
      <c r="NF10" s="847"/>
      <c r="NG10" s="847"/>
      <c r="NH10" s="847"/>
      <c r="NI10" s="847"/>
      <c r="NJ10" s="847"/>
      <c r="NK10" s="847"/>
      <c r="NL10" s="847"/>
      <c r="NM10" s="847"/>
      <c r="NN10" s="847"/>
      <c r="NO10" s="847"/>
      <c r="NP10" s="847"/>
      <c r="NQ10" s="847"/>
      <c r="NR10" s="847"/>
      <c r="NS10" s="847"/>
      <c r="NT10" s="847"/>
      <c r="NU10" s="847"/>
      <c r="NV10" s="847"/>
      <c r="NW10" s="847"/>
      <c r="NX10" s="847"/>
      <c r="NY10" s="847"/>
      <c r="NZ10" s="847"/>
      <c r="OA10" s="847"/>
      <c r="OB10" s="847"/>
      <c r="OC10" s="847"/>
      <c r="OD10" s="847"/>
      <c r="OE10" s="847"/>
      <c r="OF10" s="847"/>
      <c r="OG10" s="847"/>
      <c r="OH10" s="847"/>
      <c r="OI10" s="847"/>
      <c r="OJ10" s="847"/>
      <c r="OK10" s="847"/>
      <c r="OL10" s="847"/>
      <c r="OM10" s="847"/>
      <c r="ON10" s="847"/>
      <c r="OO10" s="847"/>
      <c r="OP10" s="847"/>
      <c r="OQ10" s="847"/>
      <c r="OR10" s="847"/>
      <c r="OS10" s="847"/>
      <c r="OT10" s="847"/>
      <c r="OU10" s="847"/>
      <c r="OV10" s="847"/>
      <c r="OW10" s="847"/>
      <c r="OX10" s="847"/>
      <c r="OY10" s="847"/>
      <c r="OZ10" s="847"/>
      <c r="PA10" s="847"/>
      <c r="PB10" s="847"/>
      <c r="PC10" s="847"/>
      <c r="PD10" s="847"/>
      <c r="PE10" s="847"/>
      <c r="PF10" s="847"/>
      <c r="PG10" s="847"/>
      <c r="PH10" s="847"/>
      <c r="PI10" s="847"/>
      <c r="PJ10" s="847"/>
      <c r="PK10" s="847"/>
      <c r="PL10" s="847"/>
      <c r="PM10" s="847"/>
      <c r="PN10" s="847"/>
      <c r="PO10" s="847"/>
      <c r="PP10" s="847"/>
      <c r="PQ10" s="847"/>
      <c r="PR10" s="847"/>
      <c r="PS10" s="847"/>
      <c r="PT10" s="847"/>
      <c r="PU10" s="847"/>
      <c r="PV10" s="847"/>
      <c r="PW10" s="847"/>
      <c r="PX10" s="847"/>
      <c r="PY10" s="847"/>
      <c r="PZ10" s="847"/>
      <c r="QA10" s="847"/>
      <c r="QB10" s="847"/>
      <c r="QC10" s="847"/>
      <c r="QD10" s="847"/>
      <c r="QE10" s="847"/>
      <c r="QF10" s="847"/>
      <c r="QG10" s="847"/>
      <c r="QH10" s="847"/>
      <c r="QI10" s="847"/>
      <c r="QJ10" s="847"/>
      <c r="QK10" s="847"/>
      <c r="QL10" s="847"/>
      <c r="QM10" s="847"/>
      <c r="QN10" s="847"/>
      <c r="QO10" s="847"/>
      <c r="QP10" s="847"/>
      <c r="QQ10" s="847"/>
      <c r="QR10" s="847"/>
      <c r="QS10" s="847"/>
      <c r="QT10" s="847"/>
      <c r="QU10" s="847"/>
      <c r="QV10" s="847"/>
      <c r="QW10" s="847"/>
      <c r="QX10" s="847"/>
      <c r="QY10" s="847"/>
      <c r="QZ10" s="847"/>
      <c r="RA10" s="847"/>
      <c r="RB10" s="847"/>
      <c r="RC10" s="847"/>
      <c r="RD10" s="847"/>
      <c r="RE10" s="847"/>
      <c r="RF10" s="847"/>
      <c r="RG10" s="847"/>
      <c r="RH10" s="847"/>
      <c r="RI10" s="847"/>
      <c r="RJ10" s="847"/>
      <c r="RK10" s="847"/>
      <c r="RL10" s="847"/>
      <c r="RM10" s="847"/>
      <c r="RN10" s="847"/>
      <c r="RO10" s="847"/>
      <c r="RP10" s="847"/>
      <c r="RQ10" s="847"/>
      <c r="RR10" s="847"/>
      <c r="RS10" s="847"/>
      <c r="RT10" s="847"/>
      <c r="RU10" s="847"/>
      <c r="RV10" s="847"/>
      <c r="RW10" s="847"/>
      <c r="RX10" s="847"/>
      <c r="RY10" s="847"/>
      <c r="RZ10" s="847"/>
      <c r="SA10" s="847"/>
      <c r="SB10" s="847"/>
      <c r="SC10" s="847"/>
      <c r="SD10" s="847"/>
      <c r="SE10" s="847"/>
      <c r="SF10" s="847"/>
      <c r="SG10" s="847"/>
      <c r="SH10" s="847"/>
      <c r="SI10" s="847"/>
      <c r="SJ10" s="847"/>
      <c r="SK10" s="847"/>
      <c r="SL10" s="847"/>
      <c r="SM10" s="847"/>
      <c r="SN10" s="847"/>
      <c r="SO10" s="847"/>
      <c r="SP10" s="847"/>
      <c r="SQ10" s="847"/>
      <c r="SR10" s="847"/>
      <c r="SS10" s="847"/>
      <c r="ST10" s="847"/>
      <c r="SU10" s="847"/>
      <c r="SV10" s="847"/>
      <c r="SW10" s="847"/>
      <c r="SX10" s="847"/>
      <c r="SY10" s="847"/>
      <c r="SZ10" s="847"/>
      <c r="TA10" s="847"/>
      <c r="TB10" s="847"/>
      <c r="TC10" s="847"/>
      <c r="TD10" s="847"/>
      <c r="TE10" s="847"/>
      <c r="TF10" s="847"/>
      <c r="TG10" s="847"/>
      <c r="TH10" s="847"/>
      <c r="TI10" s="847"/>
      <c r="TJ10" s="847"/>
      <c r="TK10" s="847"/>
      <c r="TL10" s="847"/>
      <c r="TM10" s="847"/>
      <c r="TN10" s="847"/>
      <c r="TO10" s="847"/>
      <c r="TP10" s="847"/>
      <c r="TQ10" s="847"/>
      <c r="TR10" s="847"/>
      <c r="TS10" s="847"/>
      <c r="TT10" s="847"/>
      <c r="TU10" s="847"/>
      <c r="TV10" s="847"/>
      <c r="TW10" s="847"/>
      <c r="TX10" s="847"/>
      <c r="TY10" s="847"/>
      <c r="TZ10" s="847"/>
      <c r="UA10" s="847"/>
      <c r="UB10" s="847"/>
      <c r="UC10" s="847"/>
      <c r="UD10" s="847"/>
      <c r="UE10" s="847"/>
      <c r="UF10" s="847"/>
      <c r="UG10" s="847"/>
      <c r="UH10" s="847"/>
      <c r="UI10" s="847"/>
      <c r="UJ10" s="847"/>
      <c r="UK10" s="847"/>
      <c r="UL10" s="847"/>
      <c r="UM10" s="847"/>
      <c r="UN10" s="847"/>
      <c r="UO10" s="847"/>
      <c r="UP10" s="847"/>
      <c r="UQ10" s="847"/>
      <c r="UR10" s="847"/>
      <c r="US10" s="847"/>
      <c r="UT10" s="847"/>
      <c r="UU10" s="847"/>
      <c r="UV10" s="847"/>
      <c r="UW10" s="847"/>
      <c r="UX10" s="847"/>
      <c r="UY10" s="847"/>
      <c r="UZ10" s="847"/>
      <c r="VA10" s="847"/>
      <c r="VB10" s="847"/>
      <c r="VC10" s="847"/>
      <c r="VD10" s="847"/>
      <c r="VE10" s="847"/>
      <c r="VF10" s="847"/>
      <c r="VG10" s="847"/>
      <c r="VH10" s="847"/>
      <c r="VI10" s="847"/>
      <c r="VJ10" s="847"/>
      <c r="VK10" s="847"/>
      <c r="VL10" s="847"/>
      <c r="VM10" s="847"/>
      <c r="VN10" s="847"/>
      <c r="VO10" s="847"/>
      <c r="VP10" s="847"/>
      <c r="VQ10" s="847"/>
      <c r="VR10" s="847"/>
      <c r="VS10" s="847"/>
      <c r="VT10" s="847"/>
      <c r="VU10" s="847"/>
      <c r="VV10" s="847"/>
      <c r="VW10" s="847"/>
      <c r="VX10" s="847"/>
      <c r="VY10" s="847"/>
      <c r="VZ10" s="847"/>
      <c r="WA10" s="847"/>
      <c r="WB10" s="847"/>
      <c r="WC10" s="847"/>
      <c r="WD10" s="847"/>
      <c r="WE10" s="847"/>
      <c r="WF10" s="847"/>
      <c r="WG10" s="847"/>
      <c r="WH10" s="847"/>
      <c r="WI10" s="847"/>
      <c r="WJ10" s="847"/>
      <c r="WK10" s="847"/>
      <c r="WL10" s="847"/>
      <c r="WM10" s="847"/>
      <c r="WN10" s="847"/>
      <c r="WO10" s="847"/>
      <c r="WP10" s="847"/>
      <c r="WQ10" s="847"/>
      <c r="WR10" s="847"/>
      <c r="WS10" s="847"/>
      <c r="WT10" s="847"/>
      <c r="WU10" s="847"/>
      <c r="WV10" s="847"/>
      <c r="WW10" s="847"/>
      <c r="WX10" s="847"/>
      <c r="WY10" s="847"/>
      <c r="WZ10" s="847"/>
      <c r="XA10" s="847"/>
      <c r="XB10" s="847"/>
      <c r="XC10" s="847"/>
      <c r="XD10" s="847"/>
      <c r="XE10" s="847"/>
      <c r="XF10" s="847"/>
      <c r="XG10" s="847"/>
      <c r="XH10" s="847"/>
      <c r="XI10" s="847"/>
      <c r="XJ10" s="847"/>
      <c r="XK10" s="847"/>
      <c r="XL10" s="847"/>
      <c r="XM10" s="847"/>
      <c r="XN10" s="847"/>
      <c r="XO10" s="847"/>
      <c r="XP10" s="847"/>
      <c r="XQ10" s="847"/>
      <c r="XR10" s="847"/>
      <c r="XS10" s="847"/>
      <c r="XT10" s="847"/>
      <c r="XU10" s="847"/>
      <c r="XV10" s="847"/>
      <c r="XW10" s="847"/>
      <c r="XX10" s="847"/>
      <c r="XY10" s="847"/>
      <c r="XZ10" s="847"/>
      <c r="YA10" s="847"/>
      <c r="YB10" s="847"/>
      <c r="YC10" s="847"/>
      <c r="YD10" s="847"/>
      <c r="YE10" s="847"/>
      <c r="YF10" s="847"/>
      <c r="YG10" s="847"/>
      <c r="YH10" s="847"/>
      <c r="YI10" s="847"/>
      <c r="YJ10" s="847"/>
      <c r="YK10" s="847"/>
      <c r="YL10" s="847"/>
      <c r="YM10" s="847"/>
      <c r="YN10" s="847"/>
      <c r="YO10" s="847"/>
      <c r="YP10" s="847"/>
      <c r="YQ10" s="847"/>
      <c r="YR10" s="847"/>
      <c r="YS10" s="847"/>
      <c r="YT10" s="847"/>
      <c r="YU10" s="847"/>
      <c r="YV10" s="847"/>
      <c r="YW10" s="847"/>
      <c r="YX10" s="847"/>
      <c r="YY10" s="847"/>
      <c r="YZ10" s="847"/>
      <c r="ZA10" s="847"/>
      <c r="ZB10" s="847"/>
      <c r="ZC10" s="847"/>
      <c r="ZD10" s="847"/>
      <c r="ZE10" s="847"/>
      <c r="ZF10" s="847"/>
      <c r="ZG10" s="847"/>
      <c r="ZH10" s="847"/>
      <c r="ZI10" s="847"/>
      <c r="ZJ10" s="847"/>
      <c r="ZK10" s="847"/>
      <c r="ZL10" s="847"/>
      <c r="ZM10" s="847"/>
      <c r="ZN10" s="847"/>
      <c r="ZO10" s="847"/>
      <c r="ZP10" s="847"/>
      <c r="ZQ10" s="847"/>
      <c r="ZR10" s="847"/>
      <c r="ZS10" s="847"/>
      <c r="ZT10" s="847"/>
      <c r="ZU10" s="847"/>
      <c r="ZV10" s="847"/>
      <c r="ZW10" s="847"/>
      <c r="ZX10" s="847"/>
      <c r="ZY10" s="847"/>
      <c r="ZZ10" s="847"/>
      <c r="AAA10" s="847"/>
      <c r="AAB10" s="847"/>
      <c r="AAC10" s="847"/>
      <c r="AAD10" s="847"/>
      <c r="AAE10" s="847"/>
      <c r="AAF10" s="847"/>
      <c r="AAG10" s="847"/>
      <c r="AAH10" s="847"/>
      <c r="AAI10" s="847"/>
      <c r="AAJ10" s="847"/>
      <c r="AAK10" s="847"/>
      <c r="AAL10" s="847"/>
      <c r="AAM10" s="847"/>
      <c r="AAN10" s="847"/>
      <c r="AAO10" s="847"/>
      <c r="AAP10" s="847"/>
      <c r="AAQ10" s="847"/>
      <c r="AAR10" s="847"/>
      <c r="AAS10" s="847"/>
      <c r="AAT10" s="847"/>
      <c r="AAU10" s="847"/>
      <c r="AAV10" s="847"/>
      <c r="AAW10" s="847"/>
      <c r="AAX10" s="847"/>
      <c r="AAY10" s="847"/>
      <c r="AAZ10" s="847"/>
      <c r="ABA10" s="847"/>
      <c r="ABB10" s="847"/>
      <c r="ABC10" s="847"/>
      <c r="ABD10" s="847"/>
      <c r="ABE10" s="847"/>
      <c r="ABF10" s="847"/>
      <c r="ABG10" s="847"/>
      <c r="ABH10" s="847"/>
      <c r="ABI10" s="847"/>
      <c r="ABJ10" s="847"/>
      <c r="ABK10" s="847"/>
      <c r="ABL10" s="847"/>
      <c r="ABM10" s="847"/>
      <c r="ABN10" s="847"/>
      <c r="ABO10" s="847"/>
      <c r="ABP10" s="847"/>
      <c r="ABQ10" s="847"/>
      <c r="ABR10" s="847"/>
      <c r="ABS10" s="847"/>
      <c r="ABT10" s="847"/>
      <c r="ABU10" s="847"/>
      <c r="ABV10" s="847"/>
      <c r="ABW10" s="847"/>
      <c r="ABX10" s="847"/>
      <c r="ABY10" s="847"/>
      <c r="ABZ10" s="847"/>
      <c r="ACA10" s="847"/>
      <c r="ACB10" s="847"/>
      <c r="ACC10" s="847"/>
      <c r="ACD10" s="847"/>
      <c r="ACE10" s="847"/>
      <c r="ACF10" s="847"/>
      <c r="ACG10" s="847"/>
      <c r="ACH10" s="847"/>
      <c r="ACI10" s="847"/>
      <c r="ACJ10" s="847"/>
      <c r="ACK10" s="847"/>
      <c r="ACL10" s="847"/>
      <c r="ACM10" s="847"/>
      <c r="ACN10" s="847"/>
      <c r="ACO10" s="847"/>
      <c r="ACP10" s="847"/>
      <c r="ACQ10" s="847"/>
      <c r="ACR10" s="847"/>
      <c r="ACS10" s="847"/>
      <c r="ACT10" s="847"/>
      <c r="ACU10" s="847"/>
      <c r="ACV10" s="847"/>
      <c r="ACW10" s="847"/>
      <c r="ACX10" s="847"/>
      <c r="ACY10" s="847"/>
      <c r="ACZ10" s="847"/>
      <c r="ADA10" s="847"/>
      <c r="ADB10" s="847"/>
      <c r="ADC10" s="847"/>
      <c r="ADD10" s="847"/>
      <c r="ADE10" s="847"/>
      <c r="ADF10" s="847"/>
      <c r="ADG10" s="847"/>
      <c r="ADH10" s="847"/>
      <c r="ADI10" s="847"/>
      <c r="ADJ10" s="847"/>
      <c r="ADK10" s="847"/>
      <c r="ADL10" s="847"/>
      <c r="ADM10" s="847"/>
      <c r="ADN10" s="847"/>
      <c r="ADO10" s="847"/>
      <c r="ADP10" s="847"/>
      <c r="ADQ10" s="847"/>
      <c r="ADR10" s="847"/>
      <c r="ADS10" s="847"/>
      <c r="ADT10" s="847"/>
      <c r="ADU10" s="847"/>
      <c r="ADV10" s="847"/>
      <c r="ADW10" s="847"/>
      <c r="ADX10" s="847"/>
      <c r="ADY10" s="847"/>
      <c r="ADZ10" s="847"/>
      <c r="AEA10" s="847"/>
      <c r="AEB10" s="847"/>
      <c r="AEC10" s="847"/>
      <c r="AED10" s="847"/>
      <c r="AEE10" s="847"/>
      <c r="AEF10" s="847"/>
      <c r="AEG10" s="847"/>
      <c r="AEH10" s="847"/>
      <c r="AEI10" s="847"/>
      <c r="AEJ10" s="847"/>
      <c r="AEK10" s="847"/>
      <c r="AEL10" s="847"/>
      <c r="AEM10" s="847"/>
      <c r="AEN10" s="847"/>
      <c r="AEO10" s="847"/>
      <c r="AEP10" s="847"/>
      <c r="AEQ10" s="847"/>
      <c r="AER10" s="847"/>
      <c r="AES10" s="847"/>
      <c r="AET10" s="847"/>
      <c r="AEU10" s="847"/>
      <c r="AEV10" s="847"/>
      <c r="AEW10" s="847"/>
      <c r="AEX10" s="847"/>
      <c r="AEY10" s="847"/>
      <c r="AEZ10" s="847"/>
      <c r="AFA10" s="847"/>
      <c r="AFB10" s="847"/>
      <c r="AFC10" s="847"/>
      <c r="AFD10" s="847"/>
      <c r="AFE10" s="847"/>
      <c r="AFF10" s="847"/>
      <c r="AFG10" s="847"/>
      <c r="AFH10" s="847"/>
      <c r="AFI10" s="847"/>
      <c r="AFJ10" s="847"/>
      <c r="AFK10" s="847"/>
      <c r="AFL10" s="847"/>
      <c r="AFM10" s="847"/>
      <c r="AFN10" s="847"/>
      <c r="AFO10" s="847"/>
      <c r="AFP10" s="847"/>
      <c r="AFQ10" s="847"/>
      <c r="AFR10" s="847"/>
      <c r="AFS10" s="847"/>
      <c r="AFT10" s="847"/>
      <c r="AFU10" s="847"/>
      <c r="AFV10" s="847"/>
      <c r="AFW10" s="847"/>
      <c r="AFX10" s="847"/>
      <c r="AFY10" s="847"/>
      <c r="AFZ10" s="847"/>
      <c r="AGA10" s="847"/>
      <c r="AGB10" s="847"/>
      <c r="AGC10" s="847"/>
      <c r="AGD10" s="847"/>
      <c r="AGE10" s="847"/>
      <c r="AGF10" s="847"/>
      <c r="AGG10" s="847"/>
      <c r="AGH10" s="847"/>
      <c r="AGI10" s="847"/>
      <c r="AGJ10" s="847"/>
      <c r="AGK10" s="847"/>
      <c r="AGL10" s="847"/>
      <c r="AGM10" s="847"/>
      <c r="AGN10" s="847"/>
      <c r="AGO10" s="847"/>
      <c r="AGP10" s="847"/>
      <c r="AGQ10" s="847"/>
      <c r="AGR10" s="847"/>
      <c r="AGS10" s="847"/>
      <c r="AGT10" s="847"/>
      <c r="AGU10" s="847"/>
      <c r="AGV10" s="847"/>
      <c r="AGW10" s="847"/>
      <c r="AGX10" s="847"/>
      <c r="AGY10" s="847"/>
      <c r="AGZ10" s="847"/>
      <c r="AHA10" s="847"/>
      <c r="AHB10" s="847"/>
      <c r="AHC10" s="847"/>
      <c r="AHD10" s="847"/>
      <c r="AHE10" s="847"/>
      <c r="AHF10" s="847"/>
      <c r="AHG10" s="847"/>
      <c r="AHH10" s="847"/>
      <c r="AHI10" s="847"/>
      <c r="AHJ10" s="847"/>
      <c r="AHK10" s="847"/>
      <c r="AHL10" s="847"/>
      <c r="AHM10" s="847"/>
      <c r="AHN10" s="847"/>
      <c r="AHO10" s="847"/>
      <c r="AHP10" s="847"/>
      <c r="AHQ10" s="847"/>
      <c r="AHR10" s="847"/>
      <c r="AHS10" s="847"/>
      <c r="AHT10" s="847"/>
      <c r="AHU10" s="847"/>
      <c r="AHV10" s="847"/>
      <c r="AHW10" s="847"/>
      <c r="AHX10" s="847"/>
      <c r="AHY10" s="847"/>
      <c r="AHZ10" s="847"/>
      <c r="AIA10" s="847"/>
      <c r="AIB10" s="847"/>
      <c r="AIC10" s="847"/>
      <c r="AID10" s="847"/>
      <c r="AIE10" s="847"/>
      <c r="AIF10" s="847"/>
      <c r="AIG10" s="847"/>
      <c r="AIH10" s="847"/>
      <c r="AII10" s="847"/>
      <c r="AIJ10" s="847"/>
      <c r="AIK10" s="847"/>
      <c r="AIL10" s="847"/>
      <c r="AIM10" s="847"/>
      <c r="AIN10" s="847"/>
      <c r="AIO10" s="847"/>
      <c r="AIP10" s="847"/>
      <c r="AIQ10" s="847"/>
      <c r="AIR10" s="847"/>
      <c r="AIS10" s="847"/>
      <c r="AIT10" s="847"/>
      <c r="AIU10" s="847"/>
      <c r="AIV10" s="847"/>
      <c r="AIW10" s="847"/>
      <c r="AIX10" s="847"/>
      <c r="AIY10" s="847"/>
      <c r="AIZ10" s="847"/>
      <c r="AJA10" s="847"/>
      <c r="AJB10" s="847"/>
      <c r="AJC10" s="847"/>
      <c r="AJD10" s="847"/>
      <c r="AJE10" s="847"/>
      <c r="AJF10" s="847"/>
      <c r="AJG10" s="847"/>
      <c r="AJH10" s="847"/>
      <c r="AJI10" s="847"/>
      <c r="AJJ10" s="847"/>
      <c r="AJK10" s="847"/>
      <c r="AJL10" s="847"/>
      <c r="AJM10" s="847"/>
      <c r="AJN10" s="847"/>
      <c r="AJO10" s="847"/>
      <c r="AJP10" s="847"/>
      <c r="AJQ10" s="847"/>
      <c r="AJR10" s="847"/>
      <c r="AJS10" s="847"/>
      <c r="AJT10" s="847"/>
      <c r="AJU10" s="847"/>
      <c r="AJV10" s="847"/>
      <c r="AJW10" s="847"/>
      <c r="AJX10" s="847"/>
      <c r="AJY10" s="847"/>
      <c r="AJZ10" s="847"/>
      <c r="AKA10" s="847"/>
      <c r="AKB10" s="847"/>
      <c r="AKC10" s="847"/>
      <c r="AKD10" s="847"/>
      <c r="AKE10" s="847"/>
      <c r="AKF10" s="847"/>
      <c r="AKG10" s="847"/>
      <c r="AKH10" s="847"/>
      <c r="AKI10" s="847"/>
      <c r="AKJ10" s="847"/>
      <c r="AKK10" s="847"/>
      <c r="AKL10" s="847"/>
      <c r="AKM10" s="847"/>
      <c r="AKN10" s="847"/>
      <c r="AKO10" s="847"/>
      <c r="AKP10" s="847"/>
    </row>
    <row r="11" spans="1:978" s="117" customFormat="1" ht="15" customHeight="1" x14ac:dyDescent="0.3">
      <c r="A11" s="195"/>
      <c r="B11" s="735" t="s">
        <v>1676</v>
      </c>
      <c r="C11" s="703" t="s">
        <v>498</v>
      </c>
      <c r="D11" s="805" t="s">
        <v>1677</v>
      </c>
      <c r="E11" s="262"/>
      <c r="F11" s="847"/>
      <c r="G11" s="847"/>
      <c r="H11" s="847"/>
      <c r="I11" s="847"/>
      <c r="J11" s="847"/>
      <c r="K11" s="847"/>
      <c r="L11" s="847"/>
      <c r="M11" s="847"/>
      <c r="N11" s="847"/>
      <c r="O11" s="847"/>
      <c r="P11" s="847"/>
      <c r="Q11" s="847"/>
      <c r="R11" s="847"/>
      <c r="S11" s="847"/>
      <c r="T11" s="847"/>
      <c r="U11" s="847"/>
      <c r="V11" s="847"/>
      <c r="W11" s="847"/>
      <c r="X11" s="847"/>
      <c r="Y11" s="847"/>
      <c r="Z11" s="847"/>
      <c r="AA11" s="847"/>
      <c r="AB11" s="847"/>
      <c r="AC11" s="847"/>
      <c r="AD11" s="847"/>
      <c r="AE11" s="847"/>
      <c r="AF11" s="847"/>
      <c r="AG11" s="847"/>
      <c r="AH11" s="847"/>
      <c r="AI11" s="847"/>
      <c r="AJ11" s="847"/>
      <c r="AK11" s="847"/>
      <c r="AL11" s="847"/>
      <c r="AM11" s="847"/>
      <c r="AN11" s="847"/>
      <c r="AO11" s="847"/>
      <c r="AP11" s="847"/>
      <c r="AQ11" s="847"/>
      <c r="AR11" s="847"/>
      <c r="AS11" s="847"/>
      <c r="AT11" s="847"/>
      <c r="AU11" s="847"/>
      <c r="AV11" s="847"/>
      <c r="AW11" s="847"/>
      <c r="AX11" s="847"/>
      <c r="AY11" s="847"/>
      <c r="AZ11" s="847"/>
      <c r="BA11" s="847"/>
      <c r="BB11" s="847"/>
      <c r="BC11" s="847"/>
      <c r="BD11" s="847"/>
      <c r="BE11" s="847"/>
      <c r="BF11" s="847"/>
      <c r="BG11" s="847"/>
      <c r="BH11" s="847"/>
      <c r="BI11" s="847"/>
      <c r="BJ11" s="847"/>
      <c r="BK11" s="847"/>
      <c r="BL11" s="847"/>
      <c r="BM11" s="847"/>
      <c r="BN11" s="847"/>
      <c r="BO11" s="847"/>
      <c r="BP11" s="847"/>
      <c r="BQ11" s="847"/>
      <c r="BR11" s="847"/>
      <c r="BS11" s="847"/>
      <c r="BT11" s="847"/>
      <c r="BU11" s="847"/>
      <c r="BV11" s="847"/>
      <c r="BW11" s="847"/>
      <c r="BX11" s="847"/>
      <c r="BY11" s="847"/>
      <c r="BZ11" s="847"/>
      <c r="CA11" s="847"/>
      <c r="CB11" s="847"/>
      <c r="CC11" s="847"/>
      <c r="CD11" s="847"/>
      <c r="CE11" s="847"/>
      <c r="CF11" s="847"/>
      <c r="CG11" s="847"/>
      <c r="CH11" s="847"/>
      <c r="CI11" s="847"/>
      <c r="CJ11" s="847"/>
      <c r="CK11" s="847"/>
      <c r="CL11" s="847"/>
      <c r="CM11" s="847"/>
      <c r="CN11" s="847"/>
      <c r="CO11" s="847"/>
      <c r="CP11" s="847"/>
      <c r="CQ11" s="847"/>
      <c r="CR11" s="847"/>
      <c r="CS11" s="847"/>
      <c r="CT11" s="847"/>
      <c r="CU11" s="847"/>
      <c r="CV11" s="847"/>
      <c r="CW11" s="847"/>
      <c r="CX11" s="847"/>
      <c r="CY11" s="847"/>
      <c r="CZ11" s="847"/>
      <c r="DA11" s="847"/>
      <c r="DB11" s="847"/>
      <c r="DC11" s="847"/>
      <c r="DD11" s="847"/>
      <c r="DE11" s="847"/>
      <c r="DF11" s="847"/>
      <c r="DG11" s="847"/>
      <c r="DH11" s="847"/>
      <c r="DI11" s="847"/>
      <c r="DJ11" s="847"/>
      <c r="DK11" s="847"/>
      <c r="DL11" s="847"/>
      <c r="DM11" s="847"/>
      <c r="DN11" s="847"/>
      <c r="DO11" s="847"/>
      <c r="DP11" s="847"/>
      <c r="DQ11" s="847"/>
      <c r="DR11" s="847"/>
      <c r="DS11" s="847"/>
      <c r="DT11" s="847"/>
      <c r="DU11" s="847"/>
      <c r="DV11" s="847"/>
      <c r="DW11" s="847"/>
      <c r="DX11" s="847"/>
      <c r="DY11" s="847"/>
      <c r="DZ11" s="847"/>
      <c r="EA11" s="847"/>
      <c r="EB11" s="847"/>
      <c r="EC11" s="847"/>
      <c r="ED11" s="847"/>
      <c r="EE11" s="847"/>
      <c r="EF11" s="847"/>
      <c r="EG11" s="847"/>
      <c r="EH11" s="847"/>
      <c r="EI11" s="847"/>
      <c r="EJ11" s="847"/>
      <c r="EK11" s="847"/>
      <c r="EL11" s="847"/>
      <c r="EM11" s="847"/>
      <c r="EN11" s="847"/>
      <c r="EO11" s="847"/>
      <c r="EP11" s="847"/>
      <c r="EQ11" s="847"/>
      <c r="ER11" s="847"/>
      <c r="ES11" s="847"/>
      <c r="ET11" s="847"/>
      <c r="EU11" s="847"/>
      <c r="EV11" s="847"/>
      <c r="EW11" s="847"/>
      <c r="EX11" s="847"/>
      <c r="EY11" s="847"/>
      <c r="EZ11" s="847"/>
      <c r="FA11" s="847"/>
      <c r="FB11" s="847"/>
      <c r="FC11" s="847"/>
      <c r="FD11" s="847"/>
      <c r="FE11" s="847"/>
      <c r="FF11" s="847"/>
      <c r="FG11" s="847"/>
      <c r="FH11" s="847"/>
      <c r="FI11" s="847"/>
      <c r="FJ11" s="847"/>
      <c r="FK11" s="847"/>
      <c r="FL11" s="847"/>
      <c r="FM11" s="847"/>
      <c r="FN11" s="847"/>
      <c r="FO11" s="847"/>
      <c r="FP11" s="847"/>
      <c r="FQ11" s="847"/>
      <c r="FR11" s="847"/>
      <c r="FS11" s="847"/>
      <c r="FT11" s="847"/>
      <c r="FU11" s="847"/>
      <c r="FV11" s="847"/>
      <c r="FW11" s="847"/>
      <c r="FX11" s="847"/>
      <c r="FY11" s="847"/>
      <c r="FZ11" s="847"/>
      <c r="GA11" s="847"/>
      <c r="GB11" s="847"/>
      <c r="GC11" s="847"/>
      <c r="GD11" s="847"/>
      <c r="GE11" s="847"/>
      <c r="GF11" s="847"/>
      <c r="GG11" s="847"/>
      <c r="GH11" s="847"/>
      <c r="GI11" s="847"/>
      <c r="GJ11" s="847"/>
      <c r="GK11" s="847"/>
      <c r="GL11" s="847"/>
      <c r="GM11" s="847"/>
      <c r="GN11" s="847"/>
      <c r="GO11" s="847"/>
      <c r="GP11" s="847"/>
      <c r="GQ11" s="847"/>
      <c r="GR11" s="847"/>
      <c r="GS11" s="847"/>
      <c r="GT11" s="847"/>
      <c r="GU11" s="847"/>
      <c r="GV11" s="847"/>
      <c r="GW11" s="847"/>
      <c r="GX11" s="847"/>
      <c r="GY11" s="847"/>
      <c r="GZ11" s="847"/>
      <c r="HA11" s="847"/>
      <c r="HB11" s="847"/>
      <c r="HC11" s="847"/>
      <c r="HD11" s="847"/>
      <c r="HE11" s="847"/>
      <c r="HF11" s="847"/>
      <c r="HG11" s="847"/>
      <c r="HH11" s="847"/>
      <c r="HI11" s="847"/>
      <c r="HJ11" s="847"/>
      <c r="HK11" s="847"/>
      <c r="HL11" s="847"/>
      <c r="HM11" s="847"/>
      <c r="HN11" s="847"/>
      <c r="HO11" s="847"/>
      <c r="HP11" s="847"/>
      <c r="HQ11" s="847"/>
      <c r="HR11" s="847"/>
      <c r="HS11" s="847"/>
      <c r="HT11" s="847"/>
      <c r="HU11" s="847"/>
      <c r="HV11" s="847"/>
      <c r="HW11" s="847"/>
      <c r="HX11" s="847"/>
      <c r="HY11" s="847"/>
      <c r="HZ11" s="847"/>
      <c r="IA11" s="847"/>
      <c r="IB11" s="847"/>
      <c r="IC11" s="847"/>
      <c r="ID11" s="847"/>
      <c r="IE11" s="847"/>
      <c r="IF11" s="847"/>
      <c r="IG11" s="847"/>
      <c r="IH11" s="847"/>
      <c r="II11" s="847"/>
      <c r="IJ11" s="847"/>
      <c r="IK11" s="847"/>
      <c r="IL11" s="847"/>
      <c r="IM11" s="847"/>
      <c r="IN11" s="847"/>
      <c r="IO11" s="847"/>
      <c r="IP11" s="847"/>
      <c r="IQ11" s="847"/>
      <c r="IR11" s="847"/>
      <c r="IS11" s="847"/>
      <c r="IT11" s="847"/>
      <c r="IU11" s="847"/>
      <c r="IV11" s="847"/>
      <c r="IW11" s="847"/>
      <c r="IX11" s="847"/>
      <c r="IY11" s="847"/>
      <c r="IZ11" s="847"/>
      <c r="JA11" s="847"/>
      <c r="JB11" s="847"/>
      <c r="JC11" s="847"/>
      <c r="JD11" s="847"/>
      <c r="JE11" s="847"/>
      <c r="JF11" s="847"/>
      <c r="JG11" s="847"/>
      <c r="JH11" s="847"/>
      <c r="JI11" s="847"/>
      <c r="JJ11" s="847"/>
      <c r="JK11" s="847"/>
      <c r="JL11" s="847"/>
      <c r="JM11" s="847"/>
      <c r="JN11" s="847"/>
      <c r="JO11" s="847"/>
      <c r="JP11" s="847"/>
      <c r="JQ11" s="847"/>
      <c r="JR11" s="847"/>
      <c r="JS11" s="847"/>
      <c r="JT11" s="847"/>
      <c r="JU11" s="847"/>
      <c r="JV11" s="847"/>
      <c r="JW11" s="847"/>
      <c r="JX11" s="847"/>
      <c r="JY11" s="847"/>
      <c r="JZ11" s="847"/>
      <c r="KA11" s="847"/>
      <c r="KB11" s="847"/>
      <c r="KC11" s="847"/>
      <c r="KD11" s="847"/>
      <c r="KE11" s="847"/>
      <c r="KF11" s="847"/>
      <c r="KG11" s="847"/>
      <c r="KH11" s="847"/>
      <c r="KI11" s="847"/>
      <c r="KJ11" s="847"/>
      <c r="KK11" s="847"/>
      <c r="KL11" s="847"/>
      <c r="KM11" s="847"/>
      <c r="KN11" s="847"/>
      <c r="KO11" s="847"/>
      <c r="KP11" s="847"/>
      <c r="KQ11" s="847"/>
      <c r="KR11" s="847"/>
      <c r="KS11" s="847"/>
      <c r="KT11" s="847"/>
      <c r="KU11" s="847"/>
      <c r="KV11" s="847"/>
      <c r="KW11" s="847"/>
      <c r="KX11" s="847"/>
      <c r="KY11" s="847"/>
      <c r="KZ11" s="847"/>
      <c r="LA11" s="847"/>
      <c r="LB11" s="847"/>
      <c r="LC11" s="847"/>
      <c r="LD11" s="847"/>
      <c r="LE11" s="847"/>
      <c r="LF11" s="847"/>
      <c r="LG11" s="847"/>
      <c r="LH11" s="847"/>
      <c r="LI11" s="847"/>
      <c r="LJ11" s="847"/>
      <c r="LK11" s="847"/>
      <c r="LL11" s="847"/>
      <c r="LM11" s="847"/>
      <c r="LN11" s="847"/>
      <c r="LO11" s="847"/>
      <c r="LP11" s="847"/>
      <c r="LQ11" s="847"/>
      <c r="LR11" s="847"/>
      <c r="LS11" s="847"/>
      <c r="LT11" s="847"/>
      <c r="LU11" s="847"/>
      <c r="LV11" s="847"/>
      <c r="LW11" s="847"/>
      <c r="LX11" s="847"/>
      <c r="LY11" s="847"/>
      <c r="LZ11" s="847"/>
      <c r="MA11" s="847"/>
      <c r="MB11" s="847"/>
      <c r="MC11" s="847"/>
      <c r="MD11" s="847"/>
      <c r="ME11" s="847"/>
      <c r="MF11" s="847"/>
      <c r="MG11" s="847"/>
      <c r="MH11" s="847"/>
      <c r="MI11" s="847"/>
      <c r="MJ11" s="847"/>
      <c r="MK11" s="847"/>
      <c r="ML11" s="847"/>
      <c r="MM11" s="847"/>
      <c r="MN11" s="847"/>
      <c r="MO11" s="847"/>
      <c r="MP11" s="847"/>
      <c r="MQ11" s="847"/>
      <c r="MR11" s="847"/>
      <c r="MS11" s="847"/>
      <c r="MT11" s="847"/>
      <c r="MU11" s="847"/>
      <c r="MV11" s="847"/>
      <c r="MW11" s="847"/>
      <c r="MX11" s="847"/>
      <c r="MY11" s="847"/>
      <c r="MZ11" s="847"/>
      <c r="NA11" s="847"/>
      <c r="NB11" s="847"/>
      <c r="NC11" s="847"/>
      <c r="ND11" s="847"/>
      <c r="NE11" s="847"/>
      <c r="NF11" s="847"/>
      <c r="NG11" s="847"/>
      <c r="NH11" s="847"/>
      <c r="NI11" s="847"/>
      <c r="NJ11" s="847"/>
      <c r="NK11" s="847"/>
      <c r="NL11" s="847"/>
      <c r="NM11" s="847"/>
      <c r="NN11" s="847"/>
      <c r="NO11" s="847"/>
      <c r="NP11" s="847"/>
      <c r="NQ11" s="847"/>
      <c r="NR11" s="847"/>
      <c r="NS11" s="847"/>
      <c r="NT11" s="847"/>
      <c r="NU11" s="847"/>
      <c r="NV11" s="847"/>
      <c r="NW11" s="847"/>
      <c r="NX11" s="847"/>
      <c r="NY11" s="847"/>
      <c r="NZ11" s="847"/>
      <c r="OA11" s="847"/>
      <c r="OB11" s="847"/>
      <c r="OC11" s="847"/>
      <c r="OD11" s="847"/>
      <c r="OE11" s="847"/>
      <c r="OF11" s="847"/>
      <c r="OG11" s="847"/>
      <c r="OH11" s="847"/>
      <c r="OI11" s="847"/>
      <c r="OJ11" s="847"/>
      <c r="OK11" s="847"/>
      <c r="OL11" s="847"/>
      <c r="OM11" s="847"/>
      <c r="ON11" s="847"/>
      <c r="OO11" s="847"/>
      <c r="OP11" s="847"/>
      <c r="OQ11" s="847"/>
      <c r="OR11" s="847"/>
      <c r="OS11" s="847"/>
      <c r="OT11" s="847"/>
      <c r="OU11" s="847"/>
      <c r="OV11" s="847"/>
      <c r="OW11" s="847"/>
      <c r="OX11" s="847"/>
      <c r="OY11" s="847"/>
      <c r="OZ11" s="847"/>
      <c r="PA11" s="847"/>
      <c r="PB11" s="847"/>
      <c r="PC11" s="847"/>
      <c r="PD11" s="847"/>
      <c r="PE11" s="847"/>
      <c r="PF11" s="847"/>
      <c r="PG11" s="847"/>
      <c r="PH11" s="847"/>
      <c r="PI11" s="847"/>
      <c r="PJ11" s="847"/>
      <c r="PK11" s="847"/>
      <c r="PL11" s="847"/>
      <c r="PM11" s="847"/>
      <c r="PN11" s="847"/>
      <c r="PO11" s="847"/>
      <c r="PP11" s="847"/>
      <c r="PQ11" s="847"/>
      <c r="PR11" s="847"/>
      <c r="PS11" s="847"/>
      <c r="PT11" s="847"/>
      <c r="PU11" s="847"/>
      <c r="PV11" s="847"/>
      <c r="PW11" s="847"/>
      <c r="PX11" s="847"/>
      <c r="PY11" s="847"/>
      <c r="PZ11" s="847"/>
      <c r="QA11" s="847"/>
      <c r="QB11" s="847"/>
      <c r="QC11" s="847"/>
      <c r="QD11" s="847"/>
      <c r="QE11" s="847"/>
      <c r="QF11" s="847"/>
      <c r="QG11" s="847"/>
      <c r="QH11" s="847"/>
      <c r="QI11" s="847"/>
      <c r="QJ11" s="847"/>
      <c r="QK11" s="847"/>
      <c r="QL11" s="847"/>
      <c r="QM11" s="847"/>
      <c r="QN11" s="847"/>
      <c r="QO11" s="847"/>
      <c r="QP11" s="847"/>
      <c r="QQ11" s="847"/>
      <c r="QR11" s="847"/>
      <c r="QS11" s="847"/>
      <c r="QT11" s="847"/>
      <c r="QU11" s="847"/>
      <c r="QV11" s="847"/>
      <c r="QW11" s="847"/>
      <c r="QX11" s="847"/>
      <c r="QY11" s="847"/>
      <c r="QZ11" s="847"/>
      <c r="RA11" s="847"/>
      <c r="RB11" s="847"/>
      <c r="RC11" s="847"/>
      <c r="RD11" s="847"/>
      <c r="RE11" s="847"/>
      <c r="RF11" s="847"/>
      <c r="RG11" s="847"/>
      <c r="RH11" s="847"/>
      <c r="RI11" s="847"/>
      <c r="RJ11" s="847"/>
      <c r="RK11" s="847"/>
      <c r="RL11" s="847"/>
      <c r="RM11" s="847"/>
      <c r="RN11" s="847"/>
      <c r="RO11" s="847"/>
      <c r="RP11" s="847"/>
      <c r="RQ11" s="847"/>
      <c r="RR11" s="847"/>
      <c r="RS11" s="847"/>
      <c r="RT11" s="847"/>
      <c r="RU11" s="847"/>
      <c r="RV11" s="847"/>
      <c r="RW11" s="847"/>
      <c r="RX11" s="847"/>
      <c r="RY11" s="847"/>
      <c r="RZ11" s="847"/>
      <c r="SA11" s="847"/>
      <c r="SB11" s="847"/>
      <c r="SC11" s="847"/>
      <c r="SD11" s="847"/>
      <c r="SE11" s="847"/>
      <c r="SF11" s="847"/>
      <c r="SG11" s="847"/>
      <c r="SH11" s="847"/>
      <c r="SI11" s="847"/>
      <c r="SJ11" s="847"/>
      <c r="SK11" s="847"/>
      <c r="SL11" s="847"/>
      <c r="SM11" s="847"/>
      <c r="SN11" s="847"/>
      <c r="SO11" s="847"/>
      <c r="SP11" s="847"/>
      <c r="SQ11" s="847"/>
      <c r="SR11" s="847"/>
      <c r="SS11" s="847"/>
      <c r="ST11" s="847"/>
      <c r="SU11" s="847"/>
      <c r="SV11" s="847"/>
      <c r="SW11" s="847"/>
      <c r="SX11" s="847"/>
      <c r="SY11" s="847"/>
      <c r="SZ11" s="847"/>
      <c r="TA11" s="847"/>
      <c r="TB11" s="847"/>
      <c r="TC11" s="847"/>
      <c r="TD11" s="847"/>
      <c r="TE11" s="847"/>
      <c r="TF11" s="847"/>
      <c r="TG11" s="847"/>
      <c r="TH11" s="847"/>
      <c r="TI11" s="847"/>
      <c r="TJ11" s="847"/>
      <c r="TK11" s="847"/>
      <c r="TL11" s="847"/>
      <c r="TM11" s="847"/>
      <c r="TN11" s="847"/>
      <c r="TO11" s="847"/>
      <c r="TP11" s="847"/>
      <c r="TQ11" s="847"/>
      <c r="TR11" s="847"/>
      <c r="TS11" s="847"/>
      <c r="TT11" s="847"/>
      <c r="TU11" s="847"/>
      <c r="TV11" s="847"/>
      <c r="TW11" s="847"/>
      <c r="TX11" s="847"/>
      <c r="TY11" s="847"/>
      <c r="TZ11" s="847"/>
      <c r="UA11" s="847"/>
      <c r="UB11" s="847"/>
      <c r="UC11" s="847"/>
      <c r="UD11" s="847"/>
      <c r="UE11" s="847"/>
      <c r="UF11" s="847"/>
      <c r="UG11" s="847"/>
      <c r="UH11" s="847"/>
      <c r="UI11" s="847"/>
      <c r="UJ11" s="847"/>
      <c r="UK11" s="847"/>
      <c r="UL11" s="847"/>
      <c r="UM11" s="847"/>
      <c r="UN11" s="847"/>
      <c r="UO11" s="847"/>
      <c r="UP11" s="847"/>
      <c r="UQ11" s="847"/>
      <c r="UR11" s="847"/>
      <c r="US11" s="847"/>
      <c r="UT11" s="847"/>
      <c r="UU11" s="847"/>
      <c r="UV11" s="847"/>
      <c r="UW11" s="847"/>
      <c r="UX11" s="847"/>
      <c r="UY11" s="847"/>
      <c r="UZ11" s="847"/>
      <c r="VA11" s="847"/>
      <c r="VB11" s="847"/>
      <c r="VC11" s="847"/>
      <c r="VD11" s="847"/>
      <c r="VE11" s="847"/>
      <c r="VF11" s="847"/>
      <c r="VG11" s="847"/>
      <c r="VH11" s="847"/>
      <c r="VI11" s="847"/>
      <c r="VJ11" s="847"/>
      <c r="VK11" s="847"/>
      <c r="VL11" s="847"/>
      <c r="VM11" s="847"/>
      <c r="VN11" s="847"/>
      <c r="VO11" s="847"/>
      <c r="VP11" s="847"/>
      <c r="VQ11" s="847"/>
      <c r="VR11" s="847"/>
      <c r="VS11" s="847"/>
      <c r="VT11" s="847"/>
      <c r="VU11" s="847"/>
      <c r="VV11" s="847"/>
      <c r="VW11" s="847"/>
      <c r="VX11" s="847"/>
      <c r="VY11" s="847"/>
      <c r="VZ11" s="847"/>
      <c r="WA11" s="847"/>
      <c r="WB11" s="847"/>
      <c r="WC11" s="847"/>
      <c r="WD11" s="847"/>
      <c r="WE11" s="847"/>
      <c r="WF11" s="847"/>
      <c r="WG11" s="847"/>
      <c r="WH11" s="847"/>
      <c r="WI11" s="847"/>
      <c r="WJ11" s="847"/>
      <c r="WK11" s="847"/>
      <c r="WL11" s="847"/>
      <c r="WM11" s="847"/>
      <c r="WN11" s="847"/>
      <c r="WO11" s="847"/>
      <c r="WP11" s="847"/>
      <c r="WQ11" s="847"/>
      <c r="WR11" s="847"/>
      <c r="WS11" s="847"/>
      <c r="WT11" s="847"/>
      <c r="WU11" s="847"/>
      <c r="WV11" s="847"/>
      <c r="WW11" s="847"/>
      <c r="WX11" s="847"/>
      <c r="WY11" s="847"/>
      <c r="WZ11" s="847"/>
      <c r="XA11" s="847"/>
      <c r="XB11" s="847"/>
      <c r="XC11" s="847"/>
      <c r="XD11" s="847"/>
      <c r="XE11" s="847"/>
      <c r="XF11" s="847"/>
      <c r="XG11" s="847"/>
      <c r="XH11" s="847"/>
      <c r="XI11" s="847"/>
      <c r="XJ11" s="847"/>
      <c r="XK11" s="847"/>
      <c r="XL11" s="847"/>
      <c r="XM11" s="847"/>
      <c r="XN11" s="847"/>
      <c r="XO11" s="847"/>
      <c r="XP11" s="847"/>
      <c r="XQ11" s="847"/>
      <c r="XR11" s="847"/>
      <c r="XS11" s="847"/>
      <c r="XT11" s="847"/>
      <c r="XU11" s="847"/>
      <c r="XV11" s="847"/>
      <c r="XW11" s="847"/>
      <c r="XX11" s="847"/>
      <c r="XY11" s="847"/>
      <c r="XZ11" s="847"/>
      <c r="YA11" s="847"/>
      <c r="YB11" s="847"/>
      <c r="YC11" s="847"/>
      <c r="YD11" s="847"/>
      <c r="YE11" s="847"/>
      <c r="YF11" s="847"/>
      <c r="YG11" s="847"/>
      <c r="YH11" s="847"/>
      <c r="YI11" s="847"/>
      <c r="YJ11" s="847"/>
      <c r="YK11" s="847"/>
      <c r="YL11" s="847"/>
      <c r="YM11" s="847"/>
      <c r="YN11" s="847"/>
      <c r="YO11" s="847"/>
      <c r="YP11" s="847"/>
      <c r="YQ11" s="847"/>
      <c r="YR11" s="847"/>
      <c r="YS11" s="847"/>
      <c r="YT11" s="847"/>
      <c r="YU11" s="847"/>
      <c r="YV11" s="847"/>
      <c r="YW11" s="847"/>
      <c r="YX11" s="847"/>
      <c r="YY11" s="847"/>
      <c r="YZ11" s="847"/>
      <c r="ZA11" s="847"/>
      <c r="ZB11" s="847"/>
      <c r="ZC11" s="847"/>
      <c r="ZD11" s="847"/>
      <c r="ZE11" s="847"/>
      <c r="ZF11" s="847"/>
      <c r="ZG11" s="847"/>
      <c r="ZH11" s="847"/>
      <c r="ZI11" s="847"/>
      <c r="ZJ11" s="847"/>
      <c r="ZK11" s="847"/>
      <c r="ZL11" s="847"/>
      <c r="ZM11" s="847"/>
      <c r="ZN11" s="847"/>
      <c r="ZO11" s="847"/>
      <c r="ZP11" s="847"/>
      <c r="ZQ11" s="847"/>
      <c r="ZR11" s="847"/>
      <c r="ZS11" s="847"/>
      <c r="ZT11" s="847"/>
      <c r="ZU11" s="847"/>
      <c r="ZV11" s="847"/>
      <c r="ZW11" s="847"/>
      <c r="ZX11" s="847"/>
      <c r="ZY11" s="847"/>
      <c r="ZZ11" s="847"/>
      <c r="AAA11" s="847"/>
      <c r="AAB11" s="847"/>
      <c r="AAC11" s="847"/>
      <c r="AAD11" s="847"/>
      <c r="AAE11" s="847"/>
      <c r="AAF11" s="847"/>
      <c r="AAG11" s="847"/>
      <c r="AAH11" s="847"/>
      <c r="AAI11" s="847"/>
      <c r="AAJ11" s="847"/>
      <c r="AAK11" s="847"/>
      <c r="AAL11" s="847"/>
      <c r="AAM11" s="847"/>
      <c r="AAN11" s="847"/>
      <c r="AAO11" s="847"/>
      <c r="AAP11" s="847"/>
      <c r="AAQ11" s="847"/>
      <c r="AAR11" s="847"/>
      <c r="AAS11" s="847"/>
      <c r="AAT11" s="847"/>
      <c r="AAU11" s="847"/>
      <c r="AAV11" s="847"/>
      <c r="AAW11" s="847"/>
      <c r="AAX11" s="847"/>
      <c r="AAY11" s="847"/>
      <c r="AAZ11" s="847"/>
      <c r="ABA11" s="847"/>
      <c r="ABB11" s="847"/>
      <c r="ABC11" s="847"/>
      <c r="ABD11" s="847"/>
      <c r="ABE11" s="847"/>
      <c r="ABF11" s="847"/>
      <c r="ABG11" s="847"/>
      <c r="ABH11" s="847"/>
      <c r="ABI11" s="847"/>
      <c r="ABJ11" s="847"/>
      <c r="ABK11" s="847"/>
      <c r="ABL11" s="847"/>
      <c r="ABM11" s="847"/>
      <c r="ABN11" s="847"/>
      <c r="ABO11" s="847"/>
      <c r="ABP11" s="847"/>
      <c r="ABQ11" s="847"/>
      <c r="ABR11" s="847"/>
      <c r="ABS11" s="847"/>
      <c r="ABT11" s="847"/>
      <c r="ABU11" s="847"/>
      <c r="ABV11" s="847"/>
      <c r="ABW11" s="847"/>
      <c r="ABX11" s="847"/>
      <c r="ABY11" s="847"/>
      <c r="ABZ11" s="847"/>
      <c r="ACA11" s="847"/>
      <c r="ACB11" s="847"/>
      <c r="ACC11" s="847"/>
      <c r="ACD11" s="847"/>
      <c r="ACE11" s="847"/>
      <c r="ACF11" s="847"/>
      <c r="ACG11" s="847"/>
      <c r="ACH11" s="847"/>
      <c r="ACI11" s="847"/>
      <c r="ACJ11" s="847"/>
      <c r="ACK11" s="847"/>
      <c r="ACL11" s="847"/>
      <c r="ACM11" s="847"/>
      <c r="ACN11" s="847"/>
      <c r="ACO11" s="847"/>
      <c r="ACP11" s="847"/>
      <c r="ACQ11" s="847"/>
      <c r="ACR11" s="847"/>
      <c r="ACS11" s="847"/>
      <c r="ACT11" s="847"/>
      <c r="ACU11" s="847"/>
      <c r="ACV11" s="847"/>
      <c r="ACW11" s="847"/>
      <c r="ACX11" s="847"/>
      <c r="ACY11" s="847"/>
      <c r="ACZ11" s="847"/>
      <c r="ADA11" s="847"/>
      <c r="ADB11" s="847"/>
      <c r="ADC11" s="847"/>
      <c r="ADD11" s="847"/>
      <c r="ADE11" s="847"/>
      <c r="ADF11" s="847"/>
      <c r="ADG11" s="847"/>
      <c r="ADH11" s="847"/>
      <c r="ADI11" s="847"/>
      <c r="ADJ11" s="847"/>
      <c r="ADK11" s="847"/>
      <c r="ADL11" s="847"/>
      <c r="ADM11" s="847"/>
      <c r="ADN11" s="847"/>
      <c r="ADO11" s="847"/>
      <c r="ADP11" s="847"/>
      <c r="ADQ11" s="847"/>
      <c r="ADR11" s="847"/>
      <c r="ADS11" s="847"/>
      <c r="ADT11" s="847"/>
      <c r="ADU11" s="847"/>
      <c r="ADV11" s="847"/>
      <c r="ADW11" s="847"/>
      <c r="ADX11" s="847"/>
      <c r="ADY11" s="847"/>
      <c r="ADZ11" s="847"/>
      <c r="AEA11" s="847"/>
      <c r="AEB11" s="847"/>
      <c r="AEC11" s="847"/>
      <c r="AED11" s="847"/>
      <c r="AEE11" s="847"/>
      <c r="AEF11" s="847"/>
      <c r="AEG11" s="847"/>
      <c r="AEH11" s="847"/>
      <c r="AEI11" s="847"/>
      <c r="AEJ11" s="847"/>
      <c r="AEK11" s="847"/>
      <c r="AEL11" s="847"/>
      <c r="AEM11" s="847"/>
      <c r="AEN11" s="847"/>
      <c r="AEO11" s="847"/>
      <c r="AEP11" s="847"/>
      <c r="AEQ11" s="847"/>
      <c r="AER11" s="847"/>
      <c r="AES11" s="847"/>
      <c r="AET11" s="847"/>
      <c r="AEU11" s="847"/>
      <c r="AEV11" s="847"/>
      <c r="AEW11" s="847"/>
      <c r="AEX11" s="847"/>
      <c r="AEY11" s="847"/>
      <c r="AEZ11" s="847"/>
      <c r="AFA11" s="847"/>
      <c r="AFB11" s="847"/>
      <c r="AFC11" s="847"/>
      <c r="AFD11" s="847"/>
      <c r="AFE11" s="847"/>
      <c r="AFF11" s="847"/>
      <c r="AFG11" s="847"/>
      <c r="AFH11" s="847"/>
      <c r="AFI11" s="847"/>
      <c r="AFJ11" s="847"/>
      <c r="AFK11" s="847"/>
      <c r="AFL11" s="847"/>
      <c r="AFM11" s="847"/>
      <c r="AFN11" s="847"/>
      <c r="AFO11" s="847"/>
      <c r="AFP11" s="847"/>
      <c r="AFQ11" s="847"/>
      <c r="AFR11" s="847"/>
      <c r="AFS11" s="847"/>
      <c r="AFT11" s="847"/>
      <c r="AFU11" s="847"/>
      <c r="AFV11" s="847"/>
      <c r="AFW11" s="847"/>
      <c r="AFX11" s="847"/>
      <c r="AFY11" s="847"/>
      <c r="AFZ11" s="847"/>
      <c r="AGA11" s="847"/>
      <c r="AGB11" s="847"/>
      <c r="AGC11" s="847"/>
      <c r="AGD11" s="847"/>
      <c r="AGE11" s="847"/>
      <c r="AGF11" s="847"/>
      <c r="AGG11" s="847"/>
      <c r="AGH11" s="847"/>
      <c r="AGI11" s="847"/>
      <c r="AGJ11" s="847"/>
      <c r="AGK11" s="847"/>
      <c r="AGL11" s="847"/>
      <c r="AGM11" s="847"/>
      <c r="AGN11" s="847"/>
      <c r="AGO11" s="847"/>
      <c r="AGP11" s="847"/>
      <c r="AGQ11" s="847"/>
      <c r="AGR11" s="847"/>
      <c r="AGS11" s="847"/>
      <c r="AGT11" s="847"/>
      <c r="AGU11" s="847"/>
      <c r="AGV11" s="847"/>
      <c r="AGW11" s="847"/>
      <c r="AGX11" s="847"/>
      <c r="AGY11" s="847"/>
      <c r="AGZ11" s="847"/>
      <c r="AHA11" s="847"/>
      <c r="AHB11" s="847"/>
      <c r="AHC11" s="847"/>
      <c r="AHD11" s="847"/>
      <c r="AHE11" s="847"/>
      <c r="AHF11" s="847"/>
      <c r="AHG11" s="847"/>
      <c r="AHH11" s="847"/>
      <c r="AHI11" s="847"/>
      <c r="AHJ11" s="847"/>
      <c r="AHK11" s="847"/>
      <c r="AHL11" s="847"/>
      <c r="AHM11" s="847"/>
      <c r="AHN11" s="847"/>
      <c r="AHO11" s="847"/>
      <c r="AHP11" s="847"/>
      <c r="AHQ11" s="847"/>
      <c r="AHR11" s="847"/>
      <c r="AHS11" s="847"/>
      <c r="AHT11" s="847"/>
      <c r="AHU11" s="847"/>
      <c r="AHV11" s="847"/>
      <c r="AHW11" s="847"/>
      <c r="AHX11" s="847"/>
      <c r="AHY11" s="847"/>
      <c r="AHZ11" s="847"/>
      <c r="AIA11" s="847"/>
      <c r="AIB11" s="847"/>
      <c r="AIC11" s="847"/>
      <c r="AID11" s="847"/>
      <c r="AIE11" s="847"/>
      <c r="AIF11" s="847"/>
      <c r="AIG11" s="847"/>
      <c r="AIH11" s="847"/>
      <c r="AII11" s="847"/>
      <c r="AIJ11" s="847"/>
      <c r="AIK11" s="847"/>
      <c r="AIL11" s="847"/>
      <c r="AIM11" s="847"/>
      <c r="AIN11" s="847"/>
      <c r="AIO11" s="847"/>
      <c r="AIP11" s="847"/>
      <c r="AIQ11" s="847"/>
      <c r="AIR11" s="847"/>
      <c r="AIS11" s="847"/>
      <c r="AIT11" s="847"/>
      <c r="AIU11" s="847"/>
      <c r="AIV11" s="847"/>
      <c r="AIW11" s="847"/>
      <c r="AIX11" s="847"/>
      <c r="AIY11" s="847"/>
      <c r="AIZ11" s="847"/>
      <c r="AJA11" s="847"/>
      <c r="AJB11" s="847"/>
      <c r="AJC11" s="847"/>
      <c r="AJD11" s="847"/>
      <c r="AJE11" s="847"/>
      <c r="AJF11" s="847"/>
      <c r="AJG11" s="847"/>
      <c r="AJH11" s="847"/>
      <c r="AJI11" s="847"/>
      <c r="AJJ11" s="847"/>
      <c r="AJK11" s="847"/>
      <c r="AJL11" s="847"/>
      <c r="AJM11" s="847"/>
      <c r="AJN11" s="847"/>
      <c r="AJO11" s="847"/>
      <c r="AJP11" s="847"/>
      <c r="AJQ11" s="847"/>
      <c r="AJR11" s="847"/>
      <c r="AJS11" s="847"/>
      <c r="AJT11" s="847"/>
      <c r="AJU11" s="847"/>
      <c r="AJV11" s="847"/>
      <c r="AJW11" s="847"/>
      <c r="AJX11" s="847"/>
      <c r="AJY11" s="847"/>
      <c r="AJZ11" s="847"/>
      <c r="AKA11" s="847"/>
      <c r="AKB11" s="847"/>
      <c r="AKC11" s="847"/>
      <c r="AKD11" s="847"/>
      <c r="AKE11" s="847"/>
      <c r="AKF11" s="847"/>
      <c r="AKG11" s="847"/>
      <c r="AKH11" s="847"/>
      <c r="AKI11" s="847"/>
      <c r="AKJ11" s="847"/>
      <c r="AKK11" s="847"/>
      <c r="AKL11" s="847"/>
      <c r="AKM11" s="847"/>
      <c r="AKN11" s="847"/>
      <c r="AKO11" s="847"/>
      <c r="AKP11" s="847"/>
    </row>
    <row r="12" spans="1:978" s="117" customFormat="1" ht="15" customHeight="1" x14ac:dyDescent="0.3">
      <c r="A12" s="195"/>
      <c r="B12" s="806" t="s">
        <v>1664</v>
      </c>
      <c r="C12" s="770" t="s">
        <v>498</v>
      </c>
      <c r="D12" s="807" t="s">
        <v>1665</v>
      </c>
      <c r="E12" s="262"/>
      <c r="F12" s="847"/>
      <c r="G12" s="847"/>
      <c r="H12" s="847"/>
      <c r="I12" s="847"/>
      <c r="J12" s="847"/>
      <c r="K12" s="847"/>
      <c r="L12" s="847"/>
      <c r="M12" s="847"/>
      <c r="N12" s="847"/>
      <c r="O12" s="847"/>
      <c r="P12" s="847"/>
      <c r="Q12" s="847"/>
      <c r="R12" s="847"/>
      <c r="S12" s="847"/>
      <c r="T12" s="847"/>
      <c r="U12" s="847"/>
      <c r="V12" s="847"/>
      <c r="W12" s="847"/>
      <c r="X12" s="847"/>
      <c r="Y12" s="847"/>
      <c r="Z12" s="847"/>
      <c r="AA12" s="847"/>
      <c r="AB12" s="847"/>
      <c r="AC12" s="847"/>
      <c r="AD12" s="847"/>
      <c r="AE12" s="847"/>
      <c r="AF12" s="847"/>
      <c r="AG12" s="847"/>
      <c r="AH12" s="847"/>
      <c r="AI12" s="847"/>
      <c r="AJ12" s="847"/>
      <c r="AK12" s="847"/>
      <c r="AL12" s="847"/>
      <c r="AM12" s="847"/>
      <c r="AN12" s="847"/>
      <c r="AO12" s="847"/>
      <c r="AP12" s="847"/>
      <c r="AQ12" s="847"/>
      <c r="AR12" s="847"/>
      <c r="AS12" s="847"/>
      <c r="AT12" s="847"/>
      <c r="AU12" s="847"/>
      <c r="AV12" s="847"/>
      <c r="AW12" s="847"/>
      <c r="AX12" s="847"/>
      <c r="AY12" s="847"/>
      <c r="AZ12" s="847"/>
      <c r="BA12" s="847"/>
      <c r="BB12" s="847"/>
      <c r="BC12" s="847"/>
      <c r="BD12" s="847"/>
      <c r="BE12" s="847"/>
      <c r="BF12" s="847"/>
      <c r="BG12" s="847"/>
      <c r="BH12" s="847"/>
      <c r="BI12" s="847"/>
      <c r="BJ12" s="847"/>
      <c r="BK12" s="847"/>
      <c r="BL12" s="847"/>
      <c r="BM12" s="847"/>
      <c r="BN12" s="847"/>
      <c r="BO12" s="847"/>
      <c r="BP12" s="847"/>
      <c r="BQ12" s="847"/>
      <c r="BR12" s="847"/>
      <c r="BS12" s="847"/>
      <c r="BT12" s="847"/>
      <c r="BU12" s="847"/>
      <c r="BV12" s="847"/>
      <c r="BW12" s="847"/>
      <c r="BX12" s="847"/>
      <c r="BY12" s="847"/>
      <c r="BZ12" s="847"/>
      <c r="CA12" s="847"/>
      <c r="CB12" s="847"/>
      <c r="CC12" s="847"/>
      <c r="CD12" s="847"/>
      <c r="CE12" s="847"/>
      <c r="CF12" s="847"/>
      <c r="CG12" s="847"/>
      <c r="CH12" s="847"/>
      <c r="CI12" s="847"/>
      <c r="CJ12" s="847"/>
      <c r="CK12" s="847"/>
      <c r="CL12" s="847"/>
      <c r="CM12" s="847"/>
      <c r="CN12" s="847"/>
      <c r="CO12" s="847"/>
      <c r="CP12" s="847"/>
      <c r="CQ12" s="847"/>
      <c r="CR12" s="847"/>
      <c r="CS12" s="847"/>
      <c r="CT12" s="847"/>
      <c r="CU12" s="847"/>
      <c r="CV12" s="847"/>
      <c r="CW12" s="847"/>
      <c r="CX12" s="847"/>
      <c r="CY12" s="847"/>
      <c r="CZ12" s="847"/>
      <c r="DA12" s="847"/>
      <c r="DB12" s="847"/>
      <c r="DC12" s="847"/>
      <c r="DD12" s="847"/>
      <c r="DE12" s="847"/>
      <c r="DF12" s="847"/>
      <c r="DG12" s="847"/>
      <c r="DH12" s="847"/>
      <c r="DI12" s="847"/>
      <c r="DJ12" s="847"/>
      <c r="DK12" s="847"/>
      <c r="DL12" s="847"/>
      <c r="DM12" s="847"/>
      <c r="DN12" s="847"/>
      <c r="DO12" s="847"/>
      <c r="DP12" s="847"/>
      <c r="DQ12" s="847"/>
      <c r="DR12" s="847"/>
      <c r="DS12" s="847"/>
      <c r="DT12" s="847"/>
      <c r="DU12" s="847"/>
      <c r="DV12" s="847"/>
      <c r="DW12" s="847"/>
      <c r="DX12" s="847"/>
      <c r="DY12" s="847"/>
      <c r="DZ12" s="847"/>
      <c r="EA12" s="847"/>
      <c r="EB12" s="847"/>
      <c r="EC12" s="847"/>
      <c r="ED12" s="847"/>
      <c r="EE12" s="847"/>
      <c r="EF12" s="847"/>
      <c r="EG12" s="847"/>
      <c r="EH12" s="847"/>
      <c r="EI12" s="847"/>
      <c r="EJ12" s="847"/>
      <c r="EK12" s="847"/>
      <c r="EL12" s="847"/>
      <c r="EM12" s="847"/>
      <c r="EN12" s="847"/>
      <c r="EO12" s="847"/>
      <c r="EP12" s="847"/>
      <c r="EQ12" s="847"/>
      <c r="ER12" s="847"/>
      <c r="ES12" s="847"/>
      <c r="ET12" s="847"/>
      <c r="EU12" s="847"/>
      <c r="EV12" s="847"/>
      <c r="EW12" s="847"/>
      <c r="EX12" s="847"/>
      <c r="EY12" s="847"/>
      <c r="EZ12" s="847"/>
      <c r="FA12" s="847"/>
      <c r="FB12" s="847"/>
      <c r="FC12" s="847"/>
      <c r="FD12" s="847"/>
      <c r="FE12" s="847"/>
      <c r="FF12" s="847"/>
      <c r="FG12" s="847"/>
      <c r="FH12" s="847"/>
      <c r="FI12" s="847"/>
      <c r="FJ12" s="847"/>
      <c r="FK12" s="847"/>
      <c r="FL12" s="847"/>
      <c r="FM12" s="847"/>
      <c r="FN12" s="847"/>
      <c r="FO12" s="847"/>
      <c r="FP12" s="847"/>
      <c r="FQ12" s="847"/>
      <c r="FR12" s="847"/>
      <c r="FS12" s="847"/>
      <c r="FT12" s="847"/>
      <c r="FU12" s="847"/>
      <c r="FV12" s="847"/>
      <c r="FW12" s="847"/>
      <c r="FX12" s="847"/>
      <c r="FY12" s="847"/>
      <c r="FZ12" s="847"/>
      <c r="GA12" s="847"/>
      <c r="GB12" s="847"/>
      <c r="GC12" s="847"/>
      <c r="GD12" s="847"/>
      <c r="GE12" s="847"/>
      <c r="GF12" s="847"/>
      <c r="GG12" s="847"/>
      <c r="GH12" s="847"/>
      <c r="GI12" s="847"/>
      <c r="GJ12" s="847"/>
      <c r="GK12" s="847"/>
      <c r="GL12" s="847"/>
      <c r="GM12" s="847"/>
      <c r="GN12" s="847"/>
      <c r="GO12" s="847"/>
      <c r="GP12" s="847"/>
      <c r="GQ12" s="847"/>
      <c r="GR12" s="847"/>
      <c r="GS12" s="847"/>
      <c r="GT12" s="847"/>
      <c r="GU12" s="847"/>
      <c r="GV12" s="847"/>
      <c r="GW12" s="847"/>
      <c r="GX12" s="847"/>
      <c r="GY12" s="847"/>
      <c r="GZ12" s="847"/>
      <c r="HA12" s="847"/>
      <c r="HB12" s="847"/>
      <c r="HC12" s="847"/>
      <c r="HD12" s="847"/>
      <c r="HE12" s="847"/>
      <c r="HF12" s="847"/>
      <c r="HG12" s="847"/>
      <c r="HH12" s="847"/>
      <c r="HI12" s="847"/>
      <c r="HJ12" s="847"/>
      <c r="HK12" s="847"/>
      <c r="HL12" s="847"/>
      <c r="HM12" s="847"/>
      <c r="HN12" s="847"/>
      <c r="HO12" s="847"/>
      <c r="HP12" s="847"/>
      <c r="HQ12" s="847"/>
      <c r="HR12" s="847"/>
      <c r="HS12" s="847"/>
      <c r="HT12" s="847"/>
      <c r="HU12" s="847"/>
      <c r="HV12" s="847"/>
      <c r="HW12" s="847"/>
      <c r="HX12" s="847"/>
      <c r="HY12" s="847"/>
      <c r="HZ12" s="847"/>
      <c r="IA12" s="847"/>
      <c r="IB12" s="847"/>
      <c r="IC12" s="847"/>
      <c r="ID12" s="847"/>
      <c r="IE12" s="847"/>
      <c r="IF12" s="847"/>
      <c r="IG12" s="847"/>
      <c r="IH12" s="847"/>
      <c r="II12" s="847"/>
      <c r="IJ12" s="847"/>
      <c r="IK12" s="847"/>
      <c r="IL12" s="847"/>
      <c r="IM12" s="847"/>
      <c r="IN12" s="847"/>
      <c r="IO12" s="847"/>
      <c r="IP12" s="847"/>
      <c r="IQ12" s="847"/>
      <c r="IR12" s="847"/>
      <c r="IS12" s="847"/>
      <c r="IT12" s="847"/>
      <c r="IU12" s="847"/>
      <c r="IV12" s="847"/>
      <c r="IW12" s="847"/>
      <c r="IX12" s="847"/>
      <c r="IY12" s="847"/>
      <c r="IZ12" s="847"/>
      <c r="JA12" s="847"/>
      <c r="JB12" s="847"/>
      <c r="JC12" s="847"/>
      <c r="JD12" s="847"/>
      <c r="JE12" s="847"/>
      <c r="JF12" s="847"/>
      <c r="JG12" s="847"/>
      <c r="JH12" s="847"/>
      <c r="JI12" s="847"/>
      <c r="JJ12" s="847"/>
      <c r="JK12" s="847"/>
      <c r="JL12" s="847"/>
      <c r="JM12" s="847"/>
      <c r="JN12" s="847"/>
      <c r="JO12" s="847"/>
      <c r="JP12" s="847"/>
      <c r="JQ12" s="847"/>
      <c r="JR12" s="847"/>
      <c r="JS12" s="847"/>
      <c r="JT12" s="847"/>
      <c r="JU12" s="847"/>
      <c r="JV12" s="847"/>
      <c r="JW12" s="847"/>
      <c r="JX12" s="847"/>
      <c r="JY12" s="847"/>
      <c r="JZ12" s="847"/>
      <c r="KA12" s="847"/>
      <c r="KB12" s="847"/>
      <c r="KC12" s="847"/>
      <c r="KD12" s="847"/>
      <c r="KE12" s="847"/>
      <c r="KF12" s="847"/>
      <c r="KG12" s="847"/>
      <c r="KH12" s="847"/>
      <c r="KI12" s="847"/>
      <c r="KJ12" s="847"/>
      <c r="KK12" s="847"/>
      <c r="KL12" s="847"/>
      <c r="KM12" s="847"/>
      <c r="KN12" s="847"/>
      <c r="KO12" s="847"/>
      <c r="KP12" s="847"/>
      <c r="KQ12" s="847"/>
      <c r="KR12" s="847"/>
      <c r="KS12" s="847"/>
      <c r="KT12" s="847"/>
      <c r="KU12" s="847"/>
      <c r="KV12" s="847"/>
      <c r="KW12" s="847"/>
      <c r="KX12" s="847"/>
      <c r="KY12" s="847"/>
      <c r="KZ12" s="847"/>
      <c r="LA12" s="847"/>
      <c r="LB12" s="847"/>
      <c r="LC12" s="847"/>
      <c r="LD12" s="847"/>
      <c r="LE12" s="847"/>
      <c r="LF12" s="847"/>
      <c r="LG12" s="847"/>
      <c r="LH12" s="847"/>
      <c r="LI12" s="847"/>
      <c r="LJ12" s="847"/>
      <c r="LK12" s="847"/>
      <c r="LL12" s="847"/>
      <c r="LM12" s="847"/>
      <c r="LN12" s="847"/>
      <c r="LO12" s="847"/>
      <c r="LP12" s="847"/>
      <c r="LQ12" s="847"/>
      <c r="LR12" s="847"/>
      <c r="LS12" s="847"/>
      <c r="LT12" s="847"/>
      <c r="LU12" s="847"/>
      <c r="LV12" s="847"/>
      <c r="LW12" s="847"/>
      <c r="LX12" s="847"/>
      <c r="LY12" s="847"/>
      <c r="LZ12" s="847"/>
      <c r="MA12" s="847"/>
      <c r="MB12" s="847"/>
      <c r="MC12" s="847"/>
      <c r="MD12" s="847"/>
      <c r="ME12" s="847"/>
      <c r="MF12" s="847"/>
      <c r="MG12" s="847"/>
      <c r="MH12" s="847"/>
      <c r="MI12" s="847"/>
      <c r="MJ12" s="847"/>
      <c r="MK12" s="847"/>
      <c r="ML12" s="847"/>
      <c r="MM12" s="847"/>
      <c r="MN12" s="847"/>
      <c r="MO12" s="847"/>
      <c r="MP12" s="847"/>
      <c r="MQ12" s="847"/>
      <c r="MR12" s="847"/>
      <c r="MS12" s="847"/>
      <c r="MT12" s="847"/>
      <c r="MU12" s="847"/>
      <c r="MV12" s="847"/>
      <c r="MW12" s="847"/>
      <c r="MX12" s="847"/>
      <c r="MY12" s="847"/>
      <c r="MZ12" s="847"/>
      <c r="NA12" s="847"/>
      <c r="NB12" s="847"/>
      <c r="NC12" s="847"/>
      <c r="ND12" s="847"/>
      <c r="NE12" s="847"/>
      <c r="NF12" s="847"/>
      <c r="NG12" s="847"/>
      <c r="NH12" s="847"/>
      <c r="NI12" s="847"/>
      <c r="NJ12" s="847"/>
      <c r="NK12" s="847"/>
      <c r="NL12" s="847"/>
      <c r="NM12" s="847"/>
      <c r="NN12" s="847"/>
      <c r="NO12" s="847"/>
      <c r="NP12" s="847"/>
      <c r="NQ12" s="847"/>
      <c r="NR12" s="847"/>
      <c r="NS12" s="847"/>
      <c r="NT12" s="847"/>
      <c r="NU12" s="847"/>
      <c r="NV12" s="847"/>
      <c r="NW12" s="847"/>
      <c r="NX12" s="847"/>
      <c r="NY12" s="847"/>
      <c r="NZ12" s="847"/>
      <c r="OA12" s="847"/>
      <c r="OB12" s="847"/>
      <c r="OC12" s="847"/>
      <c r="OD12" s="847"/>
      <c r="OE12" s="847"/>
      <c r="OF12" s="847"/>
      <c r="OG12" s="847"/>
      <c r="OH12" s="847"/>
      <c r="OI12" s="847"/>
      <c r="OJ12" s="847"/>
      <c r="OK12" s="847"/>
      <c r="OL12" s="847"/>
      <c r="OM12" s="847"/>
      <c r="ON12" s="847"/>
      <c r="OO12" s="847"/>
      <c r="OP12" s="847"/>
      <c r="OQ12" s="847"/>
      <c r="OR12" s="847"/>
      <c r="OS12" s="847"/>
      <c r="OT12" s="847"/>
      <c r="OU12" s="847"/>
      <c r="OV12" s="847"/>
      <c r="OW12" s="847"/>
      <c r="OX12" s="847"/>
      <c r="OY12" s="847"/>
      <c r="OZ12" s="847"/>
      <c r="PA12" s="847"/>
      <c r="PB12" s="847"/>
      <c r="PC12" s="847"/>
      <c r="PD12" s="847"/>
      <c r="PE12" s="847"/>
      <c r="PF12" s="847"/>
      <c r="PG12" s="847"/>
      <c r="PH12" s="847"/>
      <c r="PI12" s="847"/>
      <c r="PJ12" s="847"/>
      <c r="PK12" s="847"/>
      <c r="PL12" s="847"/>
      <c r="PM12" s="847"/>
      <c r="PN12" s="847"/>
      <c r="PO12" s="847"/>
      <c r="PP12" s="847"/>
      <c r="PQ12" s="847"/>
      <c r="PR12" s="847"/>
      <c r="PS12" s="847"/>
      <c r="PT12" s="847"/>
      <c r="PU12" s="847"/>
      <c r="PV12" s="847"/>
      <c r="PW12" s="847"/>
      <c r="PX12" s="847"/>
      <c r="PY12" s="847"/>
      <c r="PZ12" s="847"/>
      <c r="QA12" s="847"/>
      <c r="QB12" s="847"/>
      <c r="QC12" s="847"/>
      <c r="QD12" s="847"/>
      <c r="QE12" s="847"/>
      <c r="QF12" s="847"/>
      <c r="QG12" s="847"/>
      <c r="QH12" s="847"/>
      <c r="QI12" s="847"/>
      <c r="QJ12" s="847"/>
      <c r="QK12" s="847"/>
      <c r="QL12" s="847"/>
      <c r="QM12" s="847"/>
      <c r="QN12" s="847"/>
      <c r="QO12" s="847"/>
      <c r="QP12" s="847"/>
      <c r="QQ12" s="847"/>
      <c r="QR12" s="847"/>
      <c r="QS12" s="847"/>
      <c r="QT12" s="847"/>
      <c r="QU12" s="847"/>
      <c r="QV12" s="847"/>
      <c r="QW12" s="847"/>
      <c r="QX12" s="847"/>
      <c r="QY12" s="847"/>
      <c r="QZ12" s="847"/>
      <c r="RA12" s="847"/>
      <c r="RB12" s="847"/>
      <c r="RC12" s="847"/>
      <c r="RD12" s="847"/>
      <c r="RE12" s="847"/>
      <c r="RF12" s="847"/>
      <c r="RG12" s="847"/>
      <c r="RH12" s="847"/>
      <c r="RI12" s="847"/>
      <c r="RJ12" s="847"/>
      <c r="RK12" s="847"/>
      <c r="RL12" s="847"/>
      <c r="RM12" s="847"/>
      <c r="RN12" s="847"/>
      <c r="RO12" s="847"/>
      <c r="RP12" s="847"/>
      <c r="RQ12" s="847"/>
      <c r="RR12" s="847"/>
      <c r="RS12" s="847"/>
      <c r="RT12" s="847"/>
      <c r="RU12" s="847"/>
      <c r="RV12" s="847"/>
      <c r="RW12" s="847"/>
      <c r="RX12" s="847"/>
      <c r="RY12" s="847"/>
      <c r="RZ12" s="847"/>
      <c r="SA12" s="847"/>
      <c r="SB12" s="847"/>
      <c r="SC12" s="847"/>
      <c r="SD12" s="847"/>
      <c r="SE12" s="847"/>
      <c r="SF12" s="847"/>
      <c r="SG12" s="847"/>
      <c r="SH12" s="847"/>
      <c r="SI12" s="847"/>
      <c r="SJ12" s="847"/>
      <c r="SK12" s="847"/>
      <c r="SL12" s="847"/>
      <c r="SM12" s="847"/>
      <c r="SN12" s="847"/>
      <c r="SO12" s="847"/>
      <c r="SP12" s="847"/>
      <c r="SQ12" s="847"/>
      <c r="SR12" s="847"/>
      <c r="SS12" s="847"/>
      <c r="ST12" s="847"/>
      <c r="SU12" s="847"/>
      <c r="SV12" s="847"/>
      <c r="SW12" s="847"/>
      <c r="SX12" s="847"/>
      <c r="SY12" s="847"/>
      <c r="SZ12" s="847"/>
      <c r="TA12" s="847"/>
      <c r="TB12" s="847"/>
      <c r="TC12" s="847"/>
      <c r="TD12" s="847"/>
      <c r="TE12" s="847"/>
      <c r="TF12" s="847"/>
      <c r="TG12" s="847"/>
      <c r="TH12" s="847"/>
      <c r="TI12" s="847"/>
      <c r="TJ12" s="847"/>
      <c r="TK12" s="847"/>
      <c r="TL12" s="847"/>
      <c r="TM12" s="847"/>
      <c r="TN12" s="847"/>
      <c r="TO12" s="847"/>
      <c r="TP12" s="847"/>
      <c r="TQ12" s="847"/>
      <c r="TR12" s="847"/>
      <c r="TS12" s="847"/>
      <c r="TT12" s="847"/>
      <c r="TU12" s="847"/>
      <c r="TV12" s="847"/>
      <c r="TW12" s="847"/>
      <c r="TX12" s="847"/>
      <c r="TY12" s="847"/>
      <c r="TZ12" s="847"/>
      <c r="UA12" s="847"/>
      <c r="UB12" s="847"/>
      <c r="UC12" s="847"/>
      <c r="UD12" s="847"/>
      <c r="UE12" s="847"/>
      <c r="UF12" s="847"/>
      <c r="UG12" s="847"/>
      <c r="UH12" s="847"/>
      <c r="UI12" s="847"/>
      <c r="UJ12" s="847"/>
      <c r="UK12" s="847"/>
      <c r="UL12" s="847"/>
      <c r="UM12" s="847"/>
      <c r="UN12" s="847"/>
      <c r="UO12" s="847"/>
      <c r="UP12" s="847"/>
      <c r="UQ12" s="847"/>
      <c r="UR12" s="847"/>
      <c r="US12" s="847"/>
      <c r="UT12" s="847"/>
      <c r="UU12" s="847"/>
      <c r="UV12" s="847"/>
      <c r="UW12" s="847"/>
      <c r="UX12" s="847"/>
      <c r="UY12" s="847"/>
      <c r="UZ12" s="847"/>
      <c r="VA12" s="847"/>
      <c r="VB12" s="847"/>
      <c r="VC12" s="847"/>
      <c r="VD12" s="847"/>
      <c r="VE12" s="847"/>
      <c r="VF12" s="847"/>
      <c r="VG12" s="847"/>
      <c r="VH12" s="847"/>
      <c r="VI12" s="847"/>
      <c r="VJ12" s="847"/>
      <c r="VK12" s="847"/>
      <c r="VL12" s="847"/>
      <c r="VM12" s="847"/>
      <c r="VN12" s="847"/>
      <c r="VO12" s="847"/>
      <c r="VP12" s="847"/>
      <c r="VQ12" s="847"/>
      <c r="VR12" s="847"/>
      <c r="VS12" s="847"/>
      <c r="VT12" s="847"/>
      <c r="VU12" s="847"/>
      <c r="VV12" s="847"/>
      <c r="VW12" s="847"/>
      <c r="VX12" s="847"/>
      <c r="VY12" s="847"/>
      <c r="VZ12" s="847"/>
      <c r="WA12" s="847"/>
      <c r="WB12" s="847"/>
      <c r="WC12" s="847"/>
      <c r="WD12" s="847"/>
      <c r="WE12" s="847"/>
      <c r="WF12" s="847"/>
      <c r="WG12" s="847"/>
      <c r="WH12" s="847"/>
      <c r="WI12" s="847"/>
      <c r="WJ12" s="847"/>
      <c r="WK12" s="847"/>
      <c r="WL12" s="847"/>
      <c r="WM12" s="847"/>
      <c r="WN12" s="847"/>
      <c r="WO12" s="847"/>
      <c r="WP12" s="847"/>
      <c r="WQ12" s="847"/>
      <c r="WR12" s="847"/>
      <c r="WS12" s="847"/>
      <c r="WT12" s="847"/>
      <c r="WU12" s="847"/>
      <c r="WV12" s="847"/>
      <c r="WW12" s="847"/>
      <c r="WX12" s="847"/>
      <c r="WY12" s="847"/>
      <c r="WZ12" s="847"/>
      <c r="XA12" s="847"/>
      <c r="XB12" s="847"/>
      <c r="XC12" s="847"/>
      <c r="XD12" s="847"/>
      <c r="XE12" s="847"/>
      <c r="XF12" s="847"/>
      <c r="XG12" s="847"/>
      <c r="XH12" s="847"/>
      <c r="XI12" s="847"/>
      <c r="XJ12" s="847"/>
      <c r="XK12" s="847"/>
      <c r="XL12" s="847"/>
      <c r="XM12" s="847"/>
      <c r="XN12" s="847"/>
      <c r="XO12" s="847"/>
      <c r="XP12" s="847"/>
      <c r="XQ12" s="847"/>
      <c r="XR12" s="847"/>
      <c r="XS12" s="847"/>
      <c r="XT12" s="847"/>
      <c r="XU12" s="847"/>
      <c r="XV12" s="847"/>
      <c r="XW12" s="847"/>
      <c r="XX12" s="847"/>
      <c r="XY12" s="847"/>
      <c r="XZ12" s="847"/>
      <c r="YA12" s="847"/>
      <c r="YB12" s="847"/>
      <c r="YC12" s="847"/>
      <c r="YD12" s="847"/>
      <c r="YE12" s="847"/>
      <c r="YF12" s="847"/>
      <c r="YG12" s="847"/>
      <c r="YH12" s="847"/>
      <c r="YI12" s="847"/>
      <c r="YJ12" s="847"/>
      <c r="YK12" s="847"/>
      <c r="YL12" s="847"/>
      <c r="YM12" s="847"/>
      <c r="YN12" s="847"/>
      <c r="YO12" s="847"/>
      <c r="YP12" s="847"/>
      <c r="YQ12" s="847"/>
      <c r="YR12" s="847"/>
      <c r="YS12" s="847"/>
      <c r="YT12" s="847"/>
      <c r="YU12" s="847"/>
      <c r="YV12" s="847"/>
      <c r="YW12" s="847"/>
      <c r="YX12" s="847"/>
      <c r="YY12" s="847"/>
      <c r="YZ12" s="847"/>
      <c r="ZA12" s="847"/>
      <c r="ZB12" s="847"/>
      <c r="ZC12" s="847"/>
      <c r="ZD12" s="847"/>
      <c r="ZE12" s="847"/>
      <c r="ZF12" s="847"/>
      <c r="ZG12" s="847"/>
      <c r="ZH12" s="847"/>
      <c r="ZI12" s="847"/>
      <c r="ZJ12" s="847"/>
      <c r="ZK12" s="847"/>
      <c r="ZL12" s="847"/>
      <c r="ZM12" s="847"/>
      <c r="ZN12" s="847"/>
      <c r="ZO12" s="847"/>
      <c r="ZP12" s="847"/>
      <c r="ZQ12" s="847"/>
      <c r="ZR12" s="847"/>
      <c r="ZS12" s="847"/>
      <c r="ZT12" s="847"/>
      <c r="ZU12" s="847"/>
      <c r="ZV12" s="847"/>
      <c r="ZW12" s="847"/>
      <c r="ZX12" s="847"/>
      <c r="ZY12" s="847"/>
      <c r="ZZ12" s="847"/>
      <c r="AAA12" s="847"/>
      <c r="AAB12" s="847"/>
      <c r="AAC12" s="847"/>
      <c r="AAD12" s="847"/>
      <c r="AAE12" s="847"/>
      <c r="AAF12" s="847"/>
      <c r="AAG12" s="847"/>
      <c r="AAH12" s="847"/>
      <c r="AAI12" s="847"/>
      <c r="AAJ12" s="847"/>
      <c r="AAK12" s="847"/>
      <c r="AAL12" s="847"/>
      <c r="AAM12" s="847"/>
      <c r="AAN12" s="847"/>
      <c r="AAO12" s="847"/>
      <c r="AAP12" s="847"/>
      <c r="AAQ12" s="847"/>
      <c r="AAR12" s="847"/>
      <c r="AAS12" s="847"/>
      <c r="AAT12" s="847"/>
      <c r="AAU12" s="847"/>
      <c r="AAV12" s="847"/>
      <c r="AAW12" s="847"/>
      <c r="AAX12" s="847"/>
      <c r="AAY12" s="847"/>
      <c r="AAZ12" s="847"/>
      <c r="ABA12" s="847"/>
      <c r="ABB12" s="847"/>
      <c r="ABC12" s="847"/>
      <c r="ABD12" s="847"/>
      <c r="ABE12" s="847"/>
      <c r="ABF12" s="847"/>
      <c r="ABG12" s="847"/>
      <c r="ABH12" s="847"/>
      <c r="ABI12" s="847"/>
      <c r="ABJ12" s="847"/>
      <c r="ABK12" s="847"/>
      <c r="ABL12" s="847"/>
      <c r="ABM12" s="847"/>
      <c r="ABN12" s="847"/>
      <c r="ABO12" s="847"/>
      <c r="ABP12" s="847"/>
      <c r="ABQ12" s="847"/>
      <c r="ABR12" s="847"/>
      <c r="ABS12" s="847"/>
      <c r="ABT12" s="847"/>
      <c r="ABU12" s="847"/>
      <c r="ABV12" s="847"/>
      <c r="ABW12" s="847"/>
      <c r="ABX12" s="847"/>
      <c r="ABY12" s="847"/>
      <c r="ABZ12" s="847"/>
      <c r="ACA12" s="847"/>
      <c r="ACB12" s="847"/>
      <c r="ACC12" s="847"/>
      <c r="ACD12" s="847"/>
      <c r="ACE12" s="847"/>
      <c r="ACF12" s="847"/>
      <c r="ACG12" s="847"/>
      <c r="ACH12" s="847"/>
      <c r="ACI12" s="847"/>
      <c r="ACJ12" s="847"/>
      <c r="ACK12" s="847"/>
      <c r="ACL12" s="847"/>
      <c r="ACM12" s="847"/>
      <c r="ACN12" s="847"/>
      <c r="ACO12" s="847"/>
      <c r="ACP12" s="847"/>
      <c r="ACQ12" s="847"/>
      <c r="ACR12" s="847"/>
      <c r="ACS12" s="847"/>
      <c r="ACT12" s="847"/>
      <c r="ACU12" s="847"/>
      <c r="ACV12" s="847"/>
      <c r="ACW12" s="847"/>
      <c r="ACX12" s="847"/>
      <c r="ACY12" s="847"/>
      <c r="ACZ12" s="847"/>
      <c r="ADA12" s="847"/>
      <c r="ADB12" s="847"/>
      <c r="ADC12" s="847"/>
      <c r="ADD12" s="847"/>
      <c r="ADE12" s="847"/>
      <c r="ADF12" s="847"/>
      <c r="ADG12" s="847"/>
      <c r="ADH12" s="847"/>
      <c r="ADI12" s="847"/>
      <c r="ADJ12" s="847"/>
      <c r="ADK12" s="847"/>
      <c r="ADL12" s="847"/>
      <c r="ADM12" s="847"/>
      <c r="ADN12" s="847"/>
      <c r="ADO12" s="847"/>
      <c r="ADP12" s="847"/>
      <c r="ADQ12" s="847"/>
      <c r="ADR12" s="847"/>
      <c r="ADS12" s="847"/>
      <c r="ADT12" s="847"/>
      <c r="ADU12" s="847"/>
      <c r="ADV12" s="847"/>
      <c r="ADW12" s="847"/>
      <c r="ADX12" s="847"/>
      <c r="ADY12" s="847"/>
      <c r="ADZ12" s="847"/>
      <c r="AEA12" s="847"/>
      <c r="AEB12" s="847"/>
      <c r="AEC12" s="847"/>
      <c r="AED12" s="847"/>
      <c r="AEE12" s="847"/>
      <c r="AEF12" s="847"/>
      <c r="AEG12" s="847"/>
      <c r="AEH12" s="847"/>
      <c r="AEI12" s="847"/>
      <c r="AEJ12" s="847"/>
      <c r="AEK12" s="847"/>
      <c r="AEL12" s="847"/>
      <c r="AEM12" s="847"/>
      <c r="AEN12" s="847"/>
      <c r="AEO12" s="847"/>
      <c r="AEP12" s="847"/>
      <c r="AEQ12" s="847"/>
      <c r="AER12" s="847"/>
      <c r="AES12" s="847"/>
      <c r="AET12" s="847"/>
      <c r="AEU12" s="847"/>
      <c r="AEV12" s="847"/>
      <c r="AEW12" s="847"/>
      <c r="AEX12" s="847"/>
      <c r="AEY12" s="847"/>
      <c r="AEZ12" s="847"/>
      <c r="AFA12" s="847"/>
      <c r="AFB12" s="847"/>
      <c r="AFC12" s="847"/>
      <c r="AFD12" s="847"/>
      <c r="AFE12" s="847"/>
      <c r="AFF12" s="847"/>
      <c r="AFG12" s="847"/>
      <c r="AFH12" s="847"/>
      <c r="AFI12" s="847"/>
      <c r="AFJ12" s="847"/>
      <c r="AFK12" s="847"/>
      <c r="AFL12" s="847"/>
      <c r="AFM12" s="847"/>
      <c r="AFN12" s="847"/>
      <c r="AFO12" s="847"/>
      <c r="AFP12" s="847"/>
      <c r="AFQ12" s="847"/>
      <c r="AFR12" s="847"/>
      <c r="AFS12" s="847"/>
      <c r="AFT12" s="847"/>
      <c r="AFU12" s="847"/>
      <c r="AFV12" s="847"/>
      <c r="AFW12" s="847"/>
      <c r="AFX12" s="847"/>
      <c r="AFY12" s="847"/>
      <c r="AFZ12" s="847"/>
      <c r="AGA12" s="847"/>
      <c r="AGB12" s="847"/>
      <c r="AGC12" s="847"/>
      <c r="AGD12" s="847"/>
      <c r="AGE12" s="847"/>
      <c r="AGF12" s="847"/>
      <c r="AGG12" s="847"/>
      <c r="AGH12" s="847"/>
      <c r="AGI12" s="847"/>
      <c r="AGJ12" s="847"/>
      <c r="AGK12" s="847"/>
      <c r="AGL12" s="847"/>
      <c r="AGM12" s="847"/>
      <c r="AGN12" s="847"/>
      <c r="AGO12" s="847"/>
      <c r="AGP12" s="847"/>
      <c r="AGQ12" s="847"/>
      <c r="AGR12" s="847"/>
      <c r="AGS12" s="847"/>
      <c r="AGT12" s="847"/>
      <c r="AGU12" s="847"/>
      <c r="AGV12" s="847"/>
      <c r="AGW12" s="847"/>
      <c r="AGX12" s="847"/>
      <c r="AGY12" s="847"/>
      <c r="AGZ12" s="847"/>
      <c r="AHA12" s="847"/>
      <c r="AHB12" s="847"/>
      <c r="AHC12" s="847"/>
      <c r="AHD12" s="847"/>
      <c r="AHE12" s="847"/>
      <c r="AHF12" s="847"/>
      <c r="AHG12" s="847"/>
      <c r="AHH12" s="847"/>
      <c r="AHI12" s="847"/>
      <c r="AHJ12" s="847"/>
      <c r="AHK12" s="847"/>
      <c r="AHL12" s="847"/>
      <c r="AHM12" s="847"/>
      <c r="AHN12" s="847"/>
      <c r="AHO12" s="847"/>
      <c r="AHP12" s="847"/>
      <c r="AHQ12" s="847"/>
      <c r="AHR12" s="847"/>
      <c r="AHS12" s="847"/>
      <c r="AHT12" s="847"/>
      <c r="AHU12" s="847"/>
      <c r="AHV12" s="847"/>
      <c r="AHW12" s="847"/>
      <c r="AHX12" s="847"/>
      <c r="AHY12" s="847"/>
      <c r="AHZ12" s="847"/>
      <c r="AIA12" s="847"/>
      <c r="AIB12" s="847"/>
      <c r="AIC12" s="847"/>
      <c r="AID12" s="847"/>
      <c r="AIE12" s="847"/>
      <c r="AIF12" s="847"/>
      <c r="AIG12" s="847"/>
      <c r="AIH12" s="847"/>
      <c r="AII12" s="847"/>
      <c r="AIJ12" s="847"/>
      <c r="AIK12" s="847"/>
      <c r="AIL12" s="847"/>
      <c r="AIM12" s="847"/>
      <c r="AIN12" s="847"/>
      <c r="AIO12" s="847"/>
      <c r="AIP12" s="847"/>
      <c r="AIQ12" s="847"/>
      <c r="AIR12" s="847"/>
      <c r="AIS12" s="847"/>
      <c r="AIT12" s="847"/>
      <c r="AIU12" s="847"/>
      <c r="AIV12" s="847"/>
      <c r="AIW12" s="847"/>
      <c r="AIX12" s="847"/>
      <c r="AIY12" s="847"/>
      <c r="AIZ12" s="847"/>
      <c r="AJA12" s="847"/>
      <c r="AJB12" s="847"/>
      <c r="AJC12" s="847"/>
      <c r="AJD12" s="847"/>
      <c r="AJE12" s="847"/>
      <c r="AJF12" s="847"/>
      <c r="AJG12" s="847"/>
      <c r="AJH12" s="847"/>
      <c r="AJI12" s="847"/>
      <c r="AJJ12" s="847"/>
      <c r="AJK12" s="847"/>
      <c r="AJL12" s="847"/>
      <c r="AJM12" s="847"/>
      <c r="AJN12" s="847"/>
      <c r="AJO12" s="847"/>
      <c r="AJP12" s="847"/>
      <c r="AJQ12" s="847"/>
      <c r="AJR12" s="847"/>
      <c r="AJS12" s="847"/>
      <c r="AJT12" s="847"/>
      <c r="AJU12" s="847"/>
      <c r="AJV12" s="847"/>
      <c r="AJW12" s="847"/>
      <c r="AJX12" s="847"/>
      <c r="AJY12" s="847"/>
      <c r="AJZ12" s="847"/>
      <c r="AKA12" s="847"/>
      <c r="AKB12" s="847"/>
      <c r="AKC12" s="847"/>
      <c r="AKD12" s="847"/>
      <c r="AKE12" s="847"/>
      <c r="AKF12" s="847"/>
      <c r="AKG12" s="847"/>
      <c r="AKH12" s="847"/>
      <c r="AKI12" s="847"/>
      <c r="AKJ12" s="847"/>
      <c r="AKK12" s="847"/>
      <c r="AKL12" s="847"/>
      <c r="AKM12" s="847"/>
      <c r="AKN12" s="847"/>
      <c r="AKO12" s="847"/>
      <c r="AKP12" s="847"/>
    </row>
    <row r="13" spans="1:978" s="117" customFormat="1" ht="15" customHeight="1" x14ac:dyDescent="0.3">
      <c r="A13" s="195"/>
      <c r="B13" s="749" t="s">
        <v>1659</v>
      </c>
      <c r="C13" s="748" t="s">
        <v>498</v>
      </c>
      <c r="D13" s="771" t="s">
        <v>1666</v>
      </c>
      <c r="E13" s="262"/>
      <c r="F13" s="847"/>
      <c r="G13" s="847"/>
      <c r="H13" s="847"/>
      <c r="I13" s="847"/>
      <c r="J13" s="847"/>
      <c r="K13" s="847"/>
      <c r="L13" s="847"/>
      <c r="M13" s="847"/>
      <c r="N13" s="847"/>
      <c r="O13" s="847"/>
      <c r="P13" s="847"/>
      <c r="Q13" s="847"/>
      <c r="R13" s="847"/>
      <c r="S13" s="847"/>
      <c r="T13" s="847"/>
      <c r="U13" s="847"/>
      <c r="V13" s="847"/>
      <c r="W13" s="847"/>
      <c r="X13" s="847"/>
      <c r="Y13" s="847"/>
      <c r="Z13" s="847"/>
      <c r="AA13" s="847"/>
      <c r="AB13" s="847"/>
      <c r="AC13" s="847"/>
      <c r="AD13" s="847"/>
      <c r="AE13" s="847"/>
      <c r="AF13" s="847"/>
      <c r="AG13" s="847"/>
      <c r="AH13" s="847"/>
      <c r="AI13" s="847"/>
      <c r="AJ13" s="847"/>
      <c r="AK13" s="847"/>
      <c r="AL13" s="847"/>
      <c r="AM13" s="847"/>
      <c r="AN13" s="847"/>
      <c r="AO13" s="847"/>
      <c r="AP13" s="847"/>
      <c r="AQ13" s="847"/>
      <c r="AR13" s="847"/>
      <c r="AS13" s="847"/>
      <c r="AT13" s="847"/>
      <c r="AU13" s="847"/>
      <c r="AV13" s="847"/>
      <c r="AW13" s="847"/>
      <c r="AX13" s="847"/>
      <c r="AY13" s="847"/>
      <c r="AZ13" s="847"/>
      <c r="BA13" s="847"/>
      <c r="BB13" s="847"/>
      <c r="BC13" s="847"/>
      <c r="BD13" s="847"/>
      <c r="BE13" s="847"/>
      <c r="BF13" s="847"/>
      <c r="BG13" s="847"/>
      <c r="BH13" s="847"/>
      <c r="BI13" s="847"/>
      <c r="BJ13" s="847"/>
      <c r="BK13" s="847"/>
      <c r="BL13" s="847"/>
      <c r="BM13" s="847"/>
      <c r="BN13" s="847"/>
      <c r="BO13" s="847"/>
      <c r="BP13" s="847"/>
      <c r="BQ13" s="847"/>
      <c r="BR13" s="847"/>
      <c r="BS13" s="847"/>
      <c r="BT13" s="847"/>
      <c r="BU13" s="847"/>
      <c r="BV13" s="847"/>
      <c r="BW13" s="847"/>
      <c r="BX13" s="847"/>
      <c r="BY13" s="847"/>
      <c r="BZ13" s="847"/>
      <c r="CA13" s="847"/>
      <c r="CB13" s="847"/>
      <c r="CC13" s="847"/>
      <c r="CD13" s="847"/>
      <c r="CE13" s="847"/>
      <c r="CF13" s="847"/>
      <c r="CG13" s="847"/>
      <c r="CH13" s="847"/>
      <c r="CI13" s="847"/>
      <c r="CJ13" s="847"/>
      <c r="CK13" s="847"/>
      <c r="CL13" s="847"/>
      <c r="CM13" s="847"/>
      <c r="CN13" s="847"/>
      <c r="CO13" s="847"/>
      <c r="CP13" s="847"/>
      <c r="CQ13" s="847"/>
      <c r="CR13" s="847"/>
      <c r="CS13" s="847"/>
      <c r="CT13" s="847"/>
      <c r="CU13" s="847"/>
      <c r="CV13" s="847"/>
      <c r="CW13" s="847"/>
      <c r="CX13" s="847"/>
      <c r="CY13" s="847"/>
      <c r="CZ13" s="847"/>
      <c r="DA13" s="847"/>
      <c r="DB13" s="847"/>
      <c r="DC13" s="847"/>
      <c r="DD13" s="847"/>
      <c r="DE13" s="847"/>
      <c r="DF13" s="847"/>
      <c r="DG13" s="847"/>
      <c r="DH13" s="847"/>
      <c r="DI13" s="847"/>
      <c r="DJ13" s="847"/>
      <c r="DK13" s="847"/>
      <c r="DL13" s="847"/>
      <c r="DM13" s="847"/>
      <c r="DN13" s="847"/>
      <c r="DO13" s="847"/>
      <c r="DP13" s="847"/>
      <c r="DQ13" s="847"/>
      <c r="DR13" s="847"/>
      <c r="DS13" s="847"/>
      <c r="DT13" s="847"/>
      <c r="DU13" s="847"/>
      <c r="DV13" s="847"/>
      <c r="DW13" s="847"/>
      <c r="DX13" s="847"/>
      <c r="DY13" s="847"/>
      <c r="DZ13" s="847"/>
      <c r="EA13" s="847"/>
      <c r="EB13" s="847"/>
      <c r="EC13" s="847"/>
      <c r="ED13" s="847"/>
      <c r="EE13" s="847"/>
      <c r="EF13" s="847"/>
      <c r="EG13" s="847"/>
      <c r="EH13" s="847"/>
      <c r="EI13" s="847"/>
      <c r="EJ13" s="847"/>
      <c r="EK13" s="847"/>
      <c r="EL13" s="847"/>
      <c r="EM13" s="847"/>
      <c r="EN13" s="847"/>
      <c r="EO13" s="847"/>
      <c r="EP13" s="847"/>
      <c r="EQ13" s="847"/>
      <c r="ER13" s="847"/>
      <c r="ES13" s="847"/>
      <c r="ET13" s="847"/>
      <c r="EU13" s="847"/>
      <c r="EV13" s="847"/>
      <c r="EW13" s="847"/>
      <c r="EX13" s="847"/>
      <c r="EY13" s="847"/>
      <c r="EZ13" s="847"/>
      <c r="FA13" s="847"/>
      <c r="FB13" s="847"/>
      <c r="FC13" s="847"/>
      <c r="FD13" s="847"/>
      <c r="FE13" s="847"/>
      <c r="FF13" s="847"/>
      <c r="FG13" s="847"/>
      <c r="FH13" s="847"/>
      <c r="FI13" s="847"/>
      <c r="FJ13" s="847"/>
      <c r="FK13" s="847"/>
      <c r="FL13" s="847"/>
      <c r="FM13" s="847"/>
      <c r="FN13" s="847"/>
      <c r="FO13" s="847"/>
      <c r="FP13" s="847"/>
      <c r="FQ13" s="847"/>
      <c r="FR13" s="847"/>
      <c r="FS13" s="847"/>
      <c r="FT13" s="847"/>
      <c r="FU13" s="847"/>
      <c r="FV13" s="847"/>
      <c r="FW13" s="847"/>
      <c r="FX13" s="847"/>
      <c r="FY13" s="847"/>
      <c r="FZ13" s="847"/>
      <c r="GA13" s="847"/>
      <c r="GB13" s="847"/>
      <c r="GC13" s="847"/>
      <c r="GD13" s="847"/>
      <c r="GE13" s="847"/>
      <c r="GF13" s="847"/>
      <c r="GG13" s="847"/>
      <c r="GH13" s="847"/>
      <c r="GI13" s="847"/>
      <c r="GJ13" s="847"/>
      <c r="GK13" s="847"/>
      <c r="GL13" s="847"/>
      <c r="GM13" s="847"/>
      <c r="GN13" s="847"/>
      <c r="GO13" s="847"/>
      <c r="GP13" s="847"/>
      <c r="GQ13" s="847"/>
      <c r="GR13" s="847"/>
      <c r="GS13" s="847"/>
      <c r="GT13" s="847"/>
      <c r="GU13" s="847"/>
      <c r="GV13" s="847"/>
      <c r="GW13" s="847"/>
      <c r="GX13" s="847"/>
      <c r="GY13" s="847"/>
      <c r="GZ13" s="847"/>
      <c r="HA13" s="847"/>
      <c r="HB13" s="847"/>
      <c r="HC13" s="847"/>
      <c r="HD13" s="847"/>
      <c r="HE13" s="847"/>
      <c r="HF13" s="847"/>
      <c r="HG13" s="847"/>
      <c r="HH13" s="847"/>
      <c r="HI13" s="847"/>
      <c r="HJ13" s="847"/>
      <c r="HK13" s="847"/>
      <c r="HL13" s="847"/>
      <c r="HM13" s="847"/>
      <c r="HN13" s="847"/>
      <c r="HO13" s="847"/>
      <c r="HP13" s="847"/>
      <c r="HQ13" s="847"/>
      <c r="HR13" s="847"/>
      <c r="HS13" s="847"/>
      <c r="HT13" s="847"/>
      <c r="HU13" s="847"/>
      <c r="HV13" s="847"/>
      <c r="HW13" s="847"/>
      <c r="HX13" s="847"/>
      <c r="HY13" s="847"/>
      <c r="HZ13" s="847"/>
      <c r="IA13" s="847"/>
      <c r="IB13" s="847"/>
      <c r="IC13" s="847"/>
      <c r="ID13" s="847"/>
      <c r="IE13" s="847"/>
      <c r="IF13" s="847"/>
      <c r="IG13" s="847"/>
      <c r="IH13" s="847"/>
      <c r="II13" s="847"/>
      <c r="IJ13" s="847"/>
      <c r="IK13" s="847"/>
      <c r="IL13" s="847"/>
      <c r="IM13" s="847"/>
      <c r="IN13" s="847"/>
      <c r="IO13" s="847"/>
      <c r="IP13" s="847"/>
      <c r="IQ13" s="847"/>
      <c r="IR13" s="847"/>
      <c r="IS13" s="847"/>
      <c r="IT13" s="847"/>
      <c r="IU13" s="847"/>
      <c r="IV13" s="847"/>
      <c r="IW13" s="847"/>
      <c r="IX13" s="847"/>
      <c r="IY13" s="847"/>
      <c r="IZ13" s="847"/>
      <c r="JA13" s="847"/>
      <c r="JB13" s="847"/>
      <c r="JC13" s="847"/>
      <c r="JD13" s="847"/>
      <c r="JE13" s="847"/>
      <c r="JF13" s="847"/>
      <c r="JG13" s="847"/>
      <c r="JH13" s="847"/>
      <c r="JI13" s="847"/>
      <c r="JJ13" s="847"/>
      <c r="JK13" s="847"/>
      <c r="JL13" s="847"/>
      <c r="JM13" s="847"/>
      <c r="JN13" s="847"/>
      <c r="JO13" s="847"/>
      <c r="JP13" s="847"/>
      <c r="JQ13" s="847"/>
      <c r="JR13" s="847"/>
      <c r="JS13" s="847"/>
      <c r="JT13" s="847"/>
      <c r="JU13" s="847"/>
      <c r="JV13" s="847"/>
      <c r="JW13" s="847"/>
      <c r="JX13" s="847"/>
      <c r="JY13" s="847"/>
      <c r="JZ13" s="847"/>
      <c r="KA13" s="847"/>
      <c r="KB13" s="847"/>
      <c r="KC13" s="847"/>
      <c r="KD13" s="847"/>
      <c r="KE13" s="847"/>
      <c r="KF13" s="847"/>
      <c r="KG13" s="847"/>
      <c r="KH13" s="847"/>
      <c r="KI13" s="847"/>
      <c r="KJ13" s="847"/>
      <c r="KK13" s="847"/>
      <c r="KL13" s="847"/>
      <c r="KM13" s="847"/>
      <c r="KN13" s="847"/>
      <c r="KO13" s="847"/>
      <c r="KP13" s="847"/>
      <c r="KQ13" s="847"/>
      <c r="KR13" s="847"/>
      <c r="KS13" s="847"/>
      <c r="KT13" s="847"/>
      <c r="KU13" s="847"/>
      <c r="KV13" s="847"/>
      <c r="KW13" s="847"/>
      <c r="KX13" s="847"/>
      <c r="KY13" s="847"/>
      <c r="KZ13" s="847"/>
      <c r="LA13" s="847"/>
      <c r="LB13" s="847"/>
      <c r="LC13" s="847"/>
      <c r="LD13" s="847"/>
      <c r="LE13" s="847"/>
      <c r="LF13" s="847"/>
      <c r="LG13" s="847"/>
      <c r="LH13" s="847"/>
      <c r="LI13" s="847"/>
      <c r="LJ13" s="847"/>
      <c r="LK13" s="847"/>
      <c r="LL13" s="847"/>
      <c r="LM13" s="847"/>
      <c r="LN13" s="847"/>
      <c r="LO13" s="847"/>
      <c r="LP13" s="847"/>
      <c r="LQ13" s="847"/>
      <c r="LR13" s="847"/>
      <c r="LS13" s="847"/>
      <c r="LT13" s="847"/>
      <c r="LU13" s="847"/>
      <c r="LV13" s="847"/>
      <c r="LW13" s="847"/>
      <c r="LX13" s="847"/>
      <c r="LY13" s="847"/>
      <c r="LZ13" s="847"/>
      <c r="MA13" s="847"/>
      <c r="MB13" s="847"/>
      <c r="MC13" s="847"/>
      <c r="MD13" s="847"/>
      <c r="ME13" s="847"/>
      <c r="MF13" s="847"/>
      <c r="MG13" s="847"/>
      <c r="MH13" s="847"/>
      <c r="MI13" s="847"/>
      <c r="MJ13" s="847"/>
      <c r="MK13" s="847"/>
      <c r="ML13" s="847"/>
      <c r="MM13" s="847"/>
      <c r="MN13" s="847"/>
      <c r="MO13" s="847"/>
      <c r="MP13" s="847"/>
      <c r="MQ13" s="847"/>
      <c r="MR13" s="847"/>
      <c r="MS13" s="847"/>
      <c r="MT13" s="847"/>
      <c r="MU13" s="847"/>
      <c r="MV13" s="847"/>
      <c r="MW13" s="847"/>
      <c r="MX13" s="847"/>
      <c r="MY13" s="847"/>
      <c r="MZ13" s="847"/>
      <c r="NA13" s="847"/>
      <c r="NB13" s="847"/>
      <c r="NC13" s="847"/>
      <c r="ND13" s="847"/>
      <c r="NE13" s="847"/>
      <c r="NF13" s="847"/>
      <c r="NG13" s="847"/>
      <c r="NH13" s="847"/>
      <c r="NI13" s="847"/>
      <c r="NJ13" s="847"/>
      <c r="NK13" s="847"/>
      <c r="NL13" s="847"/>
      <c r="NM13" s="847"/>
      <c r="NN13" s="847"/>
      <c r="NO13" s="847"/>
      <c r="NP13" s="847"/>
      <c r="NQ13" s="847"/>
      <c r="NR13" s="847"/>
      <c r="NS13" s="847"/>
      <c r="NT13" s="847"/>
      <c r="NU13" s="847"/>
      <c r="NV13" s="847"/>
      <c r="NW13" s="847"/>
      <c r="NX13" s="847"/>
      <c r="NY13" s="847"/>
      <c r="NZ13" s="847"/>
      <c r="OA13" s="847"/>
      <c r="OB13" s="847"/>
      <c r="OC13" s="847"/>
      <c r="OD13" s="847"/>
      <c r="OE13" s="847"/>
      <c r="OF13" s="847"/>
      <c r="OG13" s="847"/>
      <c r="OH13" s="847"/>
      <c r="OI13" s="847"/>
      <c r="OJ13" s="847"/>
      <c r="OK13" s="847"/>
      <c r="OL13" s="847"/>
      <c r="OM13" s="847"/>
      <c r="ON13" s="847"/>
      <c r="OO13" s="847"/>
      <c r="OP13" s="847"/>
      <c r="OQ13" s="847"/>
      <c r="OR13" s="847"/>
      <c r="OS13" s="847"/>
      <c r="OT13" s="847"/>
      <c r="OU13" s="847"/>
      <c r="OV13" s="847"/>
      <c r="OW13" s="847"/>
      <c r="OX13" s="847"/>
      <c r="OY13" s="847"/>
      <c r="OZ13" s="847"/>
      <c r="PA13" s="847"/>
      <c r="PB13" s="847"/>
      <c r="PC13" s="847"/>
      <c r="PD13" s="847"/>
      <c r="PE13" s="847"/>
      <c r="PF13" s="847"/>
      <c r="PG13" s="847"/>
      <c r="PH13" s="847"/>
      <c r="PI13" s="847"/>
      <c r="PJ13" s="847"/>
      <c r="PK13" s="847"/>
      <c r="PL13" s="847"/>
      <c r="PM13" s="847"/>
      <c r="PN13" s="847"/>
      <c r="PO13" s="847"/>
      <c r="PP13" s="847"/>
      <c r="PQ13" s="847"/>
      <c r="PR13" s="847"/>
      <c r="PS13" s="847"/>
      <c r="PT13" s="847"/>
      <c r="PU13" s="847"/>
      <c r="PV13" s="847"/>
      <c r="PW13" s="847"/>
      <c r="PX13" s="847"/>
      <c r="PY13" s="847"/>
      <c r="PZ13" s="847"/>
      <c r="QA13" s="847"/>
      <c r="QB13" s="847"/>
      <c r="QC13" s="847"/>
      <c r="QD13" s="847"/>
      <c r="QE13" s="847"/>
      <c r="QF13" s="847"/>
      <c r="QG13" s="847"/>
      <c r="QH13" s="847"/>
      <c r="QI13" s="847"/>
      <c r="QJ13" s="847"/>
      <c r="QK13" s="847"/>
      <c r="QL13" s="847"/>
      <c r="QM13" s="847"/>
      <c r="QN13" s="847"/>
      <c r="QO13" s="847"/>
      <c r="QP13" s="847"/>
      <c r="QQ13" s="847"/>
      <c r="QR13" s="847"/>
      <c r="QS13" s="847"/>
      <c r="QT13" s="847"/>
      <c r="QU13" s="847"/>
      <c r="QV13" s="847"/>
      <c r="QW13" s="847"/>
      <c r="QX13" s="847"/>
      <c r="QY13" s="847"/>
      <c r="QZ13" s="847"/>
      <c r="RA13" s="847"/>
      <c r="RB13" s="847"/>
      <c r="RC13" s="847"/>
      <c r="RD13" s="847"/>
      <c r="RE13" s="847"/>
      <c r="RF13" s="847"/>
      <c r="RG13" s="847"/>
      <c r="RH13" s="847"/>
      <c r="RI13" s="847"/>
      <c r="RJ13" s="847"/>
      <c r="RK13" s="847"/>
      <c r="RL13" s="847"/>
      <c r="RM13" s="847"/>
      <c r="RN13" s="847"/>
      <c r="RO13" s="847"/>
      <c r="RP13" s="847"/>
      <c r="RQ13" s="847"/>
      <c r="RR13" s="847"/>
      <c r="RS13" s="847"/>
      <c r="RT13" s="847"/>
      <c r="RU13" s="847"/>
      <c r="RV13" s="847"/>
      <c r="RW13" s="847"/>
      <c r="RX13" s="847"/>
      <c r="RY13" s="847"/>
      <c r="RZ13" s="847"/>
      <c r="SA13" s="847"/>
      <c r="SB13" s="847"/>
      <c r="SC13" s="847"/>
      <c r="SD13" s="847"/>
      <c r="SE13" s="847"/>
      <c r="SF13" s="847"/>
      <c r="SG13" s="847"/>
      <c r="SH13" s="847"/>
      <c r="SI13" s="847"/>
      <c r="SJ13" s="847"/>
      <c r="SK13" s="847"/>
      <c r="SL13" s="847"/>
      <c r="SM13" s="847"/>
      <c r="SN13" s="847"/>
      <c r="SO13" s="847"/>
      <c r="SP13" s="847"/>
      <c r="SQ13" s="847"/>
      <c r="SR13" s="847"/>
      <c r="SS13" s="847"/>
      <c r="ST13" s="847"/>
      <c r="SU13" s="847"/>
      <c r="SV13" s="847"/>
      <c r="SW13" s="847"/>
      <c r="SX13" s="847"/>
      <c r="SY13" s="847"/>
      <c r="SZ13" s="847"/>
      <c r="TA13" s="847"/>
      <c r="TB13" s="847"/>
      <c r="TC13" s="847"/>
      <c r="TD13" s="847"/>
      <c r="TE13" s="847"/>
      <c r="TF13" s="847"/>
      <c r="TG13" s="847"/>
      <c r="TH13" s="847"/>
      <c r="TI13" s="847"/>
      <c r="TJ13" s="847"/>
      <c r="TK13" s="847"/>
      <c r="TL13" s="847"/>
      <c r="TM13" s="847"/>
      <c r="TN13" s="847"/>
      <c r="TO13" s="847"/>
      <c r="TP13" s="847"/>
      <c r="TQ13" s="847"/>
      <c r="TR13" s="847"/>
      <c r="TS13" s="847"/>
      <c r="TT13" s="847"/>
      <c r="TU13" s="847"/>
      <c r="TV13" s="847"/>
      <c r="TW13" s="847"/>
      <c r="TX13" s="847"/>
      <c r="TY13" s="847"/>
      <c r="TZ13" s="847"/>
      <c r="UA13" s="847"/>
      <c r="UB13" s="847"/>
      <c r="UC13" s="847"/>
      <c r="UD13" s="847"/>
      <c r="UE13" s="847"/>
      <c r="UF13" s="847"/>
      <c r="UG13" s="847"/>
      <c r="UH13" s="847"/>
      <c r="UI13" s="847"/>
      <c r="UJ13" s="847"/>
      <c r="UK13" s="847"/>
      <c r="UL13" s="847"/>
      <c r="UM13" s="847"/>
      <c r="UN13" s="847"/>
      <c r="UO13" s="847"/>
      <c r="UP13" s="847"/>
      <c r="UQ13" s="847"/>
      <c r="UR13" s="847"/>
      <c r="US13" s="847"/>
      <c r="UT13" s="847"/>
      <c r="UU13" s="847"/>
      <c r="UV13" s="847"/>
      <c r="UW13" s="847"/>
      <c r="UX13" s="847"/>
      <c r="UY13" s="847"/>
      <c r="UZ13" s="847"/>
      <c r="VA13" s="847"/>
      <c r="VB13" s="847"/>
      <c r="VC13" s="847"/>
      <c r="VD13" s="847"/>
      <c r="VE13" s="847"/>
      <c r="VF13" s="847"/>
      <c r="VG13" s="847"/>
      <c r="VH13" s="847"/>
      <c r="VI13" s="847"/>
      <c r="VJ13" s="847"/>
      <c r="VK13" s="847"/>
      <c r="VL13" s="847"/>
      <c r="VM13" s="847"/>
      <c r="VN13" s="847"/>
      <c r="VO13" s="847"/>
      <c r="VP13" s="847"/>
      <c r="VQ13" s="847"/>
      <c r="VR13" s="847"/>
      <c r="VS13" s="847"/>
      <c r="VT13" s="847"/>
      <c r="VU13" s="847"/>
      <c r="VV13" s="847"/>
      <c r="VW13" s="847"/>
      <c r="VX13" s="847"/>
      <c r="VY13" s="847"/>
      <c r="VZ13" s="847"/>
      <c r="WA13" s="847"/>
      <c r="WB13" s="847"/>
      <c r="WC13" s="847"/>
      <c r="WD13" s="847"/>
      <c r="WE13" s="847"/>
      <c r="WF13" s="847"/>
      <c r="WG13" s="847"/>
      <c r="WH13" s="847"/>
      <c r="WI13" s="847"/>
      <c r="WJ13" s="847"/>
      <c r="WK13" s="847"/>
      <c r="WL13" s="847"/>
      <c r="WM13" s="847"/>
      <c r="WN13" s="847"/>
      <c r="WO13" s="847"/>
      <c r="WP13" s="847"/>
      <c r="WQ13" s="847"/>
      <c r="WR13" s="847"/>
      <c r="WS13" s="847"/>
      <c r="WT13" s="847"/>
      <c r="WU13" s="847"/>
      <c r="WV13" s="847"/>
      <c r="WW13" s="847"/>
      <c r="WX13" s="847"/>
      <c r="WY13" s="847"/>
      <c r="WZ13" s="847"/>
      <c r="XA13" s="847"/>
      <c r="XB13" s="847"/>
      <c r="XC13" s="847"/>
      <c r="XD13" s="847"/>
      <c r="XE13" s="847"/>
      <c r="XF13" s="847"/>
      <c r="XG13" s="847"/>
      <c r="XH13" s="847"/>
      <c r="XI13" s="847"/>
      <c r="XJ13" s="847"/>
      <c r="XK13" s="847"/>
      <c r="XL13" s="847"/>
      <c r="XM13" s="847"/>
      <c r="XN13" s="847"/>
      <c r="XO13" s="847"/>
      <c r="XP13" s="847"/>
      <c r="XQ13" s="847"/>
      <c r="XR13" s="847"/>
      <c r="XS13" s="847"/>
      <c r="XT13" s="847"/>
      <c r="XU13" s="847"/>
      <c r="XV13" s="847"/>
      <c r="XW13" s="847"/>
      <c r="XX13" s="847"/>
      <c r="XY13" s="847"/>
      <c r="XZ13" s="847"/>
      <c r="YA13" s="847"/>
      <c r="YB13" s="847"/>
      <c r="YC13" s="847"/>
      <c r="YD13" s="847"/>
      <c r="YE13" s="847"/>
      <c r="YF13" s="847"/>
      <c r="YG13" s="847"/>
      <c r="YH13" s="847"/>
      <c r="YI13" s="847"/>
      <c r="YJ13" s="847"/>
      <c r="YK13" s="847"/>
      <c r="YL13" s="847"/>
      <c r="YM13" s="847"/>
      <c r="YN13" s="847"/>
      <c r="YO13" s="847"/>
      <c r="YP13" s="847"/>
      <c r="YQ13" s="847"/>
      <c r="YR13" s="847"/>
      <c r="YS13" s="847"/>
      <c r="YT13" s="847"/>
      <c r="YU13" s="847"/>
      <c r="YV13" s="847"/>
      <c r="YW13" s="847"/>
      <c r="YX13" s="847"/>
      <c r="YY13" s="847"/>
      <c r="YZ13" s="847"/>
      <c r="ZA13" s="847"/>
      <c r="ZB13" s="847"/>
      <c r="ZC13" s="847"/>
      <c r="ZD13" s="847"/>
      <c r="ZE13" s="847"/>
      <c r="ZF13" s="847"/>
      <c r="ZG13" s="847"/>
      <c r="ZH13" s="847"/>
      <c r="ZI13" s="847"/>
      <c r="ZJ13" s="847"/>
      <c r="ZK13" s="847"/>
      <c r="ZL13" s="847"/>
      <c r="ZM13" s="847"/>
      <c r="ZN13" s="847"/>
      <c r="ZO13" s="847"/>
      <c r="ZP13" s="847"/>
      <c r="ZQ13" s="847"/>
      <c r="ZR13" s="847"/>
      <c r="ZS13" s="847"/>
      <c r="ZT13" s="847"/>
      <c r="ZU13" s="847"/>
      <c r="ZV13" s="847"/>
      <c r="ZW13" s="847"/>
      <c r="ZX13" s="847"/>
      <c r="ZY13" s="847"/>
      <c r="ZZ13" s="847"/>
      <c r="AAA13" s="847"/>
      <c r="AAB13" s="847"/>
      <c r="AAC13" s="847"/>
      <c r="AAD13" s="847"/>
      <c r="AAE13" s="847"/>
      <c r="AAF13" s="847"/>
      <c r="AAG13" s="847"/>
      <c r="AAH13" s="847"/>
      <c r="AAI13" s="847"/>
      <c r="AAJ13" s="847"/>
      <c r="AAK13" s="847"/>
      <c r="AAL13" s="847"/>
      <c r="AAM13" s="847"/>
      <c r="AAN13" s="847"/>
      <c r="AAO13" s="847"/>
      <c r="AAP13" s="847"/>
      <c r="AAQ13" s="847"/>
      <c r="AAR13" s="847"/>
      <c r="AAS13" s="847"/>
      <c r="AAT13" s="847"/>
      <c r="AAU13" s="847"/>
      <c r="AAV13" s="847"/>
      <c r="AAW13" s="847"/>
      <c r="AAX13" s="847"/>
      <c r="AAY13" s="847"/>
      <c r="AAZ13" s="847"/>
      <c r="ABA13" s="847"/>
      <c r="ABB13" s="847"/>
      <c r="ABC13" s="847"/>
      <c r="ABD13" s="847"/>
      <c r="ABE13" s="847"/>
      <c r="ABF13" s="847"/>
      <c r="ABG13" s="847"/>
      <c r="ABH13" s="847"/>
      <c r="ABI13" s="847"/>
      <c r="ABJ13" s="847"/>
      <c r="ABK13" s="847"/>
      <c r="ABL13" s="847"/>
      <c r="ABM13" s="847"/>
      <c r="ABN13" s="847"/>
      <c r="ABO13" s="847"/>
      <c r="ABP13" s="847"/>
      <c r="ABQ13" s="847"/>
      <c r="ABR13" s="847"/>
      <c r="ABS13" s="847"/>
      <c r="ABT13" s="847"/>
      <c r="ABU13" s="847"/>
      <c r="ABV13" s="847"/>
      <c r="ABW13" s="847"/>
      <c r="ABX13" s="847"/>
      <c r="ABY13" s="847"/>
      <c r="ABZ13" s="847"/>
      <c r="ACA13" s="847"/>
      <c r="ACB13" s="847"/>
      <c r="ACC13" s="847"/>
      <c r="ACD13" s="847"/>
      <c r="ACE13" s="847"/>
      <c r="ACF13" s="847"/>
      <c r="ACG13" s="847"/>
      <c r="ACH13" s="847"/>
      <c r="ACI13" s="847"/>
      <c r="ACJ13" s="847"/>
      <c r="ACK13" s="847"/>
      <c r="ACL13" s="847"/>
      <c r="ACM13" s="847"/>
      <c r="ACN13" s="847"/>
      <c r="ACO13" s="847"/>
      <c r="ACP13" s="847"/>
      <c r="ACQ13" s="847"/>
      <c r="ACR13" s="847"/>
      <c r="ACS13" s="847"/>
      <c r="ACT13" s="847"/>
      <c r="ACU13" s="847"/>
      <c r="ACV13" s="847"/>
      <c r="ACW13" s="847"/>
      <c r="ACX13" s="847"/>
      <c r="ACY13" s="847"/>
      <c r="ACZ13" s="847"/>
      <c r="ADA13" s="847"/>
      <c r="ADB13" s="847"/>
      <c r="ADC13" s="847"/>
      <c r="ADD13" s="847"/>
      <c r="ADE13" s="847"/>
      <c r="ADF13" s="847"/>
      <c r="ADG13" s="847"/>
      <c r="ADH13" s="847"/>
      <c r="ADI13" s="847"/>
      <c r="ADJ13" s="847"/>
      <c r="ADK13" s="847"/>
      <c r="ADL13" s="847"/>
      <c r="ADM13" s="847"/>
      <c r="ADN13" s="847"/>
      <c r="ADO13" s="847"/>
      <c r="ADP13" s="847"/>
      <c r="ADQ13" s="847"/>
      <c r="ADR13" s="847"/>
      <c r="ADS13" s="847"/>
      <c r="ADT13" s="847"/>
      <c r="ADU13" s="847"/>
      <c r="ADV13" s="847"/>
      <c r="ADW13" s="847"/>
      <c r="ADX13" s="847"/>
      <c r="ADY13" s="847"/>
      <c r="ADZ13" s="847"/>
      <c r="AEA13" s="847"/>
      <c r="AEB13" s="847"/>
      <c r="AEC13" s="847"/>
      <c r="AED13" s="847"/>
      <c r="AEE13" s="847"/>
      <c r="AEF13" s="847"/>
      <c r="AEG13" s="847"/>
      <c r="AEH13" s="847"/>
      <c r="AEI13" s="847"/>
      <c r="AEJ13" s="847"/>
      <c r="AEK13" s="847"/>
      <c r="AEL13" s="847"/>
      <c r="AEM13" s="847"/>
      <c r="AEN13" s="847"/>
      <c r="AEO13" s="847"/>
      <c r="AEP13" s="847"/>
      <c r="AEQ13" s="847"/>
      <c r="AER13" s="847"/>
      <c r="AES13" s="847"/>
      <c r="AET13" s="847"/>
      <c r="AEU13" s="847"/>
      <c r="AEV13" s="847"/>
      <c r="AEW13" s="847"/>
      <c r="AEX13" s="847"/>
      <c r="AEY13" s="847"/>
      <c r="AEZ13" s="847"/>
      <c r="AFA13" s="847"/>
      <c r="AFB13" s="847"/>
      <c r="AFC13" s="847"/>
      <c r="AFD13" s="847"/>
      <c r="AFE13" s="847"/>
      <c r="AFF13" s="847"/>
      <c r="AFG13" s="847"/>
      <c r="AFH13" s="847"/>
      <c r="AFI13" s="847"/>
      <c r="AFJ13" s="847"/>
      <c r="AFK13" s="847"/>
      <c r="AFL13" s="847"/>
      <c r="AFM13" s="847"/>
      <c r="AFN13" s="847"/>
      <c r="AFO13" s="847"/>
      <c r="AFP13" s="847"/>
      <c r="AFQ13" s="847"/>
      <c r="AFR13" s="847"/>
      <c r="AFS13" s="847"/>
      <c r="AFT13" s="847"/>
      <c r="AFU13" s="847"/>
      <c r="AFV13" s="847"/>
      <c r="AFW13" s="847"/>
      <c r="AFX13" s="847"/>
      <c r="AFY13" s="847"/>
      <c r="AFZ13" s="847"/>
      <c r="AGA13" s="847"/>
      <c r="AGB13" s="847"/>
      <c r="AGC13" s="847"/>
      <c r="AGD13" s="847"/>
      <c r="AGE13" s="847"/>
      <c r="AGF13" s="847"/>
      <c r="AGG13" s="847"/>
      <c r="AGH13" s="847"/>
      <c r="AGI13" s="847"/>
      <c r="AGJ13" s="847"/>
      <c r="AGK13" s="847"/>
      <c r="AGL13" s="847"/>
      <c r="AGM13" s="847"/>
      <c r="AGN13" s="847"/>
      <c r="AGO13" s="847"/>
      <c r="AGP13" s="847"/>
      <c r="AGQ13" s="847"/>
      <c r="AGR13" s="847"/>
      <c r="AGS13" s="847"/>
      <c r="AGT13" s="847"/>
      <c r="AGU13" s="847"/>
      <c r="AGV13" s="847"/>
      <c r="AGW13" s="847"/>
      <c r="AGX13" s="847"/>
      <c r="AGY13" s="847"/>
      <c r="AGZ13" s="847"/>
      <c r="AHA13" s="847"/>
      <c r="AHB13" s="847"/>
      <c r="AHC13" s="847"/>
      <c r="AHD13" s="847"/>
      <c r="AHE13" s="847"/>
      <c r="AHF13" s="847"/>
      <c r="AHG13" s="847"/>
      <c r="AHH13" s="847"/>
      <c r="AHI13" s="847"/>
      <c r="AHJ13" s="847"/>
      <c r="AHK13" s="847"/>
      <c r="AHL13" s="847"/>
      <c r="AHM13" s="847"/>
      <c r="AHN13" s="847"/>
      <c r="AHO13" s="847"/>
      <c r="AHP13" s="847"/>
      <c r="AHQ13" s="847"/>
      <c r="AHR13" s="847"/>
      <c r="AHS13" s="847"/>
      <c r="AHT13" s="847"/>
      <c r="AHU13" s="847"/>
      <c r="AHV13" s="847"/>
      <c r="AHW13" s="847"/>
      <c r="AHX13" s="847"/>
      <c r="AHY13" s="847"/>
      <c r="AHZ13" s="847"/>
      <c r="AIA13" s="847"/>
      <c r="AIB13" s="847"/>
      <c r="AIC13" s="847"/>
      <c r="AID13" s="847"/>
      <c r="AIE13" s="847"/>
      <c r="AIF13" s="847"/>
      <c r="AIG13" s="847"/>
      <c r="AIH13" s="847"/>
      <c r="AII13" s="847"/>
      <c r="AIJ13" s="847"/>
      <c r="AIK13" s="847"/>
      <c r="AIL13" s="847"/>
      <c r="AIM13" s="847"/>
      <c r="AIN13" s="847"/>
      <c r="AIO13" s="847"/>
      <c r="AIP13" s="847"/>
      <c r="AIQ13" s="847"/>
      <c r="AIR13" s="847"/>
      <c r="AIS13" s="847"/>
      <c r="AIT13" s="847"/>
      <c r="AIU13" s="847"/>
      <c r="AIV13" s="847"/>
      <c r="AIW13" s="847"/>
      <c r="AIX13" s="847"/>
      <c r="AIY13" s="847"/>
      <c r="AIZ13" s="847"/>
      <c r="AJA13" s="847"/>
      <c r="AJB13" s="847"/>
      <c r="AJC13" s="847"/>
      <c r="AJD13" s="847"/>
      <c r="AJE13" s="847"/>
      <c r="AJF13" s="847"/>
      <c r="AJG13" s="847"/>
      <c r="AJH13" s="847"/>
      <c r="AJI13" s="847"/>
      <c r="AJJ13" s="847"/>
      <c r="AJK13" s="847"/>
      <c r="AJL13" s="847"/>
      <c r="AJM13" s="847"/>
      <c r="AJN13" s="847"/>
      <c r="AJO13" s="847"/>
      <c r="AJP13" s="847"/>
      <c r="AJQ13" s="847"/>
      <c r="AJR13" s="847"/>
      <c r="AJS13" s="847"/>
      <c r="AJT13" s="847"/>
      <c r="AJU13" s="847"/>
      <c r="AJV13" s="847"/>
      <c r="AJW13" s="847"/>
      <c r="AJX13" s="847"/>
      <c r="AJY13" s="847"/>
      <c r="AJZ13" s="847"/>
      <c r="AKA13" s="847"/>
      <c r="AKB13" s="847"/>
      <c r="AKC13" s="847"/>
      <c r="AKD13" s="847"/>
      <c r="AKE13" s="847"/>
      <c r="AKF13" s="847"/>
      <c r="AKG13" s="847"/>
      <c r="AKH13" s="847"/>
      <c r="AKI13" s="847"/>
      <c r="AKJ13" s="847"/>
      <c r="AKK13" s="847"/>
      <c r="AKL13" s="847"/>
      <c r="AKM13" s="847"/>
      <c r="AKN13" s="847"/>
      <c r="AKO13" s="847"/>
      <c r="AKP13" s="847"/>
    </row>
    <row r="14" spans="1:978" s="117" customFormat="1" ht="15" customHeight="1" x14ac:dyDescent="0.3">
      <c r="A14" s="195"/>
      <c r="B14" s="749" t="s">
        <v>1660</v>
      </c>
      <c r="C14" s="748" t="s">
        <v>498</v>
      </c>
      <c r="D14" s="771" t="s">
        <v>1667</v>
      </c>
      <c r="E14" s="262"/>
      <c r="F14" s="847"/>
      <c r="G14" s="847"/>
      <c r="H14" s="847"/>
      <c r="I14" s="847"/>
      <c r="J14" s="847"/>
      <c r="K14" s="847"/>
      <c r="L14" s="847"/>
      <c r="M14" s="847"/>
      <c r="N14" s="847"/>
      <c r="O14" s="847"/>
      <c r="P14" s="847"/>
      <c r="Q14" s="847"/>
      <c r="R14" s="847"/>
      <c r="S14" s="847"/>
      <c r="T14" s="847"/>
      <c r="U14" s="847"/>
      <c r="V14" s="847"/>
      <c r="W14" s="847"/>
      <c r="X14" s="847"/>
      <c r="Y14" s="847"/>
      <c r="Z14" s="847"/>
      <c r="AA14" s="847"/>
      <c r="AB14" s="847"/>
      <c r="AC14" s="847"/>
      <c r="AD14" s="847"/>
      <c r="AE14" s="847"/>
      <c r="AF14" s="847"/>
      <c r="AG14" s="847"/>
      <c r="AH14" s="847"/>
      <c r="AI14" s="847"/>
      <c r="AJ14" s="847"/>
      <c r="AK14" s="847"/>
      <c r="AL14" s="847"/>
      <c r="AM14" s="847"/>
      <c r="AN14" s="847"/>
      <c r="AO14" s="847"/>
      <c r="AP14" s="847"/>
      <c r="AQ14" s="847"/>
      <c r="AR14" s="847"/>
      <c r="AS14" s="847"/>
      <c r="AT14" s="847"/>
      <c r="AU14" s="847"/>
      <c r="AV14" s="847"/>
      <c r="AW14" s="847"/>
      <c r="AX14" s="847"/>
      <c r="AY14" s="847"/>
      <c r="AZ14" s="847"/>
      <c r="BA14" s="847"/>
      <c r="BB14" s="847"/>
      <c r="BC14" s="847"/>
      <c r="BD14" s="847"/>
      <c r="BE14" s="847"/>
      <c r="BF14" s="847"/>
      <c r="BG14" s="847"/>
      <c r="BH14" s="847"/>
      <c r="BI14" s="847"/>
      <c r="BJ14" s="847"/>
      <c r="BK14" s="847"/>
      <c r="BL14" s="847"/>
      <c r="BM14" s="847"/>
      <c r="BN14" s="847"/>
      <c r="BO14" s="847"/>
      <c r="BP14" s="847"/>
      <c r="BQ14" s="847"/>
      <c r="BR14" s="847"/>
      <c r="BS14" s="847"/>
      <c r="BT14" s="847"/>
      <c r="BU14" s="847"/>
      <c r="BV14" s="847"/>
      <c r="BW14" s="847"/>
      <c r="BX14" s="847"/>
      <c r="BY14" s="847"/>
      <c r="BZ14" s="847"/>
      <c r="CA14" s="847"/>
      <c r="CB14" s="847"/>
      <c r="CC14" s="847"/>
      <c r="CD14" s="847"/>
      <c r="CE14" s="847"/>
      <c r="CF14" s="847"/>
      <c r="CG14" s="847"/>
      <c r="CH14" s="847"/>
      <c r="CI14" s="847"/>
      <c r="CJ14" s="847"/>
      <c r="CK14" s="847"/>
      <c r="CL14" s="847"/>
      <c r="CM14" s="847"/>
      <c r="CN14" s="847"/>
      <c r="CO14" s="847"/>
      <c r="CP14" s="847"/>
      <c r="CQ14" s="847"/>
      <c r="CR14" s="847"/>
      <c r="CS14" s="847"/>
      <c r="CT14" s="847"/>
      <c r="CU14" s="847"/>
      <c r="CV14" s="847"/>
      <c r="CW14" s="847"/>
      <c r="CX14" s="847"/>
      <c r="CY14" s="847"/>
      <c r="CZ14" s="847"/>
      <c r="DA14" s="847"/>
      <c r="DB14" s="847"/>
      <c r="DC14" s="847"/>
      <c r="DD14" s="847"/>
      <c r="DE14" s="847"/>
      <c r="DF14" s="847"/>
      <c r="DG14" s="847"/>
      <c r="DH14" s="847"/>
      <c r="DI14" s="847"/>
      <c r="DJ14" s="847"/>
      <c r="DK14" s="847"/>
      <c r="DL14" s="847"/>
      <c r="DM14" s="847"/>
      <c r="DN14" s="847"/>
      <c r="DO14" s="847"/>
      <c r="DP14" s="847"/>
      <c r="DQ14" s="847"/>
      <c r="DR14" s="847"/>
      <c r="DS14" s="847"/>
      <c r="DT14" s="847"/>
      <c r="DU14" s="847"/>
      <c r="DV14" s="847"/>
      <c r="DW14" s="847"/>
      <c r="DX14" s="847"/>
      <c r="DY14" s="847"/>
      <c r="DZ14" s="847"/>
      <c r="EA14" s="847"/>
      <c r="EB14" s="847"/>
      <c r="EC14" s="847"/>
      <c r="ED14" s="847"/>
      <c r="EE14" s="847"/>
      <c r="EF14" s="847"/>
      <c r="EG14" s="847"/>
      <c r="EH14" s="847"/>
      <c r="EI14" s="847"/>
      <c r="EJ14" s="847"/>
      <c r="EK14" s="847"/>
      <c r="EL14" s="847"/>
      <c r="EM14" s="847"/>
      <c r="EN14" s="847"/>
      <c r="EO14" s="847"/>
      <c r="EP14" s="847"/>
      <c r="EQ14" s="847"/>
      <c r="ER14" s="847"/>
      <c r="ES14" s="847"/>
      <c r="ET14" s="847"/>
      <c r="EU14" s="847"/>
      <c r="EV14" s="847"/>
      <c r="EW14" s="847"/>
      <c r="EX14" s="847"/>
      <c r="EY14" s="847"/>
      <c r="EZ14" s="847"/>
      <c r="FA14" s="847"/>
      <c r="FB14" s="847"/>
      <c r="FC14" s="847"/>
      <c r="FD14" s="847"/>
      <c r="FE14" s="847"/>
      <c r="FF14" s="847"/>
      <c r="FG14" s="847"/>
      <c r="FH14" s="847"/>
      <c r="FI14" s="847"/>
      <c r="FJ14" s="847"/>
      <c r="FK14" s="847"/>
      <c r="FL14" s="847"/>
      <c r="FM14" s="847"/>
      <c r="FN14" s="847"/>
      <c r="FO14" s="847"/>
      <c r="FP14" s="847"/>
      <c r="FQ14" s="847"/>
      <c r="FR14" s="847"/>
      <c r="FS14" s="847"/>
      <c r="FT14" s="847"/>
      <c r="FU14" s="847"/>
      <c r="FV14" s="847"/>
      <c r="FW14" s="847"/>
      <c r="FX14" s="847"/>
      <c r="FY14" s="847"/>
      <c r="FZ14" s="847"/>
      <c r="GA14" s="847"/>
      <c r="GB14" s="847"/>
      <c r="GC14" s="847"/>
      <c r="GD14" s="847"/>
      <c r="GE14" s="847"/>
      <c r="GF14" s="847"/>
      <c r="GG14" s="847"/>
      <c r="GH14" s="847"/>
      <c r="GI14" s="847"/>
      <c r="GJ14" s="847"/>
      <c r="GK14" s="847"/>
      <c r="GL14" s="847"/>
      <c r="GM14" s="847"/>
      <c r="GN14" s="847"/>
      <c r="GO14" s="847"/>
      <c r="GP14" s="847"/>
      <c r="GQ14" s="847"/>
      <c r="GR14" s="847"/>
      <c r="GS14" s="847"/>
      <c r="GT14" s="847"/>
      <c r="GU14" s="847"/>
      <c r="GV14" s="847"/>
      <c r="GW14" s="847"/>
      <c r="GX14" s="847"/>
      <c r="GY14" s="847"/>
      <c r="GZ14" s="847"/>
      <c r="HA14" s="847"/>
      <c r="HB14" s="847"/>
      <c r="HC14" s="847"/>
      <c r="HD14" s="847"/>
      <c r="HE14" s="847"/>
      <c r="HF14" s="847"/>
      <c r="HG14" s="847"/>
      <c r="HH14" s="847"/>
      <c r="HI14" s="847"/>
      <c r="HJ14" s="847"/>
      <c r="HK14" s="847"/>
      <c r="HL14" s="847"/>
      <c r="HM14" s="847"/>
      <c r="HN14" s="847"/>
      <c r="HO14" s="847"/>
      <c r="HP14" s="847"/>
      <c r="HQ14" s="847"/>
      <c r="HR14" s="847"/>
      <c r="HS14" s="847"/>
      <c r="HT14" s="847"/>
      <c r="HU14" s="847"/>
      <c r="HV14" s="847"/>
      <c r="HW14" s="847"/>
      <c r="HX14" s="847"/>
      <c r="HY14" s="847"/>
      <c r="HZ14" s="847"/>
      <c r="IA14" s="847"/>
      <c r="IB14" s="847"/>
      <c r="IC14" s="847"/>
      <c r="ID14" s="847"/>
      <c r="IE14" s="847"/>
      <c r="IF14" s="847"/>
      <c r="IG14" s="847"/>
      <c r="IH14" s="847"/>
      <c r="II14" s="847"/>
      <c r="IJ14" s="847"/>
      <c r="IK14" s="847"/>
      <c r="IL14" s="847"/>
      <c r="IM14" s="847"/>
      <c r="IN14" s="847"/>
      <c r="IO14" s="847"/>
      <c r="IP14" s="847"/>
      <c r="IQ14" s="847"/>
      <c r="IR14" s="847"/>
      <c r="IS14" s="847"/>
      <c r="IT14" s="847"/>
      <c r="IU14" s="847"/>
      <c r="IV14" s="847"/>
      <c r="IW14" s="847"/>
      <c r="IX14" s="847"/>
      <c r="IY14" s="847"/>
      <c r="IZ14" s="847"/>
      <c r="JA14" s="847"/>
      <c r="JB14" s="847"/>
      <c r="JC14" s="847"/>
      <c r="JD14" s="847"/>
      <c r="JE14" s="847"/>
      <c r="JF14" s="847"/>
      <c r="JG14" s="847"/>
      <c r="JH14" s="847"/>
      <c r="JI14" s="847"/>
      <c r="JJ14" s="847"/>
      <c r="JK14" s="847"/>
      <c r="JL14" s="847"/>
      <c r="JM14" s="847"/>
      <c r="JN14" s="847"/>
      <c r="JO14" s="847"/>
      <c r="JP14" s="847"/>
      <c r="JQ14" s="847"/>
      <c r="JR14" s="847"/>
      <c r="JS14" s="847"/>
      <c r="JT14" s="847"/>
      <c r="JU14" s="847"/>
      <c r="JV14" s="847"/>
      <c r="JW14" s="847"/>
      <c r="JX14" s="847"/>
      <c r="JY14" s="847"/>
      <c r="JZ14" s="847"/>
      <c r="KA14" s="847"/>
      <c r="KB14" s="847"/>
      <c r="KC14" s="847"/>
      <c r="KD14" s="847"/>
      <c r="KE14" s="847"/>
      <c r="KF14" s="847"/>
      <c r="KG14" s="847"/>
      <c r="KH14" s="847"/>
      <c r="KI14" s="847"/>
      <c r="KJ14" s="847"/>
      <c r="KK14" s="847"/>
      <c r="KL14" s="847"/>
      <c r="KM14" s="847"/>
      <c r="KN14" s="847"/>
      <c r="KO14" s="847"/>
      <c r="KP14" s="847"/>
      <c r="KQ14" s="847"/>
      <c r="KR14" s="847"/>
      <c r="KS14" s="847"/>
      <c r="KT14" s="847"/>
      <c r="KU14" s="847"/>
      <c r="KV14" s="847"/>
      <c r="KW14" s="847"/>
      <c r="KX14" s="847"/>
      <c r="KY14" s="847"/>
      <c r="KZ14" s="847"/>
      <c r="LA14" s="847"/>
      <c r="LB14" s="847"/>
      <c r="LC14" s="847"/>
      <c r="LD14" s="847"/>
      <c r="LE14" s="847"/>
      <c r="LF14" s="847"/>
      <c r="LG14" s="847"/>
      <c r="LH14" s="847"/>
      <c r="LI14" s="847"/>
      <c r="LJ14" s="847"/>
      <c r="LK14" s="847"/>
      <c r="LL14" s="847"/>
      <c r="LM14" s="847"/>
      <c r="LN14" s="847"/>
      <c r="LO14" s="847"/>
      <c r="LP14" s="847"/>
      <c r="LQ14" s="847"/>
      <c r="LR14" s="847"/>
      <c r="LS14" s="847"/>
      <c r="LT14" s="847"/>
      <c r="LU14" s="847"/>
      <c r="LV14" s="847"/>
      <c r="LW14" s="847"/>
      <c r="LX14" s="847"/>
      <c r="LY14" s="847"/>
      <c r="LZ14" s="847"/>
      <c r="MA14" s="847"/>
      <c r="MB14" s="847"/>
      <c r="MC14" s="847"/>
      <c r="MD14" s="847"/>
      <c r="ME14" s="847"/>
      <c r="MF14" s="847"/>
      <c r="MG14" s="847"/>
      <c r="MH14" s="847"/>
      <c r="MI14" s="847"/>
      <c r="MJ14" s="847"/>
      <c r="MK14" s="847"/>
      <c r="ML14" s="847"/>
      <c r="MM14" s="847"/>
      <c r="MN14" s="847"/>
      <c r="MO14" s="847"/>
      <c r="MP14" s="847"/>
      <c r="MQ14" s="847"/>
      <c r="MR14" s="847"/>
      <c r="MS14" s="847"/>
      <c r="MT14" s="847"/>
      <c r="MU14" s="847"/>
      <c r="MV14" s="847"/>
      <c r="MW14" s="847"/>
      <c r="MX14" s="847"/>
      <c r="MY14" s="847"/>
      <c r="MZ14" s="847"/>
      <c r="NA14" s="847"/>
      <c r="NB14" s="847"/>
      <c r="NC14" s="847"/>
      <c r="ND14" s="847"/>
      <c r="NE14" s="847"/>
      <c r="NF14" s="847"/>
      <c r="NG14" s="847"/>
      <c r="NH14" s="847"/>
      <c r="NI14" s="847"/>
      <c r="NJ14" s="847"/>
      <c r="NK14" s="847"/>
      <c r="NL14" s="847"/>
      <c r="NM14" s="847"/>
      <c r="NN14" s="847"/>
      <c r="NO14" s="847"/>
      <c r="NP14" s="847"/>
      <c r="NQ14" s="847"/>
      <c r="NR14" s="847"/>
      <c r="NS14" s="847"/>
      <c r="NT14" s="847"/>
      <c r="NU14" s="847"/>
      <c r="NV14" s="847"/>
      <c r="NW14" s="847"/>
      <c r="NX14" s="847"/>
      <c r="NY14" s="847"/>
      <c r="NZ14" s="847"/>
      <c r="OA14" s="847"/>
      <c r="OB14" s="847"/>
      <c r="OC14" s="847"/>
      <c r="OD14" s="847"/>
      <c r="OE14" s="847"/>
      <c r="OF14" s="847"/>
      <c r="OG14" s="847"/>
      <c r="OH14" s="847"/>
      <c r="OI14" s="847"/>
      <c r="OJ14" s="847"/>
      <c r="OK14" s="847"/>
      <c r="OL14" s="847"/>
      <c r="OM14" s="847"/>
      <c r="ON14" s="847"/>
      <c r="OO14" s="847"/>
      <c r="OP14" s="847"/>
      <c r="OQ14" s="847"/>
      <c r="OR14" s="847"/>
      <c r="OS14" s="847"/>
      <c r="OT14" s="847"/>
      <c r="OU14" s="847"/>
      <c r="OV14" s="847"/>
      <c r="OW14" s="847"/>
      <c r="OX14" s="847"/>
      <c r="OY14" s="847"/>
      <c r="OZ14" s="847"/>
      <c r="PA14" s="847"/>
      <c r="PB14" s="847"/>
      <c r="PC14" s="847"/>
      <c r="PD14" s="847"/>
      <c r="PE14" s="847"/>
      <c r="PF14" s="847"/>
      <c r="PG14" s="847"/>
      <c r="PH14" s="847"/>
      <c r="PI14" s="847"/>
      <c r="PJ14" s="847"/>
      <c r="PK14" s="847"/>
      <c r="PL14" s="847"/>
      <c r="PM14" s="847"/>
      <c r="PN14" s="847"/>
      <c r="PO14" s="847"/>
      <c r="PP14" s="847"/>
      <c r="PQ14" s="847"/>
      <c r="PR14" s="847"/>
      <c r="PS14" s="847"/>
      <c r="PT14" s="847"/>
      <c r="PU14" s="847"/>
      <c r="PV14" s="847"/>
      <c r="PW14" s="847"/>
      <c r="PX14" s="847"/>
      <c r="PY14" s="847"/>
      <c r="PZ14" s="847"/>
      <c r="QA14" s="847"/>
      <c r="QB14" s="847"/>
      <c r="QC14" s="847"/>
      <c r="QD14" s="847"/>
      <c r="QE14" s="847"/>
      <c r="QF14" s="847"/>
      <c r="QG14" s="847"/>
      <c r="QH14" s="847"/>
      <c r="QI14" s="847"/>
      <c r="QJ14" s="847"/>
      <c r="QK14" s="847"/>
      <c r="QL14" s="847"/>
      <c r="QM14" s="847"/>
      <c r="QN14" s="847"/>
      <c r="QO14" s="847"/>
      <c r="QP14" s="847"/>
      <c r="QQ14" s="847"/>
      <c r="QR14" s="847"/>
      <c r="QS14" s="847"/>
      <c r="QT14" s="847"/>
      <c r="QU14" s="847"/>
      <c r="QV14" s="847"/>
      <c r="QW14" s="847"/>
      <c r="QX14" s="847"/>
      <c r="QY14" s="847"/>
      <c r="QZ14" s="847"/>
      <c r="RA14" s="847"/>
      <c r="RB14" s="847"/>
      <c r="RC14" s="847"/>
      <c r="RD14" s="847"/>
      <c r="RE14" s="847"/>
      <c r="RF14" s="847"/>
      <c r="RG14" s="847"/>
      <c r="RH14" s="847"/>
      <c r="RI14" s="847"/>
      <c r="RJ14" s="847"/>
      <c r="RK14" s="847"/>
      <c r="RL14" s="847"/>
      <c r="RM14" s="847"/>
      <c r="RN14" s="847"/>
      <c r="RO14" s="847"/>
      <c r="RP14" s="847"/>
      <c r="RQ14" s="847"/>
      <c r="RR14" s="847"/>
      <c r="RS14" s="847"/>
      <c r="RT14" s="847"/>
      <c r="RU14" s="847"/>
      <c r="RV14" s="847"/>
      <c r="RW14" s="847"/>
      <c r="RX14" s="847"/>
      <c r="RY14" s="847"/>
      <c r="RZ14" s="847"/>
      <c r="SA14" s="847"/>
      <c r="SB14" s="847"/>
      <c r="SC14" s="847"/>
      <c r="SD14" s="847"/>
      <c r="SE14" s="847"/>
      <c r="SF14" s="847"/>
      <c r="SG14" s="847"/>
      <c r="SH14" s="847"/>
      <c r="SI14" s="847"/>
      <c r="SJ14" s="847"/>
      <c r="SK14" s="847"/>
      <c r="SL14" s="847"/>
      <c r="SM14" s="847"/>
      <c r="SN14" s="847"/>
      <c r="SO14" s="847"/>
      <c r="SP14" s="847"/>
      <c r="SQ14" s="847"/>
      <c r="SR14" s="847"/>
      <c r="SS14" s="847"/>
      <c r="ST14" s="847"/>
      <c r="SU14" s="847"/>
      <c r="SV14" s="847"/>
      <c r="SW14" s="847"/>
      <c r="SX14" s="847"/>
      <c r="SY14" s="847"/>
      <c r="SZ14" s="847"/>
      <c r="TA14" s="847"/>
      <c r="TB14" s="847"/>
      <c r="TC14" s="847"/>
      <c r="TD14" s="847"/>
      <c r="TE14" s="847"/>
      <c r="TF14" s="847"/>
      <c r="TG14" s="847"/>
      <c r="TH14" s="847"/>
      <c r="TI14" s="847"/>
      <c r="TJ14" s="847"/>
      <c r="TK14" s="847"/>
      <c r="TL14" s="847"/>
      <c r="TM14" s="847"/>
      <c r="TN14" s="847"/>
      <c r="TO14" s="847"/>
      <c r="TP14" s="847"/>
      <c r="TQ14" s="847"/>
      <c r="TR14" s="847"/>
      <c r="TS14" s="847"/>
      <c r="TT14" s="847"/>
      <c r="TU14" s="847"/>
      <c r="TV14" s="847"/>
      <c r="TW14" s="847"/>
      <c r="TX14" s="847"/>
      <c r="TY14" s="847"/>
      <c r="TZ14" s="847"/>
      <c r="UA14" s="847"/>
      <c r="UB14" s="847"/>
      <c r="UC14" s="847"/>
      <c r="UD14" s="847"/>
      <c r="UE14" s="847"/>
      <c r="UF14" s="847"/>
      <c r="UG14" s="847"/>
      <c r="UH14" s="847"/>
      <c r="UI14" s="847"/>
      <c r="UJ14" s="847"/>
      <c r="UK14" s="847"/>
      <c r="UL14" s="847"/>
      <c r="UM14" s="847"/>
      <c r="UN14" s="847"/>
      <c r="UO14" s="847"/>
      <c r="UP14" s="847"/>
      <c r="UQ14" s="847"/>
      <c r="UR14" s="847"/>
      <c r="US14" s="847"/>
      <c r="UT14" s="847"/>
      <c r="UU14" s="847"/>
      <c r="UV14" s="847"/>
      <c r="UW14" s="847"/>
      <c r="UX14" s="847"/>
      <c r="UY14" s="847"/>
      <c r="UZ14" s="847"/>
      <c r="VA14" s="847"/>
      <c r="VB14" s="847"/>
      <c r="VC14" s="847"/>
      <c r="VD14" s="847"/>
      <c r="VE14" s="847"/>
      <c r="VF14" s="847"/>
      <c r="VG14" s="847"/>
      <c r="VH14" s="847"/>
      <c r="VI14" s="847"/>
      <c r="VJ14" s="847"/>
      <c r="VK14" s="847"/>
      <c r="VL14" s="847"/>
      <c r="VM14" s="847"/>
      <c r="VN14" s="847"/>
      <c r="VO14" s="847"/>
      <c r="VP14" s="847"/>
      <c r="VQ14" s="847"/>
      <c r="VR14" s="847"/>
      <c r="VS14" s="847"/>
      <c r="VT14" s="847"/>
      <c r="VU14" s="847"/>
      <c r="VV14" s="847"/>
      <c r="VW14" s="847"/>
      <c r="VX14" s="847"/>
      <c r="VY14" s="847"/>
      <c r="VZ14" s="847"/>
      <c r="WA14" s="847"/>
      <c r="WB14" s="847"/>
      <c r="WC14" s="847"/>
      <c r="WD14" s="847"/>
      <c r="WE14" s="847"/>
      <c r="WF14" s="847"/>
      <c r="WG14" s="847"/>
      <c r="WH14" s="847"/>
      <c r="WI14" s="847"/>
      <c r="WJ14" s="847"/>
      <c r="WK14" s="847"/>
      <c r="WL14" s="847"/>
      <c r="WM14" s="847"/>
      <c r="WN14" s="847"/>
      <c r="WO14" s="847"/>
      <c r="WP14" s="847"/>
      <c r="WQ14" s="847"/>
      <c r="WR14" s="847"/>
      <c r="WS14" s="847"/>
      <c r="WT14" s="847"/>
      <c r="WU14" s="847"/>
      <c r="WV14" s="847"/>
      <c r="WW14" s="847"/>
      <c r="WX14" s="847"/>
      <c r="WY14" s="847"/>
      <c r="WZ14" s="847"/>
      <c r="XA14" s="847"/>
      <c r="XB14" s="847"/>
      <c r="XC14" s="847"/>
      <c r="XD14" s="847"/>
      <c r="XE14" s="847"/>
      <c r="XF14" s="847"/>
      <c r="XG14" s="847"/>
      <c r="XH14" s="847"/>
      <c r="XI14" s="847"/>
      <c r="XJ14" s="847"/>
      <c r="XK14" s="847"/>
      <c r="XL14" s="847"/>
      <c r="XM14" s="847"/>
      <c r="XN14" s="847"/>
      <c r="XO14" s="847"/>
      <c r="XP14" s="847"/>
      <c r="XQ14" s="847"/>
      <c r="XR14" s="847"/>
      <c r="XS14" s="847"/>
      <c r="XT14" s="847"/>
      <c r="XU14" s="847"/>
      <c r="XV14" s="847"/>
      <c r="XW14" s="847"/>
      <c r="XX14" s="847"/>
      <c r="XY14" s="847"/>
      <c r="XZ14" s="847"/>
      <c r="YA14" s="847"/>
      <c r="YB14" s="847"/>
      <c r="YC14" s="847"/>
      <c r="YD14" s="847"/>
      <c r="YE14" s="847"/>
      <c r="YF14" s="847"/>
      <c r="YG14" s="847"/>
      <c r="YH14" s="847"/>
      <c r="YI14" s="847"/>
      <c r="YJ14" s="847"/>
      <c r="YK14" s="847"/>
      <c r="YL14" s="847"/>
      <c r="YM14" s="847"/>
      <c r="YN14" s="847"/>
      <c r="YO14" s="847"/>
      <c r="YP14" s="847"/>
      <c r="YQ14" s="847"/>
      <c r="YR14" s="847"/>
      <c r="YS14" s="847"/>
      <c r="YT14" s="847"/>
      <c r="YU14" s="847"/>
      <c r="YV14" s="847"/>
      <c r="YW14" s="847"/>
      <c r="YX14" s="847"/>
      <c r="YY14" s="847"/>
      <c r="YZ14" s="847"/>
      <c r="ZA14" s="847"/>
      <c r="ZB14" s="847"/>
      <c r="ZC14" s="847"/>
      <c r="ZD14" s="847"/>
      <c r="ZE14" s="847"/>
      <c r="ZF14" s="847"/>
      <c r="ZG14" s="847"/>
      <c r="ZH14" s="847"/>
      <c r="ZI14" s="847"/>
      <c r="ZJ14" s="847"/>
      <c r="ZK14" s="847"/>
      <c r="ZL14" s="847"/>
      <c r="ZM14" s="847"/>
      <c r="ZN14" s="847"/>
      <c r="ZO14" s="847"/>
      <c r="ZP14" s="847"/>
      <c r="ZQ14" s="847"/>
      <c r="ZR14" s="847"/>
      <c r="ZS14" s="847"/>
      <c r="ZT14" s="847"/>
      <c r="ZU14" s="847"/>
      <c r="ZV14" s="847"/>
      <c r="ZW14" s="847"/>
      <c r="ZX14" s="847"/>
      <c r="ZY14" s="847"/>
      <c r="ZZ14" s="847"/>
      <c r="AAA14" s="847"/>
      <c r="AAB14" s="847"/>
      <c r="AAC14" s="847"/>
      <c r="AAD14" s="847"/>
      <c r="AAE14" s="847"/>
      <c r="AAF14" s="847"/>
      <c r="AAG14" s="847"/>
      <c r="AAH14" s="847"/>
      <c r="AAI14" s="847"/>
      <c r="AAJ14" s="847"/>
      <c r="AAK14" s="847"/>
      <c r="AAL14" s="847"/>
      <c r="AAM14" s="847"/>
      <c r="AAN14" s="847"/>
      <c r="AAO14" s="847"/>
      <c r="AAP14" s="847"/>
      <c r="AAQ14" s="847"/>
      <c r="AAR14" s="847"/>
      <c r="AAS14" s="847"/>
      <c r="AAT14" s="847"/>
      <c r="AAU14" s="847"/>
      <c r="AAV14" s="847"/>
      <c r="AAW14" s="847"/>
      <c r="AAX14" s="847"/>
      <c r="AAY14" s="847"/>
      <c r="AAZ14" s="847"/>
      <c r="ABA14" s="847"/>
      <c r="ABB14" s="847"/>
      <c r="ABC14" s="847"/>
      <c r="ABD14" s="847"/>
      <c r="ABE14" s="847"/>
      <c r="ABF14" s="847"/>
      <c r="ABG14" s="847"/>
      <c r="ABH14" s="847"/>
      <c r="ABI14" s="847"/>
      <c r="ABJ14" s="847"/>
      <c r="ABK14" s="847"/>
      <c r="ABL14" s="847"/>
      <c r="ABM14" s="847"/>
      <c r="ABN14" s="847"/>
      <c r="ABO14" s="847"/>
      <c r="ABP14" s="847"/>
      <c r="ABQ14" s="847"/>
      <c r="ABR14" s="847"/>
      <c r="ABS14" s="847"/>
      <c r="ABT14" s="847"/>
      <c r="ABU14" s="847"/>
      <c r="ABV14" s="847"/>
      <c r="ABW14" s="847"/>
      <c r="ABX14" s="847"/>
      <c r="ABY14" s="847"/>
      <c r="ABZ14" s="847"/>
      <c r="ACA14" s="847"/>
      <c r="ACB14" s="847"/>
      <c r="ACC14" s="847"/>
      <c r="ACD14" s="847"/>
      <c r="ACE14" s="847"/>
      <c r="ACF14" s="847"/>
      <c r="ACG14" s="847"/>
      <c r="ACH14" s="847"/>
      <c r="ACI14" s="847"/>
      <c r="ACJ14" s="847"/>
      <c r="ACK14" s="847"/>
      <c r="ACL14" s="847"/>
      <c r="ACM14" s="847"/>
      <c r="ACN14" s="847"/>
      <c r="ACO14" s="847"/>
      <c r="ACP14" s="847"/>
      <c r="ACQ14" s="847"/>
      <c r="ACR14" s="847"/>
      <c r="ACS14" s="847"/>
      <c r="ACT14" s="847"/>
      <c r="ACU14" s="847"/>
      <c r="ACV14" s="847"/>
      <c r="ACW14" s="847"/>
      <c r="ACX14" s="847"/>
      <c r="ACY14" s="847"/>
      <c r="ACZ14" s="847"/>
      <c r="ADA14" s="847"/>
      <c r="ADB14" s="847"/>
      <c r="ADC14" s="847"/>
      <c r="ADD14" s="847"/>
      <c r="ADE14" s="847"/>
      <c r="ADF14" s="847"/>
      <c r="ADG14" s="847"/>
      <c r="ADH14" s="847"/>
      <c r="ADI14" s="847"/>
      <c r="ADJ14" s="847"/>
      <c r="ADK14" s="847"/>
      <c r="ADL14" s="847"/>
      <c r="ADM14" s="847"/>
      <c r="ADN14" s="847"/>
      <c r="ADO14" s="847"/>
      <c r="ADP14" s="847"/>
      <c r="ADQ14" s="847"/>
      <c r="ADR14" s="847"/>
      <c r="ADS14" s="847"/>
      <c r="ADT14" s="847"/>
      <c r="ADU14" s="847"/>
      <c r="ADV14" s="847"/>
      <c r="ADW14" s="847"/>
      <c r="ADX14" s="847"/>
      <c r="ADY14" s="847"/>
      <c r="ADZ14" s="847"/>
      <c r="AEA14" s="847"/>
      <c r="AEB14" s="847"/>
      <c r="AEC14" s="847"/>
      <c r="AED14" s="847"/>
      <c r="AEE14" s="847"/>
      <c r="AEF14" s="847"/>
      <c r="AEG14" s="847"/>
      <c r="AEH14" s="847"/>
      <c r="AEI14" s="847"/>
      <c r="AEJ14" s="847"/>
      <c r="AEK14" s="847"/>
      <c r="AEL14" s="847"/>
      <c r="AEM14" s="847"/>
      <c r="AEN14" s="847"/>
      <c r="AEO14" s="847"/>
      <c r="AEP14" s="847"/>
      <c r="AEQ14" s="847"/>
      <c r="AER14" s="847"/>
      <c r="AES14" s="847"/>
      <c r="AET14" s="847"/>
      <c r="AEU14" s="847"/>
      <c r="AEV14" s="847"/>
      <c r="AEW14" s="847"/>
      <c r="AEX14" s="847"/>
      <c r="AEY14" s="847"/>
      <c r="AEZ14" s="847"/>
      <c r="AFA14" s="847"/>
      <c r="AFB14" s="847"/>
      <c r="AFC14" s="847"/>
      <c r="AFD14" s="847"/>
      <c r="AFE14" s="847"/>
      <c r="AFF14" s="847"/>
      <c r="AFG14" s="847"/>
      <c r="AFH14" s="847"/>
      <c r="AFI14" s="847"/>
      <c r="AFJ14" s="847"/>
      <c r="AFK14" s="847"/>
      <c r="AFL14" s="847"/>
      <c r="AFM14" s="847"/>
      <c r="AFN14" s="847"/>
      <c r="AFO14" s="847"/>
      <c r="AFP14" s="847"/>
      <c r="AFQ14" s="847"/>
      <c r="AFR14" s="847"/>
      <c r="AFS14" s="847"/>
      <c r="AFT14" s="847"/>
      <c r="AFU14" s="847"/>
      <c r="AFV14" s="847"/>
      <c r="AFW14" s="847"/>
      <c r="AFX14" s="847"/>
      <c r="AFY14" s="847"/>
      <c r="AFZ14" s="847"/>
      <c r="AGA14" s="847"/>
      <c r="AGB14" s="847"/>
      <c r="AGC14" s="847"/>
      <c r="AGD14" s="847"/>
      <c r="AGE14" s="847"/>
      <c r="AGF14" s="847"/>
      <c r="AGG14" s="847"/>
      <c r="AGH14" s="847"/>
      <c r="AGI14" s="847"/>
      <c r="AGJ14" s="847"/>
      <c r="AGK14" s="847"/>
      <c r="AGL14" s="847"/>
      <c r="AGM14" s="847"/>
      <c r="AGN14" s="847"/>
      <c r="AGO14" s="847"/>
      <c r="AGP14" s="847"/>
      <c r="AGQ14" s="847"/>
      <c r="AGR14" s="847"/>
      <c r="AGS14" s="847"/>
      <c r="AGT14" s="847"/>
      <c r="AGU14" s="847"/>
      <c r="AGV14" s="847"/>
      <c r="AGW14" s="847"/>
      <c r="AGX14" s="847"/>
      <c r="AGY14" s="847"/>
      <c r="AGZ14" s="847"/>
      <c r="AHA14" s="847"/>
      <c r="AHB14" s="847"/>
      <c r="AHC14" s="847"/>
      <c r="AHD14" s="847"/>
      <c r="AHE14" s="847"/>
      <c r="AHF14" s="847"/>
      <c r="AHG14" s="847"/>
      <c r="AHH14" s="847"/>
      <c r="AHI14" s="847"/>
      <c r="AHJ14" s="847"/>
      <c r="AHK14" s="847"/>
      <c r="AHL14" s="847"/>
      <c r="AHM14" s="847"/>
      <c r="AHN14" s="847"/>
      <c r="AHO14" s="847"/>
      <c r="AHP14" s="847"/>
      <c r="AHQ14" s="847"/>
      <c r="AHR14" s="847"/>
      <c r="AHS14" s="847"/>
      <c r="AHT14" s="847"/>
      <c r="AHU14" s="847"/>
      <c r="AHV14" s="847"/>
      <c r="AHW14" s="847"/>
      <c r="AHX14" s="847"/>
      <c r="AHY14" s="847"/>
      <c r="AHZ14" s="847"/>
      <c r="AIA14" s="847"/>
      <c r="AIB14" s="847"/>
      <c r="AIC14" s="847"/>
      <c r="AID14" s="847"/>
      <c r="AIE14" s="847"/>
      <c r="AIF14" s="847"/>
      <c r="AIG14" s="847"/>
      <c r="AIH14" s="847"/>
      <c r="AII14" s="847"/>
      <c r="AIJ14" s="847"/>
      <c r="AIK14" s="847"/>
      <c r="AIL14" s="847"/>
      <c r="AIM14" s="847"/>
      <c r="AIN14" s="847"/>
      <c r="AIO14" s="847"/>
      <c r="AIP14" s="847"/>
      <c r="AIQ14" s="847"/>
      <c r="AIR14" s="847"/>
      <c r="AIS14" s="847"/>
      <c r="AIT14" s="847"/>
      <c r="AIU14" s="847"/>
      <c r="AIV14" s="847"/>
      <c r="AIW14" s="847"/>
      <c r="AIX14" s="847"/>
      <c r="AIY14" s="847"/>
      <c r="AIZ14" s="847"/>
      <c r="AJA14" s="847"/>
      <c r="AJB14" s="847"/>
      <c r="AJC14" s="847"/>
      <c r="AJD14" s="847"/>
      <c r="AJE14" s="847"/>
      <c r="AJF14" s="847"/>
      <c r="AJG14" s="847"/>
      <c r="AJH14" s="847"/>
      <c r="AJI14" s="847"/>
      <c r="AJJ14" s="847"/>
      <c r="AJK14" s="847"/>
      <c r="AJL14" s="847"/>
      <c r="AJM14" s="847"/>
      <c r="AJN14" s="847"/>
      <c r="AJO14" s="847"/>
      <c r="AJP14" s="847"/>
      <c r="AJQ14" s="847"/>
      <c r="AJR14" s="847"/>
      <c r="AJS14" s="847"/>
      <c r="AJT14" s="847"/>
      <c r="AJU14" s="847"/>
      <c r="AJV14" s="847"/>
      <c r="AJW14" s="847"/>
      <c r="AJX14" s="847"/>
      <c r="AJY14" s="847"/>
      <c r="AJZ14" s="847"/>
      <c r="AKA14" s="847"/>
      <c r="AKB14" s="847"/>
      <c r="AKC14" s="847"/>
      <c r="AKD14" s="847"/>
      <c r="AKE14" s="847"/>
      <c r="AKF14" s="847"/>
      <c r="AKG14" s="847"/>
      <c r="AKH14" s="847"/>
      <c r="AKI14" s="847"/>
      <c r="AKJ14" s="847"/>
      <c r="AKK14" s="847"/>
      <c r="AKL14" s="847"/>
      <c r="AKM14" s="847"/>
      <c r="AKN14" s="847"/>
      <c r="AKO14" s="847"/>
      <c r="AKP14" s="847"/>
    </row>
    <row r="15" spans="1:978" s="117" customFormat="1" ht="15" customHeight="1" x14ac:dyDescent="0.3">
      <c r="A15" s="195"/>
      <c r="B15" s="749" t="s">
        <v>1661</v>
      </c>
      <c r="C15" s="748" t="s">
        <v>498</v>
      </c>
      <c r="D15" s="771" t="s">
        <v>1668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49" t="s">
        <v>1662</v>
      </c>
      <c r="C16" s="748" t="s">
        <v>498</v>
      </c>
      <c r="D16" s="771" t="s">
        <v>1669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49" t="s">
        <v>1652</v>
      </c>
      <c r="C17" s="748" t="s">
        <v>498</v>
      </c>
      <c r="D17" s="771" t="s">
        <v>1670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88" t="s">
        <v>1663</v>
      </c>
      <c r="C18" s="769" t="s">
        <v>498</v>
      </c>
      <c r="D18" s="808" t="s">
        <v>1671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32" t="s">
        <v>1653</v>
      </c>
      <c r="C19" s="824" t="s">
        <v>498</v>
      </c>
      <c r="D19" s="826" t="s">
        <v>1678</v>
      </c>
      <c r="E19" s="262"/>
      <c r="F19" s="705"/>
      <c r="G19" s="705"/>
      <c r="H19" s="705"/>
      <c r="I19" s="847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42" t="s">
        <v>1654</v>
      </c>
      <c r="C20" s="867" t="s">
        <v>498</v>
      </c>
      <c r="D20" s="843" t="s">
        <v>822</v>
      </c>
      <c r="E20" s="262"/>
      <c r="F20" s="744"/>
      <c r="G20" s="705"/>
      <c r="H20" s="705"/>
      <c r="I20" s="847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81" t="s">
        <v>1009</v>
      </c>
      <c r="C21" s="1582" t="s">
        <v>952</v>
      </c>
      <c r="D21" s="1583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20" t="s">
        <v>1655</v>
      </c>
      <c r="C22" s="820"/>
      <c r="D22" s="820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20" t="s">
        <v>1656</v>
      </c>
      <c r="C23" s="820"/>
      <c r="D23" s="820"/>
      <c r="E23" s="242"/>
      <c r="I23" s="137"/>
    </row>
    <row r="24" spans="1:978" ht="15" customHeight="1" x14ac:dyDescent="0.3">
      <c r="A24" s="194"/>
      <c r="B24" s="822" t="s">
        <v>1657</v>
      </c>
      <c r="C24" s="822"/>
      <c r="D24" s="822"/>
      <c r="E24" s="242"/>
      <c r="I24" s="137"/>
    </row>
    <row r="25" spans="1:978" ht="15" customHeight="1" x14ac:dyDescent="0.3">
      <c r="A25" s="194"/>
      <c r="B25" s="753" t="s">
        <v>1658</v>
      </c>
      <c r="C25" s="753"/>
      <c r="D25" s="753"/>
      <c r="E25" s="262"/>
      <c r="I25" s="137"/>
    </row>
    <row r="26" spans="1:978" ht="15" customHeight="1" x14ac:dyDescent="0.3">
      <c r="A26" s="194"/>
      <c r="B26" s="1578" t="s">
        <v>1585</v>
      </c>
      <c r="C26" s="1579"/>
      <c r="D26" s="1580"/>
      <c r="E26" s="262"/>
      <c r="I26" s="137"/>
    </row>
    <row r="27" spans="1:978" ht="15" customHeight="1" x14ac:dyDescent="0.3">
      <c r="A27" s="195"/>
      <c r="B27" s="1581" t="s">
        <v>1151</v>
      </c>
      <c r="C27" s="1582"/>
      <c r="D27" s="1583"/>
      <c r="E27" s="262"/>
      <c r="I27" s="137"/>
      <c r="AKP27"/>
    </row>
    <row r="28" spans="1:978" ht="15" customHeight="1" x14ac:dyDescent="0.3">
      <c r="A28" s="194"/>
      <c r="B28" s="777" t="s">
        <v>950</v>
      </c>
      <c r="C28" s="777" t="s">
        <v>1641</v>
      </c>
      <c r="D28" s="777" t="s">
        <v>1642</v>
      </c>
      <c r="E28" s="262"/>
      <c r="I28" s="137"/>
      <c r="AKP28"/>
    </row>
    <row r="29" spans="1:978" ht="15" customHeight="1" x14ac:dyDescent="0.3">
      <c r="A29" s="194"/>
      <c r="B29" s="722" t="s">
        <v>1365</v>
      </c>
      <c r="C29" s="722" t="s">
        <v>1641</v>
      </c>
      <c r="D29" s="722" t="s">
        <v>1643</v>
      </c>
      <c r="E29" s="262"/>
      <c r="I29" s="847"/>
      <c r="AKP29"/>
    </row>
    <row r="30" spans="1:978" ht="15" customHeight="1" x14ac:dyDescent="0.3">
      <c r="A30" s="195"/>
      <c r="B30" s="748" t="s">
        <v>1639</v>
      </c>
      <c r="C30" s="748" t="s">
        <v>1644</v>
      </c>
      <c r="D30" s="748" t="s">
        <v>1645</v>
      </c>
      <c r="E30" s="262"/>
      <c r="I30" s="137"/>
      <c r="AKP30"/>
    </row>
    <row r="31" spans="1:978" ht="15" customHeight="1" x14ac:dyDescent="0.3">
      <c r="A31" s="195"/>
      <c r="B31" s="748" t="s">
        <v>1640</v>
      </c>
      <c r="C31" s="748" t="s">
        <v>984</v>
      </c>
      <c r="D31" s="748" t="s">
        <v>1647</v>
      </c>
      <c r="E31" s="262"/>
      <c r="I31" s="137"/>
      <c r="AKP31"/>
    </row>
    <row r="32" spans="1:978" s="117" customFormat="1" ht="15" customHeight="1" x14ac:dyDescent="0.3">
      <c r="A32" s="195"/>
      <c r="B32" s="748" t="s">
        <v>1638</v>
      </c>
      <c r="C32" s="748" t="s">
        <v>1648</v>
      </c>
      <c r="D32" s="748" t="s">
        <v>1649</v>
      </c>
      <c r="E32" s="262"/>
      <c r="F32" s="781"/>
      <c r="G32" s="781"/>
      <c r="H32" s="781"/>
      <c r="I32" s="137"/>
      <c r="J32" s="781"/>
      <c r="K32" s="781"/>
      <c r="L32" s="781"/>
      <c r="M32" s="781"/>
      <c r="N32" s="781"/>
      <c r="O32" s="781"/>
      <c r="P32" s="781"/>
      <c r="Q32" s="781"/>
      <c r="R32" s="781"/>
      <c r="S32" s="781"/>
      <c r="T32" s="781"/>
      <c r="U32" s="781"/>
      <c r="V32" s="781"/>
      <c r="W32" s="781"/>
      <c r="X32" s="781"/>
      <c r="Y32" s="781"/>
      <c r="Z32" s="781"/>
      <c r="AA32" s="781"/>
      <c r="AB32" s="781"/>
      <c r="AC32" s="781"/>
      <c r="AD32" s="781"/>
      <c r="AE32" s="781"/>
      <c r="AF32" s="781"/>
      <c r="AG32" s="781"/>
      <c r="AH32" s="781"/>
      <c r="AI32" s="781"/>
      <c r="AJ32" s="781"/>
      <c r="AK32" s="781"/>
      <c r="AL32" s="781"/>
      <c r="AM32" s="781"/>
      <c r="AN32" s="781"/>
      <c r="AO32" s="781"/>
      <c r="AP32" s="781"/>
      <c r="AQ32" s="781"/>
      <c r="AR32" s="781"/>
      <c r="AS32" s="781"/>
      <c r="AT32" s="781"/>
      <c r="AU32" s="781"/>
      <c r="AV32" s="781"/>
      <c r="AW32" s="781"/>
      <c r="AX32" s="781"/>
      <c r="AY32" s="781"/>
      <c r="AZ32" s="781"/>
      <c r="BA32" s="781"/>
      <c r="BB32" s="781"/>
      <c r="BC32" s="781"/>
      <c r="BD32" s="781"/>
      <c r="BE32" s="781"/>
      <c r="BF32" s="781"/>
      <c r="BG32" s="781"/>
      <c r="BH32" s="781"/>
      <c r="BI32" s="781"/>
      <c r="BJ32" s="781"/>
      <c r="BK32" s="781"/>
      <c r="BL32" s="781"/>
      <c r="BM32" s="781"/>
      <c r="BN32" s="781"/>
      <c r="BO32" s="781"/>
      <c r="BP32" s="781"/>
      <c r="BQ32" s="781"/>
      <c r="BR32" s="781"/>
      <c r="BS32" s="781"/>
      <c r="BT32" s="781"/>
      <c r="BU32" s="781"/>
      <c r="BV32" s="781"/>
      <c r="BW32" s="781"/>
      <c r="BX32" s="781"/>
      <c r="BY32" s="781"/>
      <c r="BZ32" s="781"/>
      <c r="CA32" s="781"/>
      <c r="CB32" s="781"/>
      <c r="CC32" s="781"/>
      <c r="CD32" s="781"/>
      <c r="CE32" s="781"/>
      <c r="CF32" s="781"/>
      <c r="CG32" s="781"/>
      <c r="CH32" s="781"/>
      <c r="CI32" s="781"/>
      <c r="CJ32" s="781"/>
      <c r="CK32" s="781"/>
      <c r="CL32" s="781"/>
      <c r="CM32" s="781"/>
      <c r="CN32" s="781"/>
      <c r="CO32" s="781"/>
      <c r="CP32" s="781"/>
      <c r="CQ32" s="781"/>
      <c r="CR32" s="781"/>
      <c r="CS32" s="781"/>
      <c r="CT32" s="781"/>
      <c r="CU32" s="781"/>
      <c r="CV32" s="781"/>
      <c r="CW32" s="781"/>
      <c r="CX32" s="781"/>
      <c r="CY32" s="781"/>
      <c r="CZ32" s="781"/>
      <c r="DA32" s="781"/>
      <c r="DB32" s="781"/>
      <c r="DC32" s="781"/>
      <c r="DD32" s="781"/>
      <c r="DE32" s="781"/>
      <c r="DF32" s="781"/>
      <c r="DG32" s="781"/>
      <c r="DH32" s="781"/>
      <c r="DI32" s="781"/>
      <c r="DJ32" s="781"/>
      <c r="DK32" s="781"/>
      <c r="DL32" s="781"/>
      <c r="DM32" s="781"/>
      <c r="DN32" s="781"/>
      <c r="DO32" s="781"/>
      <c r="DP32" s="781"/>
      <c r="DQ32" s="781"/>
      <c r="DR32" s="781"/>
      <c r="DS32" s="781"/>
      <c r="DT32" s="781"/>
      <c r="DU32" s="781"/>
      <c r="DV32" s="781"/>
      <c r="DW32" s="781"/>
      <c r="DX32" s="781"/>
      <c r="DY32" s="781"/>
      <c r="DZ32" s="781"/>
      <c r="EA32" s="781"/>
      <c r="EB32" s="781"/>
      <c r="EC32" s="781"/>
      <c r="ED32" s="781"/>
      <c r="EE32" s="781"/>
      <c r="EF32" s="781"/>
      <c r="EG32" s="781"/>
      <c r="EH32" s="781"/>
      <c r="EI32" s="781"/>
      <c r="EJ32" s="781"/>
      <c r="EK32" s="781"/>
      <c r="EL32" s="781"/>
      <c r="EM32" s="781"/>
      <c r="EN32" s="781"/>
      <c r="EO32" s="781"/>
      <c r="EP32" s="781"/>
      <c r="EQ32" s="781"/>
      <c r="ER32" s="781"/>
      <c r="ES32" s="781"/>
      <c r="ET32" s="781"/>
      <c r="EU32" s="781"/>
      <c r="EV32" s="781"/>
      <c r="EW32" s="781"/>
      <c r="EX32" s="781"/>
      <c r="EY32" s="781"/>
      <c r="EZ32" s="781"/>
      <c r="FA32" s="781"/>
      <c r="FB32" s="781"/>
      <c r="FC32" s="781"/>
      <c r="FD32" s="781"/>
      <c r="FE32" s="781"/>
      <c r="FF32" s="781"/>
      <c r="FG32" s="781"/>
      <c r="FH32" s="781"/>
      <c r="FI32" s="781"/>
      <c r="FJ32" s="781"/>
      <c r="FK32" s="781"/>
      <c r="FL32" s="781"/>
      <c r="FM32" s="781"/>
      <c r="FN32" s="781"/>
      <c r="FO32" s="781"/>
      <c r="FP32" s="781"/>
      <c r="FQ32" s="781"/>
      <c r="FR32" s="781"/>
      <c r="FS32" s="781"/>
      <c r="FT32" s="781"/>
      <c r="FU32" s="781"/>
      <c r="FV32" s="781"/>
      <c r="FW32" s="781"/>
      <c r="FX32" s="781"/>
      <c r="FY32" s="781"/>
      <c r="FZ32" s="781"/>
      <c r="GA32" s="781"/>
      <c r="GB32" s="781"/>
      <c r="GC32" s="781"/>
      <c r="GD32" s="781"/>
      <c r="GE32" s="781"/>
      <c r="GF32" s="781"/>
      <c r="GG32" s="781"/>
      <c r="GH32" s="781"/>
      <c r="GI32" s="781"/>
      <c r="GJ32" s="781"/>
      <c r="GK32" s="781"/>
      <c r="GL32" s="781"/>
      <c r="GM32" s="781"/>
      <c r="GN32" s="781"/>
      <c r="GO32" s="781"/>
      <c r="GP32" s="781"/>
      <c r="GQ32" s="781"/>
      <c r="GR32" s="781"/>
      <c r="GS32" s="781"/>
      <c r="GT32" s="781"/>
      <c r="GU32" s="781"/>
      <c r="GV32" s="781"/>
      <c r="GW32" s="781"/>
      <c r="GX32" s="781"/>
      <c r="GY32" s="781"/>
      <c r="GZ32" s="781"/>
      <c r="HA32" s="781"/>
      <c r="HB32" s="781"/>
      <c r="HC32" s="781"/>
      <c r="HD32" s="781"/>
      <c r="HE32" s="781"/>
      <c r="HF32" s="781"/>
      <c r="HG32" s="781"/>
      <c r="HH32" s="781"/>
      <c r="HI32" s="781"/>
      <c r="HJ32" s="781"/>
      <c r="HK32" s="781"/>
      <c r="HL32" s="781"/>
      <c r="HM32" s="781"/>
      <c r="HN32" s="781"/>
      <c r="HO32" s="781"/>
      <c r="HP32" s="781"/>
      <c r="HQ32" s="781"/>
      <c r="HR32" s="781"/>
      <c r="HS32" s="781"/>
      <c r="HT32" s="781"/>
      <c r="HU32" s="781"/>
      <c r="HV32" s="781"/>
      <c r="HW32" s="781"/>
      <c r="HX32" s="781"/>
      <c r="HY32" s="781"/>
      <c r="HZ32" s="781"/>
      <c r="IA32" s="781"/>
      <c r="IB32" s="781"/>
      <c r="IC32" s="781"/>
      <c r="ID32" s="781"/>
      <c r="IE32" s="781"/>
      <c r="IF32" s="781"/>
      <c r="IG32" s="781"/>
      <c r="IH32" s="781"/>
      <c r="II32" s="781"/>
      <c r="IJ32" s="781"/>
      <c r="IK32" s="781"/>
      <c r="IL32" s="781"/>
      <c r="IM32" s="781"/>
      <c r="IN32" s="781"/>
      <c r="IO32" s="781"/>
      <c r="IP32" s="781"/>
      <c r="IQ32" s="781"/>
      <c r="IR32" s="781"/>
      <c r="IS32" s="781"/>
      <c r="IT32" s="781"/>
      <c r="IU32" s="781"/>
      <c r="IV32" s="781"/>
      <c r="IW32" s="781"/>
      <c r="IX32" s="781"/>
      <c r="IY32" s="781"/>
      <c r="IZ32" s="781"/>
      <c r="JA32" s="781"/>
      <c r="JB32" s="781"/>
      <c r="JC32" s="781"/>
      <c r="JD32" s="781"/>
      <c r="JE32" s="781"/>
      <c r="JF32" s="781"/>
      <c r="JG32" s="781"/>
      <c r="JH32" s="781"/>
      <c r="JI32" s="781"/>
      <c r="JJ32" s="781"/>
      <c r="JK32" s="781"/>
      <c r="JL32" s="781"/>
      <c r="JM32" s="781"/>
      <c r="JN32" s="781"/>
      <c r="JO32" s="781"/>
      <c r="JP32" s="781"/>
      <c r="JQ32" s="781"/>
      <c r="JR32" s="781"/>
      <c r="JS32" s="781"/>
      <c r="JT32" s="781"/>
      <c r="JU32" s="781"/>
      <c r="JV32" s="781"/>
      <c r="JW32" s="781"/>
      <c r="JX32" s="781"/>
      <c r="JY32" s="781"/>
      <c r="JZ32" s="781"/>
      <c r="KA32" s="781"/>
      <c r="KB32" s="781"/>
      <c r="KC32" s="781"/>
      <c r="KD32" s="781"/>
      <c r="KE32" s="781"/>
      <c r="KF32" s="781"/>
      <c r="KG32" s="781"/>
      <c r="KH32" s="781"/>
      <c r="KI32" s="781"/>
      <c r="KJ32" s="781"/>
      <c r="KK32" s="781"/>
      <c r="KL32" s="781"/>
      <c r="KM32" s="781"/>
      <c r="KN32" s="781"/>
      <c r="KO32" s="781"/>
      <c r="KP32" s="781"/>
      <c r="KQ32" s="781"/>
      <c r="KR32" s="781"/>
      <c r="KS32" s="781"/>
      <c r="KT32" s="781"/>
      <c r="KU32" s="781"/>
      <c r="KV32" s="781"/>
      <c r="KW32" s="781"/>
      <c r="KX32" s="781"/>
      <c r="KY32" s="781"/>
      <c r="KZ32" s="781"/>
      <c r="LA32" s="781"/>
      <c r="LB32" s="781"/>
      <c r="LC32" s="781"/>
      <c r="LD32" s="781"/>
      <c r="LE32" s="781"/>
      <c r="LF32" s="781"/>
      <c r="LG32" s="781"/>
      <c r="LH32" s="781"/>
      <c r="LI32" s="781"/>
      <c r="LJ32" s="781"/>
      <c r="LK32" s="781"/>
      <c r="LL32" s="781"/>
      <c r="LM32" s="781"/>
      <c r="LN32" s="781"/>
      <c r="LO32" s="781"/>
      <c r="LP32" s="781"/>
      <c r="LQ32" s="781"/>
      <c r="LR32" s="781"/>
      <c r="LS32" s="781"/>
      <c r="LT32" s="781"/>
      <c r="LU32" s="781"/>
      <c r="LV32" s="781"/>
      <c r="LW32" s="781"/>
      <c r="LX32" s="781"/>
      <c r="LY32" s="781"/>
      <c r="LZ32" s="781"/>
      <c r="MA32" s="781"/>
      <c r="MB32" s="781"/>
      <c r="MC32" s="781"/>
      <c r="MD32" s="781"/>
      <c r="ME32" s="781"/>
      <c r="MF32" s="781"/>
      <c r="MG32" s="781"/>
      <c r="MH32" s="781"/>
      <c r="MI32" s="781"/>
      <c r="MJ32" s="781"/>
      <c r="MK32" s="781"/>
      <c r="ML32" s="781"/>
      <c r="MM32" s="781"/>
      <c r="MN32" s="781"/>
      <c r="MO32" s="781"/>
      <c r="MP32" s="781"/>
      <c r="MQ32" s="781"/>
      <c r="MR32" s="781"/>
      <c r="MS32" s="781"/>
      <c r="MT32" s="781"/>
      <c r="MU32" s="781"/>
      <c r="MV32" s="781"/>
      <c r="MW32" s="781"/>
      <c r="MX32" s="781"/>
      <c r="MY32" s="781"/>
      <c r="MZ32" s="781"/>
      <c r="NA32" s="781"/>
      <c r="NB32" s="781"/>
      <c r="NC32" s="781"/>
      <c r="ND32" s="781"/>
      <c r="NE32" s="781"/>
      <c r="NF32" s="781"/>
      <c r="NG32" s="781"/>
      <c r="NH32" s="781"/>
      <c r="NI32" s="781"/>
      <c r="NJ32" s="781"/>
      <c r="NK32" s="781"/>
      <c r="NL32" s="781"/>
      <c r="NM32" s="781"/>
      <c r="NN32" s="781"/>
      <c r="NO32" s="781"/>
      <c r="NP32" s="781"/>
      <c r="NQ32" s="781"/>
      <c r="NR32" s="781"/>
      <c r="NS32" s="781"/>
      <c r="NT32" s="781"/>
      <c r="NU32" s="781"/>
      <c r="NV32" s="781"/>
      <c r="NW32" s="781"/>
      <c r="NX32" s="781"/>
      <c r="NY32" s="781"/>
      <c r="NZ32" s="781"/>
      <c r="OA32" s="781"/>
      <c r="OB32" s="781"/>
      <c r="OC32" s="781"/>
      <c r="OD32" s="781"/>
      <c r="OE32" s="781"/>
      <c r="OF32" s="781"/>
      <c r="OG32" s="781"/>
      <c r="OH32" s="781"/>
      <c r="OI32" s="781"/>
      <c r="OJ32" s="781"/>
      <c r="OK32" s="781"/>
      <c r="OL32" s="781"/>
      <c r="OM32" s="781"/>
      <c r="ON32" s="781"/>
      <c r="OO32" s="781"/>
      <c r="OP32" s="781"/>
      <c r="OQ32" s="781"/>
      <c r="OR32" s="781"/>
      <c r="OS32" s="781"/>
      <c r="OT32" s="781"/>
      <c r="OU32" s="781"/>
      <c r="OV32" s="781"/>
      <c r="OW32" s="781"/>
      <c r="OX32" s="781"/>
      <c r="OY32" s="781"/>
      <c r="OZ32" s="781"/>
      <c r="PA32" s="781"/>
      <c r="PB32" s="781"/>
      <c r="PC32" s="781"/>
      <c r="PD32" s="781"/>
      <c r="PE32" s="781"/>
      <c r="PF32" s="781"/>
      <c r="PG32" s="781"/>
      <c r="PH32" s="781"/>
      <c r="PI32" s="781"/>
      <c r="PJ32" s="781"/>
      <c r="PK32" s="781"/>
      <c r="PL32" s="781"/>
      <c r="PM32" s="781"/>
      <c r="PN32" s="781"/>
      <c r="PO32" s="781"/>
      <c r="PP32" s="781"/>
      <c r="PQ32" s="781"/>
      <c r="PR32" s="781"/>
      <c r="PS32" s="781"/>
      <c r="PT32" s="781"/>
      <c r="PU32" s="781"/>
      <c r="PV32" s="781"/>
      <c r="PW32" s="781"/>
      <c r="PX32" s="781"/>
      <c r="PY32" s="781"/>
      <c r="PZ32" s="781"/>
      <c r="QA32" s="781"/>
      <c r="QB32" s="781"/>
      <c r="QC32" s="781"/>
      <c r="QD32" s="781"/>
      <c r="QE32" s="781"/>
      <c r="QF32" s="781"/>
      <c r="QG32" s="781"/>
      <c r="QH32" s="781"/>
      <c r="QI32" s="781"/>
      <c r="QJ32" s="781"/>
      <c r="QK32" s="781"/>
      <c r="QL32" s="781"/>
      <c r="QM32" s="781"/>
      <c r="QN32" s="781"/>
      <c r="QO32" s="781"/>
      <c r="QP32" s="781"/>
      <c r="QQ32" s="781"/>
      <c r="QR32" s="781"/>
      <c r="QS32" s="781"/>
      <c r="QT32" s="781"/>
      <c r="QU32" s="781"/>
      <c r="QV32" s="781"/>
      <c r="QW32" s="781"/>
      <c r="QX32" s="781"/>
      <c r="QY32" s="781"/>
      <c r="QZ32" s="781"/>
      <c r="RA32" s="781"/>
      <c r="RB32" s="781"/>
      <c r="RC32" s="781"/>
      <c r="RD32" s="781"/>
      <c r="RE32" s="781"/>
      <c r="RF32" s="781"/>
      <c r="RG32" s="781"/>
      <c r="RH32" s="781"/>
      <c r="RI32" s="781"/>
      <c r="RJ32" s="781"/>
      <c r="RK32" s="781"/>
      <c r="RL32" s="781"/>
      <c r="RM32" s="781"/>
      <c r="RN32" s="781"/>
      <c r="RO32" s="781"/>
      <c r="RP32" s="781"/>
      <c r="RQ32" s="781"/>
      <c r="RR32" s="781"/>
      <c r="RS32" s="781"/>
      <c r="RT32" s="781"/>
      <c r="RU32" s="781"/>
      <c r="RV32" s="781"/>
      <c r="RW32" s="781"/>
      <c r="RX32" s="781"/>
      <c r="RY32" s="781"/>
      <c r="RZ32" s="781"/>
      <c r="SA32" s="781"/>
      <c r="SB32" s="781"/>
      <c r="SC32" s="781"/>
      <c r="SD32" s="781"/>
      <c r="SE32" s="781"/>
      <c r="SF32" s="781"/>
      <c r="SG32" s="781"/>
      <c r="SH32" s="781"/>
      <c r="SI32" s="781"/>
      <c r="SJ32" s="781"/>
      <c r="SK32" s="781"/>
      <c r="SL32" s="781"/>
      <c r="SM32" s="781"/>
      <c r="SN32" s="781"/>
      <c r="SO32" s="781"/>
      <c r="SP32" s="781"/>
      <c r="SQ32" s="781"/>
      <c r="SR32" s="781"/>
      <c r="SS32" s="781"/>
      <c r="ST32" s="781"/>
      <c r="SU32" s="781"/>
      <c r="SV32" s="781"/>
      <c r="SW32" s="781"/>
      <c r="SX32" s="781"/>
      <c r="SY32" s="781"/>
      <c r="SZ32" s="781"/>
      <c r="TA32" s="781"/>
      <c r="TB32" s="781"/>
      <c r="TC32" s="781"/>
      <c r="TD32" s="781"/>
      <c r="TE32" s="781"/>
      <c r="TF32" s="781"/>
      <c r="TG32" s="781"/>
      <c r="TH32" s="781"/>
      <c r="TI32" s="781"/>
      <c r="TJ32" s="781"/>
      <c r="TK32" s="781"/>
      <c r="TL32" s="781"/>
      <c r="TM32" s="781"/>
      <c r="TN32" s="781"/>
      <c r="TO32" s="781"/>
      <c r="TP32" s="781"/>
      <c r="TQ32" s="781"/>
      <c r="TR32" s="781"/>
      <c r="TS32" s="781"/>
      <c r="TT32" s="781"/>
      <c r="TU32" s="781"/>
      <c r="TV32" s="781"/>
      <c r="TW32" s="781"/>
      <c r="TX32" s="781"/>
      <c r="TY32" s="781"/>
      <c r="TZ32" s="781"/>
      <c r="UA32" s="781"/>
      <c r="UB32" s="781"/>
      <c r="UC32" s="781"/>
      <c r="UD32" s="781"/>
      <c r="UE32" s="781"/>
      <c r="UF32" s="781"/>
      <c r="UG32" s="781"/>
      <c r="UH32" s="781"/>
      <c r="UI32" s="781"/>
      <c r="UJ32" s="781"/>
      <c r="UK32" s="781"/>
      <c r="UL32" s="781"/>
      <c r="UM32" s="781"/>
      <c r="UN32" s="781"/>
      <c r="UO32" s="781"/>
      <c r="UP32" s="781"/>
      <c r="UQ32" s="781"/>
      <c r="UR32" s="781"/>
      <c r="US32" s="781"/>
      <c r="UT32" s="781"/>
      <c r="UU32" s="781"/>
      <c r="UV32" s="781"/>
      <c r="UW32" s="781"/>
      <c r="UX32" s="781"/>
      <c r="UY32" s="781"/>
      <c r="UZ32" s="781"/>
      <c r="VA32" s="781"/>
      <c r="VB32" s="781"/>
      <c r="VC32" s="781"/>
      <c r="VD32" s="781"/>
      <c r="VE32" s="781"/>
      <c r="VF32" s="781"/>
      <c r="VG32" s="781"/>
      <c r="VH32" s="781"/>
      <c r="VI32" s="781"/>
      <c r="VJ32" s="781"/>
      <c r="VK32" s="781"/>
      <c r="VL32" s="781"/>
      <c r="VM32" s="781"/>
      <c r="VN32" s="781"/>
      <c r="VO32" s="781"/>
      <c r="VP32" s="781"/>
      <c r="VQ32" s="781"/>
      <c r="VR32" s="781"/>
      <c r="VS32" s="781"/>
      <c r="VT32" s="781"/>
      <c r="VU32" s="781"/>
      <c r="VV32" s="781"/>
      <c r="VW32" s="781"/>
      <c r="VX32" s="781"/>
      <c r="VY32" s="781"/>
      <c r="VZ32" s="781"/>
      <c r="WA32" s="781"/>
      <c r="WB32" s="781"/>
      <c r="WC32" s="781"/>
      <c r="WD32" s="781"/>
      <c r="WE32" s="781"/>
      <c r="WF32" s="781"/>
      <c r="WG32" s="781"/>
      <c r="WH32" s="781"/>
      <c r="WI32" s="781"/>
      <c r="WJ32" s="781"/>
      <c r="WK32" s="781"/>
      <c r="WL32" s="781"/>
      <c r="WM32" s="781"/>
      <c r="WN32" s="781"/>
      <c r="WO32" s="781"/>
      <c r="WP32" s="781"/>
      <c r="WQ32" s="781"/>
      <c r="WR32" s="781"/>
      <c r="WS32" s="781"/>
      <c r="WT32" s="781"/>
      <c r="WU32" s="781"/>
      <c r="WV32" s="781"/>
      <c r="WW32" s="781"/>
      <c r="WX32" s="781"/>
      <c r="WY32" s="781"/>
      <c r="WZ32" s="781"/>
      <c r="XA32" s="781"/>
      <c r="XB32" s="781"/>
      <c r="XC32" s="781"/>
      <c r="XD32" s="781"/>
      <c r="XE32" s="781"/>
      <c r="XF32" s="781"/>
      <c r="XG32" s="781"/>
      <c r="XH32" s="781"/>
      <c r="XI32" s="781"/>
      <c r="XJ32" s="781"/>
      <c r="XK32" s="781"/>
      <c r="XL32" s="781"/>
      <c r="XM32" s="781"/>
      <c r="XN32" s="781"/>
      <c r="XO32" s="781"/>
      <c r="XP32" s="781"/>
      <c r="XQ32" s="781"/>
      <c r="XR32" s="781"/>
      <c r="XS32" s="781"/>
      <c r="XT32" s="781"/>
      <c r="XU32" s="781"/>
      <c r="XV32" s="781"/>
      <c r="XW32" s="781"/>
      <c r="XX32" s="781"/>
      <c r="XY32" s="781"/>
      <c r="XZ32" s="781"/>
      <c r="YA32" s="781"/>
      <c r="YB32" s="781"/>
      <c r="YC32" s="781"/>
      <c r="YD32" s="781"/>
      <c r="YE32" s="781"/>
      <c r="YF32" s="781"/>
      <c r="YG32" s="781"/>
      <c r="YH32" s="781"/>
      <c r="YI32" s="781"/>
      <c r="YJ32" s="781"/>
      <c r="YK32" s="781"/>
      <c r="YL32" s="781"/>
      <c r="YM32" s="781"/>
      <c r="YN32" s="781"/>
      <c r="YO32" s="781"/>
      <c r="YP32" s="781"/>
      <c r="YQ32" s="781"/>
      <c r="YR32" s="781"/>
      <c r="YS32" s="781"/>
      <c r="YT32" s="781"/>
      <c r="YU32" s="781"/>
      <c r="YV32" s="781"/>
      <c r="YW32" s="781"/>
      <c r="YX32" s="781"/>
      <c r="YY32" s="781"/>
      <c r="YZ32" s="781"/>
      <c r="ZA32" s="781"/>
      <c r="ZB32" s="781"/>
      <c r="ZC32" s="781"/>
      <c r="ZD32" s="781"/>
      <c r="ZE32" s="781"/>
      <c r="ZF32" s="781"/>
      <c r="ZG32" s="781"/>
      <c r="ZH32" s="781"/>
      <c r="ZI32" s="781"/>
      <c r="ZJ32" s="781"/>
      <c r="ZK32" s="781"/>
      <c r="ZL32" s="781"/>
      <c r="ZM32" s="781"/>
      <c r="ZN32" s="781"/>
      <c r="ZO32" s="781"/>
      <c r="ZP32" s="781"/>
      <c r="ZQ32" s="781"/>
      <c r="ZR32" s="781"/>
      <c r="ZS32" s="781"/>
      <c r="ZT32" s="781"/>
      <c r="ZU32" s="781"/>
      <c r="ZV32" s="781"/>
      <c r="ZW32" s="781"/>
      <c r="ZX32" s="781"/>
      <c r="ZY32" s="781"/>
      <c r="ZZ32" s="781"/>
      <c r="AAA32" s="781"/>
      <c r="AAB32" s="781"/>
      <c r="AAC32" s="781"/>
      <c r="AAD32" s="781"/>
      <c r="AAE32" s="781"/>
      <c r="AAF32" s="781"/>
      <c r="AAG32" s="781"/>
      <c r="AAH32" s="781"/>
      <c r="AAI32" s="781"/>
      <c r="AAJ32" s="781"/>
      <c r="AAK32" s="781"/>
      <c r="AAL32" s="781"/>
      <c r="AAM32" s="781"/>
      <c r="AAN32" s="781"/>
      <c r="AAO32" s="781"/>
      <c r="AAP32" s="781"/>
      <c r="AAQ32" s="781"/>
      <c r="AAR32" s="781"/>
      <c r="AAS32" s="781"/>
      <c r="AAT32" s="781"/>
      <c r="AAU32" s="781"/>
      <c r="AAV32" s="781"/>
      <c r="AAW32" s="781"/>
      <c r="AAX32" s="781"/>
      <c r="AAY32" s="781"/>
      <c r="AAZ32" s="781"/>
      <c r="ABA32" s="781"/>
      <c r="ABB32" s="781"/>
      <c r="ABC32" s="781"/>
      <c r="ABD32" s="781"/>
      <c r="ABE32" s="781"/>
      <c r="ABF32" s="781"/>
      <c r="ABG32" s="781"/>
      <c r="ABH32" s="781"/>
      <c r="ABI32" s="781"/>
      <c r="ABJ32" s="781"/>
      <c r="ABK32" s="781"/>
      <c r="ABL32" s="781"/>
      <c r="ABM32" s="781"/>
      <c r="ABN32" s="781"/>
      <c r="ABO32" s="781"/>
      <c r="ABP32" s="781"/>
      <c r="ABQ32" s="781"/>
      <c r="ABR32" s="781"/>
      <c r="ABS32" s="781"/>
      <c r="ABT32" s="781"/>
      <c r="ABU32" s="781"/>
      <c r="ABV32" s="781"/>
      <c r="ABW32" s="781"/>
      <c r="ABX32" s="781"/>
      <c r="ABY32" s="781"/>
      <c r="ABZ32" s="781"/>
      <c r="ACA32" s="781"/>
      <c r="ACB32" s="781"/>
      <c r="ACC32" s="781"/>
      <c r="ACD32" s="781"/>
      <c r="ACE32" s="781"/>
      <c r="ACF32" s="781"/>
      <c r="ACG32" s="781"/>
      <c r="ACH32" s="781"/>
      <c r="ACI32" s="781"/>
      <c r="ACJ32" s="781"/>
      <c r="ACK32" s="781"/>
      <c r="ACL32" s="781"/>
      <c r="ACM32" s="781"/>
      <c r="ACN32" s="781"/>
      <c r="ACO32" s="781"/>
      <c r="ACP32" s="781"/>
      <c r="ACQ32" s="781"/>
      <c r="ACR32" s="781"/>
      <c r="ACS32" s="781"/>
      <c r="ACT32" s="781"/>
      <c r="ACU32" s="781"/>
      <c r="ACV32" s="781"/>
      <c r="ACW32" s="781"/>
      <c r="ACX32" s="781"/>
      <c r="ACY32" s="781"/>
      <c r="ACZ32" s="781"/>
      <c r="ADA32" s="781"/>
      <c r="ADB32" s="781"/>
      <c r="ADC32" s="781"/>
      <c r="ADD32" s="781"/>
      <c r="ADE32" s="781"/>
      <c r="ADF32" s="781"/>
      <c r="ADG32" s="781"/>
      <c r="ADH32" s="781"/>
      <c r="ADI32" s="781"/>
      <c r="ADJ32" s="781"/>
      <c r="ADK32" s="781"/>
      <c r="ADL32" s="781"/>
      <c r="ADM32" s="781"/>
      <c r="ADN32" s="781"/>
      <c r="ADO32" s="781"/>
      <c r="ADP32" s="781"/>
      <c r="ADQ32" s="781"/>
      <c r="ADR32" s="781"/>
      <c r="ADS32" s="781"/>
      <c r="ADT32" s="781"/>
      <c r="ADU32" s="781"/>
      <c r="ADV32" s="781"/>
      <c r="ADW32" s="781"/>
      <c r="ADX32" s="781"/>
      <c r="ADY32" s="781"/>
      <c r="ADZ32" s="781"/>
      <c r="AEA32" s="781"/>
      <c r="AEB32" s="781"/>
      <c r="AEC32" s="781"/>
      <c r="AED32" s="781"/>
      <c r="AEE32" s="781"/>
      <c r="AEF32" s="781"/>
      <c r="AEG32" s="781"/>
      <c r="AEH32" s="781"/>
      <c r="AEI32" s="781"/>
      <c r="AEJ32" s="781"/>
      <c r="AEK32" s="781"/>
      <c r="AEL32" s="781"/>
      <c r="AEM32" s="781"/>
      <c r="AEN32" s="781"/>
      <c r="AEO32" s="781"/>
      <c r="AEP32" s="781"/>
      <c r="AEQ32" s="781"/>
      <c r="AER32" s="781"/>
      <c r="AES32" s="781"/>
      <c r="AET32" s="781"/>
      <c r="AEU32" s="781"/>
      <c r="AEV32" s="781"/>
      <c r="AEW32" s="781"/>
      <c r="AEX32" s="781"/>
      <c r="AEY32" s="781"/>
      <c r="AEZ32" s="781"/>
      <c r="AFA32" s="781"/>
      <c r="AFB32" s="781"/>
      <c r="AFC32" s="781"/>
      <c r="AFD32" s="781"/>
      <c r="AFE32" s="781"/>
      <c r="AFF32" s="781"/>
      <c r="AFG32" s="781"/>
      <c r="AFH32" s="781"/>
      <c r="AFI32" s="781"/>
      <c r="AFJ32" s="781"/>
      <c r="AFK32" s="781"/>
      <c r="AFL32" s="781"/>
      <c r="AFM32" s="781"/>
      <c r="AFN32" s="781"/>
      <c r="AFO32" s="781"/>
      <c r="AFP32" s="781"/>
      <c r="AFQ32" s="781"/>
      <c r="AFR32" s="781"/>
      <c r="AFS32" s="781"/>
      <c r="AFT32" s="781"/>
      <c r="AFU32" s="781"/>
      <c r="AFV32" s="781"/>
      <c r="AFW32" s="781"/>
      <c r="AFX32" s="781"/>
      <c r="AFY32" s="781"/>
      <c r="AFZ32" s="781"/>
      <c r="AGA32" s="781"/>
      <c r="AGB32" s="781"/>
      <c r="AGC32" s="781"/>
      <c r="AGD32" s="781"/>
      <c r="AGE32" s="781"/>
      <c r="AGF32" s="781"/>
      <c r="AGG32" s="781"/>
      <c r="AGH32" s="781"/>
      <c r="AGI32" s="781"/>
      <c r="AGJ32" s="781"/>
      <c r="AGK32" s="781"/>
      <c r="AGL32" s="781"/>
      <c r="AGM32" s="781"/>
      <c r="AGN32" s="781"/>
      <c r="AGO32" s="781"/>
      <c r="AGP32" s="781"/>
      <c r="AGQ32" s="781"/>
      <c r="AGR32" s="781"/>
      <c r="AGS32" s="781"/>
      <c r="AGT32" s="781"/>
      <c r="AGU32" s="781"/>
      <c r="AGV32" s="781"/>
      <c r="AGW32" s="781"/>
      <c r="AGX32" s="781"/>
      <c r="AGY32" s="781"/>
      <c r="AGZ32" s="781"/>
      <c r="AHA32" s="781"/>
      <c r="AHB32" s="781"/>
      <c r="AHC32" s="781"/>
      <c r="AHD32" s="781"/>
      <c r="AHE32" s="781"/>
      <c r="AHF32" s="781"/>
      <c r="AHG32" s="781"/>
      <c r="AHH32" s="781"/>
      <c r="AHI32" s="781"/>
      <c r="AHJ32" s="781"/>
      <c r="AHK32" s="781"/>
      <c r="AHL32" s="781"/>
      <c r="AHM32" s="781"/>
      <c r="AHN32" s="781"/>
      <c r="AHO32" s="781"/>
      <c r="AHP32" s="781"/>
      <c r="AHQ32" s="781"/>
      <c r="AHR32" s="781"/>
      <c r="AHS32" s="781"/>
      <c r="AHT32" s="781"/>
      <c r="AHU32" s="781"/>
      <c r="AHV32" s="781"/>
      <c r="AHW32" s="781"/>
      <c r="AHX32" s="781"/>
      <c r="AHY32" s="781"/>
      <c r="AHZ32" s="781"/>
      <c r="AIA32" s="781"/>
      <c r="AIB32" s="781"/>
      <c r="AIC32" s="781"/>
      <c r="AID32" s="781"/>
      <c r="AIE32" s="781"/>
      <c r="AIF32" s="781"/>
      <c r="AIG32" s="781"/>
      <c r="AIH32" s="781"/>
      <c r="AII32" s="781"/>
      <c r="AIJ32" s="781"/>
      <c r="AIK32" s="781"/>
      <c r="AIL32" s="781"/>
      <c r="AIM32" s="781"/>
      <c r="AIN32" s="781"/>
      <c r="AIO32" s="781"/>
      <c r="AIP32" s="781"/>
      <c r="AIQ32" s="781"/>
      <c r="AIR32" s="781"/>
      <c r="AIS32" s="781"/>
      <c r="AIT32" s="781"/>
      <c r="AIU32" s="781"/>
      <c r="AIV32" s="781"/>
      <c r="AIW32" s="781"/>
      <c r="AIX32" s="781"/>
      <c r="AIY32" s="781"/>
      <c r="AIZ32" s="781"/>
      <c r="AJA32" s="781"/>
      <c r="AJB32" s="781"/>
      <c r="AJC32" s="781"/>
      <c r="AJD32" s="781"/>
      <c r="AJE32" s="781"/>
      <c r="AJF32" s="781"/>
      <c r="AJG32" s="781"/>
      <c r="AJH32" s="781"/>
      <c r="AJI32" s="781"/>
      <c r="AJJ32" s="781"/>
      <c r="AJK32" s="781"/>
      <c r="AJL32" s="781"/>
      <c r="AJM32" s="781"/>
      <c r="AJN32" s="781"/>
      <c r="AJO32" s="781"/>
      <c r="AJP32" s="781"/>
      <c r="AJQ32" s="781"/>
      <c r="AJR32" s="781"/>
      <c r="AJS32" s="781"/>
      <c r="AJT32" s="781"/>
      <c r="AJU32" s="781"/>
      <c r="AJV32" s="781"/>
      <c r="AJW32" s="781"/>
      <c r="AJX32" s="781"/>
      <c r="AJY32" s="781"/>
      <c r="AJZ32" s="781"/>
      <c r="AKA32" s="781"/>
      <c r="AKB32" s="781"/>
      <c r="AKC32" s="781"/>
      <c r="AKD32" s="781"/>
      <c r="AKE32" s="781"/>
      <c r="AKF32" s="781"/>
      <c r="AKG32" s="781"/>
      <c r="AKH32" s="781"/>
      <c r="AKI32" s="781"/>
      <c r="AKJ32" s="781"/>
      <c r="AKK32" s="781"/>
      <c r="AKL32" s="781"/>
      <c r="AKM32" s="781"/>
      <c r="AKN32" s="781"/>
      <c r="AKO32" s="781"/>
      <c r="AKP32" s="781"/>
    </row>
    <row r="33" spans="1:978" s="117" customFormat="1" ht="15" customHeight="1" x14ac:dyDescent="0.3">
      <c r="A33" s="195"/>
      <c r="B33" s="748" t="s">
        <v>1307</v>
      </c>
      <c r="C33" s="748" t="s">
        <v>498</v>
      </c>
      <c r="D33" s="748" t="s">
        <v>1650</v>
      </c>
      <c r="E33" s="262"/>
      <c r="F33" s="781"/>
      <c r="G33" s="781"/>
      <c r="H33" s="781"/>
      <c r="I33" s="137"/>
      <c r="J33" s="781"/>
      <c r="K33" s="781"/>
      <c r="L33" s="781"/>
      <c r="M33" s="781"/>
      <c r="N33" s="781"/>
      <c r="O33" s="781"/>
      <c r="P33" s="781"/>
      <c r="Q33" s="781"/>
      <c r="R33" s="781"/>
      <c r="S33" s="781"/>
      <c r="T33" s="781"/>
      <c r="U33" s="781"/>
      <c r="V33" s="781"/>
      <c r="W33" s="781"/>
      <c r="X33" s="781"/>
      <c r="Y33" s="781"/>
      <c r="Z33" s="781"/>
      <c r="AA33" s="781"/>
      <c r="AB33" s="781"/>
      <c r="AC33" s="781"/>
      <c r="AD33" s="781"/>
      <c r="AE33" s="781"/>
      <c r="AF33" s="781"/>
      <c r="AG33" s="781"/>
      <c r="AH33" s="781"/>
      <c r="AI33" s="781"/>
      <c r="AJ33" s="781"/>
      <c r="AK33" s="781"/>
      <c r="AL33" s="781"/>
      <c r="AM33" s="781"/>
      <c r="AN33" s="781"/>
      <c r="AO33" s="781"/>
      <c r="AP33" s="781"/>
      <c r="AQ33" s="781"/>
      <c r="AR33" s="781"/>
      <c r="AS33" s="781"/>
      <c r="AT33" s="781"/>
      <c r="AU33" s="781"/>
      <c r="AV33" s="781"/>
      <c r="AW33" s="781"/>
      <c r="AX33" s="781"/>
      <c r="AY33" s="781"/>
      <c r="AZ33" s="781"/>
      <c r="BA33" s="781"/>
      <c r="BB33" s="781"/>
      <c r="BC33" s="781"/>
      <c r="BD33" s="781"/>
      <c r="BE33" s="781"/>
      <c r="BF33" s="781"/>
      <c r="BG33" s="781"/>
      <c r="BH33" s="781"/>
      <c r="BI33" s="781"/>
      <c r="BJ33" s="781"/>
      <c r="BK33" s="781"/>
      <c r="BL33" s="781"/>
      <c r="BM33" s="781"/>
      <c r="BN33" s="781"/>
      <c r="BO33" s="781"/>
      <c r="BP33" s="781"/>
      <c r="BQ33" s="781"/>
      <c r="BR33" s="781"/>
      <c r="BS33" s="781"/>
      <c r="BT33" s="781"/>
      <c r="BU33" s="781"/>
      <c r="BV33" s="781"/>
      <c r="BW33" s="781"/>
      <c r="BX33" s="781"/>
      <c r="BY33" s="781"/>
      <c r="BZ33" s="781"/>
      <c r="CA33" s="781"/>
      <c r="CB33" s="781"/>
      <c r="CC33" s="781"/>
      <c r="CD33" s="781"/>
      <c r="CE33" s="781"/>
      <c r="CF33" s="781"/>
      <c r="CG33" s="781"/>
      <c r="CH33" s="781"/>
      <c r="CI33" s="781"/>
      <c r="CJ33" s="781"/>
      <c r="CK33" s="781"/>
      <c r="CL33" s="781"/>
      <c r="CM33" s="781"/>
      <c r="CN33" s="781"/>
      <c r="CO33" s="781"/>
      <c r="CP33" s="781"/>
      <c r="CQ33" s="781"/>
      <c r="CR33" s="781"/>
      <c r="CS33" s="781"/>
      <c r="CT33" s="781"/>
      <c r="CU33" s="781"/>
      <c r="CV33" s="781"/>
      <c r="CW33" s="781"/>
      <c r="CX33" s="781"/>
      <c r="CY33" s="781"/>
      <c r="CZ33" s="781"/>
      <c r="DA33" s="781"/>
      <c r="DB33" s="781"/>
      <c r="DC33" s="781"/>
      <c r="DD33" s="781"/>
      <c r="DE33" s="781"/>
      <c r="DF33" s="781"/>
      <c r="DG33" s="781"/>
      <c r="DH33" s="781"/>
      <c r="DI33" s="781"/>
      <c r="DJ33" s="781"/>
      <c r="DK33" s="781"/>
      <c r="DL33" s="781"/>
      <c r="DM33" s="781"/>
      <c r="DN33" s="781"/>
      <c r="DO33" s="781"/>
      <c r="DP33" s="781"/>
      <c r="DQ33" s="781"/>
      <c r="DR33" s="781"/>
      <c r="DS33" s="781"/>
      <c r="DT33" s="781"/>
      <c r="DU33" s="781"/>
      <c r="DV33" s="781"/>
      <c r="DW33" s="781"/>
      <c r="DX33" s="781"/>
      <c r="DY33" s="781"/>
      <c r="DZ33" s="781"/>
      <c r="EA33" s="781"/>
      <c r="EB33" s="781"/>
      <c r="EC33" s="781"/>
      <c r="ED33" s="781"/>
      <c r="EE33" s="781"/>
      <c r="EF33" s="781"/>
      <c r="EG33" s="781"/>
      <c r="EH33" s="781"/>
      <c r="EI33" s="781"/>
      <c r="EJ33" s="781"/>
      <c r="EK33" s="781"/>
      <c r="EL33" s="781"/>
      <c r="EM33" s="781"/>
      <c r="EN33" s="781"/>
      <c r="EO33" s="781"/>
      <c r="EP33" s="781"/>
      <c r="EQ33" s="781"/>
      <c r="ER33" s="781"/>
      <c r="ES33" s="781"/>
      <c r="ET33" s="781"/>
      <c r="EU33" s="781"/>
      <c r="EV33" s="781"/>
      <c r="EW33" s="781"/>
      <c r="EX33" s="781"/>
      <c r="EY33" s="781"/>
      <c r="EZ33" s="781"/>
      <c r="FA33" s="781"/>
      <c r="FB33" s="781"/>
      <c r="FC33" s="781"/>
      <c r="FD33" s="781"/>
      <c r="FE33" s="781"/>
      <c r="FF33" s="781"/>
      <c r="FG33" s="781"/>
      <c r="FH33" s="781"/>
      <c r="FI33" s="781"/>
      <c r="FJ33" s="781"/>
      <c r="FK33" s="781"/>
      <c r="FL33" s="781"/>
      <c r="FM33" s="781"/>
      <c r="FN33" s="781"/>
      <c r="FO33" s="781"/>
      <c r="FP33" s="781"/>
      <c r="FQ33" s="781"/>
      <c r="FR33" s="781"/>
      <c r="FS33" s="781"/>
      <c r="FT33" s="781"/>
      <c r="FU33" s="781"/>
      <c r="FV33" s="781"/>
      <c r="FW33" s="781"/>
      <c r="FX33" s="781"/>
      <c r="FY33" s="781"/>
      <c r="FZ33" s="781"/>
      <c r="GA33" s="781"/>
      <c r="GB33" s="781"/>
      <c r="GC33" s="781"/>
      <c r="GD33" s="781"/>
      <c r="GE33" s="781"/>
      <c r="GF33" s="781"/>
      <c r="GG33" s="781"/>
      <c r="GH33" s="781"/>
      <c r="GI33" s="781"/>
      <c r="GJ33" s="781"/>
      <c r="GK33" s="781"/>
      <c r="GL33" s="781"/>
      <c r="GM33" s="781"/>
      <c r="GN33" s="781"/>
      <c r="GO33" s="781"/>
      <c r="GP33" s="781"/>
      <c r="GQ33" s="781"/>
      <c r="GR33" s="781"/>
      <c r="GS33" s="781"/>
      <c r="GT33" s="781"/>
      <c r="GU33" s="781"/>
      <c r="GV33" s="781"/>
      <c r="GW33" s="781"/>
      <c r="GX33" s="781"/>
      <c r="GY33" s="781"/>
      <c r="GZ33" s="781"/>
      <c r="HA33" s="781"/>
      <c r="HB33" s="781"/>
      <c r="HC33" s="781"/>
      <c r="HD33" s="781"/>
      <c r="HE33" s="781"/>
      <c r="HF33" s="781"/>
      <c r="HG33" s="781"/>
      <c r="HH33" s="781"/>
      <c r="HI33" s="781"/>
      <c r="HJ33" s="781"/>
      <c r="HK33" s="781"/>
      <c r="HL33" s="781"/>
      <c r="HM33" s="781"/>
      <c r="HN33" s="781"/>
      <c r="HO33" s="781"/>
      <c r="HP33" s="781"/>
      <c r="HQ33" s="781"/>
      <c r="HR33" s="781"/>
      <c r="HS33" s="781"/>
      <c r="HT33" s="781"/>
      <c r="HU33" s="781"/>
      <c r="HV33" s="781"/>
      <c r="HW33" s="781"/>
      <c r="HX33" s="781"/>
      <c r="HY33" s="781"/>
      <c r="HZ33" s="781"/>
      <c r="IA33" s="781"/>
      <c r="IB33" s="781"/>
      <c r="IC33" s="781"/>
      <c r="ID33" s="781"/>
      <c r="IE33" s="781"/>
      <c r="IF33" s="781"/>
      <c r="IG33" s="781"/>
      <c r="IH33" s="781"/>
      <c r="II33" s="781"/>
      <c r="IJ33" s="781"/>
      <c r="IK33" s="781"/>
      <c r="IL33" s="781"/>
      <c r="IM33" s="781"/>
      <c r="IN33" s="781"/>
      <c r="IO33" s="781"/>
      <c r="IP33" s="781"/>
      <c r="IQ33" s="781"/>
      <c r="IR33" s="781"/>
      <c r="IS33" s="781"/>
      <c r="IT33" s="781"/>
      <c r="IU33" s="781"/>
      <c r="IV33" s="781"/>
      <c r="IW33" s="781"/>
      <c r="IX33" s="781"/>
      <c r="IY33" s="781"/>
      <c r="IZ33" s="781"/>
      <c r="JA33" s="781"/>
      <c r="JB33" s="781"/>
      <c r="JC33" s="781"/>
      <c r="JD33" s="781"/>
      <c r="JE33" s="781"/>
      <c r="JF33" s="781"/>
      <c r="JG33" s="781"/>
      <c r="JH33" s="781"/>
      <c r="JI33" s="781"/>
      <c r="JJ33" s="781"/>
      <c r="JK33" s="781"/>
      <c r="JL33" s="781"/>
      <c r="JM33" s="781"/>
      <c r="JN33" s="781"/>
      <c r="JO33" s="781"/>
      <c r="JP33" s="781"/>
      <c r="JQ33" s="781"/>
      <c r="JR33" s="781"/>
      <c r="JS33" s="781"/>
      <c r="JT33" s="781"/>
      <c r="JU33" s="781"/>
      <c r="JV33" s="781"/>
      <c r="JW33" s="781"/>
      <c r="JX33" s="781"/>
      <c r="JY33" s="781"/>
      <c r="JZ33" s="781"/>
      <c r="KA33" s="781"/>
      <c r="KB33" s="781"/>
      <c r="KC33" s="781"/>
      <c r="KD33" s="781"/>
      <c r="KE33" s="781"/>
      <c r="KF33" s="781"/>
      <c r="KG33" s="781"/>
      <c r="KH33" s="781"/>
      <c r="KI33" s="781"/>
      <c r="KJ33" s="781"/>
      <c r="KK33" s="781"/>
      <c r="KL33" s="781"/>
      <c r="KM33" s="781"/>
      <c r="KN33" s="781"/>
      <c r="KO33" s="781"/>
      <c r="KP33" s="781"/>
      <c r="KQ33" s="781"/>
      <c r="KR33" s="781"/>
      <c r="KS33" s="781"/>
      <c r="KT33" s="781"/>
      <c r="KU33" s="781"/>
      <c r="KV33" s="781"/>
      <c r="KW33" s="781"/>
      <c r="KX33" s="781"/>
      <c r="KY33" s="781"/>
      <c r="KZ33" s="781"/>
      <c r="LA33" s="781"/>
      <c r="LB33" s="781"/>
      <c r="LC33" s="781"/>
      <c r="LD33" s="781"/>
      <c r="LE33" s="781"/>
      <c r="LF33" s="781"/>
      <c r="LG33" s="781"/>
      <c r="LH33" s="781"/>
      <c r="LI33" s="781"/>
      <c r="LJ33" s="781"/>
      <c r="LK33" s="781"/>
      <c r="LL33" s="781"/>
      <c r="LM33" s="781"/>
      <c r="LN33" s="781"/>
      <c r="LO33" s="781"/>
      <c r="LP33" s="781"/>
      <c r="LQ33" s="781"/>
      <c r="LR33" s="781"/>
      <c r="LS33" s="781"/>
      <c r="LT33" s="781"/>
      <c r="LU33" s="781"/>
      <c r="LV33" s="781"/>
      <c r="LW33" s="781"/>
      <c r="LX33" s="781"/>
      <c r="LY33" s="781"/>
      <c r="LZ33" s="781"/>
      <c r="MA33" s="781"/>
      <c r="MB33" s="781"/>
      <c r="MC33" s="781"/>
      <c r="MD33" s="781"/>
      <c r="ME33" s="781"/>
      <c r="MF33" s="781"/>
      <c r="MG33" s="781"/>
      <c r="MH33" s="781"/>
      <c r="MI33" s="781"/>
      <c r="MJ33" s="781"/>
      <c r="MK33" s="781"/>
      <c r="ML33" s="781"/>
      <c r="MM33" s="781"/>
      <c r="MN33" s="781"/>
      <c r="MO33" s="781"/>
      <c r="MP33" s="781"/>
      <c r="MQ33" s="781"/>
      <c r="MR33" s="781"/>
      <c r="MS33" s="781"/>
      <c r="MT33" s="781"/>
      <c r="MU33" s="781"/>
      <c r="MV33" s="781"/>
      <c r="MW33" s="781"/>
      <c r="MX33" s="781"/>
      <c r="MY33" s="781"/>
      <c r="MZ33" s="781"/>
      <c r="NA33" s="781"/>
      <c r="NB33" s="781"/>
      <c r="NC33" s="781"/>
      <c r="ND33" s="781"/>
      <c r="NE33" s="781"/>
      <c r="NF33" s="781"/>
      <c r="NG33" s="781"/>
      <c r="NH33" s="781"/>
      <c r="NI33" s="781"/>
      <c r="NJ33" s="781"/>
      <c r="NK33" s="781"/>
      <c r="NL33" s="781"/>
      <c r="NM33" s="781"/>
      <c r="NN33" s="781"/>
      <c r="NO33" s="781"/>
      <c r="NP33" s="781"/>
      <c r="NQ33" s="781"/>
      <c r="NR33" s="781"/>
      <c r="NS33" s="781"/>
      <c r="NT33" s="781"/>
      <c r="NU33" s="781"/>
      <c r="NV33" s="781"/>
      <c r="NW33" s="781"/>
      <c r="NX33" s="781"/>
      <c r="NY33" s="781"/>
      <c r="NZ33" s="781"/>
      <c r="OA33" s="781"/>
      <c r="OB33" s="781"/>
      <c r="OC33" s="781"/>
      <c r="OD33" s="781"/>
      <c r="OE33" s="781"/>
      <c r="OF33" s="781"/>
      <c r="OG33" s="781"/>
      <c r="OH33" s="781"/>
      <c r="OI33" s="781"/>
      <c r="OJ33" s="781"/>
      <c r="OK33" s="781"/>
      <c r="OL33" s="781"/>
      <c r="OM33" s="781"/>
      <c r="ON33" s="781"/>
      <c r="OO33" s="781"/>
      <c r="OP33" s="781"/>
      <c r="OQ33" s="781"/>
      <c r="OR33" s="781"/>
      <c r="OS33" s="781"/>
      <c r="OT33" s="781"/>
      <c r="OU33" s="781"/>
      <c r="OV33" s="781"/>
      <c r="OW33" s="781"/>
      <c r="OX33" s="781"/>
      <c r="OY33" s="781"/>
      <c r="OZ33" s="781"/>
      <c r="PA33" s="781"/>
      <c r="PB33" s="781"/>
      <c r="PC33" s="781"/>
      <c r="PD33" s="781"/>
      <c r="PE33" s="781"/>
      <c r="PF33" s="781"/>
      <c r="PG33" s="781"/>
      <c r="PH33" s="781"/>
      <c r="PI33" s="781"/>
      <c r="PJ33" s="781"/>
      <c r="PK33" s="781"/>
      <c r="PL33" s="781"/>
      <c r="PM33" s="781"/>
      <c r="PN33" s="781"/>
      <c r="PO33" s="781"/>
      <c r="PP33" s="781"/>
      <c r="PQ33" s="781"/>
      <c r="PR33" s="781"/>
      <c r="PS33" s="781"/>
      <c r="PT33" s="781"/>
      <c r="PU33" s="781"/>
      <c r="PV33" s="781"/>
      <c r="PW33" s="781"/>
      <c r="PX33" s="781"/>
      <c r="PY33" s="781"/>
      <c r="PZ33" s="781"/>
      <c r="QA33" s="781"/>
      <c r="QB33" s="781"/>
      <c r="QC33" s="781"/>
      <c r="QD33" s="781"/>
      <c r="QE33" s="781"/>
      <c r="QF33" s="781"/>
      <c r="QG33" s="781"/>
      <c r="QH33" s="781"/>
      <c r="QI33" s="781"/>
      <c r="QJ33" s="781"/>
      <c r="QK33" s="781"/>
      <c r="QL33" s="781"/>
      <c r="QM33" s="781"/>
      <c r="QN33" s="781"/>
      <c r="QO33" s="781"/>
      <c r="QP33" s="781"/>
      <c r="QQ33" s="781"/>
      <c r="QR33" s="781"/>
      <c r="QS33" s="781"/>
      <c r="QT33" s="781"/>
      <c r="QU33" s="781"/>
      <c r="QV33" s="781"/>
      <c r="QW33" s="781"/>
      <c r="QX33" s="781"/>
      <c r="QY33" s="781"/>
      <c r="QZ33" s="781"/>
      <c r="RA33" s="781"/>
      <c r="RB33" s="781"/>
      <c r="RC33" s="781"/>
      <c r="RD33" s="781"/>
      <c r="RE33" s="781"/>
      <c r="RF33" s="781"/>
      <c r="RG33" s="781"/>
      <c r="RH33" s="781"/>
      <c r="RI33" s="781"/>
      <c r="RJ33" s="781"/>
      <c r="RK33" s="781"/>
      <c r="RL33" s="781"/>
      <c r="RM33" s="781"/>
      <c r="RN33" s="781"/>
      <c r="RO33" s="781"/>
      <c r="RP33" s="781"/>
      <c r="RQ33" s="781"/>
      <c r="RR33" s="781"/>
      <c r="RS33" s="781"/>
      <c r="RT33" s="781"/>
      <c r="RU33" s="781"/>
      <c r="RV33" s="781"/>
      <c r="RW33" s="781"/>
      <c r="RX33" s="781"/>
      <c r="RY33" s="781"/>
      <c r="RZ33" s="781"/>
      <c r="SA33" s="781"/>
      <c r="SB33" s="781"/>
      <c r="SC33" s="781"/>
      <c r="SD33" s="781"/>
      <c r="SE33" s="781"/>
      <c r="SF33" s="781"/>
      <c r="SG33" s="781"/>
      <c r="SH33" s="781"/>
      <c r="SI33" s="781"/>
      <c r="SJ33" s="781"/>
      <c r="SK33" s="781"/>
      <c r="SL33" s="781"/>
      <c r="SM33" s="781"/>
      <c r="SN33" s="781"/>
      <c r="SO33" s="781"/>
      <c r="SP33" s="781"/>
      <c r="SQ33" s="781"/>
      <c r="SR33" s="781"/>
      <c r="SS33" s="781"/>
      <c r="ST33" s="781"/>
      <c r="SU33" s="781"/>
      <c r="SV33" s="781"/>
      <c r="SW33" s="781"/>
      <c r="SX33" s="781"/>
      <c r="SY33" s="781"/>
      <c r="SZ33" s="781"/>
      <c r="TA33" s="781"/>
      <c r="TB33" s="781"/>
      <c r="TC33" s="781"/>
      <c r="TD33" s="781"/>
      <c r="TE33" s="781"/>
      <c r="TF33" s="781"/>
      <c r="TG33" s="781"/>
      <c r="TH33" s="781"/>
      <c r="TI33" s="781"/>
      <c r="TJ33" s="781"/>
      <c r="TK33" s="781"/>
      <c r="TL33" s="781"/>
      <c r="TM33" s="781"/>
      <c r="TN33" s="781"/>
      <c r="TO33" s="781"/>
      <c r="TP33" s="781"/>
      <c r="TQ33" s="781"/>
      <c r="TR33" s="781"/>
      <c r="TS33" s="781"/>
      <c r="TT33" s="781"/>
      <c r="TU33" s="781"/>
      <c r="TV33" s="781"/>
      <c r="TW33" s="781"/>
      <c r="TX33" s="781"/>
      <c r="TY33" s="781"/>
      <c r="TZ33" s="781"/>
      <c r="UA33" s="781"/>
      <c r="UB33" s="781"/>
      <c r="UC33" s="781"/>
      <c r="UD33" s="781"/>
      <c r="UE33" s="781"/>
      <c r="UF33" s="781"/>
      <c r="UG33" s="781"/>
      <c r="UH33" s="781"/>
      <c r="UI33" s="781"/>
      <c r="UJ33" s="781"/>
      <c r="UK33" s="781"/>
      <c r="UL33" s="781"/>
      <c r="UM33" s="781"/>
      <c r="UN33" s="781"/>
      <c r="UO33" s="781"/>
      <c r="UP33" s="781"/>
      <c r="UQ33" s="781"/>
      <c r="UR33" s="781"/>
      <c r="US33" s="781"/>
      <c r="UT33" s="781"/>
      <c r="UU33" s="781"/>
      <c r="UV33" s="781"/>
      <c r="UW33" s="781"/>
      <c r="UX33" s="781"/>
      <c r="UY33" s="781"/>
      <c r="UZ33" s="781"/>
      <c r="VA33" s="781"/>
      <c r="VB33" s="781"/>
      <c r="VC33" s="781"/>
      <c r="VD33" s="781"/>
      <c r="VE33" s="781"/>
      <c r="VF33" s="781"/>
      <c r="VG33" s="781"/>
      <c r="VH33" s="781"/>
      <c r="VI33" s="781"/>
      <c r="VJ33" s="781"/>
      <c r="VK33" s="781"/>
      <c r="VL33" s="781"/>
      <c r="VM33" s="781"/>
      <c r="VN33" s="781"/>
      <c r="VO33" s="781"/>
      <c r="VP33" s="781"/>
      <c r="VQ33" s="781"/>
      <c r="VR33" s="781"/>
      <c r="VS33" s="781"/>
      <c r="VT33" s="781"/>
      <c r="VU33" s="781"/>
      <c r="VV33" s="781"/>
      <c r="VW33" s="781"/>
      <c r="VX33" s="781"/>
      <c r="VY33" s="781"/>
      <c r="VZ33" s="781"/>
      <c r="WA33" s="781"/>
      <c r="WB33" s="781"/>
      <c r="WC33" s="781"/>
      <c r="WD33" s="781"/>
      <c r="WE33" s="781"/>
      <c r="WF33" s="781"/>
      <c r="WG33" s="781"/>
      <c r="WH33" s="781"/>
      <c r="WI33" s="781"/>
      <c r="WJ33" s="781"/>
      <c r="WK33" s="781"/>
      <c r="WL33" s="781"/>
      <c r="WM33" s="781"/>
      <c r="WN33" s="781"/>
      <c r="WO33" s="781"/>
      <c r="WP33" s="781"/>
      <c r="WQ33" s="781"/>
      <c r="WR33" s="781"/>
      <c r="WS33" s="781"/>
      <c r="WT33" s="781"/>
      <c r="WU33" s="781"/>
      <c r="WV33" s="781"/>
      <c r="WW33" s="781"/>
      <c r="WX33" s="781"/>
      <c r="WY33" s="781"/>
      <c r="WZ33" s="781"/>
      <c r="XA33" s="781"/>
      <c r="XB33" s="781"/>
      <c r="XC33" s="781"/>
      <c r="XD33" s="781"/>
      <c r="XE33" s="781"/>
      <c r="XF33" s="781"/>
      <c r="XG33" s="781"/>
      <c r="XH33" s="781"/>
      <c r="XI33" s="781"/>
      <c r="XJ33" s="781"/>
      <c r="XK33" s="781"/>
      <c r="XL33" s="781"/>
      <c r="XM33" s="781"/>
      <c r="XN33" s="781"/>
      <c r="XO33" s="781"/>
      <c r="XP33" s="781"/>
      <c r="XQ33" s="781"/>
      <c r="XR33" s="781"/>
      <c r="XS33" s="781"/>
      <c r="XT33" s="781"/>
      <c r="XU33" s="781"/>
      <c r="XV33" s="781"/>
      <c r="XW33" s="781"/>
      <c r="XX33" s="781"/>
      <c r="XY33" s="781"/>
      <c r="XZ33" s="781"/>
      <c r="YA33" s="781"/>
      <c r="YB33" s="781"/>
      <c r="YC33" s="781"/>
      <c r="YD33" s="781"/>
      <c r="YE33" s="781"/>
      <c r="YF33" s="781"/>
      <c r="YG33" s="781"/>
      <c r="YH33" s="781"/>
      <c r="YI33" s="781"/>
      <c r="YJ33" s="781"/>
      <c r="YK33" s="781"/>
      <c r="YL33" s="781"/>
      <c r="YM33" s="781"/>
      <c r="YN33" s="781"/>
      <c r="YO33" s="781"/>
      <c r="YP33" s="781"/>
      <c r="YQ33" s="781"/>
      <c r="YR33" s="781"/>
      <c r="YS33" s="781"/>
      <c r="YT33" s="781"/>
      <c r="YU33" s="781"/>
      <c r="YV33" s="781"/>
      <c r="YW33" s="781"/>
      <c r="YX33" s="781"/>
      <c r="YY33" s="781"/>
      <c r="YZ33" s="781"/>
      <c r="ZA33" s="781"/>
      <c r="ZB33" s="781"/>
      <c r="ZC33" s="781"/>
      <c r="ZD33" s="781"/>
      <c r="ZE33" s="781"/>
      <c r="ZF33" s="781"/>
      <c r="ZG33" s="781"/>
      <c r="ZH33" s="781"/>
      <c r="ZI33" s="781"/>
      <c r="ZJ33" s="781"/>
      <c r="ZK33" s="781"/>
      <c r="ZL33" s="781"/>
      <c r="ZM33" s="781"/>
      <c r="ZN33" s="781"/>
      <c r="ZO33" s="781"/>
      <c r="ZP33" s="781"/>
      <c r="ZQ33" s="781"/>
      <c r="ZR33" s="781"/>
      <c r="ZS33" s="781"/>
      <c r="ZT33" s="781"/>
      <c r="ZU33" s="781"/>
      <c r="ZV33" s="781"/>
      <c r="ZW33" s="781"/>
      <c r="ZX33" s="781"/>
      <c r="ZY33" s="781"/>
      <c r="ZZ33" s="781"/>
      <c r="AAA33" s="781"/>
      <c r="AAB33" s="781"/>
      <c r="AAC33" s="781"/>
      <c r="AAD33" s="781"/>
      <c r="AAE33" s="781"/>
      <c r="AAF33" s="781"/>
      <c r="AAG33" s="781"/>
      <c r="AAH33" s="781"/>
      <c r="AAI33" s="781"/>
      <c r="AAJ33" s="781"/>
      <c r="AAK33" s="781"/>
      <c r="AAL33" s="781"/>
      <c r="AAM33" s="781"/>
      <c r="AAN33" s="781"/>
      <c r="AAO33" s="781"/>
      <c r="AAP33" s="781"/>
      <c r="AAQ33" s="781"/>
      <c r="AAR33" s="781"/>
      <c r="AAS33" s="781"/>
      <c r="AAT33" s="781"/>
      <c r="AAU33" s="781"/>
      <c r="AAV33" s="781"/>
      <c r="AAW33" s="781"/>
      <c r="AAX33" s="781"/>
      <c r="AAY33" s="781"/>
      <c r="AAZ33" s="781"/>
      <c r="ABA33" s="781"/>
      <c r="ABB33" s="781"/>
      <c r="ABC33" s="781"/>
      <c r="ABD33" s="781"/>
      <c r="ABE33" s="781"/>
      <c r="ABF33" s="781"/>
      <c r="ABG33" s="781"/>
      <c r="ABH33" s="781"/>
      <c r="ABI33" s="781"/>
      <c r="ABJ33" s="781"/>
      <c r="ABK33" s="781"/>
      <c r="ABL33" s="781"/>
      <c r="ABM33" s="781"/>
      <c r="ABN33" s="781"/>
      <c r="ABO33" s="781"/>
      <c r="ABP33" s="781"/>
      <c r="ABQ33" s="781"/>
      <c r="ABR33" s="781"/>
      <c r="ABS33" s="781"/>
      <c r="ABT33" s="781"/>
      <c r="ABU33" s="781"/>
      <c r="ABV33" s="781"/>
      <c r="ABW33" s="781"/>
      <c r="ABX33" s="781"/>
      <c r="ABY33" s="781"/>
      <c r="ABZ33" s="781"/>
      <c r="ACA33" s="781"/>
      <c r="ACB33" s="781"/>
      <c r="ACC33" s="781"/>
      <c r="ACD33" s="781"/>
      <c r="ACE33" s="781"/>
      <c r="ACF33" s="781"/>
      <c r="ACG33" s="781"/>
      <c r="ACH33" s="781"/>
      <c r="ACI33" s="781"/>
      <c r="ACJ33" s="781"/>
      <c r="ACK33" s="781"/>
      <c r="ACL33" s="781"/>
      <c r="ACM33" s="781"/>
      <c r="ACN33" s="781"/>
      <c r="ACO33" s="781"/>
      <c r="ACP33" s="781"/>
      <c r="ACQ33" s="781"/>
      <c r="ACR33" s="781"/>
      <c r="ACS33" s="781"/>
      <c r="ACT33" s="781"/>
      <c r="ACU33" s="781"/>
      <c r="ACV33" s="781"/>
      <c r="ACW33" s="781"/>
      <c r="ACX33" s="781"/>
      <c r="ACY33" s="781"/>
      <c r="ACZ33" s="781"/>
      <c r="ADA33" s="781"/>
      <c r="ADB33" s="781"/>
      <c r="ADC33" s="781"/>
      <c r="ADD33" s="781"/>
      <c r="ADE33" s="781"/>
      <c r="ADF33" s="781"/>
      <c r="ADG33" s="781"/>
      <c r="ADH33" s="781"/>
      <c r="ADI33" s="781"/>
      <c r="ADJ33" s="781"/>
      <c r="ADK33" s="781"/>
      <c r="ADL33" s="781"/>
      <c r="ADM33" s="781"/>
      <c r="ADN33" s="781"/>
      <c r="ADO33" s="781"/>
      <c r="ADP33" s="781"/>
      <c r="ADQ33" s="781"/>
      <c r="ADR33" s="781"/>
      <c r="ADS33" s="781"/>
      <c r="ADT33" s="781"/>
      <c r="ADU33" s="781"/>
      <c r="ADV33" s="781"/>
      <c r="ADW33" s="781"/>
      <c r="ADX33" s="781"/>
      <c r="ADY33" s="781"/>
      <c r="ADZ33" s="781"/>
      <c r="AEA33" s="781"/>
      <c r="AEB33" s="781"/>
      <c r="AEC33" s="781"/>
      <c r="AED33" s="781"/>
      <c r="AEE33" s="781"/>
      <c r="AEF33" s="781"/>
      <c r="AEG33" s="781"/>
      <c r="AEH33" s="781"/>
      <c r="AEI33" s="781"/>
      <c r="AEJ33" s="781"/>
      <c r="AEK33" s="781"/>
      <c r="AEL33" s="781"/>
      <c r="AEM33" s="781"/>
      <c r="AEN33" s="781"/>
      <c r="AEO33" s="781"/>
      <c r="AEP33" s="781"/>
      <c r="AEQ33" s="781"/>
      <c r="AER33" s="781"/>
      <c r="AES33" s="781"/>
      <c r="AET33" s="781"/>
      <c r="AEU33" s="781"/>
      <c r="AEV33" s="781"/>
      <c r="AEW33" s="781"/>
      <c r="AEX33" s="781"/>
      <c r="AEY33" s="781"/>
      <c r="AEZ33" s="781"/>
      <c r="AFA33" s="781"/>
      <c r="AFB33" s="781"/>
      <c r="AFC33" s="781"/>
      <c r="AFD33" s="781"/>
      <c r="AFE33" s="781"/>
      <c r="AFF33" s="781"/>
      <c r="AFG33" s="781"/>
      <c r="AFH33" s="781"/>
      <c r="AFI33" s="781"/>
      <c r="AFJ33" s="781"/>
      <c r="AFK33" s="781"/>
      <c r="AFL33" s="781"/>
      <c r="AFM33" s="781"/>
      <c r="AFN33" s="781"/>
      <c r="AFO33" s="781"/>
      <c r="AFP33" s="781"/>
      <c r="AFQ33" s="781"/>
      <c r="AFR33" s="781"/>
      <c r="AFS33" s="781"/>
      <c r="AFT33" s="781"/>
      <c r="AFU33" s="781"/>
      <c r="AFV33" s="781"/>
      <c r="AFW33" s="781"/>
      <c r="AFX33" s="781"/>
      <c r="AFY33" s="781"/>
      <c r="AFZ33" s="781"/>
      <c r="AGA33" s="781"/>
      <c r="AGB33" s="781"/>
      <c r="AGC33" s="781"/>
      <c r="AGD33" s="781"/>
      <c r="AGE33" s="781"/>
      <c r="AGF33" s="781"/>
      <c r="AGG33" s="781"/>
      <c r="AGH33" s="781"/>
      <c r="AGI33" s="781"/>
      <c r="AGJ33" s="781"/>
      <c r="AGK33" s="781"/>
      <c r="AGL33" s="781"/>
      <c r="AGM33" s="781"/>
      <c r="AGN33" s="781"/>
      <c r="AGO33" s="781"/>
      <c r="AGP33" s="781"/>
      <c r="AGQ33" s="781"/>
      <c r="AGR33" s="781"/>
      <c r="AGS33" s="781"/>
      <c r="AGT33" s="781"/>
      <c r="AGU33" s="781"/>
      <c r="AGV33" s="781"/>
      <c r="AGW33" s="781"/>
      <c r="AGX33" s="781"/>
      <c r="AGY33" s="781"/>
      <c r="AGZ33" s="781"/>
      <c r="AHA33" s="781"/>
      <c r="AHB33" s="781"/>
      <c r="AHC33" s="781"/>
      <c r="AHD33" s="781"/>
      <c r="AHE33" s="781"/>
      <c r="AHF33" s="781"/>
      <c r="AHG33" s="781"/>
      <c r="AHH33" s="781"/>
      <c r="AHI33" s="781"/>
      <c r="AHJ33" s="781"/>
      <c r="AHK33" s="781"/>
      <c r="AHL33" s="781"/>
      <c r="AHM33" s="781"/>
      <c r="AHN33" s="781"/>
      <c r="AHO33" s="781"/>
      <c r="AHP33" s="781"/>
      <c r="AHQ33" s="781"/>
      <c r="AHR33" s="781"/>
      <c r="AHS33" s="781"/>
      <c r="AHT33" s="781"/>
      <c r="AHU33" s="781"/>
      <c r="AHV33" s="781"/>
      <c r="AHW33" s="781"/>
      <c r="AHX33" s="781"/>
      <c r="AHY33" s="781"/>
      <c r="AHZ33" s="781"/>
      <c r="AIA33" s="781"/>
      <c r="AIB33" s="781"/>
      <c r="AIC33" s="781"/>
      <c r="AID33" s="781"/>
      <c r="AIE33" s="781"/>
      <c r="AIF33" s="781"/>
      <c r="AIG33" s="781"/>
      <c r="AIH33" s="781"/>
      <c r="AII33" s="781"/>
      <c r="AIJ33" s="781"/>
      <c r="AIK33" s="781"/>
      <c r="AIL33" s="781"/>
      <c r="AIM33" s="781"/>
      <c r="AIN33" s="781"/>
      <c r="AIO33" s="781"/>
      <c r="AIP33" s="781"/>
      <c r="AIQ33" s="781"/>
      <c r="AIR33" s="781"/>
      <c r="AIS33" s="781"/>
      <c r="AIT33" s="781"/>
      <c r="AIU33" s="781"/>
      <c r="AIV33" s="781"/>
      <c r="AIW33" s="781"/>
      <c r="AIX33" s="781"/>
      <c r="AIY33" s="781"/>
      <c r="AIZ33" s="781"/>
      <c r="AJA33" s="781"/>
      <c r="AJB33" s="781"/>
      <c r="AJC33" s="781"/>
      <c r="AJD33" s="781"/>
      <c r="AJE33" s="781"/>
      <c r="AJF33" s="781"/>
      <c r="AJG33" s="781"/>
      <c r="AJH33" s="781"/>
      <c r="AJI33" s="781"/>
      <c r="AJJ33" s="781"/>
      <c r="AJK33" s="781"/>
      <c r="AJL33" s="781"/>
      <c r="AJM33" s="781"/>
      <c r="AJN33" s="781"/>
      <c r="AJO33" s="781"/>
      <c r="AJP33" s="781"/>
      <c r="AJQ33" s="781"/>
      <c r="AJR33" s="781"/>
      <c r="AJS33" s="781"/>
      <c r="AJT33" s="781"/>
      <c r="AJU33" s="781"/>
      <c r="AJV33" s="781"/>
      <c r="AJW33" s="781"/>
      <c r="AJX33" s="781"/>
      <c r="AJY33" s="781"/>
      <c r="AJZ33" s="781"/>
      <c r="AKA33" s="781"/>
      <c r="AKB33" s="781"/>
      <c r="AKC33" s="781"/>
      <c r="AKD33" s="781"/>
      <c r="AKE33" s="781"/>
      <c r="AKF33" s="781"/>
      <c r="AKG33" s="781"/>
      <c r="AKH33" s="781"/>
      <c r="AKI33" s="781"/>
      <c r="AKJ33" s="781"/>
      <c r="AKK33" s="781"/>
      <c r="AKL33" s="781"/>
      <c r="AKM33" s="781"/>
      <c r="AKN33" s="781"/>
      <c r="AKO33" s="781"/>
      <c r="AKP33" s="781"/>
    </row>
    <row r="34" spans="1:978" ht="15" customHeight="1" x14ac:dyDescent="0.3">
      <c r="A34" s="195"/>
      <c r="B34" s="769" t="s">
        <v>1301</v>
      </c>
      <c r="C34" s="769" t="s">
        <v>627</v>
      </c>
      <c r="D34" s="769" t="s">
        <v>1646</v>
      </c>
      <c r="E34" s="262"/>
      <c r="I34" s="137"/>
      <c r="AKP34"/>
    </row>
    <row r="35" spans="1:978" ht="15" customHeight="1" x14ac:dyDescent="0.3">
      <c r="A35" s="194"/>
      <c r="B35" s="181" t="s">
        <v>1006</v>
      </c>
      <c r="C35" s="181" t="s">
        <v>979</v>
      </c>
      <c r="D35" s="181" t="s">
        <v>968</v>
      </c>
      <c r="E35" s="262"/>
      <c r="I35" s="137"/>
      <c r="AKP35"/>
    </row>
    <row r="36" spans="1:978" ht="15" customHeight="1" x14ac:dyDescent="0.3">
      <c r="A36" s="194"/>
      <c r="B36" s="703" t="s">
        <v>1007</v>
      </c>
      <c r="C36" s="703" t="s">
        <v>979</v>
      </c>
      <c r="D36" s="703" t="s">
        <v>822</v>
      </c>
      <c r="E36" s="262"/>
      <c r="I36" s="137"/>
      <c r="AKP36"/>
    </row>
    <row r="37" spans="1:978" ht="15" customHeight="1" x14ac:dyDescent="0.3">
      <c r="A37" s="194"/>
      <c r="B37" s="824" t="s">
        <v>1299</v>
      </c>
      <c r="C37" s="824" t="s">
        <v>627</v>
      </c>
      <c r="D37" s="824" t="s">
        <v>1334</v>
      </c>
      <c r="E37" s="262"/>
      <c r="I37" s="847"/>
      <c r="AKP37"/>
    </row>
    <row r="38" spans="1:978" ht="15" customHeight="1" x14ac:dyDescent="0.3">
      <c r="A38" s="195"/>
      <c r="B38" s="824" t="s">
        <v>1305</v>
      </c>
      <c r="C38" s="824" t="s">
        <v>628</v>
      </c>
      <c r="D38" s="824" t="s">
        <v>1335</v>
      </c>
      <c r="E38" s="262"/>
      <c r="AKP38"/>
    </row>
    <row r="39" spans="1:978" ht="15" customHeight="1" x14ac:dyDescent="0.3">
      <c r="A39" s="195"/>
      <c r="B39" s="824" t="s">
        <v>1300</v>
      </c>
      <c r="C39" s="824" t="s">
        <v>628</v>
      </c>
      <c r="D39" s="824" t="s">
        <v>1336</v>
      </c>
      <c r="E39" s="262"/>
      <c r="AKO39"/>
      <c r="AKP39"/>
    </row>
    <row r="40" spans="1:978" ht="15" customHeight="1" x14ac:dyDescent="0.3">
      <c r="A40" s="195"/>
      <c r="B40" s="824" t="s">
        <v>1306</v>
      </c>
      <c r="C40" s="824" t="s">
        <v>498</v>
      </c>
      <c r="D40" s="824" t="s">
        <v>1337</v>
      </c>
      <c r="E40" s="262"/>
    </row>
    <row r="41" spans="1:978" ht="15" customHeight="1" x14ac:dyDescent="0.3">
      <c r="A41" s="195"/>
      <c r="B41" s="824" t="s">
        <v>1302</v>
      </c>
      <c r="C41" s="824" t="s">
        <v>979</v>
      </c>
      <c r="D41" s="824" t="s">
        <v>1338</v>
      </c>
      <c r="E41" s="262"/>
    </row>
    <row r="42" spans="1:978" ht="15" customHeight="1" x14ac:dyDescent="0.3">
      <c r="A42" s="195"/>
      <c r="B42" s="824" t="s">
        <v>1303</v>
      </c>
      <c r="C42" s="824" t="s">
        <v>627</v>
      </c>
      <c r="D42" s="824" t="s">
        <v>1339</v>
      </c>
      <c r="E42" s="242"/>
      <c r="AKO42"/>
      <c r="AKP42"/>
    </row>
    <row r="43" spans="1:978" ht="15" customHeight="1" x14ac:dyDescent="0.3">
      <c r="A43" s="194"/>
      <c r="B43" s="1581" t="s">
        <v>1009</v>
      </c>
      <c r="C43" s="1582" t="s">
        <v>952</v>
      </c>
      <c r="D43" s="1583"/>
      <c r="E43" s="242"/>
      <c r="AKO43"/>
      <c r="AKP43"/>
    </row>
    <row r="44" spans="1:978" ht="15" customHeight="1" x14ac:dyDescent="0.3">
      <c r="A44" s="195"/>
      <c r="B44" s="844" t="s">
        <v>1308</v>
      </c>
      <c r="C44" s="844"/>
      <c r="D44" s="844"/>
      <c r="E44" s="242"/>
      <c r="AKO44"/>
      <c r="AKP44"/>
    </row>
    <row r="45" spans="1:978" ht="15" customHeight="1" x14ac:dyDescent="0.3">
      <c r="A45" s="195"/>
      <c r="B45" s="700" t="s">
        <v>1319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1309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1310</v>
      </c>
      <c r="C47" s="701"/>
      <c r="D47" s="701"/>
      <c r="E47" s="242"/>
      <c r="AKO47"/>
      <c r="AKP47"/>
    </row>
    <row r="48" spans="1:978" ht="15" customHeight="1" x14ac:dyDescent="0.3">
      <c r="A48" s="194"/>
      <c r="B48" s="824" t="s">
        <v>1311</v>
      </c>
      <c r="C48" s="824"/>
      <c r="D48" s="824"/>
      <c r="E48" s="242"/>
    </row>
    <row r="49" spans="1:980" ht="15" customHeight="1" x14ac:dyDescent="0.3">
      <c r="A49" s="194"/>
      <c r="B49" s="824" t="s">
        <v>1312</v>
      </c>
      <c r="C49" s="824"/>
      <c r="D49" s="824"/>
      <c r="E49" s="242"/>
    </row>
    <row r="50" spans="1:980" ht="15" customHeight="1" x14ac:dyDescent="0.3">
      <c r="A50" s="194"/>
      <c r="B50" s="824" t="s">
        <v>1313</v>
      </c>
      <c r="C50" s="824"/>
      <c r="D50" s="824"/>
      <c r="E50" s="242"/>
    </row>
    <row r="51" spans="1:980" ht="15" customHeight="1" x14ac:dyDescent="0.3">
      <c r="A51" s="709"/>
      <c r="B51" s="1576"/>
      <c r="C51" s="1576"/>
      <c r="D51" s="1576"/>
      <c r="E51" s="248"/>
    </row>
    <row r="52" spans="1:980" ht="15" customHeight="1" x14ac:dyDescent="0.3">
      <c r="A52" s="710"/>
      <c r="B52" s="711"/>
      <c r="C52" s="711"/>
      <c r="D52" s="711"/>
      <c r="E52" s="283"/>
    </row>
    <row r="53" spans="1:980" ht="15" customHeight="1" x14ac:dyDescent="0.3">
      <c r="A53" s="239"/>
      <c r="B53" s="714"/>
      <c r="C53" s="714"/>
      <c r="D53" s="714"/>
      <c r="E53" s="283"/>
      <c r="AKQ53" s="706"/>
      <c r="AKR53" s="706"/>
    </row>
    <row r="54" spans="1:980" ht="15" customHeight="1" x14ac:dyDescent="0.3">
      <c r="A54" s="239"/>
      <c r="B54" s="714"/>
      <c r="C54" s="714"/>
      <c r="D54" s="714"/>
      <c r="E54" s="283"/>
      <c r="AKQ54" s="706"/>
      <c r="AKR54" s="706"/>
    </row>
    <row r="55" spans="1:980" ht="15" customHeight="1" x14ac:dyDescent="0.3">
      <c r="A55" s="239"/>
      <c r="B55" s="714"/>
      <c r="C55" s="714"/>
      <c r="D55" s="714"/>
      <c r="E55" s="283"/>
      <c r="AKQ55" s="706"/>
      <c r="AKR55" s="706"/>
    </row>
    <row r="56" spans="1:980" ht="15" customHeight="1" x14ac:dyDescent="0.3">
      <c r="A56" s="239"/>
      <c r="B56" s="714"/>
      <c r="C56" s="714"/>
      <c r="D56" s="714"/>
      <c r="E56" s="283"/>
      <c r="AKQ56" s="706"/>
      <c r="AKR56" s="706"/>
    </row>
    <row r="57" spans="1:980" ht="15" customHeight="1" x14ac:dyDescent="0.3">
      <c r="A57" s="239"/>
      <c r="B57" s="714"/>
      <c r="C57" s="714"/>
      <c r="D57" s="714"/>
      <c r="E57" s="714"/>
      <c r="AKQ57" s="706"/>
      <c r="AKR57" s="706"/>
    </row>
    <row r="58" spans="1:980" ht="15" customHeight="1" x14ac:dyDescent="0.3">
      <c r="A58" s="239"/>
      <c r="B58" s="714"/>
      <c r="C58" s="714"/>
      <c r="D58" s="712"/>
      <c r="E58" s="284"/>
      <c r="AKQ58" s="706"/>
      <c r="AKR58" s="706"/>
    </row>
    <row r="59" spans="1:980" ht="15" customHeight="1" x14ac:dyDescent="0.3">
      <c r="A59" s="239"/>
      <c r="B59" s="714"/>
      <c r="C59" s="714"/>
      <c r="D59" s="712"/>
      <c r="E59" s="284"/>
    </row>
    <row r="60" spans="1:980" ht="15" customHeight="1" x14ac:dyDescent="0.3">
      <c r="A60" s="239"/>
      <c r="B60" s="714"/>
      <c r="C60" s="714"/>
      <c r="D60" s="712"/>
      <c r="E60" s="714"/>
    </row>
    <row r="61" spans="1:980" ht="15" customHeight="1" x14ac:dyDescent="0.3">
      <c r="A61" s="239"/>
      <c r="B61" s="714"/>
      <c r="C61" s="714"/>
      <c r="D61" s="712"/>
      <c r="E61" s="714"/>
    </row>
    <row r="62" spans="1:980" ht="15" customHeight="1" x14ac:dyDescent="0.3">
      <c r="A62" s="713"/>
      <c r="B62" s="714"/>
      <c r="C62" s="714"/>
      <c r="D62" s="714"/>
      <c r="E62" s="284"/>
    </row>
    <row r="63" spans="1:980" ht="15" customHeight="1" x14ac:dyDescent="0.3">
      <c r="A63" s="713"/>
      <c r="B63" s="714"/>
      <c r="C63" s="714"/>
      <c r="D63" s="714"/>
      <c r="E63" s="284"/>
    </row>
    <row r="64" spans="1:980" ht="15" customHeight="1" x14ac:dyDescent="0.3">
      <c r="A64" s="713"/>
      <c r="B64" s="714"/>
      <c r="C64" s="714"/>
      <c r="D64" s="714"/>
      <c r="E64" s="239"/>
    </row>
    <row r="65" spans="1:5" ht="15" customHeight="1" x14ac:dyDescent="0.3">
      <c r="A65" s="713"/>
      <c r="B65" s="714"/>
      <c r="C65" s="714"/>
      <c r="D65" s="714"/>
      <c r="E65" s="239"/>
    </row>
    <row r="66" spans="1:5" ht="15" customHeight="1" x14ac:dyDescent="0.3">
      <c r="A66" s="713"/>
      <c r="B66" s="714"/>
      <c r="C66" s="714"/>
      <c r="D66" s="714"/>
      <c r="E66" s="239"/>
    </row>
    <row r="67" spans="1:5" ht="15" customHeight="1" x14ac:dyDescent="0.3">
      <c r="A67" s="713"/>
      <c r="B67" s="714"/>
      <c r="C67" s="714"/>
      <c r="D67" s="714"/>
      <c r="E67" s="239"/>
    </row>
    <row r="68" spans="1:5" ht="15" customHeight="1" x14ac:dyDescent="0.3">
      <c r="A68" s="713"/>
      <c r="B68" s="714"/>
      <c r="C68" s="714"/>
      <c r="D68" s="714"/>
      <c r="E68" s="239"/>
    </row>
    <row r="69" spans="1:5" ht="15" customHeight="1" x14ac:dyDescent="0.3">
      <c r="A69" s="713"/>
      <c r="B69" s="714"/>
      <c r="C69" s="714"/>
      <c r="D69" s="714"/>
      <c r="E69" s="239"/>
    </row>
    <row r="70" spans="1:5" ht="15" customHeight="1" x14ac:dyDescent="0.3">
      <c r="A70" s="713"/>
      <c r="B70" s="714"/>
      <c r="C70" s="714"/>
      <c r="D70" s="714"/>
      <c r="E70" s="714"/>
    </row>
    <row r="71" spans="1:5" ht="15" customHeight="1" x14ac:dyDescent="0.3">
      <c r="A71" s="713"/>
      <c r="B71" s="1575"/>
      <c r="C71" s="1575"/>
      <c r="D71" s="1575"/>
      <c r="E71" s="283"/>
    </row>
    <row r="72" spans="1:5" ht="15" customHeight="1" x14ac:dyDescent="0.3">
      <c r="A72" s="713"/>
      <c r="B72" s="714"/>
      <c r="C72" s="714"/>
      <c r="D72" s="714"/>
      <c r="E72" s="283"/>
    </row>
    <row r="73" spans="1:5" ht="15" customHeight="1" x14ac:dyDescent="0.3">
      <c r="A73" s="713"/>
      <c r="B73" s="714"/>
      <c r="C73" s="714"/>
      <c r="D73" s="714"/>
      <c r="E73" s="283"/>
    </row>
    <row r="74" spans="1:5" ht="15" customHeight="1" x14ac:dyDescent="0.3">
      <c r="A74" s="713"/>
      <c r="B74" s="714"/>
      <c r="C74" s="714"/>
      <c r="D74" s="714"/>
      <c r="E74" s="283"/>
    </row>
    <row r="75" spans="1:5" ht="15" customHeight="1" x14ac:dyDescent="0.3">
      <c r="A75" s="713"/>
      <c r="B75" s="714"/>
      <c r="C75" s="714"/>
      <c r="D75" s="714"/>
      <c r="E75" s="283"/>
    </row>
    <row r="76" spans="1:5" ht="15" customHeight="1" x14ac:dyDescent="0.3">
      <c r="A76" s="713"/>
      <c r="B76" s="714"/>
      <c r="C76" s="714"/>
      <c r="D76" s="714"/>
      <c r="E76" s="283"/>
    </row>
    <row r="77" spans="1:5" ht="15" customHeight="1" x14ac:dyDescent="0.3">
      <c r="A77" s="713"/>
      <c r="B77" s="714"/>
      <c r="C77" s="714"/>
      <c r="D77" s="714"/>
      <c r="E77" s="283"/>
    </row>
    <row r="78" spans="1:5" ht="15" customHeight="1" x14ac:dyDescent="0.3">
      <c r="A78" s="713"/>
      <c r="B78" s="714"/>
      <c r="C78" s="714"/>
      <c r="D78" s="714"/>
      <c r="E78" s="283"/>
    </row>
    <row r="79" spans="1:5" ht="15" customHeight="1" x14ac:dyDescent="0.3">
      <c r="A79" s="713"/>
      <c r="B79" s="714"/>
      <c r="C79" s="714"/>
      <c r="D79" s="714"/>
      <c r="E79" s="283"/>
    </row>
    <row r="80" spans="1:5" ht="15" customHeight="1" x14ac:dyDescent="0.3">
      <c r="A80" s="713"/>
      <c r="B80" s="714"/>
      <c r="C80" s="714"/>
      <c r="D80" s="714"/>
      <c r="E80" s="283"/>
    </row>
    <row r="81" spans="1:5" ht="15" customHeight="1" x14ac:dyDescent="0.3">
      <c r="A81" s="713"/>
      <c r="B81" s="714"/>
      <c r="C81" s="714"/>
      <c r="D81" s="714"/>
      <c r="E81" s="283"/>
    </row>
    <row r="82" spans="1:5" ht="15" customHeight="1" x14ac:dyDescent="0.3">
      <c r="A82" s="713"/>
      <c r="B82" s="714"/>
      <c r="C82" s="714"/>
      <c r="D82" s="714"/>
      <c r="E82" s="283"/>
    </row>
    <row r="83" spans="1:5" ht="15" customHeight="1" x14ac:dyDescent="0.3">
      <c r="A83" s="713"/>
      <c r="B83" s="714"/>
      <c r="C83" s="714"/>
      <c r="D83" s="714"/>
      <c r="E83" s="283"/>
    </row>
    <row r="84" spans="1:5" ht="15" customHeight="1" x14ac:dyDescent="0.3">
      <c r="A84" s="713"/>
      <c r="B84" s="714"/>
      <c r="C84" s="714"/>
      <c r="D84" s="714"/>
      <c r="E84" s="283"/>
    </row>
    <row r="85" spans="1:5" ht="15" customHeight="1" x14ac:dyDescent="0.3">
      <c r="A85" s="713"/>
      <c r="B85" s="714"/>
      <c r="C85" s="714"/>
      <c r="D85" s="714"/>
      <c r="E85" s="283"/>
    </row>
    <row r="86" spans="1:5" ht="15" customHeight="1" x14ac:dyDescent="0.3">
      <c r="A86" s="713"/>
      <c r="B86" s="1575"/>
      <c r="C86" s="1575"/>
      <c r="D86" s="1575"/>
    </row>
    <row r="87" spans="1:5" ht="15" customHeight="1" x14ac:dyDescent="0.3">
      <c r="A87" s="713"/>
      <c r="B87" s="714"/>
      <c r="C87" s="1569"/>
      <c r="D87" s="1569"/>
    </row>
    <row r="88" spans="1:5" ht="15" customHeight="1" x14ac:dyDescent="0.3">
      <c r="A88" s="713"/>
      <c r="B88" s="714"/>
      <c r="C88" s="1569"/>
      <c r="D88" s="1569"/>
    </row>
    <row r="89" spans="1:5" ht="15" customHeight="1" x14ac:dyDescent="0.3">
      <c r="A89" s="713"/>
      <c r="B89" s="714"/>
      <c r="C89" s="1569"/>
      <c r="D89" s="1569"/>
    </row>
    <row r="90" spans="1:5" ht="15" customHeight="1" x14ac:dyDescent="0.3">
      <c r="A90" s="713"/>
      <c r="B90" s="714"/>
      <c r="C90" s="1569"/>
      <c r="D90" s="1569"/>
    </row>
    <row r="91" spans="1:5" ht="15" customHeight="1" x14ac:dyDescent="0.3">
      <c r="A91" s="713"/>
      <c r="B91" s="714"/>
      <c r="C91" s="1569"/>
      <c r="D91" s="1569"/>
    </row>
    <row r="92" spans="1:5" ht="15" customHeight="1" x14ac:dyDescent="0.3">
      <c r="A92" s="713"/>
      <c r="B92" s="714"/>
      <c r="C92" s="1569"/>
      <c r="D92" s="1569"/>
    </row>
    <row r="93" spans="1:5" ht="15" customHeight="1" x14ac:dyDescent="0.3">
      <c r="A93" s="713"/>
      <c r="B93" s="714"/>
      <c r="C93" s="1569"/>
      <c r="D93" s="1569"/>
    </row>
    <row r="94" spans="1:5" ht="15" customHeight="1" x14ac:dyDescent="0.3">
      <c r="A94" s="713"/>
      <c r="B94" s="197"/>
      <c r="C94" s="197"/>
      <c r="D94" s="197"/>
    </row>
    <row r="95" spans="1:5" ht="15" customHeight="1" x14ac:dyDescent="0.3">
      <c r="A95" s="713"/>
      <c r="B95" s="197"/>
      <c r="C95" s="197"/>
      <c r="D95" s="197"/>
    </row>
    <row r="96" spans="1:5" ht="15" customHeight="1" x14ac:dyDescent="0.3">
      <c r="A96" s="713"/>
      <c r="B96" s="197"/>
      <c r="C96" s="197"/>
      <c r="D96" s="197"/>
    </row>
    <row r="97" spans="1:4" ht="15" customHeight="1" x14ac:dyDescent="0.3">
      <c r="A97" s="713"/>
      <c r="B97" s="197"/>
      <c r="C97" s="197"/>
      <c r="D97" s="197"/>
    </row>
    <row r="98" spans="1:4" ht="15" customHeight="1" x14ac:dyDescent="0.3">
      <c r="A98" s="715"/>
      <c r="B98" s="250"/>
      <c r="C98" s="250"/>
      <c r="D98" s="250"/>
    </row>
    <row r="99" spans="1:4" ht="15" customHeight="1" x14ac:dyDescent="0.3">
      <c r="A99" s="715"/>
      <c r="B99" s="250"/>
      <c r="C99" s="250"/>
      <c r="D99" s="250"/>
    </row>
    <row r="100" spans="1:4" ht="15" customHeight="1" x14ac:dyDescent="0.3">
      <c r="A100" s="715"/>
      <c r="B100" s="250"/>
      <c r="C100" s="250"/>
      <c r="D100" s="250"/>
    </row>
    <row r="101" spans="1:4" ht="15" customHeight="1" x14ac:dyDescent="0.3">
      <c r="A101" s="715"/>
      <c r="B101" s="250"/>
      <c r="C101" s="250"/>
      <c r="D101" s="250"/>
    </row>
    <row r="102" spans="1:4" ht="15" customHeight="1" x14ac:dyDescent="0.3">
      <c r="A102" s="715"/>
      <c r="B102" s="250"/>
      <c r="C102" s="250"/>
      <c r="D102" s="250"/>
    </row>
    <row r="103" spans="1:4" ht="15" customHeight="1" x14ac:dyDescent="0.3">
      <c r="A103" s="715"/>
      <c r="B103" s="250"/>
      <c r="C103" s="250"/>
      <c r="D103" s="250"/>
    </row>
    <row r="104" spans="1:4" ht="15" customHeight="1" x14ac:dyDescent="0.3">
      <c r="A104" s="715"/>
      <c r="B104" s="250"/>
      <c r="C104" s="250"/>
      <c r="D104" s="250"/>
    </row>
    <row r="105" spans="1:4" ht="15" customHeight="1" x14ac:dyDescent="0.3">
      <c r="A105" s="715"/>
      <c r="B105" s="250"/>
      <c r="C105" s="250"/>
      <c r="D105" s="250"/>
    </row>
    <row r="106" spans="1:4" ht="15" customHeight="1" x14ac:dyDescent="0.3">
      <c r="A106" s="715"/>
      <c r="B106" s="250"/>
      <c r="C106" s="250"/>
      <c r="D106" s="250"/>
    </row>
    <row r="107" spans="1:4" ht="15" customHeight="1" x14ac:dyDescent="0.3">
      <c r="A107" s="715"/>
      <c r="B107" s="250"/>
      <c r="C107" s="250"/>
      <c r="D107" s="250"/>
    </row>
    <row r="108" spans="1:4" ht="15" customHeight="1" x14ac:dyDescent="0.3">
      <c r="A108" s="715"/>
      <c r="B108" s="250"/>
      <c r="C108" s="250"/>
      <c r="D108" s="250"/>
    </row>
    <row r="109" spans="1:4" ht="15" customHeight="1" x14ac:dyDescent="0.3">
      <c r="A109" s="715"/>
      <c r="B109" s="250"/>
      <c r="C109" s="250"/>
      <c r="D109" s="250"/>
    </row>
    <row r="110" spans="1:4" ht="15" customHeight="1" x14ac:dyDescent="0.3">
      <c r="A110" s="715"/>
      <c r="B110" s="250"/>
      <c r="C110" s="250"/>
      <c r="D110" s="250"/>
    </row>
    <row r="111" spans="1:4" ht="15" customHeight="1" x14ac:dyDescent="0.3">
      <c r="A111" s="715"/>
      <c r="B111" s="250"/>
      <c r="C111" s="250"/>
      <c r="D111" s="250"/>
    </row>
    <row r="112" spans="1:4" ht="15" customHeight="1" x14ac:dyDescent="0.3">
      <c r="A112" s="715"/>
      <c r="B112" s="250"/>
      <c r="C112" s="250"/>
      <c r="D112" s="250"/>
    </row>
    <row r="113" spans="1:4" ht="15" customHeight="1" x14ac:dyDescent="0.3">
      <c r="A113" s="715"/>
      <c r="B113" s="250"/>
      <c r="C113" s="250"/>
      <c r="D113" s="250"/>
    </row>
  </sheetData>
  <mergeCells count="18"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  <mergeCell ref="B51:D51"/>
    <mergeCell ref="B1:D1"/>
    <mergeCell ref="B3:D3"/>
    <mergeCell ref="B4:D4"/>
    <mergeCell ref="B21:D21"/>
    <mergeCell ref="B26:D26"/>
    <mergeCell ref="B6:D6"/>
    <mergeCell ref="B27:D27"/>
    <mergeCell ref="B43:D4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89"/>
      <c r="B1" s="1577" t="s">
        <v>1314</v>
      </c>
      <c r="C1" s="1577"/>
      <c r="D1" s="1577"/>
      <c r="E1" s="278"/>
    </row>
    <row r="2" spans="1:5" ht="15" customHeight="1" x14ac:dyDescent="0.25">
      <c r="A2" s="790"/>
      <c r="B2" s="863" t="s">
        <v>942</v>
      </c>
      <c r="C2" s="863" t="s">
        <v>467</v>
      </c>
      <c r="D2" s="863" t="s">
        <v>507</v>
      </c>
      <c r="E2" s="188"/>
    </row>
    <row r="3" spans="1:5" ht="15" customHeight="1" x14ac:dyDescent="0.25">
      <c r="A3" s="791"/>
      <c r="B3" s="1578" t="s">
        <v>1583</v>
      </c>
      <c r="C3" s="1579"/>
      <c r="D3" s="1580"/>
      <c r="E3" s="188"/>
    </row>
    <row r="4" spans="1:5" ht="15" customHeight="1" x14ac:dyDescent="0.25">
      <c r="A4" s="791"/>
      <c r="B4" s="1581" t="s">
        <v>954</v>
      </c>
      <c r="C4" s="1582"/>
      <c r="D4" s="1583"/>
      <c r="E4" s="188"/>
    </row>
    <row r="5" spans="1:5" ht="15" customHeight="1" x14ac:dyDescent="0.25">
      <c r="A5" s="791"/>
      <c r="B5" s="894" t="s">
        <v>1634</v>
      </c>
      <c r="C5" s="894" t="s">
        <v>1321</v>
      </c>
      <c r="D5" s="894" t="s">
        <v>1304</v>
      </c>
      <c r="E5" s="188"/>
    </row>
    <row r="6" spans="1:5" ht="15" customHeight="1" x14ac:dyDescent="0.25">
      <c r="A6" s="790"/>
      <c r="B6" s="352" t="s">
        <v>1563</v>
      </c>
      <c r="C6" s="352" t="s">
        <v>979</v>
      </c>
      <c r="D6" s="352" t="s">
        <v>1304</v>
      </c>
      <c r="E6" s="188"/>
    </row>
    <row r="7" spans="1:5" ht="15" customHeight="1" x14ac:dyDescent="0.25">
      <c r="A7" s="790"/>
      <c r="B7" s="352" t="s">
        <v>1564</v>
      </c>
      <c r="C7" s="352" t="s">
        <v>979</v>
      </c>
      <c r="D7" s="352" t="s">
        <v>1689</v>
      </c>
      <c r="E7" s="188"/>
    </row>
    <row r="8" spans="1:5" ht="15" customHeight="1" x14ac:dyDescent="0.25">
      <c r="A8" s="791"/>
      <c r="B8" s="352" t="s">
        <v>1565</v>
      </c>
      <c r="C8" s="352" t="s">
        <v>979</v>
      </c>
      <c r="D8" s="352" t="s">
        <v>1304</v>
      </c>
      <c r="E8" s="188"/>
    </row>
    <row r="9" spans="1:5" ht="15" customHeight="1" x14ac:dyDescent="0.25">
      <c r="A9" s="791"/>
      <c r="B9" s="800" t="s">
        <v>979</v>
      </c>
      <c r="C9" s="800" t="s">
        <v>1694</v>
      </c>
      <c r="D9" s="800" t="s">
        <v>1323</v>
      </c>
      <c r="E9" s="188"/>
    </row>
    <row r="10" spans="1:5" ht="15" customHeight="1" x14ac:dyDescent="0.25">
      <c r="A10" s="791"/>
      <c r="B10" s="1515" t="s">
        <v>897</v>
      </c>
      <c r="C10" s="760" t="s">
        <v>504</v>
      </c>
      <c r="D10" s="1516" t="s">
        <v>1692</v>
      </c>
      <c r="E10" s="188"/>
    </row>
    <row r="11" spans="1:5" ht="15" customHeight="1" x14ac:dyDescent="0.25">
      <c r="A11" s="791"/>
      <c r="B11" s="895" t="s">
        <v>1588</v>
      </c>
      <c r="C11" s="800" t="s">
        <v>499</v>
      </c>
      <c r="D11" s="896" t="s">
        <v>1693</v>
      </c>
      <c r="E11" s="188"/>
    </row>
    <row r="12" spans="1:5" ht="15" customHeight="1" x14ac:dyDescent="0.25">
      <c r="A12" s="791"/>
      <c r="B12" s="1515" t="s">
        <v>1695</v>
      </c>
      <c r="C12" s="352" t="s">
        <v>498</v>
      </c>
      <c r="D12" s="1516" t="s">
        <v>1696</v>
      </c>
      <c r="E12" s="188"/>
    </row>
    <row r="13" spans="1:5" ht="15" customHeight="1" x14ac:dyDescent="0.25">
      <c r="A13" s="791"/>
      <c r="B13" s="1517" t="s">
        <v>1633</v>
      </c>
      <c r="C13" s="724" t="s">
        <v>498</v>
      </c>
      <c r="D13" s="1518" t="s">
        <v>1322</v>
      </c>
      <c r="E13" s="188"/>
    </row>
    <row r="14" spans="1:5" ht="15" customHeight="1" x14ac:dyDescent="0.25">
      <c r="A14" s="791"/>
      <c r="B14" s="1581" t="s">
        <v>1009</v>
      </c>
      <c r="C14" s="1582" t="s">
        <v>952</v>
      </c>
      <c r="D14" s="1583"/>
      <c r="E14" s="188"/>
    </row>
    <row r="15" spans="1:5" ht="15" customHeight="1" x14ac:dyDescent="0.25">
      <c r="A15" s="790"/>
      <c r="B15" s="894" t="s">
        <v>1690</v>
      </c>
      <c r="C15" s="894"/>
      <c r="D15" s="894" t="s">
        <v>1691</v>
      </c>
      <c r="E15" s="242"/>
    </row>
    <row r="16" spans="1:5" ht="15" customHeight="1" x14ac:dyDescent="0.25">
      <c r="A16" s="790"/>
      <c r="B16" s="352" t="s">
        <v>1697</v>
      </c>
      <c r="C16" s="352"/>
      <c r="D16" s="352"/>
      <c r="E16" s="242"/>
    </row>
    <row r="17" spans="1:7" ht="15" customHeight="1" x14ac:dyDescent="0.25">
      <c r="A17" s="790"/>
      <c r="B17" s="352" t="s">
        <v>1698</v>
      </c>
      <c r="C17" s="352"/>
      <c r="D17" s="352"/>
      <c r="E17" s="242"/>
    </row>
    <row r="18" spans="1:7" ht="15" customHeight="1" x14ac:dyDescent="0.25">
      <c r="A18" s="790"/>
      <c r="B18" s="352" t="s">
        <v>1699</v>
      </c>
      <c r="C18" s="352"/>
      <c r="D18" s="352"/>
      <c r="E18" s="242"/>
    </row>
    <row r="19" spans="1:7" ht="15" customHeight="1" x14ac:dyDescent="0.25">
      <c r="A19" s="790"/>
      <c r="B19" s="352" t="s">
        <v>1637</v>
      </c>
      <c r="C19" s="352"/>
      <c r="D19" s="352"/>
      <c r="E19" s="242"/>
      <c r="G19" s="203"/>
    </row>
    <row r="20" spans="1:7" ht="15" customHeight="1" x14ac:dyDescent="0.25">
      <c r="A20" s="790"/>
      <c r="B20" s="352" t="s">
        <v>1700</v>
      </c>
      <c r="C20" s="352"/>
      <c r="D20" s="352"/>
      <c r="E20" s="242"/>
    </row>
    <row r="21" spans="1:7" ht="15" customHeight="1" x14ac:dyDescent="0.25">
      <c r="A21" s="790"/>
      <c r="B21" s="352" t="s">
        <v>2638</v>
      </c>
      <c r="C21" s="352"/>
      <c r="D21" s="352"/>
      <c r="E21" s="242"/>
    </row>
    <row r="22" spans="1:7" ht="15" customHeight="1" x14ac:dyDescent="0.25">
      <c r="A22" s="791"/>
      <c r="B22" s="1578" t="s">
        <v>1584</v>
      </c>
      <c r="C22" s="1579"/>
      <c r="D22" s="1580"/>
      <c r="E22" s="242"/>
      <c r="G22" s="203"/>
    </row>
    <row r="23" spans="1:7" ht="15" customHeight="1" x14ac:dyDescent="0.25">
      <c r="A23" s="791"/>
      <c r="B23" s="1581" t="s">
        <v>1009</v>
      </c>
      <c r="C23" s="1582" t="s">
        <v>952</v>
      </c>
      <c r="D23" s="1583"/>
      <c r="E23" s="188"/>
    </row>
    <row r="24" spans="1:7" ht="15" customHeight="1" x14ac:dyDescent="0.25">
      <c r="A24" s="791"/>
      <c r="B24" s="352" t="s">
        <v>1635</v>
      </c>
      <c r="C24" s="352"/>
      <c r="D24" s="352"/>
      <c r="E24" s="188"/>
    </row>
    <row r="25" spans="1:7" ht="15" customHeight="1" x14ac:dyDescent="0.25">
      <c r="A25" s="791"/>
      <c r="B25" s="352" t="s">
        <v>943</v>
      </c>
      <c r="C25" s="352"/>
      <c r="D25" s="352"/>
      <c r="E25" s="188"/>
    </row>
    <row r="26" spans="1:7" ht="15" customHeight="1" x14ac:dyDescent="0.25">
      <c r="A26" s="791"/>
      <c r="B26" s="352" t="s">
        <v>2639</v>
      </c>
      <c r="C26" s="352"/>
      <c r="D26" s="352"/>
      <c r="E26" s="242"/>
    </row>
    <row r="27" spans="1:7" ht="15" customHeight="1" x14ac:dyDescent="0.25">
      <c r="A27" s="791"/>
      <c r="B27" s="352" t="s">
        <v>1636</v>
      </c>
      <c r="C27" s="352"/>
      <c r="D27" s="352"/>
      <c r="E27" s="188"/>
    </row>
    <row r="28" spans="1:7" ht="15" customHeight="1" x14ac:dyDescent="0.25">
      <c r="A28" s="791"/>
      <c r="B28" s="1207" t="s">
        <v>1688</v>
      </c>
      <c r="C28" s="1207"/>
      <c r="D28" s="1207"/>
      <c r="E28" s="188"/>
    </row>
    <row r="29" spans="1:7" ht="15" customHeight="1" x14ac:dyDescent="0.25">
      <c r="A29" s="790"/>
      <c r="B29" s="1587" t="s">
        <v>1585</v>
      </c>
      <c r="C29" s="1588"/>
      <c r="D29" s="1589"/>
      <c r="E29" s="188"/>
    </row>
    <row r="30" spans="1:7" ht="15" customHeight="1" x14ac:dyDescent="0.25">
      <c r="A30" s="791"/>
      <c r="B30" s="1581" t="s">
        <v>1151</v>
      </c>
      <c r="C30" s="1582"/>
      <c r="D30" s="1583"/>
      <c r="E30" s="188"/>
    </row>
    <row r="31" spans="1:7" ht="15" customHeight="1" x14ac:dyDescent="0.25">
      <c r="A31" s="791"/>
      <c r="B31" s="785" t="s">
        <v>1316</v>
      </c>
      <c r="C31" s="785" t="s">
        <v>1706</v>
      </c>
      <c r="D31" s="785"/>
      <c r="E31" s="188"/>
    </row>
    <row r="32" spans="1:7" ht="15" customHeight="1" x14ac:dyDescent="0.25">
      <c r="A32" s="791"/>
      <c r="B32" s="352" t="s">
        <v>1683</v>
      </c>
      <c r="C32" s="352" t="s">
        <v>1704</v>
      </c>
      <c r="D32" s="352" t="s">
        <v>1705</v>
      </c>
      <c r="E32" s="188"/>
    </row>
    <row r="33" spans="1:5" ht="15" customHeight="1" x14ac:dyDescent="0.25">
      <c r="A33" s="790"/>
      <c r="B33" s="800" t="s">
        <v>1317</v>
      </c>
      <c r="C33" s="800" t="s">
        <v>1704</v>
      </c>
      <c r="D33" s="800" t="s">
        <v>1707</v>
      </c>
      <c r="E33" s="188"/>
    </row>
    <row r="34" spans="1:5" ht="15" customHeight="1" x14ac:dyDescent="0.25">
      <c r="A34" s="790"/>
      <c r="B34" s="352" t="s">
        <v>947</v>
      </c>
      <c r="C34" s="352" t="s">
        <v>628</v>
      </c>
      <c r="D34" s="352"/>
      <c r="E34" s="188"/>
    </row>
    <row r="35" spans="1:5" ht="15" customHeight="1" x14ac:dyDescent="0.25">
      <c r="A35" s="790"/>
      <c r="B35" s="800" t="s">
        <v>946</v>
      </c>
      <c r="C35" s="800" t="s">
        <v>628</v>
      </c>
      <c r="D35" s="800"/>
      <c r="E35" s="188"/>
    </row>
    <row r="36" spans="1:5" ht="15" customHeight="1" x14ac:dyDescent="0.25">
      <c r="A36" s="790"/>
      <c r="B36" s="352" t="s">
        <v>1205</v>
      </c>
      <c r="C36" s="352" t="s">
        <v>504</v>
      </c>
      <c r="D36" s="352"/>
      <c r="E36" s="188"/>
    </row>
    <row r="37" spans="1:5" ht="15" customHeight="1" x14ac:dyDescent="0.25">
      <c r="A37" s="790"/>
      <c r="B37" s="1207" t="s">
        <v>1209</v>
      </c>
      <c r="C37" s="1207" t="s">
        <v>499</v>
      </c>
      <c r="D37" s="1207"/>
      <c r="E37" s="188"/>
    </row>
    <row r="38" spans="1:5" ht="15" customHeight="1" x14ac:dyDescent="0.25">
      <c r="A38" s="791"/>
      <c r="B38" s="352" t="s">
        <v>1005</v>
      </c>
      <c r="C38" s="352" t="s">
        <v>979</v>
      </c>
      <c r="D38" s="352" t="s">
        <v>822</v>
      </c>
      <c r="E38" s="188"/>
    </row>
    <row r="39" spans="1:5" ht="15" customHeight="1" x14ac:dyDescent="0.25">
      <c r="A39" s="791"/>
      <c r="B39" s="352" t="s">
        <v>1006</v>
      </c>
      <c r="C39" s="352" t="s">
        <v>979</v>
      </c>
      <c r="D39" s="352" t="s">
        <v>968</v>
      </c>
      <c r="E39" s="188"/>
    </row>
    <row r="40" spans="1:5" ht="15" customHeight="1" x14ac:dyDescent="0.25">
      <c r="A40" s="791"/>
      <c r="B40" s="1207" t="s">
        <v>1007</v>
      </c>
      <c r="C40" s="1207" t="s">
        <v>979</v>
      </c>
      <c r="D40" s="1207" t="s">
        <v>822</v>
      </c>
      <c r="E40" s="188"/>
    </row>
    <row r="41" spans="1:5" ht="15" customHeight="1" x14ac:dyDescent="0.25">
      <c r="A41" s="790"/>
      <c r="B41" s="352" t="s">
        <v>1708</v>
      </c>
      <c r="C41" s="352" t="s">
        <v>979</v>
      </c>
      <c r="D41" s="352" t="s">
        <v>1709</v>
      </c>
      <c r="E41" s="188"/>
    </row>
    <row r="42" spans="1:5" ht="15" customHeight="1" x14ac:dyDescent="0.25">
      <c r="A42" s="791"/>
      <c r="B42" s="1581" t="s">
        <v>1009</v>
      </c>
      <c r="C42" s="1582" t="s">
        <v>952</v>
      </c>
      <c r="D42" s="1583"/>
      <c r="E42" s="188"/>
    </row>
    <row r="43" spans="1:5" ht="15" customHeight="1" x14ac:dyDescent="0.25">
      <c r="A43" s="791"/>
      <c r="B43" s="352" t="s">
        <v>1701</v>
      </c>
      <c r="C43" s="352"/>
      <c r="D43" s="352"/>
      <c r="E43" s="188"/>
    </row>
    <row r="44" spans="1:5" ht="15" customHeight="1" x14ac:dyDescent="0.25">
      <c r="A44" s="791"/>
      <c r="B44" s="352" t="s">
        <v>1702</v>
      </c>
      <c r="C44" s="352"/>
      <c r="D44" s="352"/>
      <c r="E44" s="188"/>
    </row>
    <row r="45" spans="1:5" ht="15" customHeight="1" x14ac:dyDescent="0.25">
      <c r="A45" s="791"/>
      <c r="B45" s="1207" t="s">
        <v>1703</v>
      </c>
      <c r="C45" s="1207"/>
      <c r="D45" s="1207"/>
      <c r="E45" s="188"/>
    </row>
    <row r="46" spans="1:5" ht="15" customHeight="1" x14ac:dyDescent="0.25">
      <c r="A46" s="241"/>
      <c r="B46" s="1576"/>
      <c r="C46" s="1576"/>
      <c r="D46" s="1576"/>
      <c r="E46" s="248"/>
    </row>
    <row r="47" spans="1:5" ht="15" customHeight="1" x14ac:dyDescent="0.25">
      <c r="A47" s="792"/>
      <c r="B47" s="1505"/>
      <c r="C47" s="1505"/>
      <c r="D47" s="1505"/>
      <c r="E47" s="283"/>
    </row>
    <row r="48" spans="1:5" ht="15" customHeight="1" x14ac:dyDescent="0.25">
      <c r="A48" s="197"/>
      <c r="B48" s="1504"/>
      <c r="C48" s="1504"/>
      <c r="D48" s="1504"/>
      <c r="E48" s="283"/>
    </row>
    <row r="49" spans="1:5" ht="15" customHeight="1" x14ac:dyDescent="0.25">
      <c r="A49" s="197"/>
      <c r="B49" s="1504"/>
      <c r="C49" s="1504"/>
      <c r="D49" s="1504"/>
      <c r="E49" s="283"/>
    </row>
    <row r="50" spans="1:5" ht="15" customHeight="1" x14ac:dyDescent="0.25">
      <c r="A50" s="197"/>
      <c r="B50" s="1504"/>
      <c r="C50" s="1504"/>
      <c r="D50" s="1504"/>
      <c r="E50" s="283"/>
    </row>
    <row r="51" spans="1:5" ht="15" customHeight="1" x14ac:dyDescent="0.25">
      <c r="A51" s="197"/>
      <c r="B51" s="1504"/>
      <c r="C51" s="1504"/>
      <c r="D51" s="1504"/>
      <c r="E51" s="283"/>
    </row>
    <row r="52" spans="1:5" ht="15" customHeight="1" x14ac:dyDescent="0.25">
      <c r="A52" s="197"/>
      <c r="B52" s="1504"/>
      <c r="C52" s="1504"/>
      <c r="D52" s="1504"/>
      <c r="E52" s="1504"/>
    </row>
    <row r="53" spans="1:5" ht="15" customHeight="1" x14ac:dyDescent="0.25">
      <c r="A53" s="197"/>
      <c r="B53" s="1504"/>
      <c r="C53" s="1504"/>
      <c r="D53" s="712"/>
      <c r="E53" s="284"/>
    </row>
    <row r="54" spans="1:5" ht="15" customHeight="1" x14ac:dyDescent="0.25">
      <c r="A54" s="197"/>
      <c r="B54" s="1504"/>
      <c r="C54" s="1504"/>
      <c r="D54" s="712"/>
      <c r="E54" s="284"/>
    </row>
    <row r="55" spans="1:5" ht="15" customHeight="1" x14ac:dyDescent="0.25">
      <c r="A55" s="197"/>
      <c r="B55" s="1504"/>
      <c r="C55" s="1504"/>
      <c r="D55" s="712"/>
      <c r="E55" s="1504"/>
    </row>
    <row r="56" spans="1:5" ht="15" customHeight="1" x14ac:dyDescent="0.25">
      <c r="A56" s="197"/>
      <c r="B56" s="1504"/>
      <c r="C56" s="1504"/>
      <c r="D56" s="712"/>
      <c r="E56" s="1504"/>
    </row>
    <row r="57" spans="1:5" ht="15" customHeight="1" x14ac:dyDescent="0.25">
      <c r="A57" s="793"/>
      <c r="B57" s="1504"/>
      <c r="C57" s="1504"/>
      <c r="D57" s="1504"/>
      <c r="E57" s="284"/>
    </row>
    <row r="58" spans="1:5" ht="15" customHeight="1" x14ac:dyDescent="0.25">
      <c r="A58" s="793"/>
      <c r="B58" s="1504"/>
      <c r="C58" s="1504"/>
      <c r="D58" s="1504"/>
      <c r="E58" s="284"/>
    </row>
    <row r="59" spans="1:5" ht="15" customHeight="1" x14ac:dyDescent="0.25">
      <c r="A59" s="793"/>
      <c r="B59" s="1504"/>
      <c r="C59" s="1504"/>
      <c r="D59" s="1504"/>
      <c r="E59" s="197"/>
    </row>
    <row r="60" spans="1:5" ht="15" customHeight="1" x14ac:dyDescent="0.25">
      <c r="A60" s="793"/>
      <c r="B60" s="1504"/>
      <c r="C60" s="1504"/>
      <c r="D60" s="1504"/>
      <c r="E60" s="197"/>
    </row>
    <row r="61" spans="1:5" ht="15" customHeight="1" x14ac:dyDescent="0.25">
      <c r="A61" s="793"/>
      <c r="B61" s="1504"/>
      <c r="C61" s="1504"/>
      <c r="D61" s="1504"/>
      <c r="E61" s="197"/>
    </row>
    <row r="62" spans="1:5" ht="15" customHeight="1" x14ac:dyDescent="0.25">
      <c r="A62" s="793"/>
      <c r="B62" s="1504"/>
      <c r="C62" s="1504"/>
      <c r="D62" s="1504"/>
      <c r="E62" s="197"/>
    </row>
    <row r="63" spans="1:5" ht="15" customHeight="1" x14ac:dyDescent="0.25">
      <c r="A63" s="793"/>
      <c r="B63" s="1504"/>
      <c r="C63" s="1504"/>
      <c r="D63" s="1504"/>
      <c r="E63" s="197"/>
    </row>
    <row r="64" spans="1:5" ht="15" customHeight="1" x14ac:dyDescent="0.25">
      <c r="A64" s="793"/>
      <c r="B64" s="1504"/>
      <c r="C64" s="1504"/>
      <c r="D64" s="1504"/>
      <c r="E64" s="197"/>
    </row>
    <row r="65" spans="1:5" ht="15" customHeight="1" x14ac:dyDescent="0.25">
      <c r="A65" s="793"/>
      <c r="B65" s="1504"/>
      <c r="C65" s="1504"/>
      <c r="D65" s="1504"/>
      <c r="E65" s="1504"/>
    </row>
    <row r="66" spans="1:5" ht="15" customHeight="1" x14ac:dyDescent="0.25">
      <c r="A66" s="793"/>
      <c r="B66" s="1575"/>
      <c r="C66" s="1575"/>
      <c r="D66" s="1575"/>
      <c r="E66" s="283"/>
    </row>
    <row r="67" spans="1:5" ht="15" customHeight="1" x14ac:dyDescent="0.25">
      <c r="A67" s="793"/>
      <c r="B67" s="1504"/>
      <c r="C67" s="1504"/>
      <c r="D67" s="1504"/>
      <c r="E67" s="283"/>
    </row>
    <row r="68" spans="1:5" ht="15" customHeight="1" x14ac:dyDescent="0.25">
      <c r="A68" s="793"/>
      <c r="B68" s="1504"/>
      <c r="C68" s="1504"/>
      <c r="D68" s="1504"/>
      <c r="E68" s="283"/>
    </row>
    <row r="69" spans="1:5" ht="15" customHeight="1" x14ac:dyDescent="0.25">
      <c r="A69" s="793"/>
      <c r="B69" s="1504"/>
      <c r="C69" s="1504"/>
      <c r="D69" s="1504"/>
      <c r="E69" s="283"/>
    </row>
    <row r="70" spans="1:5" ht="15" customHeight="1" x14ac:dyDescent="0.25">
      <c r="A70" s="793"/>
      <c r="B70" s="1504"/>
      <c r="C70" s="1504"/>
      <c r="D70" s="1504"/>
      <c r="E70" s="283"/>
    </row>
    <row r="71" spans="1:5" ht="15" customHeight="1" x14ac:dyDescent="0.25">
      <c r="A71" s="793"/>
      <c r="B71" s="1504"/>
      <c r="C71" s="1504"/>
      <c r="D71" s="1504"/>
      <c r="E71" s="283"/>
    </row>
    <row r="72" spans="1:5" ht="15" customHeight="1" x14ac:dyDescent="0.25">
      <c r="A72" s="793"/>
      <c r="B72" s="1504"/>
      <c r="C72" s="1504"/>
      <c r="D72" s="1504"/>
      <c r="E72" s="283"/>
    </row>
    <row r="73" spans="1:5" ht="15" customHeight="1" x14ac:dyDescent="0.25">
      <c r="A73" s="793"/>
      <c r="B73" s="1504"/>
      <c r="C73" s="1504"/>
      <c r="D73" s="1504"/>
      <c r="E73" s="283"/>
    </row>
    <row r="74" spans="1:5" ht="15" customHeight="1" x14ac:dyDescent="0.25">
      <c r="A74" s="793"/>
      <c r="B74" s="1504"/>
      <c r="C74" s="1504"/>
      <c r="D74" s="1504"/>
      <c r="E74" s="283"/>
    </row>
    <row r="75" spans="1:5" ht="15" customHeight="1" x14ac:dyDescent="0.25">
      <c r="A75" s="793"/>
      <c r="B75" s="1504"/>
      <c r="C75" s="1504"/>
      <c r="D75" s="1504"/>
      <c r="E75" s="283"/>
    </row>
    <row r="76" spans="1:5" ht="15" customHeight="1" x14ac:dyDescent="0.25">
      <c r="A76" s="793"/>
      <c r="B76" s="1504"/>
      <c r="C76" s="1504"/>
      <c r="D76" s="1504"/>
      <c r="E76" s="283"/>
    </row>
    <row r="77" spans="1:5" ht="15" customHeight="1" x14ac:dyDescent="0.25">
      <c r="A77" s="793"/>
      <c r="B77" s="1504"/>
      <c r="C77" s="1504"/>
      <c r="D77" s="1504"/>
      <c r="E77" s="283"/>
    </row>
    <row r="78" spans="1:5" ht="15" customHeight="1" x14ac:dyDescent="0.25">
      <c r="A78" s="793"/>
      <c r="B78" s="1504"/>
      <c r="C78" s="1504"/>
      <c r="D78" s="1504"/>
      <c r="E78" s="283"/>
    </row>
    <row r="79" spans="1:5" ht="15" customHeight="1" x14ac:dyDescent="0.25">
      <c r="A79" s="793"/>
      <c r="B79" s="1504"/>
      <c r="C79" s="1504"/>
      <c r="D79" s="1504"/>
      <c r="E79" s="283"/>
    </row>
    <row r="80" spans="1:5" ht="15" customHeight="1" x14ac:dyDescent="0.25">
      <c r="A80" s="793"/>
      <c r="B80" s="1504"/>
      <c r="C80" s="1504"/>
      <c r="D80" s="1504"/>
      <c r="E80" s="283"/>
    </row>
    <row r="81" spans="1:4" ht="15" customHeight="1" x14ac:dyDescent="0.25">
      <c r="A81" s="793"/>
      <c r="B81" s="1575"/>
      <c r="C81" s="1575"/>
      <c r="D81" s="1575"/>
    </row>
    <row r="82" spans="1:4" ht="15" customHeight="1" x14ac:dyDescent="0.25">
      <c r="A82" s="793"/>
      <c r="B82" s="1504"/>
      <c r="C82" s="1569"/>
      <c r="D82" s="1569"/>
    </row>
    <row r="83" spans="1:4" ht="15" customHeight="1" x14ac:dyDescent="0.25">
      <c r="A83" s="793"/>
      <c r="B83" s="1504"/>
      <c r="C83" s="1569"/>
      <c r="D83" s="1569"/>
    </row>
    <row r="84" spans="1:4" ht="15" customHeight="1" x14ac:dyDescent="0.25">
      <c r="A84" s="793"/>
      <c r="B84" s="1504"/>
      <c r="C84" s="1569"/>
      <c r="D84" s="1569"/>
    </row>
    <row r="85" spans="1:4" ht="15" customHeight="1" x14ac:dyDescent="0.25">
      <c r="A85" s="793"/>
      <c r="B85" s="1504"/>
      <c r="C85" s="1569"/>
      <c r="D85" s="1569"/>
    </row>
    <row r="86" spans="1:4" ht="15" customHeight="1" x14ac:dyDescent="0.25">
      <c r="A86" s="793"/>
      <c r="B86" s="1504"/>
      <c r="C86" s="1569"/>
      <c r="D86" s="1569"/>
    </row>
    <row r="87" spans="1:4" ht="15" customHeight="1" x14ac:dyDescent="0.25">
      <c r="A87" s="793"/>
      <c r="B87" s="1504"/>
      <c r="C87" s="1569"/>
      <c r="D87" s="1569"/>
    </row>
    <row r="88" spans="1:4" ht="15" customHeight="1" x14ac:dyDescent="0.25">
      <c r="A88" s="793"/>
      <c r="B88" s="1504"/>
      <c r="C88" s="1569"/>
      <c r="D88" s="1569"/>
    </row>
    <row r="89" spans="1:4" ht="15" customHeight="1" x14ac:dyDescent="0.25">
      <c r="A89" s="793"/>
      <c r="B89" s="197"/>
      <c r="C89" s="197"/>
      <c r="D89" s="197"/>
    </row>
    <row r="90" spans="1:4" ht="15" customHeight="1" x14ac:dyDescent="0.25">
      <c r="A90" s="793"/>
      <c r="B90" s="197"/>
      <c r="C90" s="197"/>
      <c r="D90" s="197"/>
    </row>
    <row r="91" spans="1:4" ht="15" customHeight="1" x14ac:dyDescent="0.25">
      <c r="A91" s="793"/>
      <c r="B91" s="197"/>
      <c r="C91" s="197"/>
      <c r="D91" s="197"/>
    </row>
    <row r="92" spans="1:4" ht="15" customHeight="1" x14ac:dyDescent="0.25">
      <c r="A92" s="793"/>
      <c r="B92" s="197"/>
      <c r="C92" s="197"/>
      <c r="D92" s="197"/>
    </row>
    <row r="93" spans="1:4" ht="15" customHeight="1" x14ac:dyDescent="0.25">
      <c r="A93" s="794"/>
      <c r="B93" s="250"/>
      <c r="C93" s="250"/>
      <c r="D93" s="250"/>
    </row>
    <row r="94" spans="1:4" ht="15" customHeight="1" x14ac:dyDescent="0.25">
      <c r="A94" s="794"/>
      <c r="B94" s="250"/>
      <c r="C94" s="250"/>
      <c r="D94" s="250"/>
    </row>
    <row r="95" spans="1:4" ht="15" customHeight="1" x14ac:dyDescent="0.25">
      <c r="A95" s="794"/>
      <c r="B95" s="250"/>
      <c r="C95" s="250"/>
      <c r="D95" s="250"/>
    </row>
    <row r="96" spans="1:4" ht="15" customHeight="1" x14ac:dyDescent="0.25">
      <c r="A96" s="794"/>
      <c r="B96" s="250"/>
      <c r="C96" s="250"/>
      <c r="D96" s="250"/>
    </row>
    <row r="97" spans="1:4" ht="15" customHeight="1" x14ac:dyDescent="0.25">
      <c r="A97" s="794"/>
      <c r="B97" s="250"/>
      <c r="C97" s="250"/>
      <c r="D97" s="250"/>
    </row>
    <row r="98" spans="1:4" ht="15" customHeight="1" x14ac:dyDescent="0.25">
      <c r="A98" s="794"/>
      <c r="B98" s="250"/>
      <c r="C98" s="250"/>
      <c r="D98" s="250"/>
    </row>
    <row r="99" spans="1:4" ht="15" customHeight="1" x14ac:dyDescent="0.25">
      <c r="A99" s="794"/>
      <c r="B99" s="250"/>
      <c r="C99" s="250"/>
      <c r="D99" s="250"/>
    </row>
    <row r="100" spans="1:4" ht="15" customHeight="1" x14ac:dyDescent="0.25">
      <c r="A100" s="794"/>
      <c r="B100" s="250"/>
      <c r="C100" s="250"/>
      <c r="D100" s="250"/>
    </row>
    <row r="101" spans="1:4" ht="15" customHeight="1" x14ac:dyDescent="0.25">
      <c r="A101" s="794"/>
      <c r="B101" s="250"/>
      <c r="C101" s="250"/>
      <c r="D101" s="250"/>
    </row>
    <row r="102" spans="1:4" ht="15" customHeight="1" x14ac:dyDescent="0.25">
      <c r="A102" s="794"/>
      <c r="B102" s="250"/>
      <c r="C102" s="250"/>
      <c r="D102" s="250"/>
    </row>
    <row r="103" spans="1:4" ht="15" customHeight="1" x14ac:dyDescent="0.25">
      <c r="A103" s="794"/>
      <c r="B103" s="250"/>
      <c r="C103" s="250"/>
      <c r="D103" s="250"/>
    </row>
    <row r="104" spans="1:4" ht="15" customHeight="1" x14ac:dyDescent="0.25">
      <c r="A104" s="794"/>
      <c r="B104" s="250"/>
      <c r="C104" s="250"/>
      <c r="D104" s="250"/>
    </row>
    <row r="105" spans="1:4" ht="15" customHeight="1" x14ac:dyDescent="0.25">
      <c r="A105" s="794"/>
      <c r="B105" s="250"/>
      <c r="C105" s="250"/>
      <c r="D105" s="250"/>
    </row>
    <row r="106" spans="1:4" ht="15" customHeight="1" x14ac:dyDescent="0.25">
      <c r="A106" s="794"/>
      <c r="B106" s="250"/>
      <c r="C106" s="250"/>
      <c r="D106" s="250"/>
    </row>
    <row r="107" spans="1:4" ht="15" customHeight="1" x14ac:dyDescent="0.25">
      <c r="A107" s="794"/>
      <c r="B107" s="250"/>
      <c r="C107" s="250"/>
      <c r="D107" s="250"/>
    </row>
    <row r="108" spans="1:4" ht="15" customHeight="1" x14ac:dyDescent="0.25">
      <c r="A108" s="794"/>
      <c r="B108" s="250"/>
      <c r="C108" s="250"/>
      <c r="D108" s="250"/>
    </row>
  </sheetData>
  <mergeCells count="19">
    <mergeCell ref="C88:D88"/>
    <mergeCell ref="C82:D82"/>
    <mergeCell ref="C83:D83"/>
    <mergeCell ref="C84:D84"/>
    <mergeCell ref="C85:D85"/>
    <mergeCell ref="C86:D86"/>
    <mergeCell ref="C87:D87"/>
    <mergeCell ref="B81:D81"/>
    <mergeCell ref="B1:D1"/>
    <mergeCell ref="B3:D3"/>
    <mergeCell ref="B4:D4"/>
    <mergeCell ref="B14:D14"/>
    <mergeCell ref="B22:D22"/>
    <mergeCell ref="B23:D23"/>
    <mergeCell ref="B29:D29"/>
    <mergeCell ref="B30:D30"/>
    <mergeCell ref="B42:D42"/>
    <mergeCell ref="B46:D46"/>
    <mergeCell ref="B66:D66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workbookViewId="0">
      <selection activeCell="B18" sqref="B18"/>
    </sheetView>
  </sheetViews>
  <sheetFormatPr defaultRowHeight="15.75" x14ac:dyDescent="0.25"/>
  <cols>
    <col min="1" max="1" width="1.77734375" style="1365" customWidth="1"/>
    <col min="2" max="3" width="14.77734375" style="1318" customWidth="1"/>
    <col min="4" max="4" width="8.88671875" style="1318"/>
    <col min="5" max="5" width="12.5546875" style="1318" customWidth="1"/>
    <col min="6" max="6" width="10" style="1318" bestFit="1" customWidth="1"/>
    <col min="7" max="9" width="8.88671875" style="1318"/>
    <col min="10" max="10" width="8" style="1318" customWidth="1"/>
    <col min="11" max="11" width="5" style="1318" bestFit="1" customWidth="1"/>
    <col min="12" max="12" width="4.77734375" style="1318" customWidth="1"/>
    <col min="13" max="13" width="5" style="1318" bestFit="1" customWidth="1"/>
    <col min="14" max="14" width="4" style="1318" bestFit="1" customWidth="1"/>
    <col min="15" max="15" width="2" style="1318" bestFit="1" customWidth="1"/>
    <col min="16" max="17" width="4" style="1318" bestFit="1" customWidth="1"/>
    <col min="18" max="18" width="2" style="1318" customWidth="1"/>
    <col min="19" max="19" width="4" style="1318" customWidth="1"/>
    <col min="20" max="20" width="4" style="1318" bestFit="1" customWidth="1"/>
    <col min="21" max="21" width="2" style="1318" customWidth="1"/>
    <col min="22" max="22" width="4" style="1318" customWidth="1"/>
    <col min="23" max="23" width="1.77734375" style="1318" customWidth="1"/>
    <col min="24" max="25" width="5" style="1318" customWidth="1"/>
    <col min="26" max="26" width="2" style="1318" customWidth="1"/>
    <col min="27" max="27" width="5" style="1318" customWidth="1"/>
    <col min="28" max="28" width="6" style="1318" customWidth="1"/>
    <col min="29" max="29" width="1.77734375" style="1318" customWidth="1"/>
    <col min="30" max="35" width="8.88671875" style="1318"/>
    <col min="36" max="36" width="10" style="1318" bestFit="1" customWidth="1"/>
    <col min="37" max="37" width="14.33203125" style="1318" customWidth="1"/>
    <col min="38" max="38" width="16.109375" style="1318" bestFit="1" customWidth="1"/>
    <col min="39" max="39" width="8.88671875" style="1318"/>
    <col min="40" max="40" width="16.109375" style="1318" bestFit="1" customWidth="1"/>
    <col min="41" max="41" width="8.88671875" style="1318"/>
    <col min="42" max="42" width="15.109375" style="1318" bestFit="1" customWidth="1"/>
    <col min="43" max="43" width="8.88671875" style="1318"/>
    <col min="44" max="44" width="10" style="1318" bestFit="1" customWidth="1"/>
    <col min="45" max="16384" width="8.88671875" style="1318"/>
  </cols>
  <sheetData>
    <row r="1" spans="2:44" ht="15.75" customHeight="1" x14ac:dyDescent="0.25">
      <c r="B1" s="1707" t="s">
        <v>3447</v>
      </c>
      <c r="C1" s="1708"/>
      <c r="E1" s="1375" t="s">
        <v>1151</v>
      </c>
      <c r="F1" s="1368" t="s">
        <v>467</v>
      </c>
      <c r="G1" s="1368" t="s">
        <v>1571</v>
      </c>
      <c r="I1" s="1318">
        <v>1030</v>
      </c>
      <c r="J1" s="1429">
        <f>I1/I3</f>
        <v>0.97353497164461245</v>
      </c>
      <c r="L1" s="1395"/>
    </row>
    <row r="2" spans="2:44" ht="15.75" customHeight="1" x14ac:dyDescent="0.25">
      <c r="B2" s="1369" t="s">
        <v>3427</v>
      </c>
      <c r="C2" s="1367" t="s">
        <v>3426</v>
      </c>
      <c r="E2" s="1334" t="s">
        <v>3421</v>
      </c>
      <c r="F2" s="1334" t="s">
        <v>696</v>
      </c>
      <c r="G2" s="1333" t="s">
        <v>672</v>
      </c>
      <c r="I2" s="1365">
        <v>28</v>
      </c>
      <c r="J2" s="1429">
        <f>I2/I3</f>
        <v>2.6465028355387523E-2</v>
      </c>
      <c r="L2" s="1395"/>
      <c r="AH2" s="1318">
        <v>833</v>
      </c>
    </row>
    <row r="3" spans="2:44" ht="15.75" customHeight="1" x14ac:dyDescent="0.3">
      <c r="B3" s="1371" t="s">
        <v>2664</v>
      </c>
      <c r="C3" s="1370" t="s">
        <v>2664</v>
      </c>
      <c r="E3" s="1334" t="s">
        <v>467</v>
      </c>
      <c r="F3" s="1334" t="s">
        <v>697</v>
      </c>
      <c r="G3" s="1366" t="s">
        <v>673</v>
      </c>
      <c r="I3" s="1365">
        <f>I2+I1</f>
        <v>1058</v>
      </c>
      <c r="J3" s="1318">
        <f>I2/I1</f>
        <v>2.7184466019417475E-2</v>
      </c>
      <c r="L3" s="1395"/>
      <c r="W3" s="1393" t="s">
        <v>3464</v>
      </c>
      <c r="AH3" s="1318">
        <v>612</v>
      </c>
      <c r="AJ3" s="1429">
        <f>AJ5-AL5</f>
        <v>9.2156367490492386E-6</v>
      </c>
      <c r="AL3" s="1429">
        <f>AL5-AN5</f>
        <v>-4.2332758897201117E-6</v>
      </c>
      <c r="AN3" s="1429">
        <f>AN5-AP5</f>
        <v>-1.702678283588277E-6</v>
      </c>
      <c r="AP3" s="1429">
        <f>AP5-AR5</f>
        <v>-1.8455888643131857E-5</v>
      </c>
      <c r="AR3" s="1429">
        <f>AJ5-AR5</f>
        <v>-1.5176206067391007E-5</v>
      </c>
    </row>
    <row r="4" spans="2:44" ht="15.75" customHeight="1" x14ac:dyDescent="0.3">
      <c r="B4" s="1334" t="s">
        <v>3429</v>
      </c>
      <c r="C4" s="1330" t="s">
        <v>3555</v>
      </c>
      <c r="E4" s="1366" t="s">
        <v>1571</v>
      </c>
      <c r="F4" s="1334" t="s">
        <v>700</v>
      </c>
      <c r="G4" s="1372" t="s">
        <v>3422</v>
      </c>
      <c r="I4" s="1318">
        <f>I3*J1</f>
        <v>1030</v>
      </c>
      <c r="J4" s="1318">
        <f>I3 - (I3 * J2)</f>
        <v>1030</v>
      </c>
      <c r="L4" s="1395"/>
      <c r="X4" s="1392" t="s">
        <v>3469</v>
      </c>
      <c r="AH4" s="1318">
        <f>AH3/AH2</f>
        <v>0.73469387755102045</v>
      </c>
      <c r="AJ4" s="1429">
        <f>AJ6-AL6</f>
        <v>-9.2156367491325053E-6</v>
      </c>
      <c r="AL4" s="1429">
        <f>AL6-AN6</f>
        <v>4.2332758898033784E-6</v>
      </c>
      <c r="AN4" s="1429">
        <f>AN6-AP6</f>
        <v>1.7026782835223575E-6</v>
      </c>
      <c r="AP4" s="1429">
        <f>AP6-AR6</f>
        <v>1.8455888643121449E-5</v>
      </c>
      <c r="AR4" s="1429">
        <f>AJ6-AR6</f>
        <v>1.5176206067314679E-5</v>
      </c>
    </row>
    <row r="5" spans="2:44" ht="15.75" customHeight="1" x14ac:dyDescent="0.3">
      <c r="B5" s="1334" t="s">
        <v>3430</v>
      </c>
      <c r="C5" s="1330" t="s">
        <v>3556</v>
      </c>
      <c r="E5" s="1372" t="s">
        <v>2718</v>
      </c>
      <c r="F5" s="1334" t="s">
        <v>699</v>
      </c>
      <c r="G5" s="1372" t="s">
        <v>3423</v>
      </c>
      <c r="L5" s="1395"/>
      <c r="X5" t="s">
        <v>3462</v>
      </c>
      <c r="AI5" s="1318">
        <v>650.4375</v>
      </c>
      <c r="AJ5" s="1429">
        <f>AI5/AI7</f>
        <v>0.97354942819055634</v>
      </c>
      <c r="AK5" s="1318">
        <v>625.484375</v>
      </c>
      <c r="AL5" s="1429">
        <f>AK5/AK7</f>
        <v>0.97354021255380729</v>
      </c>
      <c r="AM5" s="1318">
        <v>610.0625</v>
      </c>
      <c r="AN5" s="1429">
        <f>AM5/AM7</f>
        <v>0.97354444582969701</v>
      </c>
      <c r="AO5" s="1318">
        <v>548</v>
      </c>
      <c r="AP5" s="1429">
        <f>AO5/AO7</f>
        <v>0.9735461485079806</v>
      </c>
      <c r="AQ5" s="1318">
        <v>492</v>
      </c>
      <c r="AR5" s="1429">
        <f>AQ5/AQ7</f>
        <v>0.97356460439662373</v>
      </c>
    </row>
    <row r="6" spans="2:44" ht="15.75" customHeight="1" x14ac:dyDescent="0.3">
      <c r="B6" s="1334" t="s">
        <v>3435</v>
      </c>
      <c r="C6" s="1330" t="s">
        <v>3557</v>
      </c>
      <c r="E6" s="1372" t="s">
        <v>3375</v>
      </c>
      <c r="F6" s="1334" t="s">
        <v>701</v>
      </c>
      <c r="G6" s="1372" t="s">
        <v>3424</v>
      </c>
      <c r="L6" s="1395"/>
      <c r="X6" s="1318" t="s">
        <v>3463</v>
      </c>
      <c r="AI6" s="1318">
        <v>17.671875</v>
      </c>
      <c r="AJ6" s="1429">
        <f>AI6/AI7</f>
        <v>2.6450571809443626E-2</v>
      </c>
      <c r="AK6" s="1318">
        <v>17</v>
      </c>
      <c r="AL6" s="1429">
        <f>AK6/AK7</f>
        <v>2.6459787446192758E-2</v>
      </c>
      <c r="AM6" s="1318">
        <v>16.578125</v>
      </c>
      <c r="AN6" s="1429">
        <f>AM6/AM7</f>
        <v>2.6455554170302955E-2</v>
      </c>
      <c r="AO6" s="1318">
        <v>14.890625</v>
      </c>
      <c r="AP6" s="1429">
        <f>AO6/AO7</f>
        <v>2.6453851492019433E-2</v>
      </c>
      <c r="AQ6" s="1318">
        <v>13.359375</v>
      </c>
      <c r="AR6" s="1429">
        <f>AQ6/AQ7</f>
        <v>2.6435395603376311E-2</v>
      </c>
    </row>
    <row r="7" spans="2:44" ht="15.75" customHeight="1" x14ac:dyDescent="0.3">
      <c r="B7" s="1334" t="s">
        <v>3431</v>
      </c>
      <c r="C7" s="1330"/>
      <c r="E7" s="1373" t="s">
        <v>2556</v>
      </c>
      <c r="F7" s="1334" t="s">
        <v>721</v>
      </c>
      <c r="G7" s="1374" t="s">
        <v>3425</v>
      </c>
      <c r="L7" s="1395"/>
      <c r="X7" t="s">
        <v>3467</v>
      </c>
      <c r="AI7" s="1318">
        <f>AI6+AI5</f>
        <v>668.109375</v>
      </c>
      <c r="AJ7" s="1429">
        <f>SUM(AJ5:AJ6)</f>
        <v>1</v>
      </c>
      <c r="AK7" s="1318">
        <f>AK6+AK5</f>
        <v>642.484375</v>
      </c>
      <c r="AL7" s="1429">
        <f>SUM(AL5:AL6)</f>
        <v>1</v>
      </c>
      <c r="AM7" s="1318">
        <f>AM6+AM5</f>
        <v>626.640625</v>
      </c>
      <c r="AN7" s="1429">
        <f>SUM(AN5:AN6)</f>
        <v>1</v>
      </c>
      <c r="AO7" s="1318">
        <f>AO6+AO5</f>
        <v>562.890625</v>
      </c>
      <c r="AP7" s="1429">
        <f>SUM(AP5:AP6)</f>
        <v>1</v>
      </c>
      <c r="AQ7" s="1318">
        <f>AQ6+AQ5</f>
        <v>505.359375</v>
      </c>
      <c r="AR7" s="1429">
        <f>SUM(AR5:AR6)</f>
        <v>1</v>
      </c>
    </row>
    <row r="8" spans="2:44" ht="15.75" customHeight="1" x14ac:dyDescent="0.3">
      <c r="B8" s="1334" t="s">
        <v>3432</v>
      </c>
      <c r="C8" s="1330"/>
      <c r="E8" s="1334" t="s">
        <v>1559</v>
      </c>
      <c r="F8" s="1334" t="s">
        <v>702</v>
      </c>
      <c r="J8" s="1716" t="s">
        <v>3465</v>
      </c>
      <c r="K8" s="1717"/>
      <c r="L8" s="1716" t="s">
        <v>3452</v>
      </c>
      <c r="M8" s="1717"/>
      <c r="N8" s="1721" t="s">
        <v>3470</v>
      </c>
      <c r="O8" s="1722"/>
      <c r="P8" s="1722"/>
      <c r="Q8" s="1722"/>
      <c r="R8" s="1722"/>
      <c r="S8" s="1722"/>
      <c r="T8" s="1722"/>
      <c r="U8" s="1722"/>
      <c r="V8" s="1723"/>
      <c r="X8" t="s">
        <v>3466</v>
      </c>
    </row>
    <row r="9" spans="2:44" ht="15.75" customHeight="1" x14ac:dyDescent="0.3">
      <c r="B9" s="1334" t="s">
        <v>3433</v>
      </c>
      <c r="C9" s="1330"/>
      <c r="E9" s="1334" t="s">
        <v>1561</v>
      </c>
      <c r="F9" s="1334" t="s">
        <v>698</v>
      </c>
      <c r="J9" s="1714" t="s">
        <v>2150</v>
      </c>
      <c r="K9" s="1715"/>
      <c r="L9" s="1714" t="s">
        <v>2321</v>
      </c>
      <c r="M9" s="1715"/>
      <c r="N9" s="1709" t="s">
        <v>696</v>
      </c>
      <c r="O9" s="1709"/>
      <c r="P9" s="1710"/>
      <c r="Q9" s="1718" t="s">
        <v>1568</v>
      </c>
      <c r="R9" s="1719"/>
      <c r="S9" s="1720"/>
      <c r="T9" s="1711" t="s">
        <v>721</v>
      </c>
      <c r="U9" s="1712"/>
      <c r="V9" s="1713"/>
      <c r="AC9"/>
      <c r="AH9" s="1378">
        <f>AH15-AH14</f>
        <v>630</v>
      </c>
      <c r="AI9" s="1365"/>
      <c r="AJ9" s="1365"/>
    </row>
    <row r="10" spans="2:44" ht="15.75" customHeight="1" x14ac:dyDescent="0.3">
      <c r="B10" s="1334" t="s">
        <v>3442</v>
      </c>
      <c r="C10" s="1330"/>
      <c r="E10" s="1334" t="s">
        <v>3160</v>
      </c>
      <c r="F10" s="1334" t="s">
        <v>1569</v>
      </c>
      <c r="G10" s="1416">
        <v>18</v>
      </c>
      <c r="H10" s="1396">
        <v>15</v>
      </c>
      <c r="I10" s="1417">
        <v>13</v>
      </c>
      <c r="J10" s="1389">
        <f t="shared" ref="J10:J16" si="0">K10/K$10</f>
        <v>1</v>
      </c>
      <c r="K10" s="1394">
        <v>16</v>
      </c>
      <c r="L10" s="1382">
        <v>608</v>
      </c>
      <c r="M10" s="1451" t="s">
        <v>63</v>
      </c>
      <c r="N10" s="1329">
        <v>855</v>
      </c>
      <c r="O10" s="1379" t="s">
        <v>453</v>
      </c>
      <c r="P10" s="1330">
        <v>716</v>
      </c>
      <c r="Q10" s="1433">
        <f t="shared" ref="Q10" si="1">$N10</f>
        <v>855</v>
      </c>
      <c r="R10" s="1402" t="s">
        <v>453</v>
      </c>
      <c r="S10" s="1434">
        <v>747</v>
      </c>
      <c r="T10" s="1442">
        <f t="shared" ref="T10:T14" si="2">$N10</f>
        <v>855</v>
      </c>
      <c r="U10" s="1443" t="s">
        <v>453</v>
      </c>
      <c r="V10" s="1444">
        <v>941</v>
      </c>
      <c r="X10" s="1385" t="s">
        <v>3453</v>
      </c>
      <c r="Y10" s="1380">
        <f>N10</f>
        <v>855</v>
      </c>
      <c r="Z10" s="1381" t="s">
        <v>453</v>
      </c>
      <c r="AA10" s="1380">
        <f>P10</f>
        <v>716</v>
      </c>
      <c r="AB10" s="1397">
        <f>AA10/Y10</f>
        <v>0.8374269005847953</v>
      </c>
      <c r="AH10" s="1318">
        <f>3*2</f>
        <v>6</v>
      </c>
    </row>
    <row r="11" spans="2:44" ht="15.75" customHeight="1" x14ac:dyDescent="0.25">
      <c r="B11" s="1334" t="s">
        <v>3428</v>
      </c>
      <c r="C11" s="1330"/>
      <c r="E11" s="1366" t="s">
        <v>3161</v>
      </c>
      <c r="F11" s="1331" t="s">
        <v>1568</v>
      </c>
      <c r="G11" s="1419">
        <f>G$10*$J11</f>
        <v>16.875</v>
      </c>
      <c r="H11" s="1420">
        <f>H$10*$J11</f>
        <v>14.0625</v>
      </c>
      <c r="I11" s="1420">
        <f>I$10*$J11</f>
        <v>12.1875</v>
      </c>
      <c r="J11" s="1390">
        <f t="shared" si="0"/>
        <v>0.9375</v>
      </c>
      <c r="K11" s="1387">
        <v>15</v>
      </c>
      <c r="L11" s="1383">
        <v>574</v>
      </c>
      <c r="M11" s="1382">
        <f>L10-L11</f>
        <v>34</v>
      </c>
      <c r="N11" s="1329">
        <v>806.31299999999999</v>
      </c>
      <c r="O11" s="1379" t="s">
        <v>453</v>
      </c>
      <c r="P11" s="1330">
        <v>681.81299999999999</v>
      </c>
      <c r="Q11" s="1433">
        <f>$N11</f>
        <v>806.31299999999999</v>
      </c>
      <c r="R11" s="1402" t="s">
        <v>453</v>
      </c>
      <c r="S11" s="1434">
        <v>710.81299999999999</v>
      </c>
      <c r="T11" s="1442">
        <f t="shared" si="2"/>
        <v>806.31299999999999</v>
      </c>
      <c r="U11" s="1443" t="s">
        <v>453</v>
      </c>
      <c r="V11" s="1444">
        <v>895.625</v>
      </c>
      <c r="X11" s="1398" t="s">
        <v>3454</v>
      </c>
      <c r="Y11" s="1378">
        <f>T10</f>
        <v>855</v>
      </c>
      <c r="Z11" s="1396" t="s">
        <v>453</v>
      </c>
      <c r="AA11" s="1378">
        <f>V10</f>
        <v>941</v>
      </c>
      <c r="AB11" s="1399">
        <f>AA11/Y11</f>
        <v>1.1005847953216374</v>
      </c>
      <c r="AH11" s="1318">
        <v>10</v>
      </c>
    </row>
    <row r="12" spans="2:44" ht="15.75" customHeight="1" x14ac:dyDescent="0.25">
      <c r="B12" s="1334" t="s">
        <v>3443</v>
      </c>
      <c r="C12" s="1330"/>
      <c r="E12" s="1334" t="s">
        <v>1557</v>
      </c>
      <c r="F12" s="1365" t="s">
        <v>1570</v>
      </c>
      <c r="G12" s="1421">
        <f t="shared" ref="G12:H14" si="3">G$10*$J12</f>
        <v>15.75</v>
      </c>
      <c r="H12" s="1422">
        <f t="shared" si="3"/>
        <v>13.125</v>
      </c>
      <c r="I12" s="1422">
        <f t="shared" ref="I12:I14" si="4">I$10*$J12</f>
        <v>11.375</v>
      </c>
      <c r="J12" s="1410">
        <f t="shared" si="0"/>
        <v>0.875</v>
      </c>
      <c r="K12" s="1411">
        <v>14</v>
      </c>
      <c r="L12" s="1412">
        <v>548</v>
      </c>
      <c r="M12" s="1412">
        <f t="shared" ref="M12:M16" si="5">L11-L12</f>
        <v>26</v>
      </c>
      <c r="N12" s="1413">
        <v>759.375</v>
      </c>
      <c r="O12" s="1414" t="s">
        <v>453</v>
      </c>
      <c r="P12" s="1415">
        <v>642.25</v>
      </c>
      <c r="Q12" s="1435">
        <f t="shared" ref="Q12:Q14" si="6">$N12</f>
        <v>759.375</v>
      </c>
      <c r="R12" s="1436" t="s">
        <v>453</v>
      </c>
      <c r="S12" s="1437">
        <v>669.25</v>
      </c>
      <c r="T12" s="1445">
        <f t="shared" si="2"/>
        <v>759.375</v>
      </c>
      <c r="U12" s="1446" t="s">
        <v>453</v>
      </c>
      <c r="V12" s="1447">
        <v>841.25</v>
      </c>
      <c r="X12" s="1400" t="s">
        <v>3456</v>
      </c>
      <c r="Y12" s="1401">
        <v>640</v>
      </c>
      <c r="Z12" s="1402" t="s">
        <v>453</v>
      </c>
      <c r="AA12" s="1401">
        <v>480</v>
      </c>
      <c r="AB12" s="1403">
        <f>AA12/Y12</f>
        <v>0.75</v>
      </c>
      <c r="AH12" s="1318">
        <v>209</v>
      </c>
    </row>
    <row r="13" spans="2:44" ht="15.75" customHeight="1" x14ac:dyDescent="0.25">
      <c r="B13" s="1334" t="s">
        <v>3440</v>
      </c>
      <c r="C13" s="1330"/>
      <c r="E13" s="1335" t="s">
        <v>3159</v>
      </c>
      <c r="G13" s="1423">
        <f t="shared" si="3"/>
        <v>14.625</v>
      </c>
      <c r="H13" s="1420">
        <f t="shared" si="3"/>
        <v>12.1875</v>
      </c>
      <c r="I13" s="1420">
        <f t="shared" si="4"/>
        <v>10.5625</v>
      </c>
      <c r="J13" s="1390">
        <f t="shared" si="0"/>
        <v>0.8125</v>
      </c>
      <c r="K13" s="1387">
        <v>13</v>
      </c>
      <c r="L13" s="1383">
        <v>522</v>
      </c>
      <c r="M13" s="1383">
        <f t="shared" si="5"/>
        <v>26</v>
      </c>
      <c r="N13" s="1329">
        <v>719.56299999999999</v>
      </c>
      <c r="O13" s="1379" t="s">
        <v>453</v>
      </c>
      <c r="P13" s="1330">
        <v>607.43700000000001</v>
      </c>
      <c r="Q13" s="1433">
        <f t="shared" si="6"/>
        <v>719.56299999999999</v>
      </c>
      <c r="R13" s="1402" t="s">
        <v>453</v>
      </c>
      <c r="S13" s="1434">
        <v>632.43700000000001</v>
      </c>
      <c r="T13" s="1442">
        <f t="shared" si="2"/>
        <v>719.56299999999999</v>
      </c>
      <c r="U13" s="1443" t="s">
        <v>453</v>
      </c>
      <c r="V13" s="1444">
        <v>798.875</v>
      </c>
      <c r="X13" s="1404" t="s">
        <v>3455</v>
      </c>
      <c r="Y13" s="1405">
        <v>1920</v>
      </c>
      <c r="Z13" s="1406" t="s">
        <v>453</v>
      </c>
      <c r="AA13" s="1405">
        <v>1080</v>
      </c>
      <c r="AB13" s="1407">
        <f>AA13/Y13</f>
        <v>0.5625</v>
      </c>
      <c r="AH13" s="1378">
        <v>17</v>
      </c>
      <c r="AI13" s="1365"/>
    </row>
    <row r="14" spans="2:44" ht="15.75" customHeight="1" x14ac:dyDescent="0.25">
      <c r="B14" s="1334" t="s">
        <v>3436</v>
      </c>
      <c r="C14" s="1330"/>
      <c r="G14" s="1424">
        <f t="shared" si="3"/>
        <v>13.5</v>
      </c>
      <c r="H14" s="1425">
        <f t="shared" si="3"/>
        <v>11.25</v>
      </c>
      <c r="I14" s="1426">
        <f t="shared" si="4"/>
        <v>9.75</v>
      </c>
      <c r="J14" s="1391">
        <f t="shared" si="0"/>
        <v>0.75</v>
      </c>
      <c r="K14" s="1388">
        <v>12</v>
      </c>
      <c r="L14" s="1384">
        <v>492</v>
      </c>
      <c r="M14" s="1384">
        <f t="shared" si="5"/>
        <v>30</v>
      </c>
      <c r="N14" s="1331">
        <v>674.75</v>
      </c>
      <c r="O14" s="1396" t="s">
        <v>453</v>
      </c>
      <c r="P14" s="1332">
        <v>573.5</v>
      </c>
      <c r="Q14" s="1438">
        <f t="shared" si="6"/>
        <v>674.75</v>
      </c>
      <c r="R14" s="1406" t="s">
        <v>453</v>
      </c>
      <c r="S14" s="1439">
        <v>596.5</v>
      </c>
      <c r="T14" s="1448">
        <f t="shared" si="2"/>
        <v>674.75</v>
      </c>
      <c r="U14" s="1449" t="s">
        <v>453</v>
      </c>
      <c r="V14" s="1450">
        <v>749.25</v>
      </c>
      <c r="AH14" s="1428">
        <f>SUM(AH10:AH13)</f>
        <v>242</v>
      </c>
      <c r="AI14" s="1365"/>
    </row>
    <row r="15" spans="2:44" ht="15.75" customHeight="1" x14ac:dyDescent="0.25">
      <c r="B15" s="1334" t="s">
        <v>3437</v>
      </c>
      <c r="C15" s="1330"/>
      <c r="G15" s="1418">
        <f>G$10*$I16</f>
        <v>16.615384615384617</v>
      </c>
      <c r="H15" s="1418">
        <f>H$10*$I16</f>
        <v>13.846153846153847</v>
      </c>
      <c r="I15" s="1330">
        <v>12</v>
      </c>
      <c r="J15" s="1389">
        <f t="shared" si="0"/>
        <v>0.6875</v>
      </c>
      <c r="K15" s="1386">
        <v>11</v>
      </c>
      <c r="L15" s="1382">
        <v>466</v>
      </c>
      <c r="M15" s="1382">
        <f t="shared" si="5"/>
        <v>26</v>
      </c>
      <c r="Q15" s="1440"/>
      <c r="R15" s="1440"/>
      <c r="S15" s="1440"/>
      <c r="AH15" s="1318">
        <v>872</v>
      </c>
    </row>
    <row r="16" spans="2:44" ht="15.75" customHeight="1" x14ac:dyDescent="0.25">
      <c r="B16" s="1334" t="s">
        <v>3554</v>
      </c>
      <c r="C16" s="1330"/>
      <c r="G16" s="1365"/>
      <c r="H16" s="1365"/>
      <c r="I16" s="1330">
        <f>I15/I$10</f>
        <v>0.92307692307692313</v>
      </c>
      <c r="J16" s="1391">
        <f t="shared" si="0"/>
        <v>0.625</v>
      </c>
      <c r="K16" s="1388">
        <v>10</v>
      </c>
      <c r="L16" s="1384">
        <v>440</v>
      </c>
      <c r="M16" s="1384">
        <f t="shared" si="5"/>
        <v>26</v>
      </c>
      <c r="N16" s="1318">
        <f>55/N10</f>
        <v>6.4327485380116955E-2</v>
      </c>
      <c r="Q16" s="1318">
        <f>N16*N14</f>
        <v>43.404970760233915</v>
      </c>
      <c r="T16" s="1318">
        <f>T14-Q16</f>
        <v>631.34502923976606</v>
      </c>
    </row>
    <row r="17" spans="2:20" ht="15.75" customHeight="1" x14ac:dyDescent="0.25">
      <c r="B17" s="1334" t="s">
        <v>3558</v>
      </c>
      <c r="C17" s="1330"/>
      <c r="E17" s="1318">
        <v>595</v>
      </c>
      <c r="G17" s="1365"/>
      <c r="H17" s="1365"/>
      <c r="K17" s="1009"/>
      <c r="L17" s="1377"/>
    </row>
    <row r="18" spans="2:20" ht="15.75" customHeight="1" x14ac:dyDescent="0.25">
      <c r="B18" s="1334" t="s">
        <v>3481</v>
      </c>
      <c r="C18" s="1330"/>
      <c r="E18" s="1318">
        <v>578.36599999999999</v>
      </c>
      <c r="F18" s="1318">
        <v>579.09969707769005</v>
      </c>
      <c r="G18" s="1365">
        <f>E17-G19</f>
        <v>579.28120000000001</v>
      </c>
      <c r="H18" s="1365"/>
      <c r="K18" s="1009"/>
      <c r="L18" s="1427" t="s">
        <v>3468</v>
      </c>
    </row>
    <row r="19" spans="2:20" ht="15.75" customHeight="1" x14ac:dyDescent="0.25">
      <c r="B19" s="1334" t="s">
        <v>3438</v>
      </c>
      <c r="C19" s="1330"/>
      <c r="E19" s="1318">
        <f>E17-E18</f>
        <v>16.634000000000015</v>
      </c>
      <c r="F19" s="1318">
        <f>E17-F18</f>
        <v>15.900302922309947</v>
      </c>
      <c r="G19" s="1365">
        <v>15.7188</v>
      </c>
      <c r="H19" s="1365"/>
      <c r="L19" s="1393"/>
      <c r="P19" s="1332">
        <v>25</v>
      </c>
      <c r="Q19" s="1318">
        <f>Q23+P21+P22</f>
        <v>65</v>
      </c>
      <c r="S19" s="1318">
        <f>S23+P21+P22</f>
        <v>96</v>
      </c>
    </row>
    <row r="20" spans="2:20" ht="15.75" customHeight="1" x14ac:dyDescent="0.25">
      <c r="B20" s="1334" t="s">
        <v>3439</v>
      </c>
      <c r="C20" s="1330"/>
      <c r="K20" s="1318">
        <v>0</v>
      </c>
      <c r="L20" s="1318">
        <f>K20/3</f>
        <v>0</v>
      </c>
      <c r="M20" s="1318">
        <f>I$10-L20</f>
        <v>13</v>
      </c>
      <c r="N20" s="1318">
        <f>CEILING(M20,1)</f>
        <v>13</v>
      </c>
      <c r="P20" s="1318">
        <v>65</v>
      </c>
      <c r="Q20" s="1318">
        <f>P19+P21</f>
        <v>31</v>
      </c>
      <c r="S20" s="1318">
        <f>Q20</f>
        <v>31</v>
      </c>
    </row>
    <row r="21" spans="2:20" ht="15.75" customHeight="1" x14ac:dyDescent="0.25">
      <c r="B21" s="1334" t="s">
        <v>3441</v>
      </c>
      <c r="C21" s="1330"/>
      <c r="G21" s="1318">
        <v>1904</v>
      </c>
      <c r="K21" s="1318">
        <v>1</v>
      </c>
      <c r="L21" s="1318">
        <f t="shared" ref="L21:L23" si="7">K21/3</f>
        <v>0.33333333333333331</v>
      </c>
      <c r="M21" s="1318">
        <f t="shared" ref="M21:M23" si="8">I$10-L21</f>
        <v>12.666666666666666</v>
      </c>
      <c r="N21" s="1318">
        <f t="shared" ref="N21:N23" si="9">CEILING(M21,1)</f>
        <v>13</v>
      </c>
      <c r="P21" s="1318">
        <v>6</v>
      </c>
      <c r="Q21" s="1318">
        <v>1</v>
      </c>
      <c r="S21" s="1318">
        <v>2</v>
      </c>
    </row>
    <row r="22" spans="2:20" x14ac:dyDescent="0.25">
      <c r="B22" s="1334" t="s">
        <v>3478</v>
      </c>
      <c r="C22" s="1330"/>
      <c r="D22" s="1441">
        <v>15</v>
      </c>
      <c r="G22" s="1318">
        <v>333</v>
      </c>
      <c r="K22" s="1318">
        <v>2</v>
      </c>
      <c r="L22" s="1318">
        <f t="shared" si="7"/>
        <v>0.66666666666666663</v>
      </c>
      <c r="M22" s="1318">
        <f t="shared" si="8"/>
        <v>12.333333333333334</v>
      </c>
      <c r="N22" s="1318">
        <f t="shared" si="9"/>
        <v>13</v>
      </c>
      <c r="P22" s="1318">
        <v>3</v>
      </c>
    </row>
    <row r="23" spans="2:20" x14ac:dyDescent="0.25">
      <c r="B23" s="1334" t="s">
        <v>3480</v>
      </c>
      <c r="C23" s="1330"/>
      <c r="D23" s="1318" t="s">
        <v>3475</v>
      </c>
      <c r="E23" s="1365">
        <v>794.68799999999999</v>
      </c>
      <c r="F23" s="1431">
        <f>E23+F$27</f>
        <v>800.31299999999999</v>
      </c>
      <c r="G23" s="1318">
        <f>G21/G22</f>
        <v>5.7177177177177176</v>
      </c>
      <c r="K23" s="1318">
        <v>3</v>
      </c>
      <c r="L23" s="1318">
        <f t="shared" si="7"/>
        <v>1</v>
      </c>
      <c r="M23" s="1318">
        <f t="shared" si="8"/>
        <v>12</v>
      </c>
      <c r="N23" s="1318">
        <f t="shared" si="9"/>
        <v>12</v>
      </c>
      <c r="P23" s="1318">
        <f>P20-P21-P22</f>
        <v>56</v>
      </c>
      <c r="Q23" s="1318">
        <f>Q21*Q20+P19</f>
        <v>56</v>
      </c>
      <c r="S23" s="1318">
        <f>S21*S20+P19</f>
        <v>87</v>
      </c>
    </row>
    <row r="24" spans="2:20" x14ac:dyDescent="0.25">
      <c r="B24" s="1334" t="s">
        <v>3479</v>
      </c>
      <c r="C24" s="1330"/>
      <c r="D24" s="1318" t="s">
        <v>3476</v>
      </c>
      <c r="E24" s="1365">
        <v>879.18799999999999</v>
      </c>
      <c r="F24" s="1431">
        <f>E24+F$27</f>
        <v>884.81299999999999</v>
      </c>
      <c r="G24" s="1318" t="s">
        <v>721</v>
      </c>
    </row>
    <row r="25" spans="2:20" x14ac:dyDescent="0.25">
      <c r="B25" s="1334" t="s">
        <v>2718</v>
      </c>
      <c r="C25" s="1330"/>
      <c r="E25" s="1365">
        <v>741</v>
      </c>
      <c r="F25" s="1432">
        <f t="shared" ref="F25:F26" si="10">E25+F$27</f>
        <v>746.625</v>
      </c>
      <c r="G25" s="1318" t="s">
        <v>1568</v>
      </c>
      <c r="P25" s="1318" t="s">
        <v>3448</v>
      </c>
    </row>
    <row r="26" spans="2:20" x14ac:dyDescent="0.25">
      <c r="B26" s="1334" t="s">
        <v>3375</v>
      </c>
      <c r="C26" s="1330"/>
      <c r="E26" s="1365">
        <v>710</v>
      </c>
      <c r="F26" s="1432">
        <f t="shared" si="10"/>
        <v>715.625</v>
      </c>
      <c r="G26" s="1318" t="s">
        <v>696</v>
      </c>
      <c r="P26" s="1318" t="s">
        <v>3449</v>
      </c>
    </row>
    <row r="27" spans="2:20" x14ac:dyDescent="0.25">
      <c r="B27" s="1334" t="s">
        <v>2556</v>
      </c>
      <c r="C27" s="1330"/>
      <c r="E27" s="1318">
        <f>3*(D22/16)</f>
        <v>2.8125</v>
      </c>
      <c r="F27" s="1335">
        <f>E27*2</f>
        <v>5.625</v>
      </c>
      <c r="G27" s="1318" t="s">
        <v>3472</v>
      </c>
      <c r="J27" s="1318">
        <v>1030</v>
      </c>
      <c r="P27" s="1376" t="s">
        <v>3450</v>
      </c>
    </row>
    <row r="28" spans="2:20" x14ac:dyDescent="0.25">
      <c r="B28" s="1334" t="s">
        <v>3546</v>
      </c>
      <c r="C28" s="1330"/>
      <c r="E28" s="1318">
        <v>6.5625</v>
      </c>
      <c r="J28" s="1318">
        <v>1403</v>
      </c>
      <c r="P28" s="1376" t="s">
        <v>3451</v>
      </c>
    </row>
    <row r="29" spans="2:20" x14ac:dyDescent="0.25">
      <c r="B29" s="1334" t="s">
        <v>1561</v>
      </c>
      <c r="C29" s="1330"/>
      <c r="E29" s="1430">
        <f>E28+E27</f>
        <v>9.375</v>
      </c>
      <c r="F29" s="1318" t="s">
        <v>3471</v>
      </c>
      <c r="J29" s="1318">
        <f>J27/J28</f>
        <v>0.73414112615823235</v>
      </c>
    </row>
    <row r="30" spans="2:20" x14ac:dyDescent="0.25">
      <c r="B30" s="1334" t="s">
        <v>3547</v>
      </c>
      <c r="C30" s="1330"/>
      <c r="E30" s="1318">
        <v>186.40600000000001</v>
      </c>
      <c r="J30" s="1318">
        <v>886</v>
      </c>
      <c r="P30" s="1318">
        <v>991</v>
      </c>
      <c r="Q30" s="1318" t="s">
        <v>3457</v>
      </c>
      <c r="T30" s="1318" t="s">
        <v>3457</v>
      </c>
    </row>
    <row r="31" spans="2:20" x14ac:dyDescent="0.25">
      <c r="B31" s="1334" t="s">
        <v>3548</v>
      </c>
      <c r="C31" s="1330"/>
      <c r="E31" s="1430">
        <f>E30+E29</f>
        <v>195.78100000000001</v>
      </c>
      <c r="F31" s="1318" t="s">
        <v>3473</v>
      </c>
      <c r="J31" s="1318">
        <f>J30*J29</f>
        <v>650.4490377761939</v>
      </c>
      <c r="P31" s="1318">
        <v>10</v>
      </c>
      <c r="Q31" s="1318" t="s">
        <v>3458</v>
      </c>
      <c r="T31" s="1318" t="s">
        <v>3458</v>
      </c>
    </row>
    <row r="32" spans="2:20" x14ac:dyDescent="0.25">
      <c r="B32" s="1452" t="s">
        <v>3161</v>
      </c>
      <c r="C32" s="1330"/>
      <c r="E32" s="1430">
        <v>15.593999999999999</v>
      </c>
      <c r="F32" s="1318" t="s">
        <v>3474</v>
      </c>
      <c r="P32" s="1318">
        <v>6</v>
      </c>
      <c r="Q32" s="1318" t="s">
        <v>3459</v>
      </c>
      <c r="T32" s="1318" t="s">
        <v>3459</v>
      </c>
    </row>
    <row r="33" spans="2:20" x14ac:dyDescent="0.25">
      <c r="B33" s="1452" t="s">
        <v>3477</v>
      </c>
      <c r="C33" s="1330"/>
      <c r="P33" s="1318">
        <v>65</v>
      </c>
      <c r="Q33" s="1318" t="s">
        <v>3460</v>
      </c>
      <c r="T33" s="1318" t="s">
        <v>3460</v>
      </c>
    </row>
    <row r="34" spans="2:20" x14ac:dyDescent="0.25">
      <c r="B34" s="1452" t="s">
        <v>3434</v>
      </c>
      <c r="C34" s="1330"/>
      <c r="E34" s="1318">
        <f>SUM(E31:E32,E29,F27)</f>
        <v>226.375</v>
      </c>
      <c r="P34" s="1318">
        <v>25</v>
      </c>
      <c r="Q34" s="1318" t="s">
        <v>3461</v>
      </c>
      <c r="T34" s="1318" t="s">
        <v>3461</v>
      </c>
    </row>
    <row r="35" spans="2:20" x14ac:dyDescent="0.25">
      <c r="B35" s="1452" t="s">
        <v>3159</v>
      </c>
      <c r="C35" s="1330"/>
    </row>
    <row r="36" spans="2:20" x14ac:dyDescent="0.25">
      <c r="B36" s="1453" t="s">
        <v>1572</v>
      </c>
      <c r="C36" s="1332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995" t="s">
        <v>2644</v>
      </c>
      <c r="C1" s="1727" t="s">
        <v>622</v>
      </c>
      <c r="D1" s="1728"/>
      <c r="E1" s="1729"/>
      <c r="F1" s="1730" t="s">
        <v>2643</v>
      </c>
      <c r="G1" s="1731"/>
      <c r="H1" s="1732"/>
      <c r="I1" s="1730" t="s">
        <v>2642</v>
      </c>
      <c r="J1" s="1731"/>
      <c r="K1" s="1732"/>
      <c r="L1" s="1730" t="s">
        <v>2641</v>
      </c>
      <c r="M1" s="1731"/>
      <c r="N1" s="1732"/>
      <c r="O1" s="1724" t="s">
        <v>2642</v>
      </c>
      <c r="P1" s="1725"/>
      <c r="Q1" s="1726"/>
      <c r="R1" s="1724" t="s">
        <v>2641</v>
      </c>
      <c r="S1" s="1725"/>
      <c r="T1" s="1726"/>
      <c r="U1" s="983" t="s">
        <v>114</v>
      </c>
      <c r="V1" s="984" t="s">
        <v>115</v>
      </c>
      <c r="W1" s="985" t="s">
        <v>116</v>
      </c>
      <c r="X1" s="983" t="s">
        <v>117</v>
      </c>
      <c r="Y1" s="984" t="s">
        <v>66</v>
      </c>
      <c r="Z1" s="985" t="s">
        <v>67</v>
      </c>
      <c r="AA1" s="983" t="s">
        <v>71</v>
      </c>
      <c r="AB1" s="985" t="s">
        <v>60</v>
      </c>
      <c r="AC1" s="942" t="s">
        <v>58</v>
      </c>
      <c r="AD1" s="943" t="s">
        <v>59</v>
      </c>
      <c r="AE1" s="944" t="s">
        <v>60</v>
      </c>
      <c r="AF1" s="942" t="s">
        <v>61</v>
      </c>
      <c r="AG1" s="943" t="s">
        <v>62</v>
      </c>
      <c r="AH1" s="943" t="s">
        <v>63</v>
      </c>
      <c r="AI1" s="944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14" t="s">
        <v>118</v>
      </c>
      <c r="B2" s="1215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41" t="str">
        <f>"rgb("&amp;U2&amp;" "&amp;V2&amp;" "&amp;W2&amp;")"</f>
        <v>rgb(240 248 255)</v>
      </c>
      <c r="D2" s="941" t="str">
        <f t="shared" ref="D2:D66" si="0">"hsl("&amp;O2&amp;" "&amp;P2&amp;"% "&amp;Q2&amp;"%)"</f>
        <v>hsl(208 100% 97.1%)</v>
      </c>
      <c r="E2" s="941" t="str">
        <f>"hwb("&amp;R2&amp;" "&amp;S2&amp;"% "&amp;T2&amp;"%)"</f>
        <v>hwb(208 94.1% 0%)</v>
      </c>
      <c r="F2" s="954" t="str">
        <f>IF(U2&lt;10,"  ",IF(U2&lt;100," ", ""))&amp;U2</f>
        <v>240</v>
      </c>
      <c r="G2" s="955" t="str">
        <f t="shared" ref="G2:G65" si="1">IF(V2&lt;10,"  ",IF(V2&lt;100," ", ""))&amp;V2</f>
        <v>248</v>
      </c>
      <c r="H2" s="956" t="str">
        <f t="shared" ref="H2:H65" si="2">IF(W2&lt;10,"  ",IF(W2&lt;100," ", ""))&amp;W2</f>
        <v>255</v>
      </c>
      <c r="I2" s="954" t="str">
        <f>IF(X2&lt;10,"  ",IF(X2&lt;100," ", ""))&amp;TEXT(O2,"0.0")</f>
        <v>208.0</v>
      </c>
      <c r="J2" s="955" t="str">
        <f t="shared" ref="J2:J65" si="3">IF(Y2&lt;10,"  ",IF(Y2&lt;100," ", ""))&amp;TEXT(P2,"0.0")</f>
        <v>100.0</v>
      </c>
      <c r="K2" s="956" t="str">
        <f t="shared" ref="K2:K65" si="4">IF(Z2&lt;10,"  ",IF(Z2&lt;100," ", ""))&amp;TEXT(Q2,"0.0")</f>
        <v xml:space="preserve"> 97.1</v>
      </c>
      <c r="L2" s="954" t="str">
        <f>I2</f>
        <v>208.0</v>
      </c>
      <c r="M2" s="955" t="str">
        <f>IF(AA2&lt;10,"  ",IF(AA2&lt;100," ", ""))&amp;TEXT(S2,"0.0")</f>
        <v xml:space="preserve"> 94.1</v>
      </c>
      <c r="N2" s="956" t="str">
        <f t="shared" ref="N2:N65" si="5">IF(AB2&lt;10,"  ",IF(AB2&lt;100," ", ""))&amp;TEXT(T2,"0.0")</f>
        <v xml:space="preserve">  0.0</v>
      </c>
      <c r="O2" s="974">
        <f t="shared" ref="O2:O65" si="6">ROUND(X2,1)</f>
        <v>208</v>
      </c>
      <c r="P2" s="975">
        <f t="shared" ref="P2:P65" si="7">ROUND(Y2,1)</f>
        <v>100</v>
      </c>
      <c r="Q2" s="976">
        <f>ROUND(Z2,1)</f>
        <v>97.1</v>
      </c>
      <c r="R2" s="974">
        <f>O2</f>
        <v>208</v>
      </c>
      <c r="S2" s="975">
        <f>ROUND(AA2,1)</f>
        <v>94.1</v>
      </c>
      <c r="T2" s="976">
        <f t="shared" ref="T2:T65" si="8">ROUND(AB2,1)</f>
        <v>0</v>
      </c>
      <c r="U2" s="963">
        <v>240</v>
      </c>
      <c r="V2" s="964">
        <v>248</v>
      </c>
      <c r="W2" s="965">
        <v>255</v>
      </c>
      <c r="X2" s="986">
        <f t="shared" ref="X2:X33" si="9">IF(AH2=0,0,IF(AG2=AC2,MOD((AD2-AE2)/AH2,6),IF(AG2=AD2,(AE2-AC2)/AH2+2,(AC2-AD2)/AH2+4)))*60</f>
        <v>208</v>
      </c>
      <c r="Y2" s="987">
        <f t="shared" ref="Y2:Y33" si="10">IF(AH2=0,0,AH2/IF(Z2&lt;50,AI2,2-AI2)) *100</f>
        <v>100</v>
      </c>
      <c r="Z2" s="988">
        <f t="shared" ref="Z2:Z33" si="11">AI2/2*100</f>
        <v>97.058823529411768</v>
      </c>
      <c r="AA2" s="986">
        <f t="shared" ref="AA2:AA33" si="12">AF2*100</f>
        <v>94.117647058823522</v>
      </c>
      <c r="AB2" s="988">
        <f t="shared" ref="AB2:AB33" si="13">(1-AG2)*100</f>
        <v>0</v>
      </c>
      <c r="AC2" s="945">
        <f>U2/255</f>
        <v>0.94117647058823528</v>
      </c>
      <c r="AD2" s="946">
        <f>V2/255</f>
        <v>0.97254901960784312</v>
      </c>
      <c r="AE2" s="947">
        <f>W2/255</f>
        <v>1</v>
      </c>
      <c r="AF2" s="945">
        <f>MIN(AC2:AE2)</f>
        <v>0.94117647058823528</v>
      </c>
      <c r="AG2" s="946">
        <f>MAX(AC2:AE2)</f>
        <v>1</v>
      </c>
      <c r="AH2" s="946">
        <f>AG2-AF2</f>
        <v>5.8823529411764719E-2</v>
      </c>
      <c r="AI2" s="947">
        <f>AG2+AF2</f>
        <v>1.9411764705882353</v>
      </c>
      <c r="AJ2" s="940" t="str">
        <f>S2&amp;"%"</f>
        <v>94.1%</v>
      </c>
      <c r="AK2" s="940"/>
      <c r="AL2" s="940"/>
      <c r="AM2" s="940"/>
      <c r="AN2" s="940"/>
      <c r="AO2" s="940"/>
      <c r="AP2" s="940"/>
      <c r="AQ2" s="940"/>
      <c r="AR2" s="940"/>
      <c r="AS2" s="940"/>
      <c r="AT2" s="940"/>
      <c r="AU2" s="940"/>
      <c r="AV2" s="940"/>
      <c r="AW2" s="940"/>
      <c r="AX2" s="940"/>
      <c r="AY2" s="940"/>
      <c r="AZ2" s="940"/>
      <c r="BA2" s="940"/>
      <c r="BB2" s="940"/>
      <c r="BC2" s="940"/>
      <c r="BD2" s="940"/>
      <c r="BE2" s="940"/>
      <c r="BF2" s="940"/>
      <c r="BG2" s="940"/>
      <c r="BH2" s="940"/>
      <c r="BI2" s="940"/>
      <c r="BJ2" s="940"/>
      <c r="BK2" s="940"/>
      <c r="BL2" s="940"/>
      <c r="BM2" s="940"/>
      <c r="BN2" s="940"/>
      <c r="BO2" s="940"/>
      <c r="BP2" s="940"/>
      <c r="BQ2" s="940"/>
      <c r="BR2" s="940"/>
      <c r="BS2" s="940"/>
      <c r="BT2" s="940"/>
      <c r="BU2" s="940"/>
      <c r="BV2" s="940"/>
      <c r="BW2" s="940"/>
      <c r="BX2" s="940"/>
      <c r="BY2" s="940"/>
      <c r="BZ2" s="940"/>
      <c r="CA2" s="940"/>
      <c r="CB2" s="940"/>
      <c r="CC2" s="940"/>
      <c r="CD2" s="940"/>
      <c r="CE2" s="940"/>
      <c r="CF2" s="940"/>
      <c r="CG2" s="940"/>
      <c r="CH2" s="940"/>
      <c r="CI2" s="940"/>
      <c r="CJ2" s="940"/>
      <c r="CK2" s="940"/>
      <c r="CL2" s="940"/>
      <c r="CM2" s="940"/>
      <c r="CN2" s="940"/>
      <c r="CO2" s="940"/>
      <c r="CP2" s="940"/>
      <c r="CQ2" s="940"/>
      <c r="CR2" s="940"/>
      <c r="CS2" s="940"/>
      <c r="CT2" s="940"/>
      <c r="CU2" s="940"/>
      <c r="CV2" s="940"/>
      <c r="CW2" s="940"/>
      <c r="CX2" s="940"/>
      <c r="CY2" s="940"/>
      <c r="CZ2" s="940"/>
      <c r="DA2" s="940"/>
      <c r="DB2" s="940"/>
      <c r="DC2" s="940"/>
      <c r="DD2" s="940"/>
      <c r="DE2" s="940"/>
      <c r="DF2" s="940"/>
      <c r="DG2" s="940"/>
      <c r="DH2" s="940"/>
      <c r="DI2" s="940"/>
      <c r="DJ2" s="940"/>
      <c r="DK2" s="940"/>
      <c r="DL2" s="940"/>
      <c r="DM2" s="940"/>
      <c r="DN2" s="940"/>
      <c r="DO2" s="940"/>
      <c r="DP2" s="940"/>
      <c r="DQ2" s="940"/>
      <c r="DR2" s="940"/>
      <c r="DS2" s="940"/>
      <c r="DT2" s="940"/>
      <c r="DU2" s="940"/>
      <c r="DV2" s="940"/>
      <c r="DW2" s="940"/>
    </row>
    <row r="3" spans="1:127" ht="13.7" customHeight="1" x14ac:dyDescent="0.3">
      <c r="A3" s="1216" t="s">
        <v>119</v>
      </c>
      <c r="B3" s="1217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19" t="str">
        <f t="shared" ref="C3:C66" si="15">"rgb("&amp;U3&amp;" "&amp;V3&amp;" "&amp;W3&amp;")"</f>
        <v>rgb(250 235 215)</v>
      </c>
      <c r="D3" s="919" t="str">
        <f t="shared" si="0"/>
        <v>hsl(34.3 77.8% 91.2%)</v>
      </c>
      <c r="E3" s="919" t="str">
        <f t="shared" ref="E3:E66" si="16">"hwb("&amp;R3&amp;" "&amp;S3&amp;"% "&amp;T3&amp;"%)"</f>
        <v>hwb(34.3 84.3% 2%)</v>
      </c>
      <c r="F3" s="957" t="str">
        <f t="shared" ref="F3:F66" si="17">IF(U3&lt;10,"  ",IF(U3&lt;100," ", ""))&amp;U3</f>
        <v>250</v>
      </c>
      <c r="G3" s="958" t="str">
        <f t="shared" si="1"/>
        <v>235</v>
      </c>
      <c r="H3" s="959" t="str">
        <f t="shared" si="2"/>
        <v>215</v>
      </c>
      <c r="I3" s="957" t="str">
        <f t="shared" ref="I3:I66" si="18">IF(X3&lt;10,"  ",IF(X3&lt;100," ", ""))&amp;TEXT(O3,"0.0")</f>
        <v xml:space="preserve"> 34.3</v>
      </c>
      <c r="J3" s="958" t="str">
        <f t="shared" si="3"/>
        <v xml:space="preserve"> 77.8</v>
      </c>
      <c r="K3" s="959" t="str">
        <f t="shared" si="4"/>
        <v xml:space="preserve"> 91.2</v>
      </c>
      <c r="L3" s="957" t="str">
        <f t="shared" ref="L3:L66" si="19">I3</f>
        <v xml:space="preserve"> 34.3</v>
      </c>
      <c r="M3" s="958" t="str">
        <f t="shared" ref="M3:M66" si="20">IF(AA3&lt;10,"  ",IF(AA3&lt;100," ", ""))&amp;TEXT(S3,"0.0")</f>
        <v xml:space="preserve"> 84.3</v>
      </c>
      <c r="N3" s="959" t="str">
        <f t="shared" si="5"/>
        <v xml:space="preserve">  2.0</v>
      </c>
      <c r="O3" s="977">
        <f t="shared" si="6"/>
        <v>34.299999999999997</v>
      </c>
      <c r="P3" s="978">
        <f t="shared" si="7"/>
        <v>77.8</v>
      </c>
      <c r="Q3" s="979">
        <f t="shared" ref="Q3:Q66" si="21">ROUND(Z3,1)</f>
        <v>91.2</v>
      </c>
      <c r="R3" s="977">
        <f t="shared" ref="R3:R66" si="22">O3</f>
        <v>34.299999999999997</v>
      </c>
      <c r="S3" s="978">
        <f t="shared" ref="S3:S66" si="23">ROUND(AA3,1)</f>
        <v>84.3</v>
      </c>
      <c r="T3" s="979">
        <f t="shared" si="8"/>
        <v>2</v>
      </c>
      <c r="U3" s="966">
        <v>250</v>
      </c>
      <c r="V3" s="967">
        <v>235</v>
      </c>
      <c r="W3" s="968">
        <v>215</v>
      </c>
      <c r="X3" s="989">
        <f t="shared" si="9"/>
        <v>34.28571428571427</v>
      </c>
      <c r="Y3" s="990">
        <f t="shared" si="10"/>
        <v>77.777777777777729</v>
      </c>
      <c r="Z3" s="991">
        <f t="shared" si="11"/>
        <v>91.17647058823529</v>
      </c>
      <c r="AA3" s="989">
        <f t="shared" si="12"/>
        <v>84.313725490196077</v>
      </c>
      <c r="AB3" s="991">
        <f t="shared" si="13"/>
        <v>1.9607843137254943</v>
      </c>
      <c r="AC3" s="948">
        <f t="shared" ref="AC3:AC66" si="24">U3/255</f>
        <v>0.98039215686274506</v>
      </c>
      <c r="AD3" s="949">
        <f t="shared" ref="AD3:AD66" si="25">V3/255</f>
        <v>0.92156862745098034</v>
      </c>
      <c r="AE3" s="950">
        <f t="shared" ref="AE3:AE66" si="26">W3/255</f>
        <v>0.84313725490196079</v>
      </c>
      <c r="AF3" s="948">
        <f t="shared" ref="AF3:AF66" si="27">MIN(AC3:AE3)</f>
        <v>0.84313725490196079</v>
      </c>
      <c r="AG3" s="949">
        <f t="shared" ref="AG3:AG66" si="28">MAX(AC3:AE3)</f>
        <v>0.98039215686274506</v>
      </c>
      <c r="AH3" s="949">
        <f t="shared" ref="AH3:AH66" si="29">AG3-AF3</f>
        <v>0.13725490196078427</v>
      </c>
      <c r="AI3" s="950">
        <f t="shared" ref="AI3:AI66" si="30">AG3+AF3</f>
        <v>1.8235294117647058</v>
      </c>
      <c r="AJ3" s="940"/>
      <c r="AK3" s="940"/>
      <c r="AL3" s="940"/>
      <c r="AM3" s="940"/>
      <c r="AN3" s="940"/>
      <c r="AO3" s="940"/>
      <c r="AP3" s="940"/>
      <c r="AQ3" s="940"/>
      <c r="AR3" s="940"/>
      <c r="AS3" s="940"/>
      <c r="AT3" s="940"/>
      <c r="AU3" s="940"/>
      <c r="AV3" s="940"/>
      <c r="AW3" s="940"/>
      <c r="AX3" s="940"/>
      <c r="AY3" s="940"/>
      <c r="AZ3" s="940"/>
      <c r="BA3" s="940"/>
      <c r="BB3" s="940"/>
      <c r="BC3" s="940"/>
      <c r="BD3" s="940"/>
      <c r="BE3" s="940"/>
      <c r="BF3" s="940"/>
      <c r="BG3" s="940"/>
      <c r="BH3" s="940"/>
      <c r="BI3" s="940"/>
      <c r="BJ3" s="940"/>
      <c r="BK3" s="940"/>
      <c r="BL3" s="940"/>
      <c r="BM3" s="940"/>
      <c r="BN3" s="940"/>
      <c r="BO3" s="940"/>
      <c r="BP3" s="940"/>
      <c r="BQ3" s="940"/>
      <c r="BR3" s="940"/>
      <c r="BS3" s="940"/>
      <c r="BT3" s="940"/>
      <c r="BU3" s="940"/>
      <c r="BV3" s="940"/>
      <c r="BW3" s="940"/>
      <c r="BX3" s="940"/>
      <c r="BY3" s="940"/>
      <c r="BZ3" s="940"/>
      <c r="CA3" s="940"/>
      <c r="CB3" s="940"/>
      <c r="CC3" s="940"/>
      <c r="CD3" s="940"/>
      <c r="CE3" s="940"/>
      <c r="CF3" s="940"/>
      <c r="CG3" s="940"/>
      <c r="CH3" s="940"/>
      <c r="CI3" s="940"/>
      <c r="CJ3" s="940"/>
      <c r="CK3" s="940"/>
      <c r="CL3" s="940"/>
      <c r="CM3" s="940"/>
      <c r="CN3" s="940"/>
      <c r="CO3" s="940"/>
      <c r="CP3" s="940"/>
      <c r="CQ3" s="940"/>
      <c r="CR3" s="940"/>
      <c r="CS3" s="940"/>
      <c r="CT3" s="940"/>
      <c r="CU3" s="940"/>
      <c r="CV3" s="940"/>
      <c r="CW3" s="940"/>
      <c r="CX3" s="940"/>
      <c r="CY3" s="940"/>
      <c r="CZ3" s="940"/>
      <c r="DA3" s="940"/>
      <c r="DB3" s="940"/>
      <c r="DC3" s="940"/>
      <c r="DD3" s="940"/>
      <c r="DE3" s="940"/>
      <c r="DF3" s="940"/>
      <c r="DG3" s="940"/>
      <c r="DH3" s="940"/>
      <c r="DI3" s="940"/>
      <c r="DJ3" s="940"/>
      <c r="DK3" s="940"/>
      <c r="DL3" s="940"/>
      <c r="DM3" s="940"/>
      <c r="DN3" s="940"/>
      <c r="DO3" s="940"/>
      <c r="DP3" s="940"/>
      <c r="DQ3" s="940"/>
      <c r="DR3" s="940"/>
      <c r="DS3" s="940"/>
      <c r="DT3" s="940"/>
      <c r="DU3" s="940"/>
      <c r="DV3" s="940"/>
      <c r="DW3" s="940"/>
    </row>
    <row r="4" spans="1:127" ht="13.7" customHeight="1" x14ac:dyDescent="0.3">
      <c r="A4" s="1216" t="s">
        <v>120</v>
      </c>
      <c r="B4" s="1217" t="str">
        <f t="shared" si="14"/>
        <v>rgb:[  0,255,255], hsl:[180.0,100.0, 50.0], hwb:[180.0,  0.0,  0.0]</v>
      </c>
      <c r="C4" s="919" t="str">
        <f t="shared" si="15"/>
        <v>rgb(0 255 255)</v>
      </c>
      <c r="D4" s="919" t="str">
        <f t="shared" si="0"/>
        <v>hsl(180 100% 50%)</v>
      </c>
      <c r="E4" s="919" t="str">
        <f t="shared" si="16"/>
        <v>hwb(180 0% 0%)</v>
      </c>
      <c r="F4" s="957" t="str">
        <f t="shared" si="17"/>
        <v xml:space="preserve">  0</v>
      </c>
      <c r="G4" s="958" t="str">
        <f t="shared" si="1"/>
        <v>255</v>
      </c>
      <c r="H4" s="959" t="str">
        <f t="shared" si="2"/>
        <v>255</v>
      </c>
      <c r="I4" s="957" t="str">
        <f t="shared" si="18"/>
        <v>180.0</v>
      </c>
      <c r="J4" s="958" t="str">
        <f t="shared" si="3"/>
        <v>100.0</v>
      </c>
      <c r="K4" s="959" t="str">
        <f t="shared" si="4"/>
        <v xml:space="preserve"> 50.0</v>
      </c>
      <c r="L4" s="957" t="str">
        <f t="shared" si="19"/>
        <v>180.0</v>
      </c>
      <c r="M4" s="958" t="str">
        <f t="shared" si="20"/>
        <v xml:space="preserve">  0.0</v>
      </c>
      <c r="N4" s="959" t="str">
        <f t="shared" si="5"/>
        <v xml:space="preserve">  0.0</v>
      </c>
      <c r="O4" s="977">
        <f t="shared" si="6"/>
        <v>180</v>
      </c>
      <c r="P4" s="978">
        <f t="shared" si="7"/>
        <v>100</v>
      </c>
      <c r="Q4" s="979">
        <f t="shared" si="21"/>
        <v>50</v>
      </c>
      <c r="R4" s="977">
        <f t="shared" si="22"/>
        <v>180</v>
      </c>
      <c r="S4" s="978">
        <f t="shared" si="23"/>
        <v>0</v>
      </c>
      <c r="T4" s="979">
        <f t="shared" si="8"/>
        <v>0</v>
      </c>
      <c r="U4" s="966">
        <v>0</v>
      </c>
      <c r="V4" s="967">
        <v>255</v>
      </c>
      <c r="W4" s="968">
        <v>255</v>
      </c>
      <c r="X4" s="989">
        <f t="shared" si="9"/>
        <v>180</v>
      </c>
      <c r="Y4" s="990">
        <f t="shared" si="10"/>
        <v>100</v>
      </c>
      <c r="Z4" s="991">
        <f t="shared" si="11"/>
        <v>50</v>
      </c>
      <c r="AA4" s="989">
        <f t="shared" si="12"/>
        <v>0</v>
      </c>
      <c r="AB4" s="991">
        <f t="shared" si="13"/>
        <v>0</v>
      </c>
      <c r="AC4" s="948">
        <f t="shared" si="24"/>
        <v>0</v>
      </c>
      <c r="AD4" s="949">
        <f t="shared" si="25"/>
        <v>1</v>
      </c>
      <c r="AE4" s="950">
        <f t="shared" si="26"/>
        <v>1</v>
      </c>
      <c r="AF4" s="948">
        <f t="shared" si="27"/>
        <v>0</v>
      </c>
      <c r="AG4" s="949">
        <f t="shared" si="28"/>
        <v>1</v>
      </c>
      <c r="AH4" s="949">
        <f t="shared" si="29"/>
        <v>1</v>
      </c>
      <c r="AI4" s="950">
        <f t="shared" si="30"/>
        <v>1</v>
      </c>
      <c r="AJ4" s="940"/>
      <c r="AK4" s="940"/>
      <c r="AL4" s="940"/>
      <c r="AM4" s="940"/>
      <c r="AN4" s="940"/>
      <c r="AO4" s="940"/>
      <c r="AP4" s="940"/>
      <c r="AQ4" s="940"/>
      <c r="AR4" s="940"/>
      <c r="AS4" s="940"/>
      <c r="AT4" s="940"/>
      <c r="AU4" s="940"/>
      <c r="AV4" s="940"/>
      <c r="AW4" s="940"/>
      <c r="AX4" s="940"/>
      <c r="AY4" s="940"/>
      <c r="AZ4" s="940"/>
      <c r="BA4" s="940"/>
      <c r="BB4" s="940"/>
      <c r="BC4" s="940"/>
      <c r="BD4" s="940"/>
      <c r="BE4" s="940"/>
      <c r="BF4" s="940"/>
      <c r="BG4" s="940"/>
      <c r="BH4" s="940"/>
      <c r="BI4" s="940"/>
      <c r="BJ4" s="940"/>
      <c r="BK4" s="940"/>
      <c r="BL4" s="940"/>
      <c r="BM4" s="940"/>
      <c r="BN4" s="940"/>
      <c r="BO4" s="940"/>
      <c r="BP4" s="940"/>
      <c r="BQ4" s="940"/>
      <c r="BR4" s="940"/>
      <c r="BS4" s="940"/>
      <c r="BT4" s="940"/>
      <c r="BU4" s="940"/>
      <c r="BV4" s="940"/>
      <c r="BW4" s="940"/>
      <c r="BX4" s="940"/>
      <c r="BY4" s="940"/>
      <c r="BZ4" s="940"/>
      <c r="CA4" s="940"/>
      <c r="CB4" s="940"/>
      <c r="CC4" s="940"/>
      <c r="CD4" s="940"/>
      <c r="CE4" s="940"/>
      <c r="CF4" s="940"/>
      <c r="CG4" s="940"/>
      <c r="CH4" s="940"/>
      <c r="CI4" s="940"/>
      <c r="CJ4" s="940"/>
      <c r="CK4" s="940"/>
      <c r="CL4" s="940"/>
      <c r="CM4" s="940"/>
      <c r="CN4" s="940"/>
      <c r="CO4" s="940"/>
      <c r="CP4" s="940"/>
      <c r="CQ4" s="940"/>
      <c r="CR4" s="940"/>
      <c r="CS4" s="940"/>
      <c r="CT4" s="940"/>
      <c r="CU4" s="940"/>
      <c r="CV4" s="940"/>
      <c r="CW4" s="940"/>
      <c r="CX4" s="940"/>
      <c r="CY4" s="940"/>
      <c r="CZ4" s="940"/>
      <c r="DA4" s="940"/>
      <c r="DB4" s="940"/>
      <c r="DC4" s="940"/>
      <c r="DD4" s="940"/>
      <c r="DE4" s="940"/>
      <c r="DF4" s="940"/>
      <c r="DG4" s="940"/>
      <c r="DH4" s="940"/>
      <c r="DI4" s="940"/>
      <c r="DJ4" s="940"/>
      <c r="DK4" s="940"/>
      <c r="DL4" s="940"/>
      <c r="DM4" s="940"/>
      <c r="DN4" s="940"/>
      <c r="DO4" s="940"/>
      <c r="DP4" s="940"/>
      <c r="DQ4" s="940"/>
      <c r="DR4" s="940"/>
      <c r="DS4" s="940"/>
      <c r="DT4" s="940"/>
      <c r="DU4" s="940"/>
      <c r="DV4" s="940"/>
      <c r="DW4" s="940"/>
    </row>
    <row r="5" spans="1:127" ht="13.7" customHeight="1" x14ac:dyDescent="0.3">
      <c r="A5" s="1216" t="s">
        <v>121</v>
      </c>
      <c r="B5" s="1217" t="str">
        <f t="shared" si="14"/>
        <v>rgb:[127,255,212], hsl:[159.8,100.0, 74.9], hwb:[159.8, 49.8,  0.0]</v>
      </c>
      <c r="C5" s="919" t="str">
        <f t="shared" si="15"/>
        <v>rgb(127 255 212)</v>
      </c>
      <c r="D5" s="919" t="str">
        <f t="shared" si="0"/>
        <v>hsl(159.8 100% 74.9%)</v>
      </c>
      <c r="E5" s="919" t="str">
        <f t="shared" si="16"/>
        <v>hwb(159.8 49.8% 0%)</v>
      </c>
      <c r="F5" s="957" t="str">
        <f t="shared" si="17"/>
        <v>127</v>
      </c>
      <c r="G5" s="958" t="str">
        <f t="shared" si="1"/>
        <v>255</v>
      </c>
      <c r="H5" s="959" t="str">
        <f t="shared" si="2"/>
        <v>212</v>
      </c>
      <c r="I5" s="957" t="str">
        <f t="shared" si="18"/>
        <v>159.8</v>
      </c>
      <c r="J5" s="958" t="str">
        <f t="shared" si="3"/>
        <v>100.0</v>
      </c>
      <c r="K5" s="959" t="str">
        <f t="shared" si="4"/>
        <v xml:space="preserve"> 74.9</v>
      </c>
      <c r="L5" s="957" t="str">
        <f t="shared" si="19"/>
        <v>159.8</v>
      </c>
      <c r="M5" s="958" t="str">
        <f t="shared" si="20"/>
        <v xml:space="preserve"> 49.8</v>
      </c>
      <c r="N5" s="959" t="str">
        <f t="shared" si="5"/>
        <v xml:space="preserve">  0.0</v>
      </c>
      <c r="O5" s="977">
        <f t="shared" si="6"/>
        <v>159.80000000000001</v>
      </c>
      <c r="P5" s="978">
        <f t="shared" si="7"/>
        <v>100</v>
      </c>
      <c r="Q5" s="979">
        <f t="shared" si="21"/>
        <v>74.900000000000006</v>
      </c>
      <c r="R5" s="977">
        <f t="shared" si="22"/>
        <v>159.80000000000001</v>
      </c>
      <c r="S5" s="978">
        <f t="shared" si="23"/>
        <v>49.8</v>
      </c>
      <c r="T5" s="979">
        <f t="shared" si="8"/>
        <v>0</v>
      </c>
      <c r="U5" s="966">
        <v>127</v>
      </c>
      <c r="V5" s="967">
        <v>255</v>
      </c>
      <c r="W5" s="968">
        <v>212</v>
      </c>
      <c r="X5" s="989">
        <f t="shared" si="9"/>
        <v>159.84375</v>
      </c>
      <c r="Y5" s="990">
        <f t="shared" si="10"/>
        <v>100</v>
      </c>
      <c r="Z5" s="991">
        <f t="shared" si="11"/>
        <v>74.901960784313729</v>
      </c>
      <c r="AA5" s="989">
        <f t="shared" si="12"/>
        <v>49.803921568627452</v>
      </c>
      <c r="AB5" s="991">
        <f t="shared" si="13"/>
        <v>0</v>
      </c>
      <c r="AC5" s="948">
        <f t="shared" si="24"/>
        <v>0.49803921568627452</v>
      </c>
      <c r="AD5" s="949">
        <f t="shared" si="25"/>
        <v>1</v>
      </c>
      <c r="AE5" s="950">
        <f t="shared" si="26"/>
        <v>0.83137254901960789</v>
      </c>
      <c r="AF5" s="948">
        <f t="shared" si="27"/>
        <v>0.49803921568627452</v>
      </c>
      <c r="AG5" s="949">
        <f t="shared" si="28"/>
        <v>1</v>
      </c>
      <c r="AH5" s="949">
        <f t="shared" si="29"/>
        <v>0.50196078431372548</v>
      </c>
      <c r="AI5" s="950">
        <f t="shared" si="30"/>
        <v>1.4980392156862745</v>
      </c>
      <c r="AJ5" s="973">
        <f>Y17</f>
        <v>74.999999999999986</v>
      </c>
      <c r="AK5" s="940"/>
      <c r="AL5" s="940"/>
      <c r="AM5" s="940"/>
      <c r="AN5" s="940"/>
      <c r="AO5" s="940"/>
      <c r="AP5" s="940"/>
      <c r="AQ5" s="940"/>
      <c r="AR5" s="940"/>
      <c r="AS5" s="940"/>
      <c r="AT5" s="940"/>
      <c r="AU5" s="940"/>
      <c r="AV5" s="940"/>
      <c r="AW5" s="940"/>
      <c r="AX5" s="940"/>
      <c r="AY5" s="940"/>
      <c r="AZ5" s="940"/>
      <c r="BA5" s="940"/>
      <c r="BB5" s="940"/>
      <c r="BC5" s="940"/>
      <c r="BD5" s="940"/>
      <c r="BE5" s="940"/>
      <c r="BF5" s="940"/>
      <c r="BG5" s="940"/>
      <c r="BH5" s="940"/>
      <c r="BI5" s="940"/>
      <c r="BJ5" s="940"/>
      <c r="BK5" s="940"/>
      <c r="BL5" s="940"/>
      <c r="BM5" s="940"/>
      <c r="BN5" s="940"/>
      <c r="BO5" s="940"/>
      <c r="BP5" s="940"/>
      <c r="BQ5" s="940"/>
      <c r="BR5" s="940"/>
      <c r="BS5" s="940"/>
      <c r="BT5" s="940"/>
      <c r="BU5" s="940"/>
      <c r="BV5" s="940"/>
      <c r="BW5" s="940"/>
      <c r="BX5" s="940"/>
      <c r="BY5" s="940"/>
      <c r="BZ5" s="940"/>
      <c r="CA5" s="940"/>
      <c r="CB5" s="940"/>
      <c r="CC5" s="940"/>
      <c r="CD5" s="940"/>
      <c r="CE5" s="940"/>
      <c r="CF5" s="940"/>
      <c r="CG5" s="940"/>
      <c r="CH5" s="940"/>
      <c r="CI5" s="940"/>
      <c r="CJ5" s="940"/>
      <c r="CK5" s="940"/>
      <c r="CL5" s="940"/>
      <c r="CM5" s="940"/>
      <c r="CN5" s="940"/>
      <c r="CO5" s="940"/>
      <c r="CP5" s="940"/>
      <c r="CQ5" s="940"/>
      <c r="CR5" s="940"/>
      <c r="CS5" s="940"/>
      <c r="CT5" s="940"/>
      <c r="CU5" s="940"/>
      <c r="CV5" s="940"/>
      <c r="CW5" s="940"/>
      <c r="CX5" s="940"/>
      <c r="CY5" s="940"/>
      <c r="CZ5" s="940"/>
      <c r="DA5" s="940"/>
      <c r="DB5" s="940"/>
      <c r="DC5" s="940"/>
      <c r="DD5" s="940"/>
      <c r="DE5" s="940"/>
      <c r="DF5" s="940"/>
      <c r="DG5" s="940"/>
      <c r="DH5" s="940"/>
      <c r="DI5" s="940"/>
      <c r="DJ5" s="940"/>
      <c r="DK5" s="940"/>
      <c r="DL5" s="940"/>
      <c r="DM5" s="940"/>
      <c r="DN5" s="940"/>
      <c r="DO5" s="940"/>
      <c r="DP5" s="940"/>
      <c r="DQ5" s="940"/>
      <c r="DR5" s="940"/>
      <c r="DS5" s="940"/>
      <c r="DT5" s="940"/>
      <c r="DU5" s="940"/>
      <c r="DV5" s="940"/>
      <c r="DW5" s="940"/>
    </row>
    <row r="6" spans="1:127" ht="13.7" customHeight="1" x14ac:dyDescent="0.3">
      <c r="A6" s="1216" t="s">
        <v>122</v>
      </c>
      <c r="B6" s="1217" t="str">
        <f t="shared" si="14"/>
        <v>rgb:[240,255,255], hsl:[180.0,100.0, 97.1], hwb:[180.0, 94.1,  0.0]</v>
      </c>
      <c r="C6" s="919" t="str">
        <f t="shared" si="15"/>
        <v>rgb(240 255 255)</v>
      </c>
      <c r="D6" s="919" t="str">
        <f t="shared" si="0"/>
        <v>hsl(180 100% 97.1%)</v>
      </c>
      <c r="E6" s="919" t="str">
        <f t="shared" si="16"/>
        <v>hwb(180 94.1% 0%)</v>
      </c>
      <c r="F6" s="957" t="str">
        <f t="shared" si="17"/>
        <v>240</v>
      </c>
      <c r="G6" s="958" t="str">
        <f t="shared" si="1"/>
        <v>255</v>
      </c>
      <c r="H6" s="959" t="str">
        <f t="shared" si="2"/>
        <v>255</v>
      </c>
      <c r="I6" s="957" t="str">
        <f t="shared" si="18"/>
        <v>180.0</v>
      </c>
      <c r="J6" s="958" t="str">
        <f t="shared" si="3"/>
        <v>100.0</v>
      </c>
      <c r="K6" s="959" t="str">
        <f t="shared" si="4"/>
        <v xml:space="preserve"> 97.1</v>
      </c>
      <c r="L6" s="957" t="str">
        <f t="shared" si="19"/>
        <v>180.0</v>
      </c>
      <c r="M6" s="958" t="str">
        <f t="shared" si="20"/>
        <v xml:space="preserve"> 94.1</v>
      </c>
      <c r="N6" s="959" t="str">
        <f t="shared" si="5"/>
        <v xml:space="preserve">  0.0</v>
      </c>
      <c r="O6" s="977">
        <f t="shared" si="6"/>
        <v>180</v>
      </c>
      <c r="P6" s="978">
        <f t="shared" si="7"/>
        <v>100</v>
      </c>
      <c r="Q6" s="979">
        <f t="shared" si="21"/>
        <v>97.1</v>
      </c>
      <c r="R6" s="977">
        <f t="shared" si="22"/>
        <v>180</v>
      </c>
      <c r="S6" s="978">
        <f t="shared" si="23"/>
        <v>94.1</v>
      </c>
      <c r="T6" s="979">
        <f t="shared" si="8"/>
        <v>0</v>
      </c>
      <c r="U6" s="966">
        <v>240</v>
      </c>
      <c r="V6" s="967">
        <v>255</v>
      </c>
      <c r="W6" s="968">
        <v>255</v>
      </c>
      <c r="X6" s="989">
        <f t="shared" si="9"/>
        <v>180</v>
      </c>
      <c r="Y6" s="990">
        <f t="shared" si="10"/>
        <v>100</v>
      </c>
      <c r="Z6" s="991">
        <f t="shared" si="11"/>
        <v>97.058823529411768</v>
      </c>
      <c r="AA6" s="989">
        <f t="shared" si="12"/>
        <v>94.117647058823522</v>
      </c>
      <c r="AB6" s="991">
        <f t="shared" si="13"/>
        <v>0</v>
      </c>
      <c r="AC6" s="948">
        <f t="shared" si="24"/>
        <v>0.94117647058823528</v>
      </c>
      <c r="AD6" s="949">
        <f t="shared" si="25"/>
        <v>1</v>
      </c>
      <c r="AE6" s="950">
        <f t="shared" si="26"/>
        <v>1</v>
      </c>
      <c r="AF6" s="948">
        <f t="shared" si="27"/>
        <v>0.94117647058823528</v>
      </c>
      <c r="AG6" s="949">
        <f t="shared" si="28"/>
        <v>1</v>
      </c>
      <c r="AH6" s="949">
        <f t="shared" si="29"/>
        <v>5.8823529411764719E-2</v>
      </c>
      <c r="AI6" s="950">
        <f t="shared" si="30"/>
        <v>1.9411764705882353</v>
      </c>
      <c r="AJ6" s="972">
        <f>MOD(AJ5,1)</f>
        <v>0.99999999999998579</v>
      </c>
      <c r="AK6" s="940"/>
      <c r="AL6" s="940"/>
      <c r="AM6" s="940"/>
      <c r="AN6" s="940"/>
      <c r="AO6" s="940"/>
      <c r="AP6" s="940"/>
      <c r="AQ6" s="940"/>
      <c r="AR6" s="940"/>
      <c r="AS6" s="940"/>
      <c r="AT6" s="940"/>
      <c r="AU6" s="940"/>
      <c r="AV6" s="940"/>
      <c r="AW6" s="940"/>
      <c r="AX6" s="940"/>
      <c r="AY6" s="940"/>
      <c r="AZ6" s="940"/>
      <c r="BA6" s="940"/>
      <c r="BB6" s="940"/>
      <c r="BC6" s="940"/>
      <c r="BD6" s="940"/>
      <c r="BE6" s="940"/>
      <c r="BF6" s="940"/>
      <c r="BG6" s="940"/>
      <c r="BH6" s="940"/>
      <c r="BI6" s="940"/>
      <c r="BJ6" s="940"/>
      <c r="BK6" s="940"/>
      <c r="BL6" s="940"/>
      <c r="BM6" s="940"/>
      <c r="BN6" s="940"/>
      <c r="BO6" s="940"/>
      <c r="BP6" s="940"/>
      <c r="BQ6" s="940"/>
      <c r="BR6" s="940"/>
      <c r="BS6" s="940"/>
      <c r="BT6" s="940"/>
      <c r="BU6" s="940"/>
      <c r="BV6" s="940"/>
      <c r="BW6" s="940"/>
      <c r="BX6" s="940"/>
      <c r="BY6" s="940"/>
      <c r="BZ6" s="940"/>
      <c r="CA6" s="940"/>
      <c r="CB6" s="940"/>
      <c r="CC6" s="940"/>
      <c r="CD6" s="940"/>
      <c r="CE6" s="940"/>
      <c r="CF6" s="940"/>
      <c r="CG6" s="940"/>
      <c r="CH6" s="940"/>
      <c r="CI6" s="940"/>
      <c r="CJ6" s="940"/>
      <c r="CK6" s="940"/>
      <c r="CL6" s="940"/>
      <c r="CM6" s="940"/>
      <c r="CN6" s="940"/>
      <c r="CO6" s="940"/>
      <c r="CP6" s="940"/>
      <c r="CQ6" s="940"/>
      <c r="CR6" s="940"/>
      <c r="CS6" s="940"/>
      <c r="CT6" s="940"/>
      <c r="CU6" s="940"/>
      <c r="CV6" s="940"/>
      <c r="CW6" s="940"/>
      <c r="CX6" s="940"/>
      <c r="CY6" s="940"/>
      <c r="CZ6" s="940"/>
      <c r="DA6" s="940"/>
      <c r="DB6" s="940"/>
      <c r="DC6" s="940"/>
      <c r="DD6" s="940"/>
      <c r="DE6" s="940"/>
      <c r="DF6" s="940"/>
      <c r="DG6" s="940"/>
      <c r="DH6" s="940"/>
      <c r="DI6" s="940"/>
      <c r="DJ6" s="940"/>
      <c r="DK6" s="940"/>
      <c r="DL6" s="940"/>
      <c r="DM6" s="940"/>
      <c r="DN6" s="940"/>
      <c r="DO6" s="940"/>
      <c r="DP6" s="940"/>
      <c r="DQ6" s="940"/>
      <c r="DR6" s="940"/>
      <c r="DS6" s="940"/>
      <c r="DT6" s="940"/>
      <c r="DU6" s="940"/>
      <c r="DV6" s="940"/>
      <c r="DW6" s="940"/>
    </row>
    <row r="7" spans="1:127" ht="13.7" customHeight="1" x14ac:dyDescent="0.3">
      <c r="A7" s="1216" t="s">
        <v>123</v>
      </c>
      <c r="B7" s="1217" t="str">
        <f t="shared" si="14"/>
        <v>rgb:[245,245,220], hsl:[ 60.0, 55.6, 91.2], hwb:[ 60.0, 86.3,  3.9]</v>
      </c>
      <c r="C7" s="919" t="str">
        <f t="shared" si="15"/>
        <v>rgb(245 245 220)</v>
      </c>
      <c r="D7" s="919" t="str">
        <f t="shared" si="0"/>
        <v>hsl(60 55.6% 91.2%)</v>
      </c>
      <c r="E7" s="919" t="str">
        <f t="shared" si="16"/>
        <v>hwb(60 86.3% 3.9%)</v>
      </c>
      <c r="F7" s="957" t="str">
        <f t="shared" si="17"/>
        <v>245</v>
      </c>
      <c r="G7" s="958" t="str">
        <f t="shared" si="1"/>
        <v>245</v>
      </c>
      <c r="H7" s="959" t="str">
        <f t="shared" si="2"/>
        <v>220</v>
      </c>
      <c r="I7" s="957" t="str">
        <f t="shared" si="18"/>
        <v xml:space="preserve"> 60.0</v>
      </c>
      <c r="J7" s="958" t="str">
        <f t="shared" si="3"/>
        <v xml:space="preserve"> 55.6</v>
      </c>
      <c r="K7" s="959" t="str">
        <f t="shared" si="4"/>
        <v xml:space="preserve"> 91.2</v>
      </c>
      <c r="L7" s="957" t="str">
        <f t="shared" si="19"/>
        <v xml:space="preserve"> 60.0</v>
      </c>
      <c r="M7" s="958" t="str">
        <f t="shared" si="20"/>
        <v xml:space="preserve"> 86.3</v>
      </c>
      <c r="N7" s="959" t="str">
        <f t="shared" si="5"/>
        <v xml:space="preserve">  3.9</v>
      </c>
      <c r="O7" s="977">
        <f t="shared" si="6"/>
        <v>60</v>
      </c>
      <c r="P7" s="978">
        <f t="shared" si="7"/>
        <v>55.6</v>
      </c>
      <c r="Q7" s="979">
        <f t="shared" si="21"/>
        <v>91.2</v>
      </c>
      <c r="R7" s="977">
        <f t="shared" si="22"/>
        <v>60</v>
      </c>
      <c r="S7" s="978">
        <f t="shared" si="23"/>
        <v>86.3</v>
      </c>
      <c r="T7" s="979">
        <f t="shared" si="8"/>
        <v>3.9</v>
      </c>
      <c r="U7" s="966">
        <v>245</v>
      </c>
      <c r="V7" s="967">
        <v>245</v>
      </c>
      <c r="W7" s="968">
        <v>220</v>
      </c>
      <c r="X7" s="989">
        <f t="shared" si="9"/>
        <v>60</v>
      </c>
      <c r="Y7" s="990">
        <f t="shared" si="10"/>
        <v>55.5555555555556</v>
      </c>
      <c r="Z7" s="991">
        <f t="shared" si="11"/>
        <v>91.176470588235304</v>
      </c>
      <c r="AA7" s="989">
        <f t="shared" si="12"/>
        <v>86.274509803921575</v>
      </c>
      <c r="AB7" s="991">
        <f t="shared" si="13"/>
        <v>3.9215686274509776</v>
      </c>
      <c r="AC7" s="948">
        <f t="shared" si="24"/>
        <v>0.96078431372549022</v>
      </c>
      <c r="AD7" s="949">
        <f t="shared" si="25"/>
        <v>0.96078431372549022</v>
      </c>
      <c r="AE7" s="950">
        <f t="shared" si="26"/>
        <v>0.86274509803921573</v>
      </c>
      <c r="AF7" s="948">
        <f t="shared" si="27"/>
        <v>0.86274509803921573</v>
      </c>
      <c r="AG7" s="949">
        <f t="shared" si="28"/>
        <v>0.96078431372549022</v>
      </c>
      <c r="AH7" s="949">
        <f t="shared" si="29"/>
        <v>9.8039215686274495E-2</v>
      </c>
      <c r="AI7" s="950">
        <f t="shared" si="30"/>
        <v>1.8235294117647061</v>
      </c>
      <c r="AJ7" s="940"/>
      <c r="AK7" s="940"/>
      <c r="AL7" s="940"/>
      <c r="AM7" s="940"/>
      <c r="AN7" s="940"/>
      <c r="AO7" s="940"/>
      <c r="AP7" s="940"/>
      <c r="AQ7" s="940"/>
      <c r="AR7" s="940"/>
      <c r="AS7" s="940"/>
      <c r="AT7" s="940"/>
      <c r="AU7" s="940"/>
      <c r="AV7" s="940"/>
      <c r="AW7" s="940"/>
      <c r="AX7" s="940"/>
      <c r="AY7" s="940"/>
      <c r="AZ7" s="940"/>
      <c r="BA7" s="940"/>
      <c r="BB7" s="940"/>
      <c r="BC7" s="940"/>
      <c r="BD7" s="940"/>
      <c r="BE7" s="940"/>
      <c r="BF7" s="940"/>
      <c r="BG7" s="940"/>
      <c r="BH7" s="940"/>
      <c r="BI7" s="940"/>
      <c r="BJ7" s="940"/>
      <c r="BK7" s="940"/>
      <c r="BL7" s="940"/>
      <c r="BM7" s="940"/>
      <c r="BN7" s="940"/>
      <c r="BO7" s="940"/>
      <c r="BP7" s="940"/>
      <c r="BQ7" s="940"/>
      <c r="BR7" s="940"/>
      <c r="BS7" s="940"/>
      <c r="BT7" s="940"/>
      <c r="BU7" s="940"/>
      <c r="BV7" s="940"/>
      <c r="BW7" s="940"/>
      <c r="BX7" s="940"/>
      <c r="BY7" s="940"/>
      <c r="BZ7" s="940"/>
      <c r="CA7" s="940"/>
      <c r="CB7" s="940"/>
      <c r="CC7" s="940"/>
      <c r="CD7" s="940"/>
      <c r="CE7" s="940"/>
      <c r="CF7" s="940"/>
      <c r="CG7" s="940"/>
      <c r="CH7" s="940"/>
      <c r="CI7" s="940"/>
      <c r="CJ7" s="940"/>
      <c r="CK7" s="940"/>
      <c r="CL7" s="940"/>
      <c r="CM7" s="940"/>
      <c r="CN7" s="940"/>
      <c r="CO7" s="940"/>
      <c r="CP7" s="940"/>
      <c r="CQ7" s="940"/>
      <c r="CR7" s="940"/>
      <c r="CS7" s="940"/>
      <c r="CT7" s="940"/>
      <c r="CU7" s="940"/>
      <c r="CV7" s="940"/>
      <c r="CW7" s="940"/>
      <c r="CX7" s="940"/>
      <c r="CY7" s="940"/>
      <c r="CZ7" s="940"/>
      <c r="DA7" s="940"/>
      <c r="DB7" s="940"/>
      <c r="DC7" s="940"/>
      <c r="DD7" s="940"/>
      <c r="DE7" s="940"/>
      <c r="DF7" s="940"/>
      <c r="DG7" s="940"/>
      <c r="DH7" s="940"/>
      <c r="DI7" s="940"/>
      <c r="DJ7" s="940"/>
      <c r="DK7" s="940"/>
      <c r="DL7" s="940"/>
      <c r="DM7" s="940"/>
      <c r="DN7" s="940"/>
      <c r="DO7" s="940"/>
      <c r="DP7" s="940"/>
      <c r="DQ7" s="940"/>
      <c r="DR7" s="940"/>
      <c r="DS7" s="940"/>
      <c r="DT7" s="940"/>
      <c r="DU7" s="940"/>
      <c r="DV7" s="940"/>
      <c r="DW7" s="940"/>
    </row>
    <row r="8" spans="1:127" ht="13.7" customHeight="1" x14ac:dyDescent="0.3">
      <c r="A8" s="1216" t="s">
        <v>124</v>
      </c>
      <c r="B8" s="1217" t="str">
        <f t="shared" si="14"/>
        <v>rgb:[255,228,196], hsl:[ 32.5,100.0, 88.4], hwb:[ 32.5, 76.9,  0.0]</v>
      </c>
      <c r="C8" s="919" t="str">
        <f t="shared" si="15"/>
        <v>rgb(255 228 196)</v>
      </c>
      <c r="D8" s="919" t="str">
        <f t="shared" si="0"/>
        <v>hsl(32.5 100% 88.4%)</v>
      </c>
      <c r="E8" s="919" t="str">
        <f t="shared" si="16"/>
        <v>hwb(32.5 76.9% 0%)</v>
      </c>
      <c r="F8" s="957" t="str">
        <f t="shared" si="17"/>
        <v>255</v>
      </c>
      <c r="G8" s="958" t="str">
        <f t="shared" si="1"/>
        <v>228</v>
      </c>
      <c r="H8" s="959" t="str">
        <f t="shared" si="2"/>
        <v>196</v>
      </c>
      <c r="I8" s="957" t="str">
        <f t="shared" si="18"/>
        <v xml:space="preserve"> 32.5</v>
      </c>
      <c r="J8" s="958" t="str">
        <f t="shared" si="3"/>
        <v>100.0</v>
      </c>
      <c r="K8" s="959" t="str">
        <f t="shared" si="4"/>
        <v xml:space="preserve"> 88.4</v>
      </c>
      <c r="L8" s="957" t="str">
        <f t="shared" si="19"/>
        <v xml:space="preserve"> 32.5</v>
      </c>
      <c r="M8" s="958" t="str">
        <f t="shared" si="20"/>
        <v xml:space="preserve"> 76.9</v>
      </c>
      <c r="N8" s="959" t="str">
        <f t="shared" si="5"/>
        <v xml:space="preserve">  0.0</v>
      </c>
      <c r="O8" s="977">
        <f t="shared" si="6"/>
        <v>32.5</v>
      </c>
      <c r="P8" s="978">
        <f t="shared" si="7"/>
        <v>100</v>
      </c>
      <c r="Q8" s="979">
        <f t="shared" si="21"/>
        <v>88.4</v>
      </c>
      <c r="R8" s="977">
        <f t="shared" si="22"/>
        <v>32.5</v>
      </c>
      <c r="S8" s="978">
        <f t="shared" si="23"/>
        <v>76.900000000000006</v>
      </c>
      <c r="T8" s="979">
        <f t="shared" si="8"/>
        <v>0</v>
      </c>
      <c r="U8" s="966">
        <v>255</v>
      </c>
      <c r="V8" s="967">
        <v>228</v>
      </c>
      <c r="W8" s="968">
        <v>196</v>
      </c>
      <c r="X8" s="989">
        <f t="shared" si="9"/>
        <v>32.542372881355938</v>
      </c>
      <c r="Y8" s="990">
        <f t="shared" si="10"/>
        <v>99.999999999999957</v>
      </c>
      <c r="Z8" s="991">
        <f t="shared" si="11"/>
        <v>88.431372549019599</v>
      </c>
      <c r="AA8" s="989">
        <f t="shared" si="12"/>
        <v>76.862745098039227</v>
      </c>
      <c r="AB8" s="991">
        <f t="shared" si="13"/>
        <v>0</v>
      </c>
      <c r="AC8" s="948">
        <f t="shared" si="24"/>
        <v>1</v>
      </c>
      <c r="AD8" s="949">
        <f t="shared" si="25"/>
        <v>0.89411764705882357</v>
      </c>
      <c r="AE8" s="950">
        <f t="shared" si="26"/>
        <v>0.7686274509803922</v>
      </c>
      <c r="AF8" s="948">
        <f t="shared" si="27"/>
        <v>0.7686274509803922</v>
      </c>
      <c r="AG8" s="949">
        <f t="shared" si="28"/>
        <v>1</v>
      </c>
      <c r="AH8" s="949">
        <f t="shared" si="29"/>
        <v>0.2313725490196078</v>
      </c>
      <c r="AI8" s="950">
        <f t="shared" si="30"/>
        <v>1.7686274509803921</v>
      </c>
      <c r="AJ8" s="940"/>
      <c r="AK8" s="940"/>
      <c r="AL8" s="940"/>
      <c r="AM8" s="940"/>
      <c r="AN8" s="940"/>
      <c r="AO8" s="940"/>
      <c r="AP8" s="940"/>
      <c r="AQ8" s="940"/>
      <c r="AR8" s="940"/>
      <c r="AS8" s="940"/>
      <c r="AT8" s="940"/>
      <c r="AU8" s="940"/>
      <c r="AV8" s="940"/>
      <c r="AW8" s="940"/>
      <c r="AX8" s="940"/>
      <c r="AY8" s="940"/>
      <c r="AZ8" s="940"/>
      <c r="BA8" s="940"/>
      <c r="BB8" s="940"/>
      <c r="BC8" s="940"/>
      <c r="BD8" s="940"/>
      <c r="BE8" s="940"/>
      <c r="BF8" s="940"/>
      <c r="BG8" s="940"/>
      <c r="BH8" s="940"/>
      <c r="BI8" s="940"/>
      <c r="BJ8" s="940"/>
      <c r="BK8" s="940"/>
      <c r="BL8" s="940"/>
      <c r="BM8" s="940"/>
      <c r="BN8" s="940"/>
      <c r="BO8" s="940"/>
      <c r="BP8" s="940"/>
      <c r="BQ8" s="940"/>
      <c r="BR8" s="940"/>
      <c r="BS8" s="940"/>
      <c r="BT8" s="940"/>
      <c r="BU8" s="940"/>
      <c r="BV8" s="940"/>
      <c r="BW8" s="940"/>
      <c r="BX8" s="940"/>
      <c r="BY8" s="940"/>
      <c r="BZ8" s="940"/>
      <c r="CA8" s="940"/>
      <c r="CB8" s="940"/>
      <c r="CC8" s="940"/>
      <c r="CD8" s="940"/>
      <c r="CE8" s="940"/>
      <c r="CF8" s="940"/>
      <c r="CG8" s="940"/>
      <c r="CH8" s="940"/>
      <c r="CI8" s="940"/>
      <c r="CJ8" s="940"/>
      <c r="CK8" s="940"/>
      <c r="CL8" s="940"/>
      <c r="CM8" s="940"/>
      <c r="CN8" s="940"/>
      <c r="CO8" s="940"/>
      <c r="CP8" s="940"/>
      <c r="CQ8" s="940"/>
      <c r="CR8" s="940"/>
      <c r="CS8" s="940"/>
      <c r="CT8" s="940"/>
      <c r="CU8" s="940"/>
      <c r="CV8" s="940"/>
      <c r="CW8" s="940"/>
      <c r="CX8" s="940"/>
      <c r="CY8" s="940"/>
      <c r="CZ8" s="940"/>
      <c r="DA8" s="940"/>
      <c r="DB8" s="940"/>
      <c r="DC8" s="940"/>
      <c r="DD8" s="940"/>
      <c r="DE8" s="940"/>
      <c r="DF8" s="940"/>
      <c r="DG8" s="940"/>
      <c r="DH8" s="940"/>
      <c r="DI8" s="940"/>
      <c r="DJ8" s="940"/>
      <c r="DK8" s="940"/>
      <c r="DL8" s="940"/>
      <c r="DM8" s="940"/>
      <c r="DN8" s="940"/>
      <c r="DO8" s="940"/>
      <c r="DP8" s="940"/>
      <c r="DQ8" s="940"/>
      <c r="DR8" s="940"/>
      <c r="DS8" s="940"/>
      <c r="DT8" s="940"/>
      <c r="DU8" s="940"/>
      <c r="DV8" s="940"/>
      <c r="DW8" s="940"/>
    </row>
    <row r="9" spans="1:127" ht="13.7" customHeight="1" x14ac:dyDescent="0.3">
      <c r="A9" s="1216" t="s">
        <v>125</v>
      </c>
      <c r="B9" s="1217" t="str">
        <f t="shared" si="14"/>
        <v>rgb:[  0,  0,  0], hsl:[  0.0,  0.0,  0.0], hwb:[  0.0,  0.0,100.0]</v>
      </c>
      <c r="C9" s="919" t="str">
        <f t="shared" si="15"/>
        <v>rgb(0 0 0)</v>
      </c>
      <c r="D9" s="919" t="str">
        <f t="shared" si="0"/>
        <v>hsl(0 0% 0%)</v>
      </c>
      <c r="E9" s="919" t="str">
        <f t="shared" si="16"/>
        <v>hwb(0 0% 100%)</v>
      </c>
      <c r="F9" s="957" t="str">
        <f t="shared" si="17"/>
        <v xml:space="preserve">  0</v>
      </c>
      <c r="G9" s="958" t="str">
        <f t="shared" si="1"/>
        <v xml:space="preserve">  0</v>
      </c>
      <c r="H9" s="959" t="str">
        <f t="shared" si="2"/>
        <v xml:space="preserve">  0</v>
      </c>
      <c r="I9" s="957" t="str">
        <f t="shared" si="18"/>
        <v xml:space="preserve">  0.0</v>
      </c>
      <c r="J9" s="958" t="str">
        <f t="shared" si="3"/>
        <v xml:space="preserve">  0.0</v>
      </c>
      <c r="K9" s="959" t="str">
        <f t="shared" si="4"/>
        <v xml:space="preserve">  0.0</v>
      </c>
      <c r="L9" s="957" t="str">
        <f t="shared" si="19"/>
        <v xml:space="preserve">  0.0</v>
      </c>
      <c r="M9" s="958" t="str">
        <f t="shared" si="20"/>
        <v xml:space="preserve">  0.0</v>
      </c>
      <c r="N9" s="959" t="str">
        <f t="shared" si="5"/>
        <v>100.0</v>
      </c>
      <c r="O9" s="977">
        <f t="shared" si="6"/>
        <v>0</v>
      </c>
      <c r="P9" s="978">
        <f t="shared" si="7"/>
        <v>0</v>
      </c>
      <c r="Q9" s="979">
        <f t="shared" si="21"/>
        <v>0</v>
      </c>
      <c r="R9" s="977">
        <f t="shared" si="22"/>
        <v>0</v>
      </c>
      <c r="S9" s="978">
        <f t="shared" si="23"/>
        <v>0</v>
      </c>
      <c r="T9" s="979">
        <f t="shared" si="8"/>
        <v>100</v>
      </c>
      <c r="U9" s="966">
        <v>0</v>
      </c>
      <c r="V9" s="967">
        <v>0</v>
      </c>
      <c r="W9" s="968">
        <v>0</v>
      </c>
      <c r="X9" s="989">
        <f t="shared" si="9"/>
        <v>0</v>
      </c>
      <c r="Y9" s="990">
        <f t="shared" si="10"/>
        <v>0</v>
      </c>
      <c r="Z9" s="991">
        <f t="shared" si="11"/>
        <v>0</v>
      </c>
      <c r="AA9" s="989">
        <f t="shared" si="12"/>
        <v>0</v>
      </c>
      <c r="AB9" s="991">
        <f t="shared" si="13"/>
        <v>100</v>
      </c>
      <c r="AC9" s="948">
        <f t="shared" si="24"/>
        <v>0</v>
      </c>
      <c r="AD9" s="949">
        <f t="shared" si="25"/>
        <v>0</v>
      </c>
      <c r="AE9" s="950">
        <f t="shared" si="26"/>
        <v>0</v>
      </c>
      <c r="AF9" s="948">
        <f t="shared" si="27"/>
        <v>0</v>
      </c>
      <c r="AG9" s="949">
        <f t="shared" si="28"/>
        <v>0</v>
      </c>
      <c r="AH9" s="949">
        <f t="shared" si="29"/>
        <v>0</v>
      </c>
      <c r="AI9" s="950">
        <f t="shared" si="30"/>
        <v>0</v>
      </c>
      <c r="AJ9" s="940"/>
      <c r="AK9" s="940"/>
      <c r="AL9" s="940"/>
      <c r="AM9" s="940"/>
      <c r="AN9" s="940"/>
      <c r="AO9" s="940"/>
      <c r="AP9" s="940"/>
      <c r="AQ9" s="940"/>
      <c r="AR9" s="940"/>
      <c r="AS9" s="940"/>
      <c r="AT9" s="940"/>
      <c r="AU9" s="940"/>
      <c r="AV9" s="940"/>
      <c r="AW9" s="940"/>
      <c r="AX9" s="940"/>
      <c r="AY9" s="940"/>
      <c r="AZ9" s="940"/>
      <c r="BA9" s="940"/>
      <c r="BB9" s="940"/>
      <c r="BC9" s="940"/>
      <c r="BD9" s="940"/>
      <c r="BE9" s="940"/>
      <c r="BF9" s="940"/>
      <c r="BG9" s="940"/>
      <c r="BH9" s="940"/>
      <c r="BI9" s="940"/>
      <c r="BJ9" s="940"/>
      <c r="BK9" s="940"/>
      <c r="BL9" s="940"/>
      <c r="BM9" s="940"/>
      <c r="BN9" s="940"/>
      <c r="BO9" s="940"/>
      <c r="BP9" s="940"/>
      <c r="BQ9" s="940"/>
      <c r="BR9" s="940"/>
      <c r="BS9" s="940"/>
      <c r="BT9" s="940"/>
      <c r="BU9" s="940"/>
      <c r="BV9" s="940"/>
      <c r="BW9" s="940"/>
      <c r="BX9" s="940"/>
      <c r="BY9" s="940"/>
      <c r="BZ9" s="940"/>
      <c r="CA9" s="940"/>
      <c r="CB9" s="940"/>
      <c r="CC9" s="940"/>
      <c r="CD9" s="940"/>
      <c r="CE9" s="940"/>
      <c r="CF9" s="940"/>
      <c r="CG9" s="940"/>
      <c r="CH9" s="940"/>
      <c r="CI9" s="940"/>
      <c r="CJ9" s="940"/>
      <c r="CK9" s="940"/>
      <c r="CL9" s="940"/>
      <c r="CM9" s="940"/>
      <c r="CN9" s="940"/>
      <c r="CO9" s="940"/>
      <c r="CP9" s="940"/>
      <c r="CQ9" s="940"/>
      <c r="CR9" s="940"/>
      <c r="CS9" s="940"/>
      <c r="CT9" s="940"/>
      <c r="CU9" s="940"/>
      <c r="CV9" s="940"/>
      <c r="CW9" s="940"/>
      <c r="CX9" s="940"/>
      <c r="CY9" s="940"/>
      <c r="CZ9" s="940"/>
      <c r="DA9" s="940"/>
      <c r="DB9" s="940"/>
      <c r="DC9" s="940"/>
      <c r="DD9" s="940"/>
      <c r="DE9" s="940"/>
      <c r="DF9" s="940"/>
      <c r="DG9" s="940"/>
      <c r="DH9" s="940"/>
      <c r="DI9" s="940"/>
      <c r="DJ9" s="940"/>
      <c r="DK9" s="940"/>
      <c r="DL9" s="940"/>
      <c r="DM9" s="940"/>
      <c r="DN9" s="940"/>
      <c r="DO9" s="940"/>
      <c r="DP9" s="940"/>
      <c r="DQ9" s="940"/>
      <c r="DR9" s="940"/>
      <c r="DS9" s="940"/>
      <c r="DT9" s="940"/>
      <c r="DU9" s="940"/>
      <c r="DV9" s="940"/>
      <c r="DW9" s="940"/>
    </row>
    <row r="10" spans="1:127" ht="13.7" customHeight="1" x14ac:dyDescent="0.3">
      <c r="A10" s="1216" t="s">
        <v>126</v>
      </c>
      <c r="B10" s="1217" t="str">
        <f t="shared" si="14"/>
        <v>rgb:[255,235,205], hsl:[ 36.0,100.0, 90.2], hwb:[ 36.0, 80.4,  0.0]</v>
      </c>
      <c r="C10" s="919" t="str">
        <f t="shared" si="15"/>
        <v>rgb(255 235 205)</v>
      </c>
      <c r="D10" s="919" t="str">
        <f t="shared" si="0"/>
        <v>hsl(36 100% 90.2%)</v>
      </c>
      <c r="E10" s="919" t="str">
        <f t="shared" si="16"/>
        <v>hwb(36 80.4% 0%)</v>
      </c>
      <c r="F10" s="957" t="str">
        <f t="shared" si="17"/>
        <v>255</v>
      </c>
      <c r="G10" s="958" t="str">
        <f t="shared" si="1"/>
        <v>235</v>
      </c>
      <c r="H10" s="959" t="str">
        <f t="shared" si="2"/>
        <v>205</v>
      </c>
      <c r="I10" s="957" t="str">
        <f t="shared" si="18"/>
        <v xml:space="preserve"> 36.0</v>
      </c>
      <c r="J10" s="958" t="str">
        <f t="shared" si="3"/>
        <v>100.0</v>
      </c>
      <c r="K10" s="959" t="str">
        <f t="shared" si="4"/>
        <v xml:space="preserve"> 90.2</v>
      </c>
      <c r="L10" s="957" t="str">
        <f t="shared" si="19"/>
        <v xml:space="preserve"> 36.0</v>
      </c>
      <c r="M10" s="958" t="str">
        <f t="shared" si="20"/>
        <v xml:space="preserve"> 80.4</v>
      </c>
      <c r="N10" s="959" t="str">
        <f t="shared" si="5"/>
        <v xml:space="preserve">  0.0</v>
      </c>
      <c r="O10" s="977">
        <f t="shared" si="6"/>
        <v>36</v>
      </c>
      <c r="P10" s="978">
        <f t="shared" si="7"/>
        <v>100</v>
      </c>
      <c r="Q10" s="979">
        <f t="shared" si="21"/>
        <v>90.2</v>
      </c>
      <c r="R10" s="977">
        <f t="shared" si="22"/>
        <v>36</v>
      </c>
      <c r="S10" s="978">
        <f t="shared" si="23"/>
        <v>80.400000000000006</v>
      </c>
      <c r="T10" s="979">
        <f t="shared" si="8"/>
        <v>0</v>
      </c>
      <c r="U10" s="966">
        <v>255</v>
      </c>
      <c r="V10" s="967">
        <v>235</v>
      </c>
      <c r="W10" s="968">
        <v>205</v>
      </c>
      <c r="X10" s="989">
        <f t="shared" si="9"/>
        <v>35.999999999999979</v>
      </c>
      <c r="Y10" s="990">
        <f t="shared" si="10"/>
        <v>100</v>
      </c>
      <c r="Z10" s="991">
        <f t="shared" si="11"/>
        <v>90.196078431372555</v>
      </c>
      <c r="AA10" s="989">
        <f t="shared" si="12"/>
        <v>80.392156862745097</v>
      </c>
      <c r="AB10" s="991">
        <f t="shared" si="13"/>
        <v>0</v>
      </c>
      <c r="AC10" s="948">
        <f t="shared" si="24"/>
        <v>1</v>
      </c>
      <c r="AD10" s="949">
        <f t="shared" si="25"/>
        <v>0.92156862745098034</v>
      </c>
      <c r="AE10" s="950">
        <f t="shared" si="26"/>
        <v>0.80392156862745101</v>
      </c>
      <c r="AF10" s="948">
        <f t="shared" si="27"/>
        <v>0.80392156862745101</v>
      </c>
      <c r="AG10" s="949">
        <f t="shared" si="28"/>
        <v>1</v>
      </c>
      <c r="AH10" s="949">
        <f t="shared" si="29"/>
        <v>0.19607843137254899</v>
      </c>
      <c r="AI10" s="950">
        <f t="shared" si="30"/>
        <v>1.803921568627451</v>
      </c>
      <c r="AJ10" s="940"/>
      <c r="AK10" s="940"/>
      <c r="AL10" s="940"/>
      <c r="AM10" s="940"/>
      <c r="AN10" s="940"/>
      <c r="AO10" s="940"/>
      <c r="AP10" s="940"/>
      <c r="AQ10" s="940"/>
      <c r="AR10" s="940"/>
      <c r="AS10" s="940"/>
      <c r="AT10" s="940"/>
      <c r="AU10" s="940"/>
      <c r="AV10" s="940"/>
      <c r="AW10" s="940"/>
      <c r="AX10" s="940"/>
      <c r="AY10" s="940"/>
      <c r="AZ10" s="940"/>
      <c r="BA10" s="940"/>
      <c r="BB10" s="940"/>
      <c r="BC10" s="940"/>
      <c r="BD10" s="940"/>
      <c r="BE10" s="940"/>
      <c r="BF10" s="940"/>
      <c r="BG10" s="940"/>
      <c r="BH10" s="940"/>
      <c r="BI10" s="940"/>
      <c r="BJ10" s="940"/>
      <c r="BK10" s="940"/>
      <c r="BL10" s="940"/>
      <c r="BM10" s="940"/>
      <c r="BN10" s="940"/>
      <c r="BO10" s="940"/>
      <c r="BP10" s="940"/>
      <c r="BQ10" s="940"/>
      <c r="BR10" s="940"/>
      <c r="BS10" s="940"/>
      <c r="BT10" s="940"/>
      <c r="BU10" s="940"/>
      <c r="BV10" s="940"/>
      <c r="BW10" s="940"/>
      <c r="BX10" s="940"/>
      <c r="BY10" s="940"/>
      <c r="BZ10" s="940"/>
      <c r="CA10" s="940"/>
      <c r="CB10" s="940"/>
      <c r="CC10" s="940"/>
      <c r="CD10" s="940"/>
      <c r="CE10" s="940"/>
      <c r="CF10" s="940"/>
      <c r="CG10" s="940"/>
      <c r="CH10" s="940"/>
      <c r="CI10" s="940"/>
      <c r="CJ10" s="940"/>
      <c r="CK10" s="940"/>
      <c r="CL10" s="940"/>
      <c r="CM10" s="940"/>
      <c r="CN10" s="940"/>
      <c r="CO10" s="940"/>
      <c r="CP10" s="940"/>
      <c r="CQ10" s="940"/>
      <c r="CR10" s="940"/>
      <c r="CS10" s="940"/>
      <c r="CT10" s="940"/>
      <c r="CU10" s="940"/>
      <c r="CV10" s="940"/>
      <c r="CW10" s="940"/>
      <c r="CX10" s="940"/>
      <c r="CY10" s="940"/>
      <c r="CZ10" s="940"/>
      <c r="DA10" s="940"/>
      <c r="DB10" s="940"/>
      <c r="DC10" s="940"/>
      <c r="DD10" s="940"/>
      <c r="DE10" s="940"/>
      <c r="DF10" s="940"/>
      <c r="DG10" s="940"/>
      <c r="DH10" s="940"/>
      <c r="DI10" s="940"/>
      <c r="DJ10" s="940"/>
      <c r="DK10" s="940"/>
      <c r="DL10" s="940"/>
      <c r="DM10" s="940"/>
      <c r="DN10" s="940"/>
      <c r="DO10" s="940"/>
      <c r="DP10" s="940"/>
      <c r="DQ10" s="940"/>
      <c r="DR10" s="940"/>
      <c r="DS10" s="940"/>
      <c r="DT10" s="940"/>
      <c r="DU10" s="940"/>
      <c r="DV10" s="940"/>
      <c r="DW10" s="940"/>
    </row>
    <row r="11" spans="1:127" ht="13.7" customHeight="1" x14ac:dyDescent="0.3">
      <c r="A11" s="1216" t="s">
        <v>127</v>
      </c>
      <c r="B11" s="1217" t="str">
        <f t="shared" si="14"/>
        <v>rgb:[  0,  0,255], hsl:[240.0,100.0, 50.0], hwb:[240.0,  0.0,  0.0]</v>
      </c>
      <c r="C11" s="919" t="str">
        <f t="shared" si="15"/>
        <v>rgb(0 0 255)</v>
      </c>
      <c r="D11" s="919" t="str">
        <f t="shared" si="0"/>
        <v>hsl(240 100% 50%)</v>
      </c>
      <c r="E11" s="919" t="str">
        <f t="shared" si="16"/>
        <v>hwb(240 0% 0%)</v>
      </c>
      <c r="F11" s="957" t="str">
        <f t="shared" si="17"/>
        <v xml:space="preserve">  0</v>
      </c>
      <c r="G11" s="958" t="str">
        <f t="shared" si="1"/>
        <v xml:space="preserve">  0</v>
      </c>
      <c r="H11" s="959" t="str">
        <f t="shared" si="2"/>
        <v>255</v>
      </c>
      <c r="I11" s="957" t="str">
        <f t="shared" si="18"/>
        <v>240.0</v>
      </c>
      <c r="J11" s="958" t="str">
        <f t="shared" si="3"/>
        <v>100.0</v>
      </c>
      <c r="K11" s="959" t="str">
        <f t="shared" si="4"/>
        <v xml:space="preserve"> 50.0</v>
      </c>
      <c r="L11" s="957" t="str">
        <f t="shared" si="19"/>
        <v>240.0</v>
      </c>
      <c r="M11" s="958" t="str">
        <f t="shared" si="20"/>
        <v xml:space="preserve">  0.0</v>
      </c>
      <c r="N11" s="959" t="str">
        <f t="shared" si="5"/>
        <v xml:space="preserve">  0.0</v>
      </c>
      <c r="O11" s="977">
        <f t="shared" si="6"/>
        <v>240</v>
      </c>
      <c r="P11" s="978">
        <f t="shared" si="7"/>
        <v>100</v>
      </c>
      <c r="Q11" s="979">
        <f t="shared" si="21"/>
        <v>50</v>
      </c>
      <c r="R11" s="977">
        <f t="shared" si="22"/>
        <v>240</v>
      </c>
      <c r="S11" s="978">
        <f t="shared" si="23"/>
        <v>0</v>
      </c>
      <c r="T11" s="979">
        <f t="shared" si="8"/>
        <v>0</v>
      </c>
      <c r="U11" s="966">
        <v>0</v>
      </c>
      <c r="V11" s="967">
        <v>0</v>
      </c>
      <c r="W11" s="968">
        <v>255</v>
      </c>
      <c r="X11" s="989">
        <f t="shared" si="9"/>
        <v>240</v>
      </c>
      <c r="Y11" s="990">
        <f t="shared" si="10"/>
        <v>100</v>
      </c>
      <c r="Z11" s="991">
        <f t="shared" si="11"/>
        <v>50</v>
      </c>
      <c r="AA11" s="989">
        <f t="shared" si="12"/>
        <v>0</v>
      </c>
      <c r="AB11" s="991">
        <f t="shared" si="13"/>
        <v>0</v>
      </c>
      <c r="AC11" s="948">
        <f t="shared" si="24"/>
        <v>0</v>
      </c>
      <c r="AD11" s="949">
        <f t="shared" si="25"/>
        <v>0</v>
      </c>
      <c r="AE11" s="950">
        <f t="shared" si="26"/>
        <v>1</v>
      </c>
      <c r="AF11" s="948">
        <f t="shared" si="27"/>
        <v>0</v>
      </c>
      <c r="AG11" s="949">
        <f t="shared" si="28"/>
        <v>1</v>
      </c>
      <c r="AH11" s="949">
        <f t="shared" si="29"/>
        <v>1</v>
      </c>
      <c r="AI11" s="950">
        <f t="shared" si="30"/>
        <v>1</v>
      </c>
      <c r="AJ11" s="940"/>
      <c r="AK11" s="940"/>
      <c r="AL11" s="940"/>
      <c r="AM11" s="940"/>
      <c r="AN11" s="940"/>
      <c r="AO11" s="940"/>
      <c r="AP11" s="940"/>
      <c r="AQ11" s="940"/>
      <c r="AR11" s="940"/>
      <c r="AS11" s="940"/>
      <c r="AT11" s="940"/>
      <c r="AU11" s="940"/>
      <c r="AV11" s="940"/>
      <c r="AW11" s="940"/>
      <c r="AX11" s="940"/>
      <c r="AY11" s="940"/>
      <c r="AZ11" s="940"/>
      <c r="BA11" s="940"/>
      <c r="BB11" s="940"/>
      <c r="BC11" s="940"/>
      <c r="BD11" s="940"/>
      <c r="BE11" s="940"/>
      <c r="BF11" s="940"/>
      <c r="BG11" s="940"/>
      <c r="BH11" s="940"/>
      <c r="BI11" s="940"/>
      <c r="BJ11" s="940"/>
      <c r="BK11" s="940"/>
      <c r="BL11" s="940"/>
      <c r="BM11" s="940"/>
      <c r="BN11" s="940"/>
      <c r="BO11" s="940"/>
      <c r="BP11" s="940"/>
      <c r="BQ11" s="940"/>
      <c r="BR11" s="940"/>
      <c r="BS11" s="940"/>
      <c r="BT11" s="940"/>
      <c r="BU11" s="940"/>
      <c r="BV11" s="940"/>
      <c r="BW11" s="940"/>
      <c r="BX11" s="940"/>
      <c r="BY11" s="940"/>
      <c r="BZ11" s="940"/>
      <c r="CA11" s="940"/>
      <c r="CB11" s="940"/>
      <c r="CC11" s="940"/>
      <c r="CD11" s="940"/>
      <c r="CE11" s="940"/>
      <c r="CF11" s="940"/>
      <c r="CG11" s="940"/>
      <c r="CH11" s="940"/>
      <c r="CI11" s="940"/>
      <c r="CJ11" s="940"/>
      <c r="CK11" s="940"/>
      <c r="CL11" s="940"/>
      <c r="CM11" s="940"/>
      <c r="CN11" s="940"/>
      <c r="CO11" s="940"/>
      <c r="CP11" s="940"/>
      <c r="CQ11" s="940"/>
      <c r="CR11" s="940"/>
      <c r="CS11" s="940"/>
      <c r="CT11" s="940"/>
      <c r="CU11" s="940"/>
      <c r="CV11" s="940"/>
      <c r="CW11" s="940"/>
      <c r="CX11" s="940"/>
      <c r="CY11" s="940"/>
      <c r="CZ11" s="940"/>
      <c r="DA11" s="940"/>
      <c r="DB11" s="940"/>
      <c r="DC11" s="940"/>
      <c r="DD11" s="940"/>
      <c r="DE11" s="940"/>
      <c r="DF11" s="940"/>
      <c r="DG11" s="940"/>
      <c r="DH11" s="940"/>
      <c r="DI11" s="940"/>
      <c r="DJ11" s="940"/>
      <c r="DK11" s="940"/>
      <c r="DL11" s="940"/>
      <c r="DM11" s="940"/>
      <c r="DN11" s="940"/>
      <c r="DO11" s="940"/>
      <c r="DP11" s="940"/>
      <c r="DQ11" s="940"/>
      <c r="DR11" s="940"/>
      <c r="DS11" s="940"/>
      <c r="DT11" s="940"/>
      <c r="DU11" s="940"/>
      <c r="DV11" s="940"/>
      <c r="DW11" s="940"/>
    </row>
    <row r="12" spans="1:127" ht="13.7" customHeight="1" x14ac:dyDescent="0.3">
      <c r="A12" s="1216" t="s">
        <v>128</v>
      </c>
      <c r="B12" s="1217" t="str">
        <f t="shared" si="14"/>
        <v>rgb:[138, 43,226], hsl:[271.1, 75.9, 52.7], hwb:[271.1, 16.9, 11.4]</v>
      </c>
      <c r="C12" s="919" t="str">
        <f t="shared" si="15"/>
        <v>rgb(138 43 226)</v>
      </c>
      <c r="D12" s="919" t="str">
        <f t="shared" si="0"/>
        <v>hsl(271.1 75.9% 52.7%)</v>
      </c>
      <c r="E12" s="919" t="str">
        <f t="shared" si="16"/>
        <v>hwb(271.1 16.9% 11.4%)</v>
      </c>
      <c r="F12" s="957" t="str">
        <f t="shared" si="17"/>
        <v>138</v>
      </c>
      <c r="G12" s="958" t="str">
        <f t="shared" si="1"/>
        <v xml:space="preserve"> 43</v>
      </c>
      <c r="H12" s="959" t="str">
        <f t="shared" si="2"/>
        <v>226</v>
      </c>
      <c r="I12" s="957" t="str">
        <f t="shared" si="18"/>
        <v>271.1</v>
      </c>
      <c r="J12" s="958" t="str">
        <f t="shared" si="3"/>
        <v xml:space="preserve"> 75.9</v>
      </c>
      <c r="K12" s="959" t="str">
        <f t="shared" si="4"/>
        <v xml:space="preserve"> 52.7</v>
      </c>
      <c r="L12" s="957" t="str">
        <f t="shared" si="19"/>
        <v>271.1</v>
      </c>
      <c r="M12" s="958" t="str">
        <f t="shared" si="20"/>
        <v xml:space="preserve"> 16.9</v>
      </c>
      <c r="N12" s="959" t="str">
        <f t="shared" si="5"/>
        <v xml:space="preserve"> 11.4</v>
      </c>
      <c r="O12" s="977">
        <f t="shared" si="6"/>
        <v>271.10000000000002</v>
      </c>
      <c r="P12" s="978">
        <f t="shared" si="7"/>
        <v>75.900000000000006</v>
      </c>
      <c r="Q12" s="979">
        <f t="shared" si="21"/>
        <v>52.7</v>
      </c>
      <c r="R12" s="977">
        <f t="shared" si="22"/>
        <v>271.10000000000002</v>
      </c>
      <c r="S12" s="978">
        <f t="shared" si="23"/>
        <v>16.899999999999999</v>
      </c>
      <c r="T12" s="979">
        <f t="shared" si="8"/>
        <v>11.4</v>
      </c>
      <c r="U12" s="966">
        <v>138</v>
      </c>
      <c r="V12" s="967">
        <v>43</v>
      </c>
      <c r="W12" s="968">
        <v>226</v>
      </c>
      <c r="X12" s="989">
        <f t="shared" si="9"/>
        <v>271.14754098360658</v>
      </c>
      <c r="Y12" s="990">
        <f t="shared" si="10"/>
        <v>75.93360995850621</v>
      </c>
      <c r="Z12" s="991">
        <f t="shared" si="11"/>
        <v>52.745098039215691</v>
      </c>
      <c r="AA12" s="989">
        <f t="shared" si="12"/>
        <v>16.862745098039216</v>
      </c>
      <c r="AB12" s="991">
        <f t="shared" si="13"/>
        <v>11.372549019607847</v>
      </c>
      <c r="AC12" s="948">
        <f t="shared" si="24"/>
        <v>0.54117647058823526</v>
      </c>
      <c r="AD12" s="949">
        <f t="shared" si="25"/>
        <v>0.16862745098039217</v>
      </c>
      <c r="AE12" s="950">
        <f t="shared" si="26"/>
        <v>0.88627450980392153</v>
      </c>
      <c r="AF12" s="948">
        <f t="shared" si="27"/>
        <v>0.16862745098039217</v>
      </c>
      <c r="AG12" s="949">
        <f t="shared" si="28"/>
        <v>0.88627450980392153</v>
      </c>
      <c r="AH12" s="949">
        <f t="shared" si="29"/>
        <v>0.7176470588235293</v>
      </c>
      <c r="AI12" s="950">
        <f t="shared" si="30"/>
        <v>1.0549019607843138</v>
      </c>
      <c r="AJ12" s="940"/>
      <c r="AK12" s="940"/>
      <c r="AL12" s="940"/>
      <c r="AM12" s="940"/>
      <c r="AN12" s="940"/>
      <c r="AO12" s="940"/>
      <c r="AP12" s="940"/>
      <c r="AQ12" s="940"/>
      <c r="AR12" s="940"/>
      <c r="AS12" s="940"/>
      <c r="AT12" s="940"/>
      <c r="AU12" s="940"/>
      <c r="AV12" s="940"/>
      <c r="AW12" s="940"/>
      <c r="AX12" s="940"/>
      <c r="AY12" s="940"/>
      <c r="AZ12" s="940"/>
      <c r="BA12" s="940"/>
      <c r="BB12" s="940"/>
      <c r="BC12" s="940"/>
      <c r="BD12" s="940"/>
      <c r="BE12" s="940"/>
      <c r="BF12" s="940"/>
      <c r="BG12" s="940"/>
      <c r="BH12" s="940"/>
      <c r="BI12" s="940"/>
      <c r="BJ12" s="940"/>
      <c r="BK12" s="940"/>
      <c r="BL12" s="940"/>
      <c r="BM12" s="940"/>
      <c r="BN12" s="940"/>
      <c r="BO12" s="940"/>
      <c r="BP12" s="940"/>
      <c r="BQ12" s="940"/>
      <c r="BR12" s="940"/>
      <c r="BS12" s="940"/>
      <c r="BT12" s="940"/>
      <c r="BU12" s="940"/>
      <c r="BV12" s="940"/>
      <c r="BW12" s="940"/>
      <c r="BX12" s="940"/>
      <c r="BY12" s="940"/>
      <c r="BZ12" s="940"/>
      <c r="CA12" s="940"/>
      <c r="CB12" s="940"/>
      <c r="CC12" s="940"/>
      <c r="CD12" s="940"/>
      <c r="CE12" s="940"/>
      <c r="CF12" s="940"/>
      <c r="CG12" s="940"/>
      <c r="CH12" s="940"/>
      <c r="CI12" s="940"/>
      <c r="CJ12" s="940"/>
      <c r="CK12" s="940"/>
      <c r="CL12" s="940"/>
      <c r="CM12" s="940"/>
      <c r="CN12" s="940"/>
      <c r="CO12" s="940"/>
      <c r="CP12" s="940"/>
      <c r="CQ12" s="940"/>
      <c r="CR12" s="940"/>
      <c r="CS12" s="940"/>
      <c r="CT12" s="940"/>
      <c r="CU12" s="940"/>
      <c r="CV12" s="940"/>
      <c r="CW12" s="940"/>
      <c r="CX12" s="940"/>
      <c r="CY12" s="940"/>
      <c r="CZ12" s="940"/>
      <c r="DA12" s="940"/>
      <c r="DB12" s="940"/>
      <c r="DC12" s="940"/>
      <c r="DD12" s="940"/>
      <c r="DE12" s="940"/>
      <c r="DF12" s="940"/>
      <c r="DG12" s="940"/>
      <c r="DH12" s="940"/>
      <c r="DI12" s="940"/>
      <c r="DJ12" s="940"/>
      <c r="DK12" s="940"/>
      <c r="DL12" s="940"/>
      <c r="DM12" s="940"/>
      <c r="DN12" s="940"/>
      <c r="DO12" s="940"/>
      <c r="DP12" s="940"/>
      <c r="DQ12" s="940"/>
      <c r="DR12" s="940"/>
      <c r="DS12" s="940"/>
      <c r="DT12" s="940"/>
      <c r="DU12" s="940"/>
      <c r="DV12" s="940"/>
      <c r="DW12" s="940"/>
    </row>
    <row r="13" spans="1:127" ht="13.7" customHeight="1" x14ac:dyDescent="0.3">
      <c r="A13" s="1216" t="s">
        <v>129</v>
      </c>
      <c r="B13" s="1217" t="str">
        <f t="shared" si="14"/>
        <v>rgb:[165, 42, 42], hsl:[  0.0, 59.4, 40.6], hwb:[  0.0, 16.5, 35.3]</v>
      </c>
      <c r="C13" s="919" t="str">
        <f t="shared" si="15"/>
        <v>rgb(165 42 42)</v>
      </c>
      <c r="D13" s="919" t="str">
        <f t="shared" si="0"/>
        <v>hsl(0 59.4% 40.6%)</v>
      </c>
      <c r="E13" s="919" t="str">
        <f t="shared" si="16"/>
        <v>hwb(0 16.5% 35.3%)</v>
      </c>
      <c r="F13" s="957" t="str">
        <f t="shared" si="17"/>
        <v>165</v>
      </c>
      <c r="G13" s="958" t="str">
        <f t="shared" si="1"/>
        <v xml:space="preserve"> 42</v>
      </c>
      <c r="H13" s="959" t="str">
        <f t="shared" si="2"/>
        <v xml:space="preserve"> 42</v>
      </c>
      <c r="I13" s="957" t="str">
        <f t="shared" si="18"/>
        <v xml:space="preserve">  0.0</v>
      </c>
      <c r="J13" s="958" t="str">
        <f t="shared" si="3"/>
        <v xml:space="preserve"> 59.4</v>
      </c>
      <c r="K13" s="959" t="str">
        <f t="shared" si="4"/>
        <v xml:space="preserve"> 40.6</v>
      </c>
      <c r="L13" s="957" t="str">
        <f t="shared" si="19"/>
        <v xml:space="preserve">  0.0</v>
      </c>
      <c r="M13" s="958" t="str">
        <f t="shared" si="20"/>
        <v xml:space="preserve"> 16.5</v>
      </c>
      <c r="N13" s="959" t="str">
        <f t="shared" si="5"/>
        <v xml:space="preserve"> 35.3</v>
      </c>
      <c r="O13" s="977">
        <f t="shared" si="6"/>
        <v>0</v>
      </c>
      <c r="P13" s="978">
        <f t="shared" si="7"/>
        <v>59.4</v>
      </c>
      <c r="Q13" s="979">
        <f t="shared" si="21"/>
        <v>40.6</v>
      </c>
      <c r="R13" s="977">
        <f t="shared" si="22"/>
        <v>0</v>
      </c>
      <c r="S13" s="978">
        <f t="shared" si="23"/>
        <v>16.5</v>
      </c>
      <c r="T13" s="979">
        <f t="shared" si="8"/>
        <v>35.299999999999997</v>
      </c>
      <c r="U13" s="966">
        <v>165</v>
      </c>
      <c r="V13" s="967">
        <v>42</v>
      </c>
      <c r="W13" s="968">
        <v>42</v>
      </c>
      <c r="X13" s="989">
        <f t="shared" si="9"/>
        <v>0</v>
      </c>
      <c r="Y13" s="990">
        <f t="shared" si="10"/>
        <v>59.420289855072475</v>
      </c>
      <c r="Z13" s="991">
        <f t="shared" si="11"/>
        <v>40.588235294117645</v>
      </c>
      <c r="AA13" s="989">
        <f t="shared" si="12"/>
        <v>16.470588235294116</v>
      </c>
      <c r="AB13" s="991">
        <f t="shared" si="13"/>
        <v>35.294117647058819</v>
      </c>
      <c r="AC13" s="948">
        <f t="shared" si="24"/>
        <v>0.6470588235294118</v>
      </c>
      <c r="AD13" s="949">
        <f t="shared" si="25"/>
        <v>0.16470588235294117</v>
      </c>
      <c r="AE13" s="950">
        <f t="shared" si="26"/>
        <v>0.16470588235294117</v>
      </c>
      <c r="AF13" s="948">
        <f t="shared" si="27"/>
        <v>0.16470588235294117</v>
      </c>
      <c r="AG13" s="949">
        <f t="shared" si="28"/>
        <v>0.6470588235294118</v>
      </c>
      <c r="AH13" s="949">
        <f t="shared" si="29"/>
        <v>0.48235294117647065</v>
      </c>
      <c r="AI13" s="950">
        <f t="shared" si="30"/>
        <v>0.81176470588235294</v>
      </c>
      <c r="AJ13" s="940"/>
      <c r="AK13" s="940"/>
      <c r="AL13" s="940"/>
      <c r="AM13" s="940"/>
      <c r="AN13" s="940"/>
      <c r="AO13" s="940"/>
      <c r="AP13" s="940"/>
      <c r="AQ13" s="940"/>
      <c r="AR13" s="940"/>
      <c r="AS13" s="940"/>
      <c r="AT13" s="940"/>
      <c r="AU13" s="940"/>
      <c r="AV13" s="940"/>
      <c r="AW13" s="940"/>
      <c r="AX13" s="940"/>
      <c r="AY13" s="940"/>
      <c r="AZ13" s="940"/>
      <c r="BA13" s="940"/>
      <c r="BB13" s="940"/>
      <c r="BC13" s="940"/>
      <c r="BD13" s="940"/>
      <c r="BE13" s="940"/>
      <c r="BF13" s="940"/>
      <c r="BG13" s="940"/>
      <c r="BH13" s="940"/>
      <c r="BI13" s="940"/>
      <c r="BJ13" s="940"/>
      <c r="BK13" s="940"/>
      <c r="BL13" s="940"/>
      <c r="BM13" s="940"/>
      <c r="BN13" s="940"/>
      <c r="BO13" s="940"/>
      <c r="BP13" s="940"/>
      <c r="BQ13" s="940"/>
      <c r="BR13" s="940"/>
      <c r="BS13" s="940"/>
      <c r="BT13" s="940"/>
      <c r="BU13" s="940"/>
      <c r="BV13" s="940"/>
      <c r="BW13" s="940"/>
      <c r="BX13" s="940"/>
      <c r="BY13" s="940"/>
      <c r="BZ13" s="940"/>
      <c r="CA13" s="940"/>
      <c r="CB13" s="940"/>
      <c r="CC13" s="940"/>
      <c r="CD13" s="940"/>
      <c r="CE13" s="940"/>
      <c r="CF13" s="940"/>
      <c r="CG13" s="940"/>
      <c r="CH13" s="940"/>
      <c r="CI13" s="940"/>
      <c r="CJ13" s="940"/>
      <c r="CK13" s="940"/>
      <c r="CL13" s="940"/>
      <c r="CM13" s="940"/>
      <c r="CN13" s="940"/>
      <c r="CO13" s="940"/>
      <c r="CP13" s="940"/>
      <c r="CQ13" s="940"/>
      <c r="CR13" s="940"/>
      <c r="CS13" s="940"/>
      <c r="CT13" s="940"/>
      <c r="CU13" s="940"/>
      <c r="CV13" s="940"/>
      <c r="CW13" s="940"/>
      <c r="CX13" s="940"/>
      <c r="CY13" s="940"/>
      <c r="CZ13" s="940"/>
      <c r="DA13" s="940"/>
      <c r="DB13" s="940"/>
      <c r="DC13" s="940"/>
      <c r="DD13" s="940"/>
      <c r="DE13" s="940"/>
      <c r="DF13" s="940"/>
      <c r="DG13" s="940"/>
      <c r="DH13" s="940"/>
      <c r="DI13" s="940"/>
      <c r="DJ13" s="940"/>
      <c r="DK13" s="940"/>
      <c r="DL13" s="940"/>
      <c r="DM13" s="940"/>
      <c r="DN13" s="940"/>
      <c r="DO13" s="940"/>
      <c r="DP13" s="940"/>
      <c r="DQ13" s="940"/>
      <c r="DR13" s="940"/>
      <c r="DS13" s="940"/>
      <c r="DT13" s="940"/>
      <c r="DU13" s="940"/>
      <c r="DV13" s="940"/>
      <c r="DW13" s="940"/>
    </row>
    <row r="14" spans="1:127" ht="13.7" customHeight="1" x14ac:dyDescent="0.3">
      <c r="A14" s="1216" t="s">
        <v>130</v>
      </c>
      <c r="B14" s="1217" t="str">
        <f t="shared" si="14"/>
        <v>rgb:[222,184,135], hsl:[ 33.8, 56.9, 70.0], hwb:[ 33.8, 52.9, 12.9]</v>
      </c>
      <c r="C14" s="919" t="str">
        <f t="shared" si="15"/>
        <v>rgb(222 184 135)</v>
      </c>
      <c r="D14" s="919" t="str">
        <f t="shared" si="0"/>
        <v>hsl(33.8 56.9% 70%)</v>
      </c>
      <c r="E14" s="919" t="str">
        <f t="shared" si="16"/>
        <v>hwb(33.8 52.9% 12.9%)</v>
      </c>
      <c r="F14" s="957" t="str">
        <f t="shared" si="17"/>
        <v>222</v>
      </c>
      <c r="G14" s="958" t="str">
        <f t="shared" si="1"/>
        <v>184</v>
      </c>
      <c r="H14" s="959" t="str">
        <f t="shared" si="2"/>
        <v>135</v>
      </c>
      <c r="I14" s="957" t="str">
        <f t="shared" si="18"/>
        <v xml:space="preserve"> 33.8</v>
      </c>
      <c r="J14" s="958" t="str">
        <f t="shared" si="3"/>
        <v xml:space="preserve"> 56.9</v>
      </c>
      <c r="K14" s="959" t="str">
        <f t="shared" si="4"/>
        <v xml:space="preserve"> 70.0</v>
      </c>
      <c r="L14" s="957" t="str">
        <f t="shared" si="19"/>
        <v xml:space="preserve"> 33.8</v>
      </c>
      <c r="M14" s="958" t="str">
        <f t="shared" si="20"/>
        <v xml:space="preserve"> 52.9</v>
      </c>
      <c r="N14" s="959" t="str">
        <f t="shared" si="5"/>
        <v xml:space="preserve"> 12.9</v>
      </c>
      <c r="O14" s="977">
        <f t="shared" si="6"/>
        <v>33.799999999999997</v>
      </c>
      <c r="P14" s="978">
        <f t="shared" si="7"/>
        <v>56.9</v>
      </c>
      <c r="Q14" s="979">
        <f t="shared" si="21"/>
        <v>70</v>
      </c>
      <c r="R14" s="977">
        <f t="shared" si="22"/>
        <v>33.799999999999997</v>
      </c>
      <c r="S14" s="978">
        <f t="shared" si="23"/>
        <v>52.9</v>
      </c>
      <c r="T14" s="979">
        <f t="shared" si="8"/>
        <v>12.9</v>
      </c>
      <c r="U14" s="966">
        <v>222</v>
      </c>
      <c r="V14" s="967">
        <v>184</v>
      </c>
      <c r="W14" s="968">
        <v>135</v>
      </c>
      <c r="X14" s="989">
        <f t="shared" si="9"/>
        <v>33.793103448275858</v>
      </c>
      <c r="Y14" s="990">
        <f t="shared" si="10"/>
        <v>56.862745098039213</v>
      </c>
      <c r="Z14" s="991">
        <f t="shared" si="11"/>
        <v>70</v>
      </c>
      <c r="AA14" s="989">
        <f t="shared" si="12"/>
        <v>52.941176470588239</v>
      </c>
      <c r="AB14" s="991">
        <f t="shared" si="13"/>
        <v>12.941176470588234</v>
      </c>
      <c r="AC14" s="948">
        <f t="shared" si="24"/>
        <v>0.87058823529411766</v>
      </c>
      <c r="AD14" s="949">
        <f t="shared" si="25"/>
        <v>0.72156862745098038</v>
      </c>
      <c r="AE14" s="950">
        <f t="shared" si="26"/>
        <v>0.52941176470588236</v>
      </c>
      <c r="AF14" s="948">
        <f t="shared" si="27"/>
        <v>0.52941176470588236</v>
      </c>
      <c r="AG14" s="949">
        <f t="shared" si="28"/>
        <v>0.87058823529411766</v>
      </c>
      <c r="AH14" s="949">
        <f t="shared" si="29"/>
        <v>0.3411764705882353</v>
      </c>
      <c r="AI14" s="950">
        <f t="shared" si="30"/>
        <v>1.4</v>
      </c>
      <c r="AJ14" s="940"/>
      <c r="AK14" s="940"/>
      <c r="AL14" s="940"/>
      <c r="AM14" s="940"/>
      <c r="AN14" s="940"/>
      <c r="AO14" s="940"/>
      <c r="AP14" s="940"/>
      <c r="AQ14" s="940"/>
      <c r="AR14" s="940"/>
      <c r="AS14" s="940"/>
      <c r="AT14" s="940"/>
      <c r="AU14" s="940"/>
      <c r="AV14" s="940"/>
      <c r="AW14" s="940"/>
      <c r="AX14" s="940"/>
      <c r="AY14" s="940"/>
      <c r="AZ14" s="940"/>
      <c r="BA14" s="940"/>
      <c r="BB14" s="940"/>
      <c r="BC14" s="940"/>
      <c r="BD14" s="940"/>
      <c r="BE14" s="940"/>
      <c r="BF14" s="940"/>
      <c r="BG14" s="940"/>
      <c r="BH14" s="940"/>
      <c r="BI14" s="940"/>
      <c r="BJ14" s="940"/>
      <c r="BK14" s="940"/>
      <c r="BL14" s="940"/>
      <c r="BM14" s="940"/>
      <c r="BN14" s="940"/>
      <c r="BO14" s="940"/>
      <c r="BP14" s="940"/>
      <c r="BQ14" s="940"/>
      <c r="BR14" s="940"/>
      <c r="BS14" s="940"/>
      <c r="BT14" s="940"/>
      <c r="BU14" s="940"/>
      <c r="BV14" s="940"/>
      <c r="BW14" s="940"/>
      <c r="BX14" s="940"/>
      <c r="BY14" s="940"/>
      <c r="BZ14" s="940"/>
      <c r="CA14" s="940"/>
      <c r="CB14" s="940"/>
      <c r="CC14" s="940"/>
      <c r="CD14" s="940"/>
      <c r="CE14" s="940"/>
      <c r="CF14" s="940"/>
      <c r="CG14" s="940"/>
      <c r="CH14" s="940"/>
      <c r="CI14" s="940"/>
      <c r="CJ14" s="940"/>
      <c r="CK14" s="940"/>
      <c r="CL14" s="940"/>
      <c r="CM14" s="940"/>
      <c r="CN14" s="940"/>
      <c r="CO14" s="940"/>
      <c r="CP14" s="940"/>
      <c r="CQ14" s="940"/>
      <c r="CR14" s="940"/>
      <c r="CS14" s="940"/>
      <c r="CT14" s="940"/>
      <c r="CU14" s="940"/>
      <c r="CV14" s="940"/>
      <c r="CW14" s="940"/>
      <c r="CX14" s="940"/>
      <c r="CY14" s="940"/>
      <c r="CZ14" s="940"/>
      <c r="DA14" s="940"/>
      <c r="DB14" s="940"/>
      <c r="DC14" s="940"/>
      <c r="DD14" s="940"/>
      <c r="DE14" s="940"/>
      <c r="DF14" s="940"/>
      <c r="DG14" s="940"/>
      <c r="DH14" s="940"/>
      <c r="DI14" s="940"/>
      <c r="DJ14" s="940"/>
      <c r="DK14" s="940"/>
      <c r="DL14" s="940"/>
      <c r="DM14" s="940"/>
      <c r="DN14" s="940"/>
      <c r="DO14" s="940"/>
      <c r="DP14" s="940"/>
      <c r="DQ14" s="940"/>
      <c r="DR14" s="940"/>
      <c r="DS14" s="940"/>
      <c r="DT14" s="940"/>
      <c r="DU14" s="940"/>
      <c r="DV14" s="940"/>
      <c r="DW14" s="940"/>
    </row>
    <row r="15" spans="1:127" ht="13.7" customHeight="1" x14ac:dyDescent="0.3">
      <c r="A15" s="1216" t="s">
        <v>131</v>
      </c>
      <c r="B15" s="1217" t="str">
        <f t="shared" si="14"/>
        <v>rgb:[ 95,158,160], hsl:[181.8, 25.5, 50.0], hwb:[181.8, 37.3, 37.3]</v>
      </c>
      <c r="C15" s="919" t="str">
        <f t="shared" si="15"/>
        <v>rgb(95 158 160)</v>
      </c>
      <c r="D15" s="919" t="str">
        <f t="shared" si="0"/>
        <v>hsl(181.8 25.5% 50%)</v>
      </c>
      <c r="E15" s="919" t="str">
        <f t="shared" si="16"/>
        <v>hwb(181.8 37.3% 37.3%)</v>
      </c>
      <c r="F15" s="957" t="str">
        <f t="shared" si="17"/>
        <v xml:space="preserve"> 95</v>
      </c>
      <c r="G15" s="958" t="str">
        <f t="shared" si="1"/>
        <v>158</v>
      </c>
      <c r="H15" s="959" t="str">
        <f t="shared" si="2"/>
        <v>160</v>
      </c>
      <c r="I15" s="957" t="str">
        <f t="shared" si="18"/>
        <v>181.8</v>
      </c>
      <c r="J15" s="958" t="str">
        <f t="shared" si="3"/>
        <v xml:space="preserve"> 25.5</v>
      </c>
      <c r="K15" s="959" t="str">
        <f t="shared" si="4"/>
        <v xml:space="preserve"> 50.0</v>
      </c>
      <c r="L15" s="957" t="str">
        <f t="shared" si="19"/>
        <v>181.8</v>
      </c>
      <c r="M15" s="958" t="str">
        <f t="shared" si="20"/>
        <v xml:space="preserve"> 37.3</v>
      </c>
      <c r="N15" s="959" t="str">
        <f t="shared" si="5"/>
        <v xml:space="preserve"> 37.3</v>
      </c>
      <c r="O15" s="977">
        <f t="shared" si="6"/>
        <v>181.8</v>
      </c>
      <c r="P15" s="978">
        <f t="shared" si="7"/>
        <v>25.5</v>
      </c>
      <c r="Q15" s="979">
        <f t="shared" si="21"/>
        <v>50</v>
      </c>
      <c r="R15" s="977">
        <f t="shared" si="22"/>
        <v>181.8</v>
      </c>
      <c r="S15" s="978">
        <f t="shared" si="23"/>
        <v>37.299999999999997</v>
      </c>
      <c r="T15" s="979">
        <f t="shared" si="8"/>
        <v>37.299999999999997</v>
      </c>
      <c r="U15" s="966">
        <v>95</v>
      </c>
      <c r="V15" s="967">
        <v>158</v>
      </c>
      <c r="W15" s="968">
        <v>160</v>
      </c>
      <c r="X15" s="989">
        <f t="shared" si="9"/>
        <v>181.84615384615384</v>
      </c>
      <c r="Y15" s="990">
        <f t="shared" si="10"/>
        <v>25.490196078431371</v>
      </c>
      <c r="Z15" s="991">
        <f t="shared" si="11"/>
        <v>50</v>
      </c>
      <c r="AA15" s="989">
        <f t="shared" si="12"/>
        <v>37.254901960784316</v>
      </c>
      <c r="AB15" s="991">
        <f t="shared" si="13"/>
        <v>37.254901960784316</v>
      </c>
      <c r="AC15" s="948">
        <f t="shared" si="24"/>
        <v>0.37254901960784315</v>
      </c>
      <c r="AD15" s="949">
        <f t="shared" si="25"/>
        <v>0.61960784313725492</v>
      </c>
      <c r="AE15" s="950">
        <f t="shared" si="26"/>
        <v>0.62745098039215685</v>
      </c>
      <c r="AF15" s="948">
        <f t="shared" si="27"/>
        <v>0.37254901960784315</v>
      </c>
      <c r="AG15" s="949">
        <f t="shared" si="28"/>
        <v>0.62745098039215685</v>
      </c>
      <c r="AH15" s="949">
        <f t="shared" si="29"/>
        <v>0.25490196078431371</v>
      </c>
      <c r="AI15" s="950">
        <f t="shared" si="30"/>
        <v>1</v>
      </c>
      <c r="AJ15" s="940"/>
      <c r="AK15" s="940"/>
      <c r="AL15" s="940"/>
      <c r="AM15" s="940"/>
      <c r="AN15" s="940"/>
      <c r="AO15" s="940"/>
      <c r="AP15" s="940"/>
      <c r="AQ15" s="940"/>
      <c r="AR15" s="940"/>
      <c r="AS15" s="940"/>
      <c r="AT15" s="940"/>
      <c r="AU15" s="940"/>
      <c r="AV15" s="940"/>
      <c r="AW15" s="940"/>
      <c r="AX15" s="940"/>
      <c r="AY15" s="940"/>
      <c r="AZ15" s="940"/>
      <c r="BA15" s="940"/>
      <c r="BB15" s="940"/>
      <c r="BC15" s="940"/>
      <c r="BD15" s="940"/>
      <c r="BE15" s="940"/>
      <c r="BF15" s="940"/>
      <c r="BG15" s="940"/>
      <c r="BH15" s="940"/>
      <c r="BI15" s="940"/>
      <c r="BJ15" s="940"/>
      <c r="BK15" s="940"/>
      <c r="BL15" s="940"/>
      <c r="BM15" s="940"/>
      <c r="BN15" s="940"/>
      <c r="BO15" s="940"/>
      <c r="BP15" s="940"/>
      <c r="BQ15" s="940"/>
      <c r="BR15" s="940"/>
      <c r="BS15" s="940"/>
      <c r="BT15" s="940"/>
      <c r="BU15" s="940"/>
      <c r="BV15" s="940"/>
      <c r="BW15" s="940"/>
      <c r="BX15" s="940"/>
      <c r="BY15" s="940"/>
      <c r="BZ15" s="940"/>
      <c r="CA15" s="940"/>
      <c r="CB15" s="940"/>
      <c r="CC15" s="940"/>
      <c r="CD15" s="940"/>
      <c r="CE15" s="940"/>
      <c r="CF15" s="940"/>
      <c r="CG15" s="940"/>
      <c r="CH15" s="940"/>
      <c r="CI15" s="940"/>
      <c r="CJ15" s="940"/>
      <c r="CK15" s="940"/>
      <c r="CL15" s="940"/>
      <c r="CM15" s="940"/>
      <c r="CN15" s="940"/>
      <c r="CO15" s="940"/>
      <c r="CP15" s="940"/>
      <c r="CQ15" s="940"/>
      <c r="CR15" s="940"/>
      <c r="CS15" s="940"/>
      <c r="CT15" s="940"/>
      <c r="CU15" s="940"/>
      <c r="CV15" s="940"/>
      <c r="CW15" s="940"/>
      <c r="CX15" s="940"/>
      <c r="CY15" s="940"/>
      <c r="CZ15" s="940"/>
      <c r="DA15" s="940"/>
      <c r="DB15" s="940"/>
      <c r="DC15" s="940"/>
      <c r="DD15" s="940"/>
      <c r="DE15" s="940"/>
      <c r="DF15" s="940"/>
      <c r="DG15" s="940"/>
      <c r="DH15" s="940"/>
      <c r="DI15" s="940"/>
      <c r="DJ15" s="940"/>
      <c r="DK15" s="940"/>
      <c r="DL15" s="940"/>
      <c r="DM15" s="940"/>
      <c r="DN15" s="940"/>
      <c r="DO15" s="940"/>
      <c r="DP15" s="940"/>
      <c r="DQ15" s="940"/>
      <c r="DR15" s="940"/>
      <c r="DS15" s="940"/>
      <c r="DT15" s="940"/>
      <c r="DU15" s="940"/>
      <c r="DV15" s="940"/>
      <c r="DW15" s="940"/>
    </row>
    <row r="16" spans="1:127" ht="13.7" customHeight="1" x14ac:dyDescent="0.3">
      <c r="A16" s="1216" t="s">
        <v>132</v>
      </c>
      <c r="B16" s="1217" t="str">
        <f t="shared" si="14"/>
        <v>rgb:[127,255,  0], hsl:[ 90.1,100.0, 50.0], hwb:[ 90.1,  0.0,  0.0]</v>
      </c>
      <c r="C16" s="919" t="str">
        <f t="shared" si="15"/>
        <v>rgb(127 255 0)</v>
      </c>
      <c r="D16" s="919" t="str">
        <f t="shared" si="0"/>
        <v>hsl(90.1 100% 50%)</v>
      </c>
      <c r="E16" s="919" t="str">
        <f t="shared" si="16"/>
        <v>hwb(90.1 0% 0%)</v>
      </c>
      <c r="F16" s="957" t="str">
        <f t="shared" si="17"/>
        <v>127</v>
      </c>
      <c r="G16" s="958" t="str">
        <f t="shared" si="1"/>
        <v>255</v>
      </c>
      <c r="H16" s="959" t="str">
        <f t="shared" si="2"/>
        <v xml:space="preserve">  0</v>
      </c>
      <c r="I16" s="957" t="str">
        <f t="shared" si="18"/>
        <v xml:space="preserve"> 90.1</v>
      </c>
      <c r="J16" s="958" t="str">
        <f t="shared" si="3"/>
        <v>100.0</v>
      </c>
      <c r="K16" s="959" t="str">
        <f t="shared" si="4"/>
        <v xml:space="preserve"> 50.0</v>
      </c>
      <c r="L16" s="957" t="str">
        <f t="shared" si="19"/>
        <v xml:space="preserve"> 90.1</v>
      </c>
      <c r="M16" s="958" t="str">
        <f t="shared" si="20"/>
        <v xml:space="preserve">  0.0</v>
      </c>
      <c r="N16" s="959" t="str">
        <f t="shared" si="5"/>
        <v xml:space="preserve">  0.0</v>
      </c>
      <c r="O16" s="977">
        <f t="shared" si="6"/>
        <v>90.1</v>
      </c>
      <c r="P16" s="978">
        <f t="shared" si="7"/>
        <v>100</v>
      </c>
      <c r="Q16" s="979">
        <f t="shared" si="21"/>
        <v>50</v>
      </c>
      <c r="R16" s="977">
        <f t="shared" si="22"/>
        <v>90.1</v>
      </c>
      <c r="S16" s="978">
        <f t="shared" si="23"/>
        <v>0</v>
      </c>
      <c r="T16" s="979">
        <f t="shared" si="8"/>
        <v>0</v>
      </c>
      <c r="U16" s="966">
        <v>127</v>
      </c>
      <c r="V16" s="967">
        <v>255</v>
      </c>
      <c r="W16" s="968">
        <v>0</v>
      </c>
      <c r="X16" s="989">
        <f t="shared" si="9"/>
        <v>90.117647058823536</v>
      </c>
      <c r="Y16" s="990">
        <f t="shared" si="10"/>
        <v>100</v>
      </c>
      <c r="Z16" s="991">
        <f t="shared" si="11"/>
        <v>50</v>
      </c>
      <c r="AA16" s="989">
        <f t="shared" si="12"/>
        <v>0</v>
      </c>
      <c r="AB16" s="991">
        <f t="shared" si="13"/>
        <v>0</v>
      </c>
      <c r="AC16" s="948">
        <f t="shared" si="24"/>
        <v>0.49803921568627452</v>
      </c>
      <c r="AD16" s="949">
        <f t="shared" si="25"/>
        <v>1</v>
      </c>
      <c r="AE16" s="950">
        <f t="shared" si="26"/>
        <v>0</v>
      </c>
      <c r="AF16" s="948">
        <f t="shared" si="27"/>
        <v>0</v>
      </c>
      <c r="AG16" s="949">
        <f t="shared" si="28"/>
        <v>1</v>
      </c>
      <c r="AH16" s="949">
        <f t="shared" si="29"/>
        <v>1</v>
      </c>
      <c r="AI16" s="950">
        <f t="shared" si="30"/>
        <v>1</v>
      </c>
      <c r="AJ16" s="940"/>
      <c r="AK16" s="940"/>
      <c r="AL16" s="940"/>
      <c r="AM16" s="940"/>
      <c r="AN16" s="940"/>
      <c r="AO16" s="940"/>
      <c r="AP16" s="940"/>
      <c r="AQ16" s="940"/>
      <c r="AR16" s="940"/>
      <c r="AS16" s="940"/>
      <c r="AT16" s="940"/>
      <c r="AU16" s="940"/>
      <c r="AV16" s="940"/>
      <c r="AW16" s="940"/>
      <c r="AX16" s="940"/>
      <c r="AY16" s="940"/>
      <c r="AZ16" s="940"/>
      <c r="BA16" s="940"/>
      <c r="BB16" s="940"/>
      <c r="BC16" s="940"/>
      <c r="BD16" s="940"/>
      <c r="BE16" s="940"/>
      <c r="BF16" s="940"/>
      <c r="BG16" s="940"/>
      <c r="BH16" s="940"/>
      <c r="BI16" s="940"/>
      <c r="BJ16" s="940"/>
      <c r="BK16" s="940"/>
      <c r="BL16" s="940"/>
      <c r="BM16" s="940"/>
      <c r="BN16" s="940"/>
      <c r="BO16" s="940"/>
      <c r="BP16" s="940"/>
      <c r="BQ16" s="940"/>
      <c r="BR16" s="940"/>
      <c r="BS16" s="940"/>
      <c r="BT16" s="940"/>
      <c r="BU16" s="940"/>
      <c r="BV16" s="940"/>
      <c r="BW16" s="940"/>
      <c r="BX16" s="940"/>
      <c r="BY16" s="940"/>
      <c r="BZ16" s="940"/>
      <c r="CA16" s="940"/>
      <c r="CB16" s="940"/>
      <c r="CC16" s="940"/>
      <c r="CD16" s="940"/>
      <c r="CE16" s="940"/>
      <c r="CF16" s="940"/>
      <c r="CG16" s="940"/>
      <c r="CH16" s="940"/>
      <c r="CI16" s="940"/>
      <c r="CJ16" s="940"/>
      <c r="CK16" s="940"/>
      <c r="CL16" s="940"/>
      <c r="CM16" s="940"/>
      <c r="CN16" s="940"/>
      <c r="CO16" s="940"/>
      <c r="CP16" s="940"/>
      <c r="CQ16" s="940"/>
      <c r="CR16" s="940"/>
      <c r="CS16" s="940"/>
      <c r="CT16" s="940"/>
      <c r="CU16" s="940"/>
      <c r="CV16" s="940"/>
      <c r="CW16" s="940"/>
      <c r="CX16" s="940"/>
      <c r="CY16" s="940"/>
      <c r="CZ16" s="940"/>
      <c r="DA16" s="940"/>
      <c r="DB16" s="940"/>
      <c r="DC16" s="940"/>
      <c r="DD16" s="940"/>
      <c r="DE16" s="940"/>
      <c r="DF16" s="940"/>
      <c r="DG16" s="940"/>
      <c r="DH16" s="940"/>
      <c r="DI16" s="940"/>
      <c r="DJ16" s="940"/>
      <c r="DK16" s="940"/>
      <c r="DL16" s="940"/>
      <c r="DM16" s="940"/>
      <c r="DN16" s="940"/>
      <c r="DO16" s="940"/>
      <c r="DP16" s="940"/>
      <c r="DQ16" s="940"/>
      <c r="DR16" s="940"/>
      <c r="DS16" s="940"/>
      <c r="DT16" s="940"/>
      <c r="DU16" s="940"/>
      <c r="DV16" s="940"/>
      <c r="DW16" s="940"/>
    </row>
    <row r="17" spans="1:127" ht="13.7" customHeight="1" x14ac:dyDescent="0.3">
      <c r="A17" s="1216" t="s">
        <v>133</v>
      </c>
      <c r="B17" s="1217" t="str">
        <f t="shared" si="14"/>
        <v>rgb:[210,105, 30], hsl:[ 25.0, 75.0, 47.1], hwb:[ 25.0, 11.8, 17.6]</v>
      </c>
      <c r="C17" s="919" t="str">
        <f t="shared" si="15"/>
        <v>rgb(210 105 30)</v>
      </c>
      <c r="D17" s="919" t="str">
        <f t="shared" si="0"/>
        <v>hsl(25 75% 47.1%)</v>
      </c>
      <c r="E17" s="919" t="str">
        <f t="shared" si="16"/>
        <v>hwb(25 11.8% 17.6%)</v>
      </c>
      <c r="F17" s="957" t="str">
        <f t="shared" si="17"/>
        <v>210</v>
      </c>
      <c r="G17" s="958" t="str">
        <f t="shared" si="1"/>
        <v>105</v>
      </c>
      <c r="H17" s="959" t="str">
        <f t="shared" si="2"/>
        <v xml:space="preserve"> 30</v>
      </c>
      <c r="I17" s="957" t="str">
        <f t="shared" si="18"/>
        <v xml:space="preserve"> 25.0</v>
      </c>
      <c r="J17" s="958" t="str">
        <f t="shared" si="3"/>
        <v xml:space="preserve"> 75.0</v>
      </c>
      <c r="K17" s="959" t="str">
        <f t="shared" si="4"/>
        <v xml:space="preserve"> 47.1</v>
      </c>
      <c r="L17" s="957" t="str">
        <f t="shared" si="19"/>
        <v xml:space="preserve"> 25.0</v>
      </c>
      <c r="M17" s="958" t="str">
        <f t="shared" si="20"/>
        <v xml:space="preserve"> 11.8</v>
      </c>
      <c r="N17" s="959" t="str">
        <f t="shared" si="5"/>
        <v xml:space="preserve"> 17.6</v>
      </c>
      <c r="O17" s="977">
        <f t="shared" si="6"/>
        <v>25</v>
      </c>
      <c r="P17" s="978">
        <f t="shared" si="7"/>
        <v>75</v>
      </c>
      <c r="Q17" s="979">
        <f t="shared" si="21"/>
        <v>47.1</v>
      </c>
      <c r="R17" s="977">
        <f t="shared" si="22"/>
        <v>25</v>
      </c>
      <c r="S17" s="978">
        <f t="shared" si="23"/>
        <v>11.8</v>
      </c>
      <c r="T17" s="979">
        <f t="shared" si="8"/>
        <v>17.600000000000001</v>
      </c>
      <c r="U17" s="966">
        <v>210</v>
      </c>
      <c r="V17" s="967">
        <v>105</v>
      </c>
      <c r="W17" s="968">
        <v>30</v>
      </c>
      <c r="X17" s="989">
        <f t="shared" si="9"/>
        <v>24.999999999999996</v>
      </c>
      <c r="Y17" s="990">
        <f t="shared" si="10"/>
        <v>74.999999999999986</v>
      </c>
      <c r="Z17" s="991">
        <f t="shared" si="11"/>
        <v>47.058823529411761</v>
      </c>
      <c r="AA17" s="989">
        <f t="shared" si="12"/>
        <v>11.76470588235294</v>
      </c>
      <c r="AB17" s="991">
        <f t="shared" si="13"/>
        <v>17.647058823529417</v>
      </c>
      <c r="AC17" s="948">
        <f t="shared" si="24"/>
        <v>0.82352941176470584</v>
      </c>
      <c r="AD17" s="949">
        <f t="shared" si="25"/>
        <v>0.41176470588235292</v>
      </c>
      <c r="AE17" s="950">
        <f t="shared" si="26"/>
        <v>0.11764705882352941</v>
      </c>
      <c r="AF17" s="948">
        <f t="shared" si="27"/>
        <v>0.11764705882352941</v>
      </c>
      <c r="AG17" s="949">
        <f t="shared" si="28"/>
        <v>0.82352941176470584</v>
      </c>
      <c r="AH17" s="949">
        <f t="shared" si="29"/>
        <v>0.70588235294117641</v>
      </c>
      <c r="AI17" s="950">
        <f t="shared" si="30"/>
        <v>0.94117647058823528</v>
      </c>
      <c r="AJ17" s="940"/>
      <c r="AK17" s="940"/>
      <c r="AL17" s="940"/>
      <c r="AM17" s="940"/>
      <c r="AN17" s="940"/>
      <c r="AO17" s="940"/>
      <c r="AP17" s="940"/>
      <c r="AQ17" s="940"/>
      <c r="AR17" s="940"/>
      <c r="AS17" s="940"/>
      <c r="AT17" s="940"/>
      <c r="AU17" s="940"/>
      <c r="AV17" s="940"/>
      <c r="AW17" s="940"/>
      <c r="AX17" s="940"/>
      <c r="AY17" s="940"/>
      <c r="AZ17" s="940"/>
      <c r="BA17" s="940"/>
      <c r="BB17" s="940"/>
      <c r="BC17" s="940"/>
      <c r="BD17" s="940"/>
      <c r="BE17" s="940"/>
      <c r="BF17" s="940"/>
      <c r="BG17" s="940"/>
      <c r="BH17" s="940"/>
      <c r="BI17" s="940"/>
      <c r="BJ17" s="940"/>
      <c r="BK17" s="940"/>
      <c r="BL17" s="940"/>
      <c r="BM17" s="940"/>
      <c r="BN17" s="940"/>
      <c r="BO17" s="940"/>
      <c r="BP17" s="940"/>
      <c r="BQ17" s="940"/>
      <c r="BR17" s="940"/>
      <c r="BS17" s="940"/>
      <c r="BT17" s="940"/>
      <c r="BU17" s="940"/>
      <c r="BV17" s="940"/>
      <c r="BW17" s="940"/>
      <c r="BX17" s="940"/>
      <c r="BY17" s="940"/>
      <c r="BZ17" s="940"/>
      <c r="CA17" s="940"/>
      <c r="CB17" s="940"/>
      <c r="CC17" s="940"/>
      <c r="CD17" s="940"/>
      <c r="CE17" s="940"/>
      <c r="CF17" s="940"/>
      <c r="CG17" s="940"/>
      <c r="CH17" s="940"/>
      <c r="CI17" s="940"/>
      <c r="CJ17" s="940"/>
      <c r="CK17" s="940"/>
      <c r="CL17" s="940"/>
      <c r="CM17" s="940"/>
      <c r="CN17" s="940"/>
      <c r="CO17" s="940"/>
      <c r="CP17" s="940"/>
      <c r="CQ17" s="940"/>
      <c r="CR17" s="940"/>
      <c r="CS17" s="940"/>
      <c r="CT17" s="940"/>
      <c r="CU17" s="940"/>
      <c r="CV17" s="940"/>
      <c r="CW17" s="940"/>
      <c r="CX17" s="940"/>
      <c r="CY17" s="940"/>
      <c r="CZ17" s="940"/>
      <c r="DA17" s="940"/>
      <c r="DB17" s="940"/>
      <c r="DC17" s="940"/>
      <c r="DD17" s="940"/>
      <c r="DE17" s="940"/>
      <c r="DF17" s="940"/>
      <c r="DG17" s="940"/>
      <c r="DH17" s="940"/>
      <c r="DI17" s="940"/>
      <c r="DJ17" s="940"/>
      <c r="DK17" s="940"/>
      <c r="DL17" s="940"/>
      <c r="DM17" s="940"/>
      <c r="DN17" s="940"/>
      <c r="DO17" s="940"/>
      <c r="DP17" s="940"/>
      <c r="DQ17" s="940"/>
      <c r="DR17" s="940"/>
      <c r="DS17" s="940"/>
      <c r="DT17" s="940"/>
      <c r="DU17" s="940"/>
      <c r="DV17" s="940"/>
      <c r="DW17" s="940"/>
    </row>
    <row r="18" spans="1:127" ht="13.7" customHeight="1" x14ac:dyDescent="0.3">
      <c r="A18" s="1216" t="s">
        <v>134</v>
      </c>
      <c r="B18" s="1217" t="str">
        <f t="shared" si="14"/>
        <v>rgb:[255,127, 80], hsl:[ 16.1,100.0, 65.7], hwb:[ 16.1, 31.4,  0.0]</v>
      </c>
      <c r="C18" s="919" t="str">
        <f t="shared" si="15"/>
        <v>rgb(255 127 80)</v>
      </c>
      <c r="D18" s="919" t="str">
        <f t="shared" si="0"/>
        <v>hsl(16.1 100% 65.7%)</v>
      </c>
      <c r="E18" s="919" t="str">
        <f t="shared" si="16"/>
        <v>hwb(16.1 31.4% 0%)</v>
      </c>
      <c r="F18" s="957" t="str">
        <f t="shared" si="17"/>
        <v>255</v>
      </c>
      <c r="G18" s="958" t="str">
        <f t="shared" si="1"/>
        <v>127</v>
      </c>
      <c r="H18" s="959" t="str">
        <f t="shared" si="2"/>
        <v xml:space="preserve"> 80</v>
      </c>
      <c r="I18" s="957" t="str">
        <f t="shared" si="18"/>
        <v xml:space="preserve"> 16.1</v>
      </c>
      <c r="J18" s="958" t="str">
        <f t="shared" si="3"/>
        <v>100.0</v>
      </c>
      <c r="K18" s="959" t="str">
        <f t="shared" si="4"/>
        <v xml:space="preserve"> 65.7</v>
      </c>
      <c r="L18" s="957" t="str">
        <f t="shared" si="19"/>
        <v xml:space="preserve"> 16.1</v>
      </c>
      <c r="M18" s="958" t="str">
        <f t="shared" si="20"/>
        <v xml:space="preserve"> 31.4</v>
      </c>
      <c r="N18" s="959" t="str">
        <f t="shared" si="5"/>
        <v xml:space="preserve">  0.0</v>
      </c>
      <c r="O18" s="977">
        <f t="shared" si="6"/>
        <v>16.100000000000001</v>
      </c>
      <c r="P18" s="978">
        <f t="shared" si="7"/>
        <v>100</v>
      </c>
      <c r="Q18" s="979">
        <f t="shared" si="21"/>
        <v>65.7</v>
      </c>
      <c r="R18" s="977">
        <f t="shared" si="22"/>
        <v>16.100000000000001</v>
      </c>
      <c r="S18" s="978">
        <f t="shared" si="23"/>
        <v>31.4</v>
      </c>
      <c r="T18" s="979">
        <f t="shared" si="8"/>
        <v>0</v>
      </c>
      <c r="U18" s="966">
        <v>255</v>
      </c>
      <c r="V18" s="967">
        <v>127</v>
      </c>
      <c r="W18" s="968">
        <v>80</v>
      </c>
      <c r="X18" s="989">
        <f t="shared" si="9"/>
        <v>16.114285714285714</v>
      </c>
      <c r="Y18" s="990">
        <f t="shared" si="10"/>
        <v>100</v>
      </c>
      <c r="Z18" s="991">
        <f t="shared" si="11"/>
        <v>65.686274509803923</v>
      </c>
      <c r="AA18" s="989">
        <f t="shared" si="12"/>
        <v>31.372549019607842</v>
      </c>
      <c r="AB18" s="991">
        <f t="shared" si="13"/>
        <v>0</v>
      </c>
      <c r="AC18" s="948">
        <f t="shared" si="24"/>
        <v>1</v>
      </c>
      <c r="AD18" s="949">
        <f t="shared" si="25"/>
        <v>0.49803921568627452</v>
      </c>
      <c r="AE18" s="950">
        <f t="shared" si="26"/>
        <v>0.31372549019607843</v>
      </c>
      <c r="AF18" s="948">
        <f t="shared" si="27"/>
        <v>0.31372549019607843</v>
      </c>
      <c r="AG18" s="949">
        <f t="shared" si="28"/>
        <v>1</v>
      </c>
      <c r="AH18" s="949">
        <f t="shared" si="29"/>
        <v>0.68627450980392157</v>
      </c>
      <c r="AI18" s="950">
        <f t="shared" si="30"/>
        <v>1.3137254901960784</v>
      </c>
      <c r="AJ18" s="940"/>
      <c r="AK18" s="940"/>
      <c r="AL18" s="940"/>
      <c r="AM18" s="940"/>
      <c r="AN18" s="940"/>
      <c r="AO18" s="940"/>
      <c r="AP18" s="940"/>
      <c r="AQ18" s="940"/>
      <c r="AR18" s="940"/>
      <c r="AS18" s="940"/>
      <c r="AT18" s="940"/>
      <c r="AU18" s="940"/>
      <c r="AV18" s="940"/>
      <c r="AW18" s="940"/>
      <c r="AX18" s="940"/>
      <c r="AY18" s="940"/>
      <c r="AZ18" s="940"/>
      <c r="BA18" s="940"/>
      <c r="BB18" s="940"/>
      <c r="BC18" s="940"/>
      <c r="BD18" s="940"/>
      <c r="BE18" s="940"/>
      <c r="BF18" s="940"/>
      <c r="BG18" s="940"/>
      <c r="BH18" s="940"/>
      <c r="BI18" s="940"/>
      <c r="BJ18" s="940"/>
      <c r="BK18" s="940"/>
      <c r="BL18" s="940"/>
      <c r="BM18" s="940"/>
      <c r="BN18" s="940"/>
      <c r="BO18" s="940"/>
      <c r="BP18" s="940"/>
      <c r="BQ18" s="940"/>
      <c r="BR18" s="940"/>
      <c r="BS18" s="940"/>
      <c r="BT18" s="940"/>
      <c r="BU18" s="940"/>
      <c r="BV18" s="940"/>
      <c r="BW18" s="940"/>
      <c r="BX18" s="940"/>
      <c r="BY18" s="940"/>
      <c r="BZ18" s="940"/>
      <c r="CA18" s="940"/>
      <c r="CB18" s="940"/>
      <c r="CC18" s="940"/>
      <c r="CD18" s="940"/>
      <c r="CE18" s="940"/>
      <c r="CF18" s="940"/>
      <c r="CG18" s="940"/>
      <c r="CH18" s="940"/>
      <c r="CI18" s="940"/>
      <c r="CJ18" s="940"/>
      <c r="CK18" s="940"/>
      <c r="CL18" s="940"/>
      <c r="CM18" s="940"/>
      <c r="CN18" s="940"/>
      <c r="CO18" s="940"/>
      <c r="CP18" s="940"/>
      <c r="CQ18" s="940"/>
      <c r="CR18" s="940"/>
      <c r="CS18" s="940"/>
      <c r="CT18" s="940"/>
      <c r="CU18" s="940"/>
      <c r="CV18" s="940"/>
      <c r="CW18" s="940"/>
      <c r="CX18" s="940"/>
      <c r="CY18" s="940"/>
      <c r="CZ18" s="940"/>
      <c r="DA18" s="940"/>
      <c r="DB18" s="940"/>
      <c r="DC18" s="940"/>
      <c r="DD18" s="940"/>
      <c r="DE18" s="940"/>
      <c r="DF18" s="940"/>
      <c r="DG18" s="940"/>
      <c r="DH18" s="940"/>
      <c r="DI18" s="940"/>
      <c r="DJ18" s="940"/>
      <c r="DK18" s="940"/>
      <c r="DL18" s="940"/>
      <c r="DM18" s="940"/>
      <c r="DN18" s="940"/>
      <c r="DO18" s="940"/>
      <c r="DP18" s="940"/>
      <c r="DQ18" s="940"/>
      <c r="DR18" s="940"/>
      <c r="DS18" s="940"/>
      <c r="DT18" s="940"/>
      <c r="DU18" s="940"/>
      <c r="DV18" s="940"/>
      <c r="DW18" s="940"/>
    </row>
    <row r="19" spans="1:127" ht="13.7" customHeight="1" x14ac:dyDescent="0.3">
      <c r="A19" s="1216" t="s">
        <v>135</v>
      </c>
      <c r="B19" s="1217" t="str">
        <f t="shared" si="14"/>
        <v>rgb:[100,149,237], hsl:[218.5, 79.2, 66.1], hwb:[218.5, 39.2,  7.1]</v>
      </c>
      <c r="C19" s="919" t="str">
        <f t="shared" si="15"/>
        <v>rgb(100 149 237)</v>
      </c>
      <c r="D19" s="919" t="str">
        <f t="shared" si="0"/>
        <v>hsl(218.5 79.2% 66.1%)</v>
      </c>
      <c r="E19" s="919" t="str">
        <f t="shared" si="16"/>
        <v>hwb(218.5 39.2% 7.1%)</v>
      </c>
      <c r="F19" s="957" t="str">
        <f t="shared" si="17"/>
        <v>100</v>
      </c>
      <c r="G19" s="958" t="str">
        <f t="shared" si="1"/>
        <v>149</v>
      </c>
      <c r="H19" s="959" t="str">
        <f t="shared" si="2"/>
        <v>237</v>
      </c>
      <c r="I19" s="957" t="str">
        <f t="shared" si="18"/>
        <v>218.5</v>
      </c>
      <c r="J19" s="958" t="str">
        <f t="shared" si="3"/>
        <v xml:space="preserve"> 79.2</v>
      </c>
      <c r="K19" s="959" t="str">
        <f t="shared" si="4"/>
        <v xml:space="preserve"> 66.1</v>
      </c>
      <c r="L19" s="957" t="str">
        <f t="shared" si="19"/>
        <v>218.5</v>
      </c>
      <c r="M19" s="958" t="str">
        <f t="shared" si="20"/>
        <v xml:space="preserve"> 39.2</v>
      </c>
      <c r="N19" s="959" t="str">
        <f t="shared" si="5"/>
        <v xml:space="preserve">  7.1</v>
      </c>
      <c r="O19" s="977">
        <f t="shared" si="6"/>
        <v>218.5</v>
      </c>
      <c r="P19" s="978">
        <f t="shared" si="7"/>
        <v>79.2</v>
      </c>
      <c r="Q19" s="979">
        <f t="shared" si="21"/>
        <v>66.099999999999994</v>
      </c>
      <c r="R19" s="977">
        <f t="shared" si="22"/>
        <v>218.5</v>
      </c>
      <c r="S19" s="978">
        <f t="shared" si="23"/>
        <v>39.200000000000003</v>
      </c>
      <c r="T19" s="979">
        <f t="shared" si="8"/>
        <v>7.1</v>
      </c>
      <c r="U19" s="966">
        <v>100</v>
      </c>
      <c r="V19" s="967">
        <v>149</v>
      </c>
      <c r="W19" s="968">
        <v>237</v>
      </c>
      <c r="X19" s="989">
        <f t="shared" si="9"/>
        <v>218.54014598540147</v>
      </c>
      <c r="Y19" s="990">
        <f t="shared" si="10"/>
        <v>79.190751445086718</v>
      </c>
      <c r="Z19" s="991">
        <f t="shared" si="11"/>
        <v>66.078431372549019</v>
      </c>
      <c r="AA19" s="989">
        <f t="shared" si="12"/>
        <v>39.215686274509807</v>
      </c>
      <c r="AB19" s="991">
        <f t="shared" si="13"/>
        <v>7.0588235294117618</v>
      </c>
      <c r="AC19" s="948">
        <f t="shared" si="24"/>
        <v>0.39215686274509803</v>
      </c>
      <c r="AD19" s="949">
        <f t="shared" si="25"/>
        <v>0.58431372549019611</v>
      </c>
      <c r="AE19" s="950">
        <f t="shared" si="26"/>
        <v>0.92941176470588238</v>
      </c>
      <c r="AF19" s="948">
        <f t="shared" si="27"/>
        <v>0.39215686274509803</v>
      </c>
      <c r="AG19" s="949">
        <f t="shared" si="28"/>
        <v>0.92941176470588238</v>
      </c>
      <c r="AH19" s="949">
        <f t="shared" si="29"/>
        <v>0.5372549019607844</v>
      </c>
      <c r="AI19" s="950">
        <f t="shared" si="30"/>
        <v>1.3215686274509804</v>
      </c>
      <c r="AJ19" s="940"/>
      <c r="AK19" s="940"/>
      <c r="AL19" s="940"/>
      <c r="AM19" s="940"/>
      <c r="AN19" s="940"/>
      <c r="AO19" s="940"/>
      <c r="AP19" s="940"/>
      <c r="AQ19" s="940"/>
      <c r="AR19" s="940"/>
      <c r="AS19" s="940"/>
      <c r="AT19" s="940"/>
      <c r="AU19" s="940"/>
      <c r="AV19" s="940"/>
      <c r="AW19" s="940"/>
      <c r="AX19" s="940"/>
      <c r="AY19" s="940"/>
      <c r="AZ19" s="940"/>
      <c r="BA19" s="940"/>
      <c r="BB19" s="940"/>
      <c r="BC19" s="940"/>
      <c r="BD19" s="940"/>
      <c r="BE19" s="940"/>
      <c r="BF19" s="940"/>
      <c r="BG19" s="940"/>
      <c r="BH19" s="940"/>
      <c r="BI19" s="940"/>
      <c r="BJ19" s="940"/>
      <c r="BK19" s="940"/>
      <c r="BL19" s="940"/>
      <c r="BM19" s="940"/>
      <c r="BN19" s="940"/>
      <c r="BO19" s="940"/>
      <c r="BP19" s="940"/>
      <c r="BQ19" s="940"/>
      <c r="BR19" s="940"/>
      <c r="BS19" s="940"/>
      <c r="BT19" s="940"/>
      <c r="BU19" s="940"/>
      <c r="BV19" s="940"/>
      <c r="BW19" s="940"/>
      <c r="BX19" s="940"/>
      <c r="BY19" s="940"/>
      <c r="BZ19" s="940"/>
      <c r="CA19" s="940"/>
      <c r="CB19" s="940"/>
      <c r="CC19" s="940"/>
      <c r="CD19" s="940"/>
      <c r="CE19" s="940"/>
      <c r="CF19" s="940"/>
      <c r="CG19" s="940"/>
      <c r="CH19" s="940"/>
      <c r="CI19" s="940"/>
      <c r="CJ19" s="940"/>
      <c r="CK19" s="940"/>
      <c r="CL19" s="940"/>
      <c r="CM19" s="940"/>
      <c r="CN19" s="940"/>
      <c r="CO19" s="940"/>
      <c r="CP19" s="940"/>
      <c r="CQ19" s="940"/>
      <c r="CR19" s="940"/>
      <c r="CS19" s="940"/>
      <c r="CT19" s="940"/>
      <c r="CU19" s="940"/>
      <c r="CV19" s="940"/>
      <c r="CW19" s="940"/>
      <c r="CX19" s="940"/>
      <c r="CY19" s="940"/>
      <c r="CZ19" s="940"/>
      <c r="DA19" s="940"/>
      <c r="DB19" s="940"/>
      <c r="DC19" s="940"/>
      <c r="DD19" s="940"/>
      <c r="DE19" s="940"/>
      <c r="DF19" s="940"/>
      <c r="DG19" s="940"/>
      <c r="DH19" s="940"/>
      <c r="DI19" s="940"/>
      <c r="DJ19" s="940"/>
      <c r="DK19" s="940"/>
      <c r="DL19" s="940"/>
      <c r="DM19" s="940"/>
      <c r="DN19" s="940"/>
      <c r="DO19" s="940"/>
      <c r="DP19" s="940"/>
      <c r="DQ19" s="940"/>
      <c r="DR19" s="940"/>
      <c r="DS19" s="940"/>
      <c r="DT19" s="940"/>
      <c r="DU19" s="940"/>
      <c r="DV19" s="940"/>
      <c r="DW19" s="940"/>
    </row>
    <row r="20" spans="1:127" ht="13.7" customHeight="1" x14ac:dyDescent="0.3">
      <c r="A20" s="1216" t="s">
        <v>136</v>
      </c>
      <c r="B20" s="1217" t="str">
        <f t="shared" si="14"/>
        <v>rgb:[255,248,220], hsl:[ 48.0,100.0, 93.1], hwb:[ 48.0, 86.3,  0.0]</v>
      </c>
      <c r="C20" s="919" t="str">
        <f t="shared" si="15"/>
        <v>rgb(255 248 220)</v>
      </c>
      <c r="D20" s="919" t="str">
        <f t="shared" si="0"/>
        <v>hsl(48 100% 93.1%)</v>
      </c>
      <c r="E20" s="919" t="str">
        <f t="shared" si="16"/>
        <v>hwb(48 86.3% 0%)</v>
      </c>
      <c r="F20" s="957" t="str">
        <f t="shared" si="17"/>
        <v>255</v>
      </c>
      <c r="G20" s="958" t="str">
        <f t="shared" si="1"/>
        <v>248</v>
      </c>
      <c r="H20" s="959" t="str">
        <f t="shared" si="2"/>
        <v>220</v>
      </c>
      <c r="I20" s="957" t="str">
        <f t="shared" si="18"/>
        <v xml:space="preserve"> 48.0</v>
      </c>
      <c r="J20" s="958" t="str">
        <f t="shared" si="3"/>
        <v>100.0</v>
      </c>
      <c r="K20" s="959" t="str">
        <f t="shared" si="4"/>
        <v xml:space="preserve"> 93.1</v>
      </c>
      <c r="L20" s="957" t="str">
        <f t="shared" si="19"/>
        <v xml:space="preserve"> 48.0</v>
      </c>
      <c r="M20" s="958" t="str">
        <f t="shared" si="20"/>
        <v xml:space="preserve"> 86.3</v>
      </c>
      <c r="N20" s="959" t="str">
        <f t="shared" si="5"/>
        <v xml:space="preserve">  0.0</v>
      </c>
      <c r="O20" s="977">
        <f t="shared" si="6"/>
        <v>48</v>
      </c>
      <c r="P20" s="978">
        <f t="shared" si="7"/>
        <v>100</v>
      </c>
      <c r="Q20" s="979">
        <f t="shared" si="21"/>
        <v>93.1</v>
      </c>
      <c r="R20" s="977">
        <f t="shared" si="22"/>
        <v>48</v>
      </c>
      <c r="S20" s="978">
        <f t="shared" si="23"/>
        <v>86.3</v>
      </c>
      <c r="T20" s="979">
        <f t="shared" si="8"/>
        <v>0</v>
      </c>
      <c r="U20" s="966">
        <v>255</v>
      </c>
      <c r="V20" s="967">
        <v>248</v>
      </c>
      <c r="W20" s="968">
        <v>220</v>
      </c>
      <c r="X20" s="989">
        <f t="shared" si="9"/>
        <v>47.999999999999986</v>
      </c>
      <c r="Y20" s="990">
        <f t="shared" si="10"/>
        <v>100</v>
      </c>
      <c r="Z20" s="991">
        <f t="shared" si="11"/>
        <v>93.137254901960787</v>
      </c>
      <c r="AA20" s="989">
        <f t="shared" si="12"/>
        <v>86.274509803921575</v>
      </c>
      <c r="AB20" s="991">
        <f t="shared" si="13"/>
        <v>0</v>
      </c>
      <c r="AC20" s="948">
        <f t="shared" si="24"/>
        <v>1</v>
      </c>
      <c r="AD20" s="949">
        <f t="shared" si="25"/>
        <v>0.97254901960784312</v>
      </c>
      <c r="AE20" s="950">
        <f t="shared" si="26"/>
        <v>0.86274509803921573</v>
      </c>
      <c r="AF20" s="948">
        <f t="shared" si="27"/>
        <v>0.86274509803921573</v>
      </c>
      <c r="AG20" s="949">
        <f t="shared" si="28"/>
        <v>1</v>
      </c>
      <c r="AH20" s="949">
        <f t="shared" si="29"/>
        <v>0.13725490196078427</v>
      </c>
      <c r="AI20" s="950">
        <f t="shared" si="30"/>
        <v>1.8627450980392157</v>
      </c>
      <c r="AJ20" s="940"/>
      <c r="AK20" s="940"/>
      <c r="AL20" s="940"/>
      <c r="AM20" s="940"/>
      <c r="AN20" s="940"/>
      <c r="AO20" s="940"/>
      <c r="AP20" s="940"/>
      <c r="AQ20" s="940"/>
      <c r="AR20" s="940"/>
      <c r="AS20" s="940"/>
      <c r="AT20" s="940"/>
      <c r="AU20" s="940"/>
      <c r="AV20" s="940"/>
      <c r="AW20" s="940"/>
      <c r="AX20" s="940"/>
      <c r="AY20" s="940"/>
      <c r="AZ20" s="940"/>
      <c r="BA20" s="940"/>
      <c r="BB20" s="940"/>
      <c r="BC20" s="940"/>
      <c r="BD20" s="940"/>
      <c r="BE20" s="940"/>
      <c r="BF20" s="940"/>
      <c r="BG20" s="940"/>
      <c r="BH20" s="940"/>
      <c r="BI20" s="940"/>
      <c r="BJ20" s="940"/>
      <c r="BK20" s="940"/>
      <c r="BL20" s="940"/>
      <c r="BM20" s="940"/>
      <c r="BN20" s="940"/>
      <c r="BO20" s="940"/>
      <c r="BP20" s="940"/>
      <c r="BQ20" s="940"/>
      <c r="BR20" s="940"/>
      <c r="BS20" s="940"/>
      <c r="BT20" s="940"/>
      <c r="BU20" s="940"/>
      <c r="BV20" s="940"/>
      <c r="BW20" s="940"/>
      <c r="BX20" s="940"/>
      <c r="BY20" s="940"/>
      <c r="BZ20" s="940"/>
      <c r="CA20" s="940"/>
      <c r="CB20" s="940"/>
      <c r="CC20" s="940"/>
      <c r="CD20" s="940"/>
      <c r="CE20" s="940"/>
      <c r="CF20" s="940"/>
      <c r="CG20" s="940"/>
      <c r="CH20" s="940"/>
      <c r="CI20" s="940"/>
      <c r="CJ20" s="940"/>
      <c r="CK20" s="940"/>
      <c r="CL20" s="940"/>
      <c r="CM20" s="940"/>
      <c r="CN20" s="940"/>
      <c r="CO20" s="940"/>
      <c r="CP20" s="940"/>
      <c r="CQ20" s="940"/>
      <c r="CR20" s="940"/>
      <c r="CS20" s="940"/>
      <c r="CT20" s="940"/>
      <c r="CU20" s="940"/>
      <c r="CV20" s="940"/>
      <c r="CW20" s="940"/>
      <c r="CX20" s="940"/>
      <c r="CY20" s="940"/>
      <c r="CZ20" s="940"/>
      <c r="DA20" s="940"/>
      <c r="DB20" s="940"/>
      <c r="DC20" s="940"/>
      <c r="DD20" s="940"/>
      <c r="DE20" s="940"/>
      <c r="DF20" s="940"/>
      <c r="DG20" s="940"/>
      <c r="DH20" s="940"/>
      <c r="DI20" s="940"/>
      <c r="DJ20" s="940"/>
      <c r="DK20" s="940"/>
      <c r="DL20" s="940"/>
      <c r="DM20" s="940"/>
      <c r="DN20" s="940"/>
      <c r="DO20" s="940"/>
      <c r="DP20" s="940"/>
      <c r="DQ20" s="940"/>
      <c r="DR20" s="940"/>
      <c r="DS20" s="940"/>
      <c r="DT20" s="940"/>
      <c r="DU20" s="940"/>
      <c r="DV20" s="940"/>
      <c r="DW20" s="940"/>
    </row>
    <row r="21" spans="1:127" ht="13.7" customHeight="1" x14ac:dyDescent="0.3">
      <c r="A21" s="1216" t="s">
        <v>137</v>
      </c>
      <c r="B21" s="1217" t="str">
        <f t="shared" si="14"/>
        <v>rgb:[220, 20, 60], hsl:[348.0, 83.3, 47.1], hwb:[348.0,  7.8, 13.7]</v>
      </c>
      <c r="C21" s="919" t="str">
        <f t="shared" si="15"/>
        <v>rgb(220 20 60)</v>
      </c>
      <c r="D21" s="919" t="str">
        <f t="shared" si="0"/>
        <v>hsl(348 83.3% 47.1%)</v>
      </c>
      <c r="E21" s="919" t="str">
        <f t="shared" si="16"/>
        <v>hwb(348 7.8% 13.7%)</v>
      </c>
      <c r="F21" s="957" t="str">
        <f t="shared" si="17"/>
        <v>220</v>
      </c>
      <c r="G21" s="958" t="str">
        <f t="shared" si="1"/>
        <v xml:space="preserve"> 20</v>
      </c>
      <c r="H21" s="959" t="str">
        <f t="shared" si="2"/>
        <v xml:space="preserve"> 60</v>
      </c>
      <c r="I21" s="957" t="str">
        <f t="shared" si="18"/>
        <v>348.0</v>
      </c>
      <c r="J21" s="958" t="str">
        <f t="shared" si="3"/>
        <v xml:space="preserve"> 83.3</v>
      </c>
      <c r="K21" s="959" t="str">
        <f t="shared" si="4"/>
        <v xml:space="preserve"> 47.1</v>
      </c>
      <c r="L21" s="957" t="str">
        <f t="shared" si="19"/>
        <v>348.0</v>
      </c>
      <c r="M21" s="958" t="str">
        <f t="shared" si="20"/>
        <v xml:space="preserve">  7.8</v>
      </c>
      <c r="N21" s="959" t="str">
        <f t="shared" si="5"/>
        <v xml:space="preserve"> 13.7</v>
      </c>
      <c r="O21" s="977">
        <f t="shared" si="6"/>
        <v>348</v>
      </c>
      <c r="P21" s="978">
        <f t="shared" si="7"/>
        <v>83.3</v>
      </c>
      <c r="Q21" s="979">
        <f t="shared" si="21"/>
        <v>47.1</v>
      </c>
      <c r="R21" s="977">
        <f t="shared" si="22"/>
        <v>348</v>
      </c>
      <c r="S21" s="978">
        <f t="shared" si="23"/>
        <v>7.8</v>
      </c>
      <c r="T21" s="979">
        <f t="shared" si="8"/>
        <v>13.7</v>
      </c>
      <c r="U21" s="966">
        <v>220</v>
      </c>
      <c r="V21" s="967">
        <v>20</v>
      </c>
      <c r="W21" s="968">
        <v>60</v>
      </c>
      <c r="X21" s="989">
        <f t="shared" si="9"/>
        <v>348</v>
      </c>
      <c r="Y21" s="990">
        <f t="shared" si="10"/>
        <v>83.333333333333343</v>
      </c>
      <c r="Z21" s="991">
        <f t="shared" si="11"/>
        <v>47.058823529411761</v>
      </c>
      <c r="AA21" s="989">
        <f t="shared" si="12"/>
        <v>7.8431372549019605</v>
      </c>
      <c r="AB21" s="991">
        <f t="shared" si="13"/>
        <v>13.725490196078427</v>
      </c>
      <c r="AC21" s="948">
        <f t="shared" si="24"/>
        <v>0.86274509803921573</v>
      </c>
      <c r="AD21" s="949">
        <f t="shared" si="25"/>
        <v>7.8431372549019607E-2</v>
      </c>
      <c r="AE21" s="950">
        <f t="shared" si="26"/>
        <v>0.23529411764705882</v>
      </c>
      <c r="AF21" s="948">
        <f t="shared" si="27"/>
        <v>7.8431372549019607E-2</v>
      </c>
      <c r="AG21" s="949">
        <f t="shared" si="28"/>
        <v>0.86274509803921573</v>
      </c>
      <c r="AH21" s="949">
        <f t="shared" si="29"/>
        <v>0.78431372549019618</v>
      </c>
      <c r="AI21" s="950">
        <f t="shared" si="30"/>
        <v>0.94117647058823528</v>
      </c>
      <c r="AJ21" s="940"/>
      <c r="AK21" s="940"/>
      <c r="AL21" s="940"/>
      <c r="AM21" s="940"/>
      <c r="AN21" s="940"/>
      <c r="AO21" s="940"/>
      <c r="AP21" s="940"/>
      <c r="AQ21" s="940"/>
      <c r="AR21" s="940"/>
      <c r="AS21" s="940"/>
      <c r="AT21" s="940"/>
      <c r="AU21" s="940"/>
      <c r="AV21" s="940"/>
      <c r="AW21" s="940"/>
      <c r="AX21" s="940"/>
      <c r="AY21" s="940"/>
      <c r="AZ21" s="940"/>
      <c r="BA21" s="940"/>
      <c r="BB21" s="940"/>
      <c r="BC21" s="940"/>
      <c r="BD21" s="940"/>
      <c r="BE21" s="940"/>
      <c r="BF21" s="940"/>
      <c r="BG21" s="940"/>
      <c r="BH21" s="940"/>
      <c r="BI21" s="940"/>
      <c r="BJ21" s="940"/>
      <c r="BK21" s="940"/>
      <c r="BL21" s="940"/>
      <c r="BM21" s="940"/>
      <c r="BN21" s="940"/>
      <c r="BO21" s="940"/>
      <c r="BP21" s="940"/>
      <c r="BQ21" s="940"/>
      <c r="BR21" s="940"/>
      <c r="BS21" s="940"/>
      <c r="BT21" s="940"/>
      <c r="BU21" s="940"/>
      <c r="BV21" s="940"/>
      <c r="BW21" s="940"/>
      <c r="BX21" s="940"/>
      <c r="BY21" s="940"/>
      <c r="BZ21" s="940"/>
      <c r="CA21" s="940"/>
      <c r="CB21" s="940"/>
      <c r="CC21" s="940"/>
      <c r="CD21" s="940"/>
      <c r="CE21" s="940"/>
      <c r="CF21" s="940"/>
      <c r="CG21" s="940"/>
      <c r="CH21" s="940"/>
      <c r="CI21" s="940"/>
      <c r="CJ21" s="940"/>
      <c r="CK21" s="940"/>
      <c r="CL21" s="940"/>
      <c r="CM21" s="940"/>
      <c r="CN21" s="940"/>
      <c r="CO21" s="940"/>
      <c r="CP21" s="940"/>
      <c r="CQ21" s="940"/>
      <c r="CR21" s="940"/>
      <c r="CS21" s="940"/>
      <c r="CT21" s="940"/>
      <c r="CU21" s="940"/>
      <c r="CV21" s="940"/>
      <c r="CW21" s="940"/>
      <c r="CX21" s="940"/>
      <c r="CY21" s="940"/>
      <c r="CZ21" s="940"/>
      <c r="DA21" s="940"/>
      <c r="DB21" s="940"/>
      <c r="DC21" s="940"/>
      <c r="DD21" s="940"/>
      <c r="DE21" s="940"/>
      <c r="DF21" s="940"/>
      <c r="DG21" s="940"/>
      <c r="DH21" s="940"/>
      <c r="DI21" s="940"/>
      <c r="DJ21" s="940"/>
      <c r="DK21" s="940"/>
      <c r="DL21" s="940"/>
      <c r="DM21" s="940"/>
      <c r="DN21" s="940"/>
      <c r="DO21" s="940"/>
      <c r="DP21" s="940"/>
      <c r="DQ21" s="940"/>
      <c r="DR21" s="940"/>
      <c r="DS21" s="940"/>
      <c r="DT21" s="940"/>
      <c r="DU21" s="940"/>
      <c r="DV21" s="940"/>
      <c r="DW21" s="940"/>
    </row>
    <row r="22" spans="1:127" ht="13.7" customHeight="1" x14ac:dyDescent="0.3">
      <c r="A22" s="1216" t="s">
        <v>138</v>
      </c>
      <c r="B22" s="1217" t="str">
        <f t="shared" si="14"/>
        <v>rgb:[  0,255,255], hsl:[180.0,100.0, 50.0], hwb:[180.0,  0.0,  0.0]</v>
      </c>
      <c r="C22" s="919" t="str">
        <f t="shared" si="15"/>
        <v>rgb(0 255 255)</v>
      </c>
      <c r="D22" s="919" t="str">
        <f t="shared" si="0"/>
        <v>hsl(180 100% 50%)</v>
      </c>
      <c r="E22" s="919" t="str">
        <f t="shared" si="16"/>
        <v>hwb(180 0% 0%)</v>
      </c>
      <c r="F22" s="957" t="str">
        <f t="shared" si="17"/>
        <v xml:space="preserve">  0</v>
      </c>
      <c r="G22" s="958" t="str">
        <f t="shared" si="1"/>
        <v>255</v>
      </c>
      <c r="H22" s="959" t="str">
        <f t="shared" si="2"/>
        <v>255</v>
      </c>
      <c r="I22" s="957" t="str">
        <f t="shared" si="18"/>
        <v>180.0</v>
      </c>
      <c r="J22" s="958" t="str">
        <f t="shared" si="3"/>
        <v>100.0</v>
      </c>
      <c r="K22" s="959" t="str">
        <f t="shared" si="4"/>
        <v xml:space="preserve"> 50.0</v>
      </c>
      <c r="L22" s="957" t="str">
        <f t="shared" si="19"/>
        <v>180.0</v>
      </c>
      <c r="M22" s="958" t="str">
        <f t="shared" si="20"/>
        <v xml:space="preserve">  0.0</v>
      </c>
      <c r="N22" s="959" t="str">
        <f t="shared" si="5"/>
        <v xml:space="preserve">  0.0</v>
      </c>
      <c r="O22" s="977">
        <f t="shared" si="6"/>
        <v>180</v>
      </c>
      <c r="P22" s="978">
        <f t="shared" si="7"/>
        <v>100</v>
      </c>
      <c r="Q22" s="979">
        <f t="shared" si="21"/>
        <v>50</v>
      </c>
      <c r="R22" s="977">
        <f t="shared" si="22"/>
        <v>180</v>
      </c>
      <c r="S22" s="978">
        <f t="shared" si="23"/>
        <v>0</v>
      </c>
      <c r="T22" s="979">
        <f t="shared" si="8"/>
        <v>0</v>
      </c>
      <c r="U22" s="966">
        <v>0</v>
      </c>
      <c r="V22" s="967">
        <v>255</v>
      </c>
      <c r="W22" s="968">
        <v>255</v>
      </c>
      <c r="X22" s="989">
        <f t="shared" si="9"/>
        <v>180</v>
      </c>
      <c r="Y22" s="990">
        <f t="shared" si="10"/>
        <v>100</v>
      </c>
      <c r="Z22" s="991">
        <f t="shared" si="11"/>
        <v>50</v>
      </c>
      <c r="AA22" s="989">
        <f t="shared" si="12"/>
        <v>0</v>
      </c>
      <c r="AB22" s="991">
        <f t="shared" si="13"/>
        <v>0</v>
      </c>
      <c r="AC22" s="948">
        <f t="shared" si="24"/>
        <v>0</v>
      </c>
      <c r="AD22" s="949">
        <f t="shared" si="25"/>
        <v>1</v>
      </c>
      <c r="AE22" s="950">
        <f t="shared" si="26"/>
        <v>1</v>
      </c>
      <c r="AF22" s="948">
        <f t="shared" si="27"/>
        <v>0</v>
      </c>
      <c r="AG22" s="949">
        <f t="shared" si="28"/>
        <v>1</v>
      </c>
      <c r="AH22" s="949">
        <f t="shared" si="29"/>
        <v>1</v>
      </c>
      <c r="AI22" s="950">
        <f t="shared" si="30"/>
        <v>1</v>
      </c>
      <c r="AJ22" s="940"/>
      <c r="AK22" s="940"/>
      <c r="AL22" s="940"/>
      <c r="AM22" s="940"/>
      <c r="AN22" s="940"/>
      <c r="AO22" s="940"/>
      <c r="AP22" s="940"/>
      <c r="AQ22" s="940"/>
      <c r="AR22" s="940"/>
      <c r="AS22" s="940"/>
      <c r="AT22" s="940"/>
      <c r="AU22" s="940"/>
      <c r="AV22" s="940"/>
      <c r="AW22" s="940"/>
      <c r="AX22" s="940"/>
      <c r="AY22" s="940"/>
      <c r="AZ22" s="940"/>
      <c r="BA22" s="940"/>
      <c r="BB22" s="940"/>
      <c r="BC22" s="940"/>
      <c r="BD22" s="940"/>
      <c r="BE22" s="940"/>
      <c r="BF22" s="940"/>
      <c r="BG22" s="940"/>
      <c r="BH22" s="940"/>
      <c r="BI22" s="940"/>
      <c r="BJ22" s="940"/>
      <c r="BK22" s="940"/>
      <c r="BL22" s="940"/>
      <c r="BM22" s="940"/>
      <c r="BN22" s="940"/>
      <c r="BO22" s="940"/>
      <c r="BP22" s="940"/>
      <c r="BQ22" s="940"/>
      <c r="BR22" s="940"/>
      <c r="BS22" s="940"/>
      <c r="BT22" s="940"/>
      <c r="BU22" s="940"/>
      <c r="BV22" s="940"/>
      <c r="BW22" s="940"/>
      <c r="BX22" s="940"/>
      <c r="BY22" s="940"/>
      <c r="BZ22" s="940"/>
      <c r="CA22" s="940"/>
      <c r="CB22" s="940"/>
      <c r="CC22" s="940"/>
      <c r="CD22" s="940"/>
      <c r="CE22" s="940"/>
      <c r="CF22" s="940"/>
      <c r="CG22" s="940"/>
      <c r="CH22" s="940"/>
      <c r="CI22" s="940"/>
      <c r="CJ22" s="940"/>
      <c r="CK22" s="940"/>
      <c r="CL22" s="940"/>
      <c r="CM22" s="940"/>
      <c r="CN22" s="940"/>
      <c r="CO22" s="940"/>
      <c r="CP22" s="940"/>
      <c r="CQ22" s="940"/>
      <c r="CR22" s="940"/>
      <c r="CS22" s="940"/>
      <c r="CT22" s="940"/>
      <c r="CU22" s="940"/>
      <c r="CV22" s="940"/>
      <c r="CW22" s="940"/>
      <c r="CX22" s="940"/>
      <c r="CY22" s="940"/>
      <c r="CZ22" s="940"/>
      <c r="DA22" s="940"/>
      <c r="DB22" s="940"/>
      <c r="DC22" s="940"/>
      <c r="DD22" s="940"/>
      <c r="DE22" s="940"/>
      <c r="DF22" s="940"/>
      <c r="DG22" s="940"/>
      <c r="DH22" s="940"/>
      <c r="DI22" s="940"/>
      <c r="DJ22" s="940"/>
      <c r="DK22" s="940"/>
      <c r="DL22" s="940"/>
      <c r="DM22" s="940"/>
      <c r="DN22" s="940"/>
      <c r="DO22" s="940"/>
      <c r="DP22" s="940"/>
      <c r="DQ22" s="940"/>
      <c r="DR22" s="940"/>
      <c r="DS22" s="940"/>
      <c r="DT22" s="940"/>
      <c r="DU22" s="940"/>
      <c r="DV22" s="940"/>
      <c r="DW22" s="940"/>
    </row>
    <row r="23" spans="1:127" ht="13.7" customHeight="1" x14ac:dyDescent="0.3">
      <c r="A23" s="1216" t="s">
        <v>139</v>
      </c>
      <c r="B23" s="1217" t="str">
        <f t="shared" si="14"/>
        <v>rgb:[  0,  0,139], hsl:[240.0,100.0, 27.3], hwb:[240.0,  0.0, 45.5]</v>
      </c>
      <c r="C23" s="919" t="str">
        <f t="shared" si="15"/>
        <v>rgb(0 0 139)</v>
      </c>
      <c r="D23" s="919" t="str">
        <f t="shared" si="0"/>
        <v>hsl(240 100% 27.3%)</v>
      </c>
      <c r="E23" s="919" t="str">
        <f t="shared" si="16"/>
        <v>hwb(240 0% 45.5%)</v>
      </c>
      <c r="F23" s="957" t="str">
        <f t="shared" si="17"/>
        <v xml:space="preserve">  0</v>
      </c>
      <c r="G23" s="958" t="str">
        <f t="shared" si="1"/>
        <v xml:space="preserve">  0</v>
      </c>
      <c r="H23" s="959" t="str">
        <f t="shared" si="2"/>
        <v>139</v>
      </c>
      <c r="I23" s="957" t="str">
        <f t="shared" si="18"/>
        <v>240.0</v>
      </c>
      <c r="J23" s="958" t="str">
        <f t="shared" si="3"/>
        <v>100.0</v>
      </c>
      <c r="K23" s="959" t="str">
        <f t="shared" si="4"/>
        <v xml:space="preserve"> 27.3</v>
      </c>
      <c r="L23" s="957" t="str">
        <f t="shared" si="19"/>
        <v>240.0</v>
      </c>
      <c r="M23" s="958" t="str">
        <f t="shared" si="20"/>
        <v xml:space="preserve">  0.0</v>
      </c>
      <c r="N23" s="959" t="str">
        <f t="shared" si="5"/>
        <v xml:space="preserve"> 45.5</v>
      </c>
      <c r="O23" s="977">
        <f t="shared" si="6"/>
        <v>240</v>
      </c>
      <c r="P23" s="978">
        <f t="shared" si="7"/>
        <v>100</v>
      </c>
      <c r="Q23" s="979">
        <f t="shared" si="21"/>
        <v>27.3</v>
      </c>
      <c r="R23" s="977">
        <f t="shared" si="22"/>
        <v>240</v>
      </c>
      <c r="S23" s="978">
        <f t="shared" si="23"/>
        <v>0</v>
      </c>
      <c r="T23" s="979">
        <f t="shared" si="8"/>
        <v>45.5</v>
      </c>
      <c r="U23" s="966">
        <v>0</v>
      </c>
      <c r="V23" s="967">
        <v>0</v>
      </c>
      <c r="W23" s="968">
        <v>139</v>
      </c>
      <c r="X23" s="989">
        <f t="shared" si="9"/>
        <v>240</v>
      </c>
      <c r="Y23" s="990">
        <f t="shared" si="10"/>
        <v>100</v>
      </c>
      <c r="Z23" s="991">
        <f t="shared" si="11"/>
        <v>27.254901960784313</v>
      </c>
      <c r="AA23" s="989">
        <f t="shared" si="12"/>
        <v>0</v>
      </c>
      <c r="AB23" s="991">
        <f t="shared" si="13"/>
        <v>45.490196078431374</v>
      </c>
      <c r="AC23" s="948">
        <f t="shared" si="24"/>
        <v>0</v>
      </c>
      <c r="AD23" s="949">
        <f t="shared" si="25"/>
        <v>0</v>
      </c>
      <c r="AE23" s="950">
        <f t="shared" si="26"/>
        <v>0.54509803921568623</v>
      </c>
      <c r="AF23" s="948">
        <f t="shared" si="27"/>
        <v>0</v>
      </c>
      <c r="AG23" s="949">
        <f t="shared" si="28"/>
        <v>0.54509803921568623</v>
      </c>
      <c r="AH23" s="949">
        <f t="shared" si="29"/>
        <v>0.54509803921568623</v>
      </c>
      <c r="AI23" s="950">
        <f t="shared" si="30"/>
        <v>0.54509803921568623</v>
      </c>
      <c r="AJ23" s="940"/>
      <c r="AK23" s="940"/>
      <c r="AL23" s="940"/>
      <c r="AM23" s="940"/>
      <c r="AN23" s="940"/>
      <c r="AO23" s="940"/>
      <c r="AP23" s="940"/>
      <c r="AQ23" s="940"/>
      <c r="AR23" s="940"/>
      <c r="AS23" s="940"/>
      <c r="AT23" s="940"/>
      <c r="AU23" s="940"/>
      <c r="AV23" s="940"/>
      <c r="AW23" s="940"/>
      <c r="AX23" s="940"/>
      <c r="AY23" s="940"/>
      <c r="AZ23" s="940"/>
      <c r="BA23" s="940"/>
      <c r="BB23" s="940"/>
      <c r="BC23" s="940"/>
      <c r="BD23" s="940"/>
      <c r="BE23" s="940"/>
      <c r="BF23" s="940"/>
      <c r="BG23" s="940"/>
      <c r="BH23" s="940"/>
      <c r="BI23" s="940"/>
      <c r="BJ23" s="940"/>
      <c r="BK23" s="940"/>
      <c r="BL23" s="940"/>
      <c r="BM23" s="940"/>
      <c r="BN23" s="940"/>
      <c r="BO23" s="940"/>
      <c r="BP23" s="940"/>
      <c r="BQ23" s="940"/>
      <c r="BR23" s="940"/>
      <c r="BS23" s="940"/>
      <c r="BT23" s="940"/>
      <c r="BU23" s="940"/>
      <c r="BV23" s="940"/>
      <c r="BW23" s="940"/>
      <c r="BX23" s="940"/>
      <c r="BY23" s="940"/>
      <c r="BZ23" s="940"/>
      <c r="CA23" s="940"/>
      <c r="CB23" s="940"/>
      <c r="CC23" s="940"/>
      <c r="CD23" s="940"/>
      <c r="CE23" s="940"/>
      <c r="CF23" s="940"/>
      <c r="CG23" s="940"/>
      <c r="CH23" s="940"/>
      <c r="CI23" s="940"/>
      <c r="CJ23" s="940"/>
      <c r="CK23" s="940"/>
      <c r="CL23" s="940"/>
      <c r="CM23" s="940"/>
      <c r="CN23" s="940"/>
      <c r="CO23" s="940"/>
      <c r="CP23" s="940"/>
      <c r="CQ23" s="940"/>
      <c r="CR23" s="940"/>
      <c r="CS23" s="940"/>
      <c r="CT23" s="940"/>
      <c r="CU23" s="940"/>
      <c r="CV23" s="940"/>
      <c r="CW23" s="940"/>
      <c r="CX23" s="940"/>
      <c r="CY23" s="940"/>
      <c r="CZ23" s="940"/>
      <c r="DA23" s="940"/>
      <c r="DB23" s="940"/>
      <c r="DC23" s="940"/>
      <c r="DD23" s="940"/>
      <c r="DE23" s="940"/>
      <c r="DF23" s="940"/>
      <c r="DG23" s="940"/>
      <c r="DH23" s="940"/>
      <c r="DI23" s="940"/>
      <c r="DJ23" s="940"/>
      <c r="DK23" s="940"/>
      <c r="DL23" s="940"/>
      <c r="DM23" s="940"/>
      <c r="DN23" s="940"/>
      <c r="DO23" s="940"/>
      <c r="DP23" s="940"/>
      <c r="DQ23" s="940"/>
      <c r="DR23" s="940"/>
      <c r="DS23" s="940"/>
      <c r="DT23" s="940"/>
      <c r="DU23" s="940"/>
      <c r="DV23" s="940"/>
      <c r="DW23" s="940"/>
    </row>
    <row r="24" spans="1:127" ht="13.7" customHeight="1" x14ac:dyDescent="0.3">
      <c r="A24" s="1216" t="s">
        <v>140</v>
      </c>
      <c r="B24" s="1217" t="str">
        <f t="shared" si="14"/>
        <v>rgb:[  0,139,139], hsl:[180.0,100.0, 27.3], hwb:[180.0,  0.0, 45.5]</v>
      </c>
      <c r="C24" s="919" t="str">
        <f t="shared" si="15"/>
        <v>rgb(0 139 139)</v>
      </c>
      <c r="D24" s="919" t="str">
        <f t="shared" si="0"/>
        <v>hsl(180 100% 27.3%)</v>
      </c>
      <c r="E24" s="919" t="str">
        <f t="shared" si="16"/>
        <v>hwb(180 0% 45.5%)</v>
      </c>
      <c r="F24" s="957" t="str">
        <f t="shared" si="17"/>
        <v xml:space="preserve">  0</v>
      </c>
      <c r="G24" s="958" t="str">
        <f t="shared" si="1"/>
        <v>139</v>
      </c>
      <c r="H24" s="959" t="str">
        <f t="shared" si="2"/>
        <v>139</v>
      </c>
      <c r="I24" s="957" t="str">
        <f t="shared" si="18"/>
        <v>180.0</v>
      </c>
      <c r="J24" s="958" t="str">
        <f t="shared" si="3"/>
        <v>100.0</v>
      </c>
      <c r="K24" s="959" t="str">
        <f t="shared" si="4"/>
        <v xml:space="preserve"> 27.3</v>
      </c>
      <c r="L24" s="957" t="str">
        <f t="shared" si="19"/>
        <v>180.0</v>
      </c>
      <c r="M24" s="958" t="str">
        <f t="shared" si="20"/>
        <v xml:space="preserve">  0.0</v>
      </c>
      <c r="N24" s="959" t="str">
        <f t="shared" si="5"/>
        <v xml:space="preserve"> 45.5</v>
      </c>
      <c r="O24" s="977">
        <f t="shared" si="6"/>
        <v>180</v>
      </c>
      <c r="P24" s="978">
        <f t="shared" si="7"/>
        <v>100</v>
      </c>
      <c r="Q24" s="979">
        <f t="shared" si="21"/>
        <v>27.3</v>
      </c>
      <c r="R24" s="977">
        <f t="shared" si="22"/>
        <v>180</v>
      </c>
      <c r="S24" s="978">
        <f t="shared" si="23"/>
        <v>0</v>
      </c>
      <c r="T24" s="979">
        <f t="shared" si="8"/>
        <v>45.5</v>
      </c>
      <c r="U24" s="966">
        <v>0</v>
      </c>
      <c r="V24" s="967">
        <v>139</v>
      </c>
      <c r="W24" s="968">
        <v>139</v>
      </c>
      <c r="X24" s="989">
        <f t="shared" si="9"/>
        <v>180</v>
      </c>
      <c r="Y24" s="990">
        <f t="shared" si="10"/>
        <v>100</v>
      </c>
      <c r="Z24" s="991">
        <f t="shared" si="11"/>
        <v>27.254901960784313</v>
      </c>
      <c r="AA24" s="989">
        <f t="shared" si="12"/>
        <v>0</v>
      </c>
      <c r="AB24" s="991">
        <f t="shared" si="13"/>
        <v>45.490196078431374</v>
      </c>
      <c r="AC24" s="948">
        <f t="shared" si="24"/>
        <v>0</v>
      </c>
      <c r="AD24" s="949">
        <f t="shared" si="25"/>
        <v>0.54509803921568623</v>
      </c>
      <c r="AE24" s="950">
        <f t="shared" si="26"/>
        <v>0.54509803921568623</v>
      </c>
      <c r="AF24" s="948">
        <f t="shared" si="27"/>
        <v>0</v>
      </c>
      <c r="AG24" s="949">
        <f t="shared" si="28"/>
        <v>0.54509803921568623</v>
      </c>
      <c r="AH24" s="949">
        <f t="shared" si="29"/>
        <v>0.54509803921568623</v>
      </c>
      <c r="AI24" s="950">
        <f t="shared" si="30"/>
        <v>0.54509803921568623</v>
      </c>
      <c r="AJ24" s="940"/>
      <c r="AK24" s="940"/>
      <c r="AL24" s="940"/>
      <c r="AM24" s="940"/>
      <c r="AN24" s="940"/>
      <c r="AO24" s="940"/>
      <c r="AP24" s="940"/>
      <c r="AQ24" s="940"/>
      <c r="AR24" s="940"/>
      <c r="AS24" s="940"/>
      <c r="AT24" s="940"/>
      <c r="AU24" s="940"/>
      <c r="AV24" s="940"/>
      <c r="AW24" s="940"/>
      <c r="AX24" s="940"/>
      <c r="AY24" s="940"/>
      <c r="AZ24" s="940"/>
      <c r="BA24" s="940"/>
      <c r="BB24" s="940"/>
      <c r="BC24" s="940"/>
      <c r="BD24" s="940"/>
      <c r="BE24" s="940"/>
      <c r="BF24" s="940"/>
      <c r="BG24" s="940"/>
      <c r="BH24" s="940"/>
      <c r="BI24" s="940"/>
      <c r="BJ24" s="940"/>
      <c r="BK24" s="940"/>
      <c r="BL24" s="940"/>
      <c r="BM24" s="940"/>
      <c r="BN24" s="940"/>
      <c r="BO24" s="940"/>
      <c r="BP24" s="940"/>
      <c r="BQ24" s="940"/>
      <c r="BR24" s="940"/>
      <c r="BS24" s="940"/>
      <c r="BT24" s="940"/>
      <c r="BU24" s="940"/>
      <c r="BV24" s="940"/>
      <c r="BW24" s="940"/>
      <c r="BX24" s="940"/>
      <c r="BY24" s="940"/>
      <c r="BZ24" s="940"/>
      <c r="CA24" s="940"/>
      <c r="CB24" s="940"/>
      <c r="CC24" s="940"/>
      <c r="CD24" s="940"/>
      <c r="CE24" s="940"/>
      <c r="CF24" s="940"/>
      <c r="CG24" s="940"/>
      <c r="CH24" s="940"/>
      <c r="CI24" s="940"/>
      <c r="CJ24" s="940"/>
      <c r="CK24" s="940"/>
      <c r="CL24" s="940"/>
      <c r="CM24" s="940"/>
      <c r="CN24" s="940"/>
      <c r="CO24" s="940"/>
      <c r="CP24" s="940"/>
      <c r="CQ24" s="940"/>
      <c r="CR24" s="940"/>
      <c r="CS24" s="940"/>
      <c r="CT24" s="940"/>
      <c r="CU24" s="940"/>
      <c r="CV24" s="940"/>
      <c r="CW24" s="940"/>
      <c r="CX24" s="940"/>
      <c r="CY24" s="940"/>
      <c r="CZ24" s="940"/>
      <c r="DA24" s="940"/>
      <c r="DB24" s="940"/>
      <c r="DC24" s="940"/>
      <c r="DD24" s="940"/>
      <c r="DE24" s="940"/>
      <c r="DF24" s="940"/>
      <c r="DG24" s="940"/>
      <c r="DH24" s="940"/>
      <c r="DI24" s="940"/>
      <c r="DJ24" s="940"/>
      <c r="DK24" s="940"/>
      <c r="DL24" s="940"/>
      <c r="DM24" s="940"/>
      <c r="DN24" s="940"/>
      <c r="DO24" s="940"/>
      <c r="DP24" s="940"/>
      <c r="DQ24" s="940"/>
      <c r="DR24" s="940"/>
      <c r="DS24" s="940"/>
      <c r="DT24" s="940"/>
      <c r="DU24" s="940"/>
      <c r="DV24" s="940"/>
      <c r="DW24" s="940"/>
    </row>
    <row r="25" spans="1:127" ht="13.7" customHeight="1" x14ac:dyDescent="0.3">
      <c r="A25" s="1216" t="s">
        <v>141</v>
      </c>
      <c r="B25" s="1217" t="str">
        <f t="shared" si="14"/>
        <v>rgb:[184,134, 11], hsl:[ 42.7, 88.7, 38.2], hwb:[ 42.7,  4.3, 27.8]</v>
      </c>
      <c r="C25" s="919" t="str">
        <f t="shared" si="15"/>
        <v>rgb(184 134 11)</v>
      </c>
      <c r="D25" s="919" t="str">
        <f t="shared" si="0"/>
        <v>hsl(42.7 88.7% 38.2%)</v>
      </c>
      <c r="E25" s="919" t="str">
        <f t="shared" si="16"/>
        <v>hwb(42.7 4.3% 27.8%)</v>
      </c>
      <c r="F25" s="957" t="str">
        <f t="shared" si="17"/>
        <v>184</v>
      </c>
      <c r="G25" s="958" t="str">
        <f t="shared" si="1"/>
        <v>134</v>
      </c>
      <c r="H25" s="959" t="str">
        <f t="shared" si="2"/>
        <v xml:space="preserve"> 11</v>
      </c>
      <c r="I25" s="957" t="str">
        <f t="shared" si="18"/>
        <v xml:space="preserve"> 42.7</v>
      </c>
      <c r="J25" s="958" t="str">
        <f t="shared" si="3"/>
        <v xml:space="preserve"> 88.7</v>
      </c>
      <c r="K25" s="959" t="str">
        <f t="shared" si="4"/>
        <v xml:space="preserve"> 38.2</v>
      </c>
      <c r="L25" s="957" t="str">
        <f t="shared" si="19"/>
        <v xml:space="preserve"> 42.7</v>
      </c>
      <c r="M25" s="958" t="str">
        <f t="shared" si="20"/>
        <v xml:space="preserve">  4.3</v>
      </c>
      <c r="N25" s="959" t="str">
        <f t="shared" si="5"/>
        <v xml:space="preserve"> 27.8</v>
      </c>
      <c r="O25" s="977">
        <f t="shared" si="6"/>
        <v>42.7</v>
      </c>
      <c r="P25" s="978">
        <f t="shared" si="7"/>
        <v>88.7</v>
      </c>
      <c r="Q25" s="979">
        <f t="shared" si="21"/>
        <v>38.200000000000003</v>
      </c>
      <c r="R25" s="977">
        <f t="shared" si="22"/>
        <v>42.7</v>
      </c>
      <c r="S25" s="978">
        <f t="shared" si="23"/>
        <v>4.3</v>
      </c>
      <c r="T25" s="979">
        <f t="shared" si="8"/>
        <v>27.8</v>
      </c>
      <c r="U25" s="966">
        <v>184</v>
      </c>
      <c r="V25" s="967">
        <v>134</v>
      </c>
      <c r="W25" s="968">
        <v>11</v>
      </c>
      <c r="X25" s="989">
        <f t="shared" si="9"/>
        <v>42.658959537572251</v>
      </c>
      <c r="Y25" s="990">
        <f t="shared" si="10"/>
        <v>88.71794871794873</v>
      </c>
      <c r="Z25" s="991">
        <f t="shared" si="11"/>
        <v>38.235294117647058</v>
      </c>
      <c r="AA25" s="989">
        <f t="shared" si="12"/>
        <v>4.3137254901960782</v>
      </c>
      <c r="AB25" s="991">
        <f t="shared" si="13"/>
        <v>27.843137254901961</v>
      </c>
      <c r="AC25" s="948">
        <f t="shared" si="24"/>
        <v>0.72156862745098038</v>
      </c>
      <c r="AD25" s="949">
        <f t="shared" si="25"/>
        <v>0.52549019607843139</v>
      </c>
      <c r="AE25" s="950">
        <f t="shared" si="26"/>
        <v>4.3137254901960784E-2</v>
      </c>
      <c r="AF25" s="948">
        <f t="shared" si="27"/>
        <v>4.3137254901960784E-2</v>
      </c>
      <c r="AG25" s="949">
        <f t="shared" si="28"/>
        <v>0.72156862745098038</v>
      </c>
      <c r="AH25" s="949">
        <f t="shared" si="29"/>
        <v>0.67843137254901964</v>
      </c>
      <c r="AI25" s="950">
        <f t="shared" si="30"/>
        <v>0.76470588235294112</v>
      </c>
      <c r="AJ25" s="940"/>
      <c r="AK25" s="940"/>
      <c r="AL25" s="940"/>
      <c r="AM25" s="940"/>
      <c r="AN25" s="940"/>
      <c r="AO25" s="940"/>
      <c r="AP25" s="940"/>
      <c r="AQ25" s="940"/>
      <c r="AR25" s="940"/>
      <c r="AS25" s="940"/>
      <c r="AT25" s="940"/>
      <c r="AU25" s="940"/>
      <c r="AV25" s="940"/>
      <c r="AW25" s="940"/>
      <c r="AX25" s="940"/>
      <c r="AY25" s="940"/>
      <c r="AZ25" s="940"/>
      <c r="BA25" s="940"/>
      <c r="BB25" s="940"/>
      <c r="BC25" s="940"/>
      <c r="BD25" s="940"/>
      <c r="BE25" s="940"/>
      <c r="BF25" s="940"/>
      <c r="BG25" s="940"/>
      <c r="BH25" s="940"/>
      <c r="BI25" s="940"/>
      <c r="BJ25" s="940"/>
      <c r="BK25" s="940"/>
      <c r="BL25" s="940"/>
      <c r="BM25" s="940"/>
      <c r="BN25" s="940"/>
      <c r="BO25" s="940"/>
      <c r="BP25" s="940"/>
      <c r="BQ25" s="940"/>
      <c r="BR25" s="940"/>
      <c r="BS25" s="940"/>
      <c r="BT25" s="940"/>
      <c r="BU25" s="940"/>
      <c r="BV25" s="940"/>
      <c r="BW25" s="940"/>
      <c r="BX25" s="940"/>
      <c r="BY25" s="940"/>
      <c r="BZ25" s="940"/>
      <c r="CA25" s="940"/>
      <c r="CB25" s="940"/>
      <c r="CC25" s="940"/>
      <c r="CD25" s="940"/>
      <c r="CE25" s="940"/>
      <c r="CF25" s="940"/>
      <c r="CG25" s="940"/>
      <c r="CH25" s="940"/>
      <c r="CI25" s="940"/>
      <c r="CJ25" s="940"/>
      <c r="CK25" s="940"/>
      <c r="CL25" s="940"/>
      <c r="CM25" s="940"/>
      <c r="CN25" s="940"/>
      <c r="CO25" s="940"/>
      <c r="CP25" s="940"/>
      <c r="CQ25" s="940"/>
      <c r="CR25" s="940"/>
      <c r="CS25" s="940"/>
      <c r="CT25" s="940"/>
      <c r="CU25" s="940"/>
      <c r="CV25" s="940"/>
      <c r="CW25" s="940"/>
      <c r="CX25" s="940"/>
      <c r="CY25" s="940"/>
      <c r="CZ25" s="940"/>
      <c r="DA25" s="940"/>
      <c r="DB25" s="940"/>
      <c r="DC25" s="940"/>
      <c r="DD25" s="940"/>
      <c r="DE25" s="940"/>
      <c r="DF25" s="940"/>
      <c r="DG25" s="940"/>
      <c r="DH25" s="940"/>
      <c r="DI25" s="940"/>
      <c r="DJ25" s="940"/>
      <c r="DK25" s="940"/>
      <c r="DL25" s="940"/>
      <c r="DM25" s="940"/>
      <c r="DN25" s="940"/>
      <c r="DO25" s="940"/>
      <c r="DP25" s="940"/>
      <c r="DQ25" s="940"/>
      <c r="DR25" s="940"/>
      <c r="DS25" s="940"/>
      <c r="DT25" s="940"/>
      <c r="DU25" s="940"/>
      <c r="DV25" s="940"/>
      <c r="DW25" s="940"/>
    </row>
    <row r="26" spans="1:127" ht="13.7" customHeight="1" x14ac:dyDescent="0.3">
      <c r="A26" s="1216" t="s">
        <v>142</v>
      </c>
      <c r="B26" s="1217" t="str">
        <f t="shared" si="14"/>
        <v>rgb:[169,169,169], hsl:[  0.0,  0.0, 66.3], hwb:[  0.0, 66.3, 33.7]</v>
      </c>
      <c r="C26" s="919" t="str">
        <f t="shared" si="15"/>
        <v>rgb(169 169 169)</v>
      </c>
      <c r="D26" s="919" t="str">
        <f t="shared" si="0"/>
        <v>hsl(0 0% 66.3%)</v>
      </c>
      <c r="E26" s="919" t="str">
        <f t="shared" si="16"/>
        <v>hwb(0 66.3% 33.7%)</v>
      </c>
      <c r="F26" s="957" t="str">
        <f t="shared" si="17"/>
        <v>169</v>
      </c>
      <c r="G26" s="958" t="str">
        <f t="shared" si="1"/>
        <v>169</v>
      </c>
      <c r="H26" s="959" t="str">
        <f t="shared" si="2"/>
        <v>169</v>
      </c>
      <c r="I26" s="957" t="str">
        <f t="shared" si="18"/>
        <v xml:space="preserve">  0.0</v>
      </c>
      <c r="J26" s="958" t="str">
        <f t="shared" si="3"/>
        <v xml:space="preserve">  0.0</v>
      </c>
      <c r="K26" s="959" t="str">
        <f t="shared" si="4"/>
        <v xml:space="preserve"> 66.3</v>
      </c>
      <c r="L26" s="957" t="str">
        <f t="shared" si="19"/>
        <v xml:space="preserve">  0.0</v>
      </c>
      <c r="M26" s="958" t="str">
        <f t="shared" si="20"/>
        <v xml:space="preserve"> 66.3</v>
      </c>
      <c r="N26" s="959" t="str">
        <f t="shared" si="5"/>
        <v xml:space="preserve"> 33.7</v>
      </c>
      <c r="O26" s="977">
        <f t="shared" si="6"/>
        <v>0</v>
      </c>
      <c r="P26" s="978">
        <f t="shared" si="7"/>
        <v>0</v>
      </c>
      <c r="Q26" s="979">
        <f t="shared" si="21"/>
        <v>66.3</v>
      </c>
      <c r="R26" s="977">
        <f t="shared" si="22"/>
        <v>0</v>
      </c>
      <c r="S26" s="978">
        <f t="shared" si="23"/>
        <v>66.3</v>
      </c>
      <c r="T26" s="979">
        <f t="shared" si="8"/>
        <v>33.700000000000003</v>
      </c>
      <c r="U26" s="966">
        <v>169</v>
      </c>
      <c r="V26" s="967">
        <v>169</v>
      </c>
      <c r="W26" s="968">
        <v>169</v>
      </c>
      <c r="X26" s="989">
        <f t="shared" si="9"/>
        <v>0</v>
      </c>
      <c r="Y26" s="990">
        <f t="shared" si="10"/>
        <v>0</v>
      </c>
      <c r="Z26" s="991">
        <f t="shared" si="11"/>
        <v>66.274509803921561</v>
      </c>
      <c r="AA26" s="989">
        <f t="shared" si="12"/>
        <v>66.274509803921561</v>
      </c>
      <c r="AB26" s="991">
        <f t="shared" si="13"/>
        <v>33.725490196078432</v>
      </c>
      <c r="AC26" s="948">
        <f t="shared" si="24"/>
        <v>0.66274509803921566</v>
      </c>
      <c r="AD26" s="949">
        <f t="shared" si="25"/>
        <v>0.66274509803921566</v>
      </c>
      <c r="AE26" s="950">
        <f t="shared" si="26"/>
        <v>0.66274509803921566</v>
      </c>
      <c r="AF26" s="948">
        <f t="shared" si="27"/>
        <v>0.66274509803921566</v>
      </c>
      <c r="AG26" s="949">
        <f t="shared" si="28"/>
        <v>0.66274509803921566</v>
      </c>
      <c r="AH26" s="949">
        <f t="shared" si="29"/>
        <v>0</v>
      </c>
      <c r="AI26" s="950">
        <f t="shared" si="30"/>
        <v>1.3254901960784313</v>
      </c>
      <c r="AJ26" s="940"/>
      <c r="AK26" s="940"/>
      <c r="AL26" s="940"/>
      <c r="AM26" s="940"/>
      <c r="AN26" s="940"/>
      <c r="AO26" s="940"/>
      <c r="AP26" s="940"/>
      <c r="AQ26" s="940"/>
      <c r="AR26" s="940"/>
      <c r="AS26" s="940"/>
      <c r="AT26" s="940"/>
      <c r="AU26" s="940"/>
      <c r="AV26" s="940"/>
      <c r="AW26" s="940"/>
      <c r="AX26" s="940"/>
      <c r="AY26" s="940"/>
      <c r="AZ26" s="940"/>
      <c r="BA26" s="940"/>
      <c r="BB26" s="940"/>
      <c r="BC26" s="940"/>
      <c r="BD26" s="940"/>
      <c r="BE26" s="940"/>
      <c r="BF26" s="940"/>
      <c r="BG26" s="940"/>
      <c r="BH26" s="940"/>
      <c r="BI26" s="940"/>
      <c r="BJ26" s="940"/>
      <c r="BK26" s="940"/>
      <c r="BL26" s="940"/>
      <c r="BM26" s="940"/>
      <c r="BN26" s="940"/>
      <c r="BO26" s="940"/>
      <c r="BP26" s="940"/>
      <c r="BQ26" s="940"/>
      <c r="BR26" s="940"/>
      <c r="BS26" s="940"/>
      <c r="BT26" s="940"/>
      <c r="BU26" s="940"/>
      <c r="BV26" s="940"/>
      <c r="BW26" s="940"/>
      <c r="BX26" s="940"/>
      <c r="BY26" s="940"/>
      <c r="BZ26" s="940"/>
      <c r="CA26" s="940"/>
      <c r="CB26" s="940"/>
      <c r="CC26" s="940"/>
      <c r="CD26" s="940"/>
      <c r="CE26" s="940"/>
      <c r="CF26" s="940"/>
      <c r="CG26" s="940"/>
      <c r="CH26" s="940"/>
      <c r="CI26" s="940"/>
      <c r="CJ26" s="940"/>
      <c r="CK26" s="940"/>
      <c r="CL26" s="940"/>
      <c r="CM26" s="940"/>
      <c r="CN26" s="940"/>
      <c r="CO26" s="940"/>
      <c r="CP26" s="940"/>
      <c r="CQ26" s="940"/>
      <c r="CR26" s="940"/>
      <c r="CS26" s="940"/>
      <c r="CT26" s="940"/>
      <c r="CU26" s="940"/>
      <c r="CV26" s="940"/>
      <c r="CW26" s="940"/>
      <c r="CX26" s="940"/>
      <c r="CY26" s="940"/>
      <c r="CZ26" s="940"/>
      <c r="DA26" s="940"/>
      <c r="DB26" s="940"/>
      <c r="DC26" s="940"/>
      <c r="DD26" s="940"/>
      <c r="DE26" s="940"/>
      <c r="DF26" s="940"/>
      <c r="DG26" s="940"/>
      <c r="DH26" s="940"/>
      <c r="DI26" s="940"/>
      <c r="DJ26" s="940"/>
      <c r="DK26" s="940"/>
      <c r="DL26" s="940"/>
      <c r="DM26" s="940"/>
      <c r="DN26" s="940"/>
      <c r="DO26" s="940"/>
      <c r="DP26" s="940"/>
      <c r="DQ26" s="940"/>
      <c r="DR26" s="940"/>
      <c r="DS26" s="940"/>
      <c r="DT26" s="940"/>
      <c r="DU26" s="940"/>
      <c r="DV26" s="940"/>
      <c r="DW26" s="940"/>
    </row>
    <row r="27" spans="1:127" ht="13.7" customHeight="1" x14ac:dyDescent="0.3">
      <c r="A27" s="1216" t="s">
        <v>143</v>
      </c>
      <c r="B27" s="1217" t="str">
        <f t="shared" si="14"/>
        <v>rgb:[  0,100,  0], hsl:[120.0,100.0, 19.6], hwb:[120.0,  0.0, 60.8]</v>
      </c>
      <c r="C27" s="919" t="str">
        <f t="shared" si="15"/>
        <v>rgb(0 100 0)</v>
      </c>
      <c r="D27" s="919" t="str">
        <f t="shared" si="0"/>
        <v>hsl(120 100% 19.6%)</v>
      </c>
      <c r="E27" s="919" t="str">
        <f t="shared" si="16"/>
        <v>hwb(120 0% 60.8%)</v>
      </c>
      <c r="F27" s="957" t="str">
        <f t="shared" si="17"/>
        <v xml:space="preserve">  0</v>
      </c>
      <c r="G27" s="958" t="str">
        <f t="shared" si="1"/>
        <v>100</v>
      </c>
      <c r="H27" s="959" t="str">
        <f t="shared" si="2"/>
        <v xml:space="preserve">  0</v>
      </c>
      <c r="I27" s="957" t="str">
        <f t="shared" si="18"/>
        <v>120.0</v>
      </c>
      <c r="J27" s="958" t="str">
        <f t="shared" si="3"/>
        <v>100.0</v>
      </c>
      <c r="K27" s="959" t="str">
        <f t="shared" si="4"/>
        <v xml:space="preserve"> 19.6</v>
      </c>
      <c r="L27" s="957" t="str">
        <f t="shared" si="19"/>
        <v>120.0</v>
      </c>
      <c r="M27" s="958" t="str">
        <f t="shared" si="20"/>
        <v xml:space="preserve">  0.0</v>
      </c>
      <c r="N27" s="959" t="str">
        <f t="shared" si="5"/>
        <v xml:space="preserve"> 60.8</v>
      </c>
      <c r="O27" s="977">
        <f t="shared" si="6"/>
        <v>120</v>
      </c>
      <c r="P27" s="978">
        <f t="shared" si="7"/>
        <v>100</v>
      </c>
      <c r="Q27" s="979">
        <f t="shared" si="21"/>
        <v>19.600000000000001</v>
      </c>
      <c r="R27" s="977">
        <f t="shared" si="22"/>
        <v>120</v>
      </c>
      <c r="S27" s="978">
        <f t="shared" si="23"/>
        <v>0</v>
      </c>
      <c r="T27" s="979">
        <f t="shared" si="8"/>
        <v>60.8</v>
      </c>
      <c r="U27" s="966">
        <v>0</v>
      </c>
      <c r="V27" s="967">
        <v>100</v>
      </c>
      <c r="W27" s="968">
        <v>0</v>
      </c>
      <c r="X27" s="989">
        <f t="shared" si="9"/>
        <v>120</v>
      </c>
      <c r="Y27" s="990">
        <f t="shared" si="10"/>
        <v>100</v>
      </c>
      <c r="Z27" s="991">
        <f t="shared" si="11"/>
        <v>19.607843137254903</v>
      </c>
      <c r="AA27" s="989">
        <f t="shared" si="12"/>
        <v>0</v>
      </c>
      <c r="AB27" s="991">
        <f t="shared" si="13"/>
        <v>60.7843137254902</v>
      </c>
      <c r="AC27" s="948">
        <f t="shared" si="24"/>
        <v>0</v>
      </c>
      <c r="AD27" s="949">
        <f t="shared" si="25"/>
        <v>0.39215686274509803</v>
      </c>
      <c r="AE27" s="950">
        <f t="shared" si="26"/>
        <v>0</v>
      </c>
      <c r="AF27" s="948">
        <f t="shared" si="27"/>
        <v>0</v>
      </c>
      <c r="AG27" s="949">
        <f t="shared" si="28"/>
        <v>0.39215686274509803</v>
      </c>
      <c r="AH27" s="949">
        <f t="shared" si="29"/>
        <v>0.39215686274509803</v>
      </c>
      <c r="AI27" s="950">
        <f t="shared" si="30"/>
        <v>0.39215686274509803</v>
      </c>
      <c r="AJ27" s="940"/>
      <c r="AK27" s="940"/>
      <c r="AL27" s="940"/>
      <c r="AM27" s="940"/>
      <c r="AN27" s="940"/>
      <c r="AO27" s="940"/>
      <c r="AP27" s="940"/>
      <c r="AQ27" s="940"/>
      <c r="AR27" s="940"/>
      <c r="AS27" s="940"/>
      <c r="AT27" s="940"/>
      <c r="AU27" s="940"/>
      <c r="AV27" s="940"/>
      <c r="AW27" s="940"/>
      <c r="AX27" s="940"/>
      <c r="AY27" s="940"/>
      <c r="AZ27" s="940"/>
      <c r="BA27" s="940"/>
      <c r="BB27" s="940"/>
      <c r="BC27" s="940"/>
      <c r="BD27" s="940"/>
      <c r="BE27" s="940"/>
      <c r="BF27" s="940"/>
      <c r="BG27" s="940"/>
      <c r="BH27" s="940"/>
      <c r="BI27" s="940"/>
      <c r="BJ27" s="940"/>
      <c r="BK27" s="940"/>
      <c r="BL27" s="940"/>
      <c r="BM27" s="940"/>
      <c r="BN27" s="940"/>
      <c r="BO27" s="940"/>
      <c r="BP27" s="940"/>
      <c r="BQ27" s="940"/>
      <c r="BR27" s="940"/>
      <c r="BS27" s="940"/>
      <c r="BT27" s="940"/>
      <c r="BU27" s="940"/>
      <c r="BV27" s="940"/>
      <c r="BW27" s="940"/>
      <c r="BX27" s="940"/>
      <c r="BY27" s="940"/>
      <c r="BZ27" s="940"/>
      <c r="CA27" s="940"/>
      <c r="CB27" s="940"/>
      <c r="CC27" s="940"/>
      <c r="CD27" s="940"/>
      <c r="CE27" s="940"/>
      <c r="CF27" s="940"/>
      <c r="CG27" s="940"/>
      <c r="CH27" s="940"/>
      <c r="CI27" s="940"/>
      <c r="CJ27" s="940"/>
      <c r="CK27" s="940"/>
      <c r="CL27" s="940"/>
      <c r="CM27" s="940"/>
      <c r="CN27" s="940"/>
      <c r="CO27" s="940"/>
      <c r="CP27" s="940"/>
      <c r="CQ27" s="940"/>
      <c r="CR27" s="940"/>
      <c r="CS27" s="940"/>
      <c r="CT27" s="940"/>
      <c r="CU27" s="940"/>
      <c r="CV27" s="940"/>
      <c r="CW27" s="940"/>
      <c r="CX27" s="940"/>
      <c r="CY27" s="940"/>
      <c r="CZ27" s="940"/>
      <c r="DA27" s="940"/>
      <c r="DB27" s="940"/>
      <c r="DC27" s="940"/>
      <c r="DD27" s="940"/>
      <c r="DE27" s="940"/>
      <c r="DF27" s="940"/>
      <c r="DG27" s="940"/>
      <c r="DH27" s="940"/>
      <c r="DI27" s="940"/>
      <c r="DJ27" s="940"/>
      <c r="DK27" s="940"/>
      <c r="DL27" s="940"/>
      <c r="DM27" s="940"/>
      <c r="DN27" s="940"/>
      <c r="DO27" s="940"/>
      <c r="DP27" s="940"/>
      <c r="DQ27" s="940"/>
      <c r="DR27" s="940"/>
      <c r="DS27" s="940"/>
      <c r="DT27" s="940"/>
      <c r="DU27" s="940"/>
      <c r="DV27" s="940"/>
      <c r="DW27" s="940"/>
    </row>
    <row r="28" spans="1:127" ht="13.7" customHeight="1" x14ac:dyDescent="0.3">
      <c r="A28" s="1216" t="s">
        <v>144</v>
      </c>
      <c r="B28" s="1217" t="str">
        <f t="shared" si="14"/>
        <v>rgb:[169,169,169], hsl:[  0.0,  0.0, 66.3], hwb:[  0.0, 66.3, 33.7]</v>
      </c>
      <c r="C28" s="919" t="str">
        <f t="shared" si="15"/>
        <v>rgb(169 169 169)</v>
      </c>
      <c r="D28" s="919" t="str">
        <f t="shared" si="0"/>
        <v>hsl(0 0% 66.3%)</v>
      </c>
      <c r="E28" s="919" t="str">
        <f t="shared" si="16"/>
        <v>hwb(0 66.3% 33.7%)</v>
      </c>
      <c r="F28" s="957" t="str">
        <f t="shared" si="17"/>
        <v>169</v>
      </c>
      <c r="G28" s="958" t="str">
        <f t="shared" si="1"/>
        <v>169</v>
      </c>
      <c r="H28" s="959" t="str">
        <f t="shared" si="2"/>
        <v>169</v>
      </c>
      <c r="I28" s="957" t="str">
        <f t="shared" si="18"/>
        <v xml:space="preserve">  0.0</v>
      </c>
      <c r="J28" s="958" t="str">
        <f t="shared" si="3"/>
        <v xml:space="preserve">  0.0</v>
      </c>
      <c r="K28" s="959" t="str">
        <f t="shared" si="4"/>
        <v xml:space="preserve"> 66.3</v>
      </c>
      <c r="L28" s="957" t="str">
        <f t="shared" si="19"/>
        <v xml:space="preserve">  0.0</v>
      </c>
      <c r="M28" s="958" t="str">
        <f t="shared" si="20"/>
        <v xml:space="preserve"> 66.3</v>
      </c>
      <c r="N28" s="959" t="str">
        <f t="shared" si="5"/>
        <v xml:space="preserve"> 33.7</v>
      </c>
      <c r="O28" s="977">
        <f t="shared" si="6"/>
        <v>0</v>
      </c>
      <c r="P28" s="978">
        <f t="shared" si="7"/>
        <v>0</v>
      </c>
      <c r="Q28" s="979">
        <f t="shared" si="21"/>
        <v>66.3</v>
      </c>
      <c r="R28" s="977">
        <f t="shared" si="22"/>
        <v>0</v>
      </c>
      <c r="S28" s="978">
        <f t="shared" si="23"/>
        <v>66.3</v>
      </c>
      <c r="T28" s="979">
        <f t="shared" si="8"/>
        <v>33.700000000000003</v>
      </c>
      <c r="U28" s="966">
        <v>169</v>
      </c>
      <c r="V28" s="967">
        <v>169</v>
      </c>
      <c r="W28" s="968">
        <v>169</v>
      </c>
      <c r="X28" s="989">
        <f t="shared" si="9"/>
        <v>0</v>
      </c>
      <c r="Y28" s="990">
        <f t="shared" si="10"/>
        <v>0</v>
      </c>
      <c r="Z28" s="991">
        <f t="shared" si="11"/>
        <v>66.274509803921561</v>
      </c>
      <c r="AA28" s="989">
        <f t="shared" si="12"/>
        <v>66.274509803921561</v>
      </c>
      <c r="AB28" s="991">
        <f t="shared" si="13"/>
        <v>33.725490196078432</v>
      </c>
      <c r="AC28" s="948">
        <f t="shared" si="24"/>
        <v>0.66274509803921566</v>
      </c>
      <c r="AD28" s="949">
        <f t="shared" si="25"/>
        <v>0.66274509803921566</v>
      </c>
      <c r="AE28" s="950">
        <f t="shared" si="26"/>
        <v>0.66274509803921566</v>
      </c>
      <c r="AF28" s="948">
        <f t="shared" si="27"/>
        <v>0.66274509803921566</v>
      </c>
      <c r="AG28" s="949">
        <f t="shared" si="28"/>
        <v>0.66274509803921566</v>
      </c>
      <c r="AH28" s="949">
        <f t="shared" si="29"/>
        <v>0</v>
      </c>
      <c r="AI28" s="950">
        <f t="shared" si="30"/>
        <v>1.3254901960784313</v>
      </c>
      <c r="AJ28" s="940"/>
      <c r="AK28" s="940"/>
      <c r="AL28" s="940"/>
      <c r="AM28" s="940"/>
      <c r="AN28" s="940"/>
      <c r="AO28" s="940"/>
      <c r="AP28" s="940"/>
      <c r="AQ28" s="940"/>
      <c r="AR28" s="940"/>
      <c r="AS28" s="940"/>
      <c r="AT28" s="940"/>
      <c r="AU28" s="940"/>
      <c r="AV28" s="940"/>
      <c r="AW28" s="940"/>
      <c r="AX28" s="940"/>
      <c r="AY28" s="940"/>
      <c r="AZ28" s="940"/>
      <c r="BA28" s="940"/>
      <c r="BB28" s="940"/>
      <c r="BC28" s="940"/>
      <c r="BD28" s="940"/>
      <c r="BE28" s="940"/>
      <c r="BF28" s="940"/>
      <c r="BG28" s="940"/>
      <c r="BH28" s="940"/>
      <c r="BI28" s="940"/>
      <c r="BJ28" s="940"/>
      <c r="BK28" s="940"/>
      <c r="BL28" s="940"/>
      <c r="BM28" s="940"/>
      <c r="BN28" s="940"/>
      <c r="BO28" s="940"/>
      <c r="BP28" s="940"/>
      <c r="BQ28" s="940"/>
      <c r="BR28" s="940"/>
      <c r="BS28" s="940"/>
      <c r="BT28" s="940"/>
      <c r="BU28" s="940"/>
      <c r="BV28" s="940"/>
      <c r="BW28" s="940"/>
      <c r="BX28" s="940"/>
      <c r="BY28" s="940"/>
      <c r="BZ28" s="940"/>
      <c r="CA28" s="940"/>
      <c r="CB28" s="940"/>
      <c r="CC28" s="940"/>
      <c r="CD28" s="940"/>
      <c r="CE28" s="940"/>
      <c r="CF28" s="940"/>
      <c r="CG28" s="940"/>
      <c r="CH28" s="940"/>
      <c r="CI28" s="940"/>
      <c r="CJ28" s="940"/>
      <c r="CK28" s="940"/>
      <c r="CL28" s="940"/>
      <c r="CM28" s="940"/>
      <c r="CN28" s="940"/>
      <c r="CO28" s="940"/>
      <c r="CP28" s="940"/>
      <c r="CQ28" s="940"/>
      <c r="CR28" s="940"/>
      <c r="CS28" s="940"/>
      <c r="CT28" s="940"/>
      <c r="CU28" s="940"/>
      <c r="CV28" s="940"/>
      <c r="CW28" s="940"/>
      <c r="CX28" s="940"/>
      <c r="CY28" s="940"/>
      <c r="CZ28" s="940"/>
      <c r="DA28" s="940"/>
      <c r="DB28" s="940"/>
      <c r="DC28" s="940"/>
      <c r="DD28" s="940"/>
      <c r="DE28" s="940"/>
      <c r="DF28" s="940"/>
      <c r="DG28" s="940"/>
      <c r="DH28" s="940"/>
      <c r="DI28" s="940"/>
      <c r="DJ28" s="940"/>
      <c r="DK28" s="940"/>
      <c r="DL28" s="940"/>
      <c r="DM28" s="940"/>
      <c r="DN28" s="940"/>
      <c r="DO28" s="940"/>
      <c r="DP28" s="940"/>
      <c r="DQ28" s="940"/>
      <c r="DR28" s="940"/>
      <c r="DS28" s="940"/>
      <c r="DT28" s="940"/>
      <c r="DU28" s="940"/>
      <c r="DV28" s="940"/>
      <c r="DW28" s="940"/>
    </row>
    <row r="29" spans="1:127" ht="13.7" customHeight="1" x14ac:dyDescent="0.3">
      <c r="A29" s="1216" t="s">
        <v>145</v>
      </c>
      <c r="B29" s="1217" t="str">
        <f t="shared" si="14"/>
        <v>rgb:[189,183,107], hsl:[ 55.6, 38.3, 58.0], hwb:[ 55.6, 42.0, 25.9]</v>
      </c>
      <c r="C29" s="919" t="str">
        <f t="shared" si="15"/>
        <v>rgb(189 183 107)</v>
      </c>
      <c r="D29" s="919" t="str">
        <f t="shared" si="0"/>
        <v>hsl(55.6 38.3% 58%)</v>
      </c>
      <c r="E29" s="919" t="str">
        <f t="shared" si="16"/>
        <v>hwb(55.6 42% 25.9%)</v>
      </c>
      <c r="F29" s="957" t="str">
        <f t="shared" si="17"/>
        <v>189</v>
      </c>
      <c r="G29" s="958" t="str">
        <f t="shared" si="1"/>
        <v>183</v>
      </c>
      <c r="H29" s="959" t="str">
        <f t="shared" si="2"/>
        <v>107</v>
      </c>
      <c r="I29" s="957" t="str">
        <f t="shared" si="18"/>
        <v xml:space="preserve"> 55.6</v>
      </c>
      <c r="J29" s="958" t="str">
        <f t="shared" si="3"/>
        <v xml:space="preserve"> 38.3</v>
      </c>
      <c r="K29" s="959" t="str">
        <f t="shared" si="4"/>
        <v xml:space="preserve"> 58.0</v>
      </c>
      <c r="L29" s="957" t="str">
        <f t="shared" si="19"/>
        <v xml:space="preserve"> 55.6</v>
      </c>
      <c r="M29" s="958" t="str">
        <f t="shared" si="20"/>
        <v xml:space="preserve"> 42.0</v>
      </c>
      <c r="N29" s="959" t="str">
        <f t="shared" si="5"/>
        <v xml:space="preserve"> 25.9</v>
      </c>
      <c r="O29" s="977">
        <f t="shared" si="6"/>
        <v>55.6</v>
      </c>
      <c r="P29" s="978">
        <f t="shared" si="7"/>
        <v>38.299999999999997</v>
      </c>
      <c r="Q29" s="979">
        <f t="shared" si="21"/>
        <v>58</v>
      </c>
      <c r="R29" s="977">
        <f t="shared" si="22"/>
        <v>55.6</v>
      </c>
      <c r="S29" s="978">
        <f t="shared" si="23"/>
        <v>42</v>
      </c>
      <c r="T29" s="979">
        <f t="shared" si="8"/>
        <v>25.9</v>
      </c>
      <c r="U29" s="966">
        <v>189</v>
      </c>
      <c r="V29" s="967">
        <v>183</v>
      </c>
      <c r="W29" s="968">
        <v>107</v>
      </c>
      <c r="X29" s="989">
        <f t="shared" si="9"/>
        <v>55.609756097560975</v>
      </c>
      <c r="Y29" s="990">
        <f t="shared" si="10"/>
        <v>38.317757009345804</v>
      </c>
      <c r="Z29" s="991">
        <f t="shared" si="11"/>
        <v>58.039215686274517</v>
      </c>
      <c r="AA29" s="989">
        <f t="shared" si="12"/>
        <v>41.96078431372549</v>
      </c>
      <c r="AB29" s="991">
        <f t="shared" si="13"/>
        <v>25.882352941176467</v>
      </c>
      <c r="AC29" s="948">
        <f t="shared" si="24"/>
        <v>0.74117647058823533</v>
      </c>
      <c r="AD29" s="949">
        <f t="shared" si="25"/>
        <v>0.71764705882352942</v>
      </c>
      <c r="AE29" s="950">
        <f t="shared" si="26"/>
        <v>0.41960784313725491</v>
      </c>
      <c r="AF29" s="948">
        <f t="shared" si="27"/>
        <v>0.41960784313725491</v>
      </c>
      <c r="AG29" s="949">
        <f t="shared" si="28"/>
        <v>0.74117647058823533</v>
      </c>
      <c r="AH29" s="949">
        <f t="shared" si="29"/>
        <v>0.32156862745098042</v>
      </c>
      <c r="AI29" s="950">
        <f t="shared" si="30"/>
        <v>1.1607843137254903</v>
      </c>
      <c r="AJ29" s="940"/>
      <c r="AK29" s="940"/>
      <c r="AL29" s="940"/>
      <c r="AM29" s="940"/>
      <c r="AN29" s="940"/>
      <c r="AO29" s="940"/>
      <c r="AP29" s="940"/>
      <c r="AQ29" s="940"/>
      <c r="AR29" s="940"/>
      <c r="AS29" s="940"/>
      <c r="AT29" s="940"/>
      <c r="AU29" s="940"/>
      <c r="AV29" s="940"/>
      <c r="AW29" s="940"/>
      <c r="AX29" s="940"/>
      <c r="AY29" s="940"/>
      <c r="AZ29" s="940"/>
      <c r="BA29" s="940"/>
      <c r="BB29" s="940"/>
      <c r="BC29" s="940"/>
      <c r="BD29" s="940"/>
      <c r="BE29" s="940"/>
      <c r="BF29" s="940"/>
      <c r="BG29" s="940"/>
      <c r="BH29" s="940"/>
      <c r="BI29" s="940"/>
      <c r="BJ29" s="940"/>
      <c r="BK29" s="940"/>
      <c r="BL29" s="940"/>
      <c r="BM29" s="940"/>
      <c r="BN29" s="940"/>
      <c r="BO29" s="940"/>
      <c r="BP29" s="940"/>
      <c r="BQ29" s="940"/>
      <c r="BR29" s="940"/>
      <c r="BS29" s="940"/>
      <c r="BT29" s="940"/>
      <c r="BU29" s="940"/>
      <c r="BV29" s="940"/>
      <c r="BW29" s="940"/>
      <c r="BX29" s="940"/>
      <c r="BY29" s="940"/>
      <c r="BZ29" s="940"/>
      <c r="CA29" s="940"/>
      <c r="CB29" s="940"/>
      <c r="CC29" s="940"/>
      <c r="CD29" s="940"/>
      <c r="CE29" s="940"/>
      <c r="CF29" s="940"/>
      <c r="CG29" s="940"/>
      <c r="CH29" s="940"/>
      <c r="CI29" s="940"/>
      <c r="CJ29" s="940"/>
      <c r="CK29" s="940"/>
      <c r="CL29" s="940"/>
      <c r="CM29" s="940"/>
      <c r="CN29" s="940"/>
      <c r="CO29" s="940"/>
      <c r="CP29" s="940"/>
      <c r="CQ29" s="940"/>
      <c r="CR29" s="940"/>
      <c r="CS29" s="940"/>
      <c r="CT29" s="940"/>
      <c r="CU29" s="940"/>
      <c r="CV29" s="940"/>
      <c r="CW29" s="940"/>
      <c r="CX29" s="940"/>
      <c r="CY29" s="940"/>
      <c r="CZ29" s="940"/>
      <c r="DA29" s="940"/>
      <c r="DB29" s="940"/>
      <c r="DC29" s="940"/>
      <c r="DD29" s="940"/>
      <c r="DE29" s="940"/>
      <c r="DF29" s="940"/>
      <c r="DG29" s="940"/>
      <c r="DH29" s="940"/>
      <c r="DI29" s="940"/>
      <c r="DJ29" s="940"/>
      <c r="DK29" s="940"/>
      <c r="DL29" s="940"/>
      <c r="DM29" s="940"/>
      <c r="DN29" s="940"/>
      <c r="DO29" s="940"/>
      <c r="DP29" s="940"/>
      <c r="DQ29" s="940"/>
      <c r="DR29" s="940"/>
      <c r="DS29" s="940"/>
      <c r="DT29" s="940"/>
      <c r="DU29" s="940"/>
      <c r="DV29" s="940"/>
      <c r="DW29" s="940"/>
    </row>
    <row r="30" spans="1:127" ht="13.7" customHeight="1" x14ac:dyDescent="0.3">
      <c r="A30" s="1216" t="s">
        <v>146</v>
      </c>
      <c r="B30" s="1217" t="str">
        <f t="shared" si="14"/>
        <v>rgb:[139,  0,139], hsl:[300.0,100.0, 27.3], hwb:[300.0,  0.0, 45.5]</v>
      </c>
      <c r="C30" s="919" t="str">
        <f t="shared" si="15"/>
        <v>rgb(139 0 139)</v>
      </c>
      <c r="D30" s="919" t="str">
        <f t="shared" si="0"/>
        <v>hsl(300 100% 27.3%)</v>
      </c>
      <c r="E30" s="919" t="str">
        <f t="shared" si="16"/>
        <v>hwb(300 0% 45.5%)</v>
      </c>
      <c r="F30" s="957" t="str">
        <f t="shared" si="17"/>
        <v>139</v>
      </c>
      <c r="G30" s="958" t="str">
        <f t="shared" si="1"/>
        <v xml:space="preserve">  0</v>
      </c>
      <c r="H30" s="959" t="str">
        <f t="shared" si="2"/>
        <v>139</v>
      </c>
      <c r="I30" s="957" t="str">
        <f t="shared" si="18"/>
        <v>300.0</v>
      </c>
      <c r="J30" s="958" t="str">
        <f t="shared" si="3"/>
        <v>100.0</v>
      </c>
      <c r="K30" s="959" t="str">
        <f t="shared" si="4"/>
        <v xml:space="preserve"> 27.3</v>
      </c>
      <c r="L30" s="957" t="str">
        <f t="shared" si="19"/>
        <v>300.0</v>
      </c>
      <c r="M30" s="958" t="str">
        <f t="shared" si="20"/>
        <v xml:space="preserve">  0.0</v>
      </c>
      <c r="N30" s="959" t="str">
        <f t="shared" si="5"/>
        <v xml:space="preserve"> 45.5</v>
      </c>
      <c r="O30" s="977">
        <f t="shared" si="6"/>
        <v>300</v>
      </c>
      <c r="P30" s="978">
        <f t="shared" si="7"/>
        <v>100</v>
      </c>
      <c r="Q30" s="979">
        <f t="shared" si="21"/>
        <v>27.3</v>
      </c>
      <c r="R30" s="977">
        <f t="shared" si="22"/>
        <v>300</v>
      </c>
      <c r="S30" s="978">
        <f t="shared" si="23"/>
        <v>0</v>
      </c>
      <c r="T30" s="979">
        <f t="shared" si="8"/>
        <v>45.5</v>
      </c>
      <c r="U30" s="966">
        <v>139</v>
      </c>
      <c r="V30" s="967">
        <v>0</v>
      </c>
      <c r="W30" s="968">
        <v>139</v>
      </c>
      <c r="X30" s="989">
        <f t="shared" si="9"/>
        <v>300</v>
      </c>
      <c r="Y30" s="990">
        <f t="shared" si="10"/>
        <v>100</v>
      </c>
      <c r="Z30" s="991">
        <f t="shared" si="11"/>
        <v>27.254901960784313</v>
      </c>
      <c r="AA30" s="989">
        <f t="shared" si="12"/>
        <v>0</v>
      </c>
      <c r="AB30" s="991">
        <f t="shared" si="13"/>
        <v>45.490196078431374</v>
      </c>
      <c r="AC30" s="948">
        <f t="shared" si="24"/>
        <v>0.54509803921568623</v>
      </c>
      <c r="AD30" s="949">
        <f t="shared" si="25"/>
        <v>0</v>
      </c>
      <c r="AE30" s="950">
        <f t="shared" si="26"/>
        <v>0.54509803921568623</v>
      </c>
      <c r="AF30" s="948">
        <f t="shared" si="27"/>
        <v>0</v>
      </c>
      <c r="AG30" s="949">
        <f t="shared" si="28"/>
        <v>0.54509803921568623</v>
      </c>
      <c r="AH30" s="949">
        <f t="shared" si="29"/>
        <v>0.54509803921568623</v>
      </c>
      <c r="AI30" s="950">
        <f t="shared" si="30"/>
        <v>0.54509803921568623</v>
      </c>
      <c r="AJ30" s="940"/>
      <c r="AK30" s="940"/>
      <c r="AL30" s="940"/>
      <c r="AM30" s="940"/>
      <c r="AN30" s="940"/>
      <c r="AO30" s="940"/>
      <c r="AP30" s="940"/>
      <c r="AQ30" s="940"/>
      <c r="AR30" s="940"/>
      <c r="AS30" s="940"/>
      <c r="AT30" s="940"/>
      <c r="AU30" s="940"/>
      <c r="AV30" s="940"/>
      <c r="AW30" s="940"/>
      <c r="AX30" s="940"/>
      <c r="AY30" s="940"/>
      <c r="AZ30" s="940"/>
      <c r="BA30" s="940"/>
      <c r="BB30" s="940"/>
      <c r="BC30" s="940"/>
      <c r="BD30" s="940"/>
      <c r="BE30" s="940"/>
      <c r="BF30" s="940"/>
      <c r="BG30" s="940"/>
      <c r="BH30" s="940"/>
      <c r="BI30" s="940"/>
      <c r="BJ30" s="940"/>
      <c r="BK30" s="940"/>
      <c r="BL30" s="940"/>
      <c r="BM30" s="940"/>
      <c r="BN30" s="940"/>
      <c r="BO30" s="940"/>
      <c r="BP30" s="940"/>
      <c r="BQ30" s="940"/>
      <c r="BR30" s="940"/>
      <c r="BS30" s="940"/>
      <c r="BT30" s="940"/>
      <c r="BU30" s="940"/>
      <c r="BV30" s="940"/>
      <c r="BW30" s="940"/>
      <c r="BX30" s="940"/>
      <c r="BY30" s="940"/>
      <c r="BZ30" s="940"/>
      <c r="CA30" s="940"/>
      <c r="CB30" s="940"/>
      <c r="CC30" s="940"/>
      <c r="CD30" s="940"/>
      <c r="CE30" s="940"/>
      <c r="CF30" s="940"/>
      <c r="CG30" s="940"/>
      <c r="CH30" s="940"/>
      <c r="CI30" s="940"/>
      <c r="CJ30" s="940"/>
      <c r="CK30" s="940"/>
      <c r="CL30" s="940"/>
      <c r="CM30" s="940"/>
      <c r="CN30" s="940"/>
      <c r="CO30" s="940"/>
      <c r="CP30" s="940"/>
      <c r="CQ30" s="940"/>
      <c r="CR30" s="940"/>
      <c r="CS30" s="940"/>
      <c r="CT30" s="940"/>
      <c r="CU30" s="940"/>
      <c r="CV30" s="940"/>
      <c r="CW30" s="940"/>
      <c r="CX30" s="940"/>
      <c r="CY30" s="940"/>
      <c r="CZ30" s="940"/>
      <c r="DA30" s="940"/>
      <c r="DB30" s="940"/>
      <c r="DC30" s="940"/>
      <c r="DD30" s="940"/>
      <c r="DE30" s="940"/>
      <c r="DF30" s="940"/>
      <c r="DG30" s="940"/>
      <c r="DH30" s="940"/>
      <c r="DI30" s="940"/>
      <c r="DJ30" s="940"/>
      <c r="DK30" s="940"/>
      <c r="DL30" s="940"/>
      <c r="DM30" s="940"/>
      <c r="DN30" s="940"/>
      <c r="DO30" s="940"/>
      <c r="DP30" s="940"/>
      <c r="DQ30" s="940"/>
      <c r="DR30" s="940"/>
      <c r="DS30" s="940"/>
      <c r="DT30" s="940"/>
      <c r="DU30" s="940"/>
      <c r="DV30" s="940"/>
      <c r="DW30" s="940"/>
    </row>
    <row r="31" spans="1:127" ht="13.7" customHeight="1" x14ac:dyDescent="0.3">
      <c r="A31" s="1216" t="s">
        <v>147</v>
      </c>
      <c r="B31" s="1217" t="str">
        <f t="shared" si="14"/>
        <v>rgb:[ 85,107, 47], hsl:[ 82.0, 39.0, 30.2], hwb:[ 82.0, 18.4, 58.0]</v>
      </c>
      <c r="C31" s="919" t="str">
        <f t="shared" si="15"/>
        <v>rgb(85 107 47)</v>
      </c>
      <c r="D31" s="919" t="str">
        <f t="shared" si="0"/>
        <v>hsl(82 39% 30.2%)</v>
      </c>
      <c r="E31" s="919" t="str">
        <f t="shared" si="16"/>
        <v>hwb(82 18.4% 58%)</v>
      </c>
      <c r="F31" s="957" t="str">
        <f t="shared" si="17"/>
        <v xml:space="preserve"> 85</v>
      </c>
      <c r="G31" s="958" t="str">
        <f t="shared" si="1"/>
        <v>107</v>
      </c>
      <c r="H31" s="959" t="str">
        <f t="shared" si="2"/>
        <v xml:space="preserve"> 47</v>
      </c>
      <c r="I31" s="957" t="str">
        <f t="shared" si="18"/>
        <v xml:space="preserve"> 82.0</v>
      </c>
      <c r="J31" s="958" t="str">
        <f t="shared" si="3"/>
        <v xml:space="preserve"> 39.0</v>
      </c>
      <c r="K31" s="959" t="str">
        <f t="shared" si="4"/>
        <v xml:space="preserve"> 30.2</v>
      </c>
      <c r="L31" s="957" t="str">
        <f t="shared" si="19"/>
        <v xml:space="preserve"> 82.0</v>
      </c>
      <c r="M31" s="958" t="str">
        <f t="shared" si="20"/>
        <v xml:space="preserve"> 18.4</v>
      </c>
      <c r="N31" s="959" t="str">
        <f t="shared" si="5"/>
        <v xml:space="preserve"> 58.0</v>
      </c>
      <c r="O31" s="977">
        <f t="shared" si="6"/>
        <v>82</v>
      </c>
      <c r="P31" s="978">
        <f t="shared" si="7"/>
        <v>39</v>
      </c>
      <c r="Q31" s="979">
        <f t="shared" si="21"/>
        <v>30.2</v>
      </c>
      <c r="R31" s="977">
        <f t="shared" si="22"/>
        <v>82</v>
      </c>
      <c r="S31" s="978">
        <f t="shared" si="23"/>
        <v>18.399999999999999</v>
      </c>
      <c r="T31" s="979">
        <f t="shared" si="8"/>
        <v>58</v>
      </c>
      <c r="U31" s="966">
        <v>85</v>
      </c>
      <c r="V31" s="967">
        <v>107</v>
      </c>
      <c r="W31" s="968">
        <v>47</v>
      </c>
      <c r="X31" s="989">
        <f t="shared" si="9"/>
        <v>82</v>
      </c>
      <c r="Y31" s="990">
        <f t="shared" si="10"/>
        <v>38.961038961038959</v>
      </c>
      <c r="Z31" s="991">
        <f t="shared" si="11"/>
        <v>30.196078431372552</v>
      </c>
      <c r="AA31" s="989">
        <f t="shared" si="12"/>
        <v>18.43137254901961</v>
      </c>
      <c r="AB31" s="991">
        <f t="shared" si="13"/>
        <v>58.039215686274503</v>
      </c>
      <c r="AC31" s="948">
        <f t="shared" si="24"/>
        <v>0.33333333333333331</v>
      </c>
      <c r="AD31" s="949">
        <f t="shared" si="25"/>
        <v>0.41960784313725491</v>
      </c>
      <c r="AE31" s="950">
        <f t="shared" si="26"/>
        <v>0.18431372549019609</v>
      </c>
      <c r="AF31" s="948">
        <f t="shared" si="27"/>
        <v>0.18431372549019609</v>
      </c>
      <c r="AG31" s="949">
        <f t="shared" si="28"/>
        <v>0.41960784313725491</v>
      </c>
      <c r="AH31" s="949">
        <f t="shared" si="29"/>
        <v>0.23529411764705882</v>
      </c>
      <c r="AI31" s="950">
        <f t="shared" si="30"/>
        <v>0.60392156862745106</v>
      </c>
      <c r="AJ31" s="940"/>
      <c r="AK31" s="940"/>
      <c r="AL31" s="940"/>
      <c r="AM31" s="940"/>
      <c r="AN31" s="940"/>
      <c r="AO31" s="940"/>
      <c r="AP31" s="940"/>
      <c r="AQ31" s="940"/>
      <c r="AR31" s="940"/>
      <c r="AS31" s="940"/>
      <c r="AT31" s="940"/>
      <c r="AU31" s="940"/>
      <c r="AV31" s="940"/>
      <c r="AW31" s="940"/>
      <c r="AX31" s="940"/>
      <c r="AY31" s="940"/>
      <c r="AZ31" s="940"/>
      <c r="BA31" s="940"/>
      <c r="BB31" s="940"/>
      <c r="BC31" s="940"/>
      <c r="BD31" s="940"/>
      <c r="BE31" s="940"/>
      <c r="BF31" s="940"/>
      <c r="BG31" s="940"/>
      <c r="BH31" s="940"/>
      <c r="BI31" s="940"/>
      <c r="BJ31" s="940"/>
      <c r="BK31" s="940"/>
      <c r="BL31" s="940"/>
      <c r="BM31" s="940"/>
      <c r="BN31" s="940"/>
      <c r="BO31" s="940"/>
      <c r="BP31" s="940"/>
      <c r="BQ31" s="940"/>
      <c r="BR31" s="940"/>
      <c r="BS31" s="940"/>
      <c r="BT31" s="940"/>
      <c r="BU31" s="940"/>
      <c r="BV31" s="940"/>
      <c r="BW31" s="940"/>
      <c r="BX31" s="940"/>
      <c r="BY31" s="940"/>
      <c r="BZ31" s="940"/>
      <c r="CA31" s="940"/>
      <c r="CB31" s="940"/>
      <c r="CC31" s="940"/>
      <c r="CD31" s="940"/>
      <c r="CE31" s="940"/>
      <c r="CF31" s="940"/>
      <c r="CG31" s="940"/>
      <c r="CH31" s="940"/>
      <c r="CI31" s="940"/>
      <c r="CJ31" s="940"/>
      <c r="CK31" s="940"/>
      <c r="CL31" s="940"/>
      <c r="CM31" s="940"/>
      <c r="CN31" s="940"/>
      <c r="CO31" s="940"/>
      <c r="CP31" s="940"/>
      <c r="CQ31" s="940"/>
      <c r="CR31" s="940"/>
      <c r="CS31" s="940"/>
      <c r="CT31" s="940"/>
      <c r="CU31" s="940"/>
      <c r="CV31" s="940"/>
      <c r="CW31" s="940"/>
      <c r="CX31" s="940"/>
      <c r="CY31" s="940"/>
      <c r="CZ31" s="940"/>
      <c r="DA31" s="940"/>
      <c r="DB31" s="940"/>
      <c r="DC31" s="940"/>
      <c r="DD31" s="940"/>
      <c r="DE31" s="940"/>
      <c r="DF31" s="940"/>
      <c r="DG31" s="940"/>
      <c r="DH31" s="940"/>
      <c r="DI31" s="940"/>
      <c r="DJ31" s="940"/>
      <c r="DK31" s="940"/>
      <c r="DL31" s="940"/>
      <c r="DM31" s="940"/>
      <c r="DN31" s="940"/>
      <c r="DO31" s="940"/>
      <c r="DP31" s="940"/>
      <c r="DQ31" s="940"/>
      <c r="DR31" s="940"/>
      <c r="DS31" s="940"/>
      <c r="DT31" s="940"/>
      <c r="DU31" s="940"/>
      <c r="DV31" s="940"/>
      <c r="DW31" s="940"/>
    </row>
    <row r="32" spans="1:127" ht="13.7" customHeight="1" x14ac:dyDescent="0.3">
      <c r="A32" s="1216" t="s">
        <v>148</v>
      </c>
      <c r="B32" s="1217" t="str">
        <f t="shared" si="14"/>
        <v>rgb:[255,140,  0], hsl:[ 32.9,100.0, 50.0], hwb:[ 32.9,  0.0,  0.0]</v>
      </c>
      <c r="C32" s="919" t="str">
        <f t="shared" si="15"/>
        <v>rgb(255 140 0)</v>
      </c>
      <c r="D32" s="919" t="str">
        <f t="shared" si="0"/>
        <v>hsl(32.9 100% 50%)</v>
      </c>
      <c r="E32" s="919" t="str">
        <f t="shared" si="16"/>
        <v>hwb(32.9 0% 0%)</v>
      </c>
      <c r="F32" s="957" t="str">
        <f t="shared" si="17"/>
        <v>255</v>
      </c>
      <c r="G32" s="958" t="str">
        <f t="shared" si="1"/>
        <v>140</v>
      </c>
      <c r="H32" s="959" t="str">
        <f t="shared" si="2"/>
        <v xml:space="preserve">  0</v>
      </c>
      <c r="I32" s="957" t="str">
        <f t="shared" si="18"/>
        <v xml:space="preserve"> 32.9</v>
      </c>
      <c r="J32" s="958" t="str">
        <f t="shared" si="3"/>
        <v>100.0</v>
      </c>
      <c r="K32" s="959" t="str">
        <f t="shared" si="4"/>
        <v xml:space="preserve"> 50.0</v>
      </c>
      <c r="L32" s="957" t="str">
        <f t="shared" si="19"/>
        <v xml:space="preserve"> 32.9</v>
      </c>
      <c r="M32" s="958" t="str">
        <f t="shared" si="20"/>
        <v xml:space="preserve">  0.0</v>
      </c>
      <c r="N32" s="959" t="str">
        <f t="shared" si="5"/>
        <v xml:space="preserve">  0.0</v>
      </c>
      <c r="O32" s="977">
        <f t="shared" si="6"/>
        <v>32.9</v>
      </c>
      <c r="P32" s="978">
        <f t="shared" si="7"/>
        <v>100</v>
      </c>
      <c r="Q32" s="979">
        <f t="shared" si="21"/>
        <v>50</v>
      </c>
      <c r="R32" s="977">
        <f t="shared" si="22"/>
        <v>32.9</v>
      </c>
      <c r="S32" s="978">
        <f t="shared" si="23"/>
        <v>0</v>
      </c>
      <c r="T32" s="979">
        <f t="shared" si="8"/>
        <v>0</v>
      </c>
      <c r="U32" s="966">
        <v>255</v>
      </c>
      <c r="V32" s="967">
        <v>140</v>
      </c>
      <c r="W32" s="968">
        <v>0</v>
      </c>
      <c r="X32" s="989">
        <f t="shared" si="9"/>
        <v>32.941176470588239</v>
      </c>
      <c r="Y32" s="990">
        <f t="shared" si="10"/>
        <v>100</v>
      </c>
      <c r="Z32" s="991">
        <f t="shared" si="11"/>
        <v>50</v>
      </c>
      <c r="AA32" s="989">
        <f t="shared" si="12"/>
        <v>0</v>
      </c>
      <c r="AB32" s="991">
        <f t="shared" si="13"/>
        <v>0</v>
      </c>
      <c r="AC32" s="948">
        <f t="shared" si="24"/>
        <v>1</v>
      </c>
      <c r="AD32" s="949">
        <f t="shared" si="25"/>
        <v>0.5490196078431373</v>
      </c>
      <c r="AE32" s="950">
        <f t="shared" si="26"/>
        <v>0</v>
      </c>
      <c r="AF32" s="948">
        <f t="shared" si="27"/>
        <v>0</v>
      </c>
      <c r="AG32" s="949">
        <f t="shared" si="28"/>
        <v>1</v>
      </c>
      <c r="AH32" s="949">
        <f t="shared" si="29"/>
        <v>1</v>
      </c>
      <c r="AI32" s="950">
        <f t="shared" si="30"/>
        <v>1</v>
      </c>
      <c r="AJ32" s="940"/>
      <c r="AK32" s="940"/>
      <c r="AL32" s="940"/>
      <c r="AM32" s="940"/>
      <c r="AN32" s="940"/>
      <c r="AO32" s="940"/>
      <c r="AP32" s="940"/>
      <c r="AQ32" s="940"/>
      <c r="AR32" s="940"/>
      <c r="AS32" s="940"/>
      <c r="AT32" s="940"/>
      <c r="AU32" s="940"/>
      <c r="AV32" s="940"/>
      <c r="AW32" s="940"/>
      <c r="AX32" s="940"/>
      <c r="AY32" s="940"/>
      <c r="AZ32" s="940"/>
      <c r="BA32" s="940"/>
      <c r="BB32" s="940"/>
      <c r="BC32" s="940"/>
      <c r="BD32" s="940"/>
      <c r="BE32" s="940"/>
      <c r="BF32" s="940"/>
      <c r="BG32" s="940"/>
      <c r="BH32" s="940"/>
      <c r="BI32" s="940"/>
      <c r="BJ32" s="940"/>
      <c r="BK32" s="940"/>
      <c r="BL32" s="940"/>
      <c r="BM32" s="940"/>
      <c r="BN32" s="940"/>
      <c r="BO32" s="940"/>
      <c r="BP32" s="940"/>
      <c r="BQ32" s="940"/>
      <c r="BR32" s="940"/>
      <c r="BS32" s="940"/>
      <c r="BT32" s="940"/>
      <c r="BU32" s="940"/>
      <c r="BV32" s="940"/>
      <c r="BW32" s="940"/>
      <c r="BX32" s="940"/>
      <c r="BY32" s="940"/>
      <c r="BZ32" s="940"/>
      <c r="CA32" s="940"/>
      <c r="CB32" s="940"/>
      <c r="CC32" s="940"/>
      <c r="CD32" s="940"/>
      <c r="CE32" s="940"/>
      <c r="CF32" s="940"/>
      <c r="CG32" s="940"/>
      <c r="CH32" s="940"/>
      <c r="CI32" s="940"/>
      <c r="CJ32" s="940"/>
      <c r="CK32" s="940"/>
      <c r="CL32" s="940"/>
      <c r="CM32" s="940"/>
      <c r="CN32" s="940"/>
      <c r="CO32" s="940"/>
      <c r="CP32" s="940"/>
      <c r="CQ32" s="940"/>
      <c r="CR32" s="940"/>
      <c r="CS32" s="940"/>
      <c r="CT32" s="940"/>
      <c r="CU32" s="940"/>
      <c r="CV32" s="940"/>
      <c r="CW32" s="940"/>
      <c r="CX32" s="940"/>
      <c r="CY32" s="940"/>
      <c r="CZ32" s="940"/>
      <c r="DA32" s="940"/>
      <c r="DB32" s="940"/>
      <c r="DC32" s="940"/>
      <c r="DD32" s="940"/>
      <c r="DE32" s="940"/>
      <c r="DF32" s="940"/>
      <c r="DG32" s="940"/>
      <c r="DH32" s="940"/>
      <c r="DI32" s="940"/>
      <c r="DJ32" s="940"/>
      <c r="DK32" s="940"/>
      <c r="DL32" s="940"/>
      <c r="DM32" s="940"/>
      <c r="DN32" s="940"/>
      <c r="DO32" s="940"/>
      <c r="DP32" s="940"/>
      <c r="DQ32" s="940"/>
      <c r="DR32" s="940"/>
      <c r="DS32" s="940"/>
      <c r="DT32" s="940"/>
      <c r="DU32" s="940"/>
      <c r="DV32" s="940"/>
      <c r="DW32" s="940"/>
    </row>
    <row r="33" spans="1:127" ht="13.7" customHeight="1" x14ac:dyDescent="0.3">
      <c r="A33" s="1216" t="s">
        <v>149</v>
      </c>
      <c r="B33" s="1217" t="str">
        <f t="shared" si="14"/>
        <v>rgb:[153, 50,204], hsl:[280.1, 60.6, 49.8], hwb:[280.1, 19.6, 20.0]</v>
      </c>
      <c r="C33" s="919" t="str">
        <f t="shared" si="15"/>
        <v>rgb(153 50 204)</v>
      </c>
      <c r="D33" s="919" t="str">
        <f t="shared" si="0"/>
        <v>hsl(280.1 60.6% 49.8%)</v>
      </c>
      <c r="E33" s="919" t="str">
        <f t="shared" si="16"/>
        <v>hwb(280.1 19.6% 20%)</v>
      </c>
      <c r="F33" s="957" t="str">
        <f t="shared" si="17"/>
        <v>153</v>
      </c>
      <c r="G33" s="958" t="str">
        <f t="shared" si="1"/>
        <v xml:space="preserve"> 50</v>
      </c>
      <c r="H33" s="959" t="str">
        <f t="shared" si="2"/>
        <v>204</v>
      </c>
      <c r="I33" s="957" t="str">
        <f t="shared" si="18"/>
        <v>280.1</v>
      </c>
      <c r="J33" s="958" t="str">
        <f t="shared" si="3"/>
        <v xml:space="preserve"> 60.6</v>
      </c>
      <c r="K33" s="959" t="str">
        <f t="shared" si="4"/>
        <v xml:space="preserve"> 49.8</v>
      </c>
      <c r="L33" s="957" t="str">
        <f t="shared" si="19"/>
        <v>280.1</v>
      </c>
      <c r="M33" s="958" t="str">
        <f t="shared" si="20"/>
        <v xml:space="preserve"> 19.6</v>
      </c>
      <c r="N33" s="959" t="str">
        <f t="shared" si="5"/>
        <v xml:space="preserve"> 20.0</v>
      </c>
      <c r="O33" s="977">
        <f t="shared" si="6"/>
        <v>280.10000000000002</v>
      </c>
      <c r="P33" s="978">
        <f t="shared" si="7"/>
        <v>60.6</v>
      </c>
      <c r="Q33" s="979">
        <f t="shared" si="21"/>
        <v>49.8</v>
      </c>
      <c r="R33" s="977">
        <f t="shared" si="22"/>
        <v>280.10000000000002</v>
      </c>
      <c r="S33" s="978">
        <f t="shared" si="23"/>
        <v>19.600000000000001</v>
      </c>
      <c r="T33" s="979">
        <f t="shared" si="8"/>
        <v>20</v>
      </c>
      <c r="U33" s="966">
        <v>153</v>
      </c>
      <c r="V33" s="967">
        <v>50</v>
      </c>
      <c r="W33" s="968">
        <v>204</v>
      </c>
      <c r="X33" s="989">
        <f t="shared" si="9"/>
        <v>280.12987012987014</v>
      </c>
      <c r="Y33" s="990">
        <f t="shared" si="10"/>
        <v>60.629921259842526</v>
      </c>
      <c r="Z33" s="991">
        <f t="shared" si="11"/>
        <v>49.803921568627452</v>
      </c>
      <c r="AA33" s="989">
        <f t="shared" si="12"/>
        <v>19.607843137254903</v>
      </c>
      <c r="AB33" s="991">
        <f t="shared" si="13"/>
        <v>19.999999999999996</v>
      </c>
      <c r="AC33" s="948">
        <f t="shared" si="24"/>
        <v>0.6</v>
      </c>
      <c r="AD33" s="949">
        <f t="shared" si="25"/>
        <v>0.19607843137254902</v>
      </c>
      <c r="AE33" s="950">
        <f t="shared" si="26"/>
        <v>0.8</v>
      </c>
      <c r="AF33" s="948">
        <f t="shared" si="27"/>
        <v>0.19607843137254902</v>
      </c>
      <c r="AG33" s="949">
        <f t="shared" si="28"/>
        <v>0.8</v>
      </c>
      <c r="AH33" s="949">
        <f t="shared" si="29"/>
        <v>0.60392156862745106</v>
      </c>
      <c r="AI33" s="950">
        <f t="shared" si="30"/>
        <v>0.99607843137254903</v>
      </c>
      <c r="AJ33" s="940"/>
      <c r="AK33" s="940"/>
      <c r="AL33" s="940"/>
      <c r="AM33" s="940"/>
      <c r="AN33" s="940"/>
      <c r="AO33" s="940"/>
      <c r="AP33" s="940"/>
      <c r="AQ33" s="940"/>
      <c r="AR33" s="940"/>
      <c r="AS33" s="940"/>
      <c r="AT33" s="940"/>
      <c r="AU33" s="940"/>
      <c r="AV33" s="940"/>
      <c r="AW33" s="940"/>
      <c r="AX33" s="940"/>
      <c r="AY33" s="940"/>
      <c r="AZ33" s="940"/>
      <c r="BA33" s="940"/>
      <c r="BB33" s="940"/>
      <c r="BC33" s="940"/>
      <c r="BD33" s="940"/>
      <c r="BE33" s="940"/>
      <c r="BF33" s="940"/>
      <c r="BG33" s="940"/>
      <c r="BH33" s="940"/>
      <c r="BI33" s="940"/>
      <c r="BJ33" s="940"/>
      <c r="BK33" s="940"/>
      <c r="BL33" s="940"/>
      <c r="BM33" s="940"/>
      <c r="BN33" s="940"/>
      <c r="BO33" s="940"/>
      <c r="BP33" s="940"/>
      <c r="BQ33" s="940"/>
      <c r="BR33" s="940"/>
      <c r="BS33" s="940"/>
      <c r="BT33" s="940"/>
      <c r="BU33" s="940"/>
      <c r="BV33" s="940"/>
      <c r="BW33" s="940"/>
      <c r="BX33" s="940"/>
      <c r="BY33" s="940"/>
      <c r="BZ33" s="940"/>
      <c r="CA33" s="940"/>
      <c r="CB33" s="940"/>
      <c r="CC33" s="940"/>
      <c r="CD33" s="940"/>
      <c r="CE33" s="940"/>
      <c r="CF33" s="940"/>
      <c r="CG33" s="940"/>
      <c r="CH33" s="940"/>
      <c r="CI33" s="940"/>
      <c r="CJ33" s="940"/>
      <c r="CK33" s="940"/>
      <c r="CL33" s="940"/>
      <c r="CM33" s="940"/>
      <c r="CN33" s="940"/>
      <c r="CO33" s="940"/>
      <c r="CP33" s="940"/>
      <c r="CQ33" s="940"/>
      <c r="CR33" s="940"/>
      <c r="CS33" s="940"/>
      <c r="CT33" s="940"/>
      <c r="CU33" s="940"/>
      <c r="CV33" s="940"/>
      <c r="CW33" s="940"/>
      <c r="CX33" s="940"/>
      <c r="CY33" s="940"/>
      <c r="CZ33" s="940"/>
      <c r="DA33" s="940"/>
      <c r="DB33" s="940"/>
      <c r="DC33" s="940"/>
      <c r="DD33" s="940"/>
      <c r="DE33" s="940"/>
      <c r="DF33" s="940"/>
      <c r="DG33" s="940"/>
      <c r="DH33" s="940"/>
      <c r="DI33" s="940"/>
      <c r="DJ33" s="940"/>
      <c r="DK33" s="940"/>
      <c r="DL33" s="940"/>
      <c r="DM33" s="940"/>
      <c r="DN33" s="940"/>
      <c r="DO33" s="940"/>
      <c r="DP33" s="940"/>
      <c r="DQ33" s="940"/>
      <c r="DR33" s="940"/>
      <c r="DS33" s="940"/>
      <c r="DT33" s="940"/>
      <c r="DU33" s="940"/>
      <c r="DV33" s="940"/>
      <c r="DW33" s="940"/>
    </row>
    <row r="34" spans="1:127" ht="13.7" customHeight="1" x14ac:dyDescent="0.3">
      <c r="A34" s="1216" t="s">
        <v>150</v>
      </c>
      <c r="B34" s="1217" t="str">
        <f t="shared" si="14"/>
        <v>rgb:[139,  0,  0], hsl:[  0.0,100.0, 27.3], hwb:[  0.0,  0.0, 45.5]</v>
      </c>
      <c r="C34" s="919" t="str">
        <f t="shared" si="15"/>
        <v>rgb(139 0 0)</v>
      </c>
      <c r="D34" s="919" t="str">
        <f t="shared" si="0"/>
        <v>hsl(0 100% 27.3%)</v>
      </c>
      <c r="E34" s="919" t="str">
        <f t="shared" si="16"/>
        <v>hwb(0 0% 45.5%)</v>
      </c>
      <c r="F34" s="957" t="str">
        <f t="shared" si="17"/>
        <v>139</v>
      </c>
      <c r="G34" s="958" t="str">
        <f t="shared" si="1"/>
        <v xml:space="preserve">  0</v>
      </c>
      <c r="H34" s="959" t="str">
        <f t="shared" si="2"/>
        <v xml:space="preserve">  0</v>
      </c>
      <c r="I34" s="957" t="str">
        <f t="shared" si="18"/>
        <v xml:space="preserve">  0.0</v>
      </c>
      <c r="J34" s="958" t="str">
        <f t="shared" si="3"/>
        <v>100.0</v>
      </c>
      <c r="K34" s="959" t="str">
        <f t="shared" si="4"/>
        <v xml:space="preserve"> 27.3</v>
      </c>
      <c r="L34" s="957" t="str">
        <f t="shared" si="19"/>
        <v xml:space="preserve">  0.0</v>
      </c>
      <c r="M34" s="958" t="str">
        <f t="shared" si="20"/>
        <v xml:space="preserve">  0.0</v>
      </c>
      <c r="N34" s="959" t="str">
        <f t="shared" si="5"/>
        <v xml:space="preserve"> 45.5</v>
      </c>
      <c r="O34" s="977">
        <f t="shared" si="6"/>
        <v>0</v>
      </c>
      <c r="P34" s="978">
        <f t="shared" si="7"/>
        <v>100</v>
      </c>
      <c r="Q34" s="979">
        <f t="shared" si="21"/>
        <v>27.3</v>
      </c>
      <c r="R34" s="977">
        <f t="shared" si="22"/>
        <v>0</v>
      </c>
      <c r="S34" s="978">
        <f t="shared" si="23"/>
        <v>0</v>
      </c>
      <c r="T34" s="979">
        <f t="shared" si="8"/>
        <v>45.5</v>
      </c>
      <c r="U34" s="966">
        <v>139</v>
      </c>
      <c r="V34" s="967">
        <v>0</v>
      </c>
      <c r="W34" s="968">
        <v>0</v>
      </c>
      <c r="X34" s="989">
        <f t="shared" ref="X34:X65" si="31">IF(AH34=0,0,IF(AG34=AC34,MOD((AD34-AE34)/AH34,6),IF(AG34=AD34,(AE34-AC34)/AH34+2,(AC34-AD34)/AH34+4)))*60</f>
        <v>0</v>
      </c>
      <c r="Y34" s="990">
        <f t="shared" ref="Y34:Y65" si="32">IF(AH34=0,0,AH34/IF(Z34&lt;50,AI34,2-AI34)) *100</f>
        <v>100</v>
      </c>
      <c r="Z34" s="991">
        <f t="shared" ref="Z34:Z65" si="33">AI34/2*100</f>
        <v>27.254901960784313</v>
      </c>
      <c r="AA34" s="989">
        <f t="shared" ref="AA34:AA65" si="34">AF34*100</f>
        <v>0</v>
      </c>
      <c r="AB34" s="991">
        <f t="shared" ref="AB34:AB65" si="35">(1-AG34)*100</f>
        <v>45.490196078431374</v>
      </c>
      <c r="AC34" s="948">
        <f t="shared" si="24"/>
        <v>0.54509803921568623</v>
      </c>
      <c r="AD34" s="949">
        <f t="shared" si="25"/>
        <v>0</v>
      </c>
      <c r="AE34" s="950">
        <f t="shared" si="26"/>
        <v>0</v>
      </c>
      <c r="AF34" s="948">
        <f t="shared" si="27"/>
        <v>0</v>
      </c>
      <c r="AG34" s="949">
        <f t="shared" si="28"/>
        <v>0.54509803921568623</v>
      </c>
      <c r="AH34" s="949">
        <f t="shared" si="29"/>
        <v>0.54509803921568623</v>
      </c>
      <c r="AI34" s="950">
        <f t="shared" si="30"/>
        <v>0.54509803921568623</v>
      </c>
      <c r="AJ34" s="940"/>
      <c r="AK34" s="940"/>
      <c r="AL34" s="940"/>
      <c r="AM34" s="940"/>
      <c r="AN34" s="940"/>
      <c r="AO34" s="940"/>
      <c r="AP34" s="940"/>
      <c r="AQ34" s="940"/>
      <c r="AR34" s="940"/>
      <c r="AS34" s="940"/>
      <c r="AT34" s="940"/>
      <c r="AU34" s="940"/>
      <c r="AV34" s="940"/>
      <c r="AW34" s="940"/>
      <c r="AX34" s="940"/>
      <c r="AY34" s="940"/>
      <c r="AZ34" s="940"/>
      <c r="BA34" s="940"/>
      <c r="BB34" s="940"/>
      <c r="BC34" s="940"/>
      <c r="BD34" s="940"/>
      <c r="BE34" s="940"/>
      <c r="BF34" s="940"/>
      <c r="BG34" s="940"/>
      <c r="BH34" s="940"/>
      <c r="BI34" s="940"/>
      <c r="BJ34" s="940"/>
      <c r="BK34" s="940"/>
      <c r="BL34" s="940"/>
      <c r="BM34" s="940"/>
      <c r="BN34" s="940"/>
      <c r="BO34" s="940"/>
      <c r="BP34" s="940"/>
      <c r="BQ34" s="940"/>
      <c r="BR34" s="940"/>
      <c r="BS34" s="940"/>
      <c r="BT34" s="940"/>
      <c r="BU34" s="940"/>
      <c r="BV34" s="940"/>
      <c r="BW34" s="940"/>
      <c r="BX34" s="940"/>
      <c r="BY34" s="940"/>
      <c r="BZ34" s="940"/>
      <c r="CA34" s="940"/>
      <c r="CB34" s="940"/>
      <c r="CC34" s="940"/>
      <c r="CD34" s="940"/>
      <c r="CE34" s="940"/>
      <c r="CF34" s="940"/>
      <c r="CG34" s="940"/>
      <c r="CH34" s="940"/>
      <c r="CI34" s="940"/>
      <c r="CJ34" s="940"/>
      <c r="CK34" s="940"/>
      <c r="CL34" s="940"/>
      <c r="CM34" s="940"/>
      <c r="CN34" s="940"/>
      <c r="CO34" s="940"/>
      <c r="CP34" s="940"/>
      <c r="CQ34" s="940"/>
      <c r="CR34" s="940"/>
      <c r="CS34" s="940"/>
      <c r="CT34" s="940"/>
      <c r="CU34" s="940"/>
      <c r="CV34" s="940"/>
      <c r="CW34" s="940"/>
      <c r="CX34" s="940"/>
      <c r="CY34" s="940"/>
      <c r="CZ34" s="940"/>
      <c r="DA34" s="940"/>
      <c r="DB34" s="940"/>
      <c r="DC34" s="940"/>
      <c r="DD34" s="940"/>
      <c r="DE34" s="940"/>
      <c r="DF34" s="940"/>
      <c r="DG34" s="940"/>
      <c r="DH34" s="940"/>
      <c r="DI34" s="940"/>
      <c r="DJ34" s="940"/>
      <c r="DK34" s="940"/>
      <c r="DL34" s="940"/>
      <c r="DM34" s="940"/>
      <c r="DN34" s="940"/>
      <c r="DO34" s="940"/>
      <c r="DP34" s="940"/>
      <c r="DQ34" s="940"/>
      <c r="DR34" s="940"/>
      <c r="DS34" s="940"/>
      <c r="DT34" s="940"/>
      <c r="DU34" s="940"/>
      <c r="DV34" s="940"/>
      <c r="DW34" s="940"/>
    </row>
    <row r="35" spans="1:127" ht="13.7" customHeight="1" x14ac:dyDescent="0.3">
      <c r="A35" s="1216" t="s">
        <v>151</v>
      </c>
      <c r="B35" s="1217" t="str">
        <f t="shared" si="14"/>
        <v>rgb:[233,150,122], hsl:[ 15.1, 71.6, 69.6], hwb:[ 15.1, 47.8,  8.6]</v>
      </c>
      <c r="C35" s="919" t="str">
        <f t="shared" si="15"/>
        <v>rgb(233 150 122)</v>
      </c>
      <c r="D35" s="919" t="str">
        <f t="shared" si="0"/>
        <v>hsl(15.1 71.6% 69.6%)</v>
      </c>
      <c r="E35" s="919" t="str">
        <f t="shared" si="16"/>
        <v>hwb(15.1 47.8% 8.6%)</v>
      </c>
      <c r="F35" s="957" t="str">
        <f t="shared" si="17"/>
        <v>233</v>
      </c>
      <c r="G35" s="958" t="str">
        <f t="shared" si="1"/>
        <v>150</v>
      </c>
      <c r="H35" s="959" t="str">
        <f t="shared" si="2"/>
        <v>122</v>
      </c>
      <c r="I35" s="957" t="str">
        <f t="shared" si="18"/>
        <v xml:space="preserve"> 15.1</v>
      </c>
      <c r="J35" s="958" t="str">
        <f t="shared" si="3"/>
        <v xml:space="preserve"> 71.6</v>
      </c>
      <c r="K35" s="959" t="str">
        <f t="shared" si="4"/>
        <v xml:space="preserve"> 69.6</v>
      </c>
      <c r="L35" s="957" t="str">
        <f t="shared" si="19"/>
        <v xml:space="preserve"> 15.1</v>
      </c>
      <c r="M35" s="958" t="str">
        <f t="shared" si="20"/>
        <v xml:space="preserve"> 47.8</v>
      </c>
      <c r="N35" s="959" t="str">
        <f t="shared" si="5"/>
        <v xml:space="preserve">  8.6</v>
      </c>
      <c r="O35" s="977">
        <f t="shared" si="6"/>
        <v>15.1</v>
      </c>
      <c r="P35" s="978">
        <f t="shared" si="7"/>
        <v>71.599999999999994</v>
      </c>
      <c r="Q35" s="979">
        <f t="shared" si="21"/>
        <v>69.599999999999994</v>
      </c>
      <c r="R35" s="977">
        <f t="shared" si="22"/>
        <v>15.1</v>
      </c>
      <c r="S35" s="978">
        <f t="shared" si="23"/>
        <v>47.8</v>
      </c>
      <c r="T35" s="979">
        <f t="shared" si="8"/>
        <v>8.6</v>
      </c>
      <c r="U35" s="966">
        <v>233</v>
      </c>
      <c r="V35" s="967">
        <v>150</v>
      </c>
      <c r="W35" s="968">
        <v>122</v>
      </c>
      <c r="X35" s="989">
        <f t="shared" si="31"/>
        <v>15.135135135135137</v>
      </c>
      <c r="Y35" s="990">
        <f t="shared" si="32"/>
        <v>71.612903225806434</v>
      </c>
      <c r="Z35" s="991">
        <f t="shared" si="33"/>
        <v>69.607843137254903</v>
      </c>
      <c r="AA35" s="989">
        <f t="shared" si="34"/>
        <v>47.843137254901961</v>
      </c>
      <c r="AB35" s="991">
        <f t="shared" si="35"/>
        <v>8.62745098039216</v>
      </c>
      <c r="AC35" s="948">
        <f t="shared" si="24"/>
        <v>0.9137254901960784</v>
      </c>
      <c r="AD35" s="949">
        <f t="shared" si="25"/>
        <v>0.58823529411764708</v>
      </c>
      <c r="AE35" s="950">
        <f t="shared" si="26"/>
        <v>0.47843137254901963</v>
      </c>
      <c r="AF35" s="948">
        <f t="shared" si="27"/>
        <v>0.47843137254901963</v>
      </c>
      <c r="AG35" s="949">
        <f t="shared" si="28"/>
        <v>0.9137254901960784</v>
      </c>
      <c r="AH35" s="949">
        <f t="shared" si="29"/>
        <v>0.43529411764705878</v>
      </c>
      <c r="AI35" s="950">
        <f t="shared" si="30"/>
        <v>1.392156862745098</v>
      </c>
      <c r="AJ35" s="940"/>
      <c r="AK35" s="940"/>
      <c r="AL35" s="940"/>
      <c r="AM35" s="940"/>
      <c r="AN35" s="940"/>
      <c r="AO35" s="940"/>
      <c r="AP35" s="940"/>
      <c r="AQ35" s="940"/>
      <c r="AR35" s="940"/>
      <c r="AS35" s="940"/>
      <c r="AT35" s="940"/>
      <c r="AU35" s="940"/>
      <c r="AV35" s="940"/>
      <c r="AW35" s="940"/>
      <c r="AX35" s="940"/>
      <c r="AY35" s="940"/>
      <c r="AZ35" s="940"/>
      <c r="BA35" s="940"/>
      <c r="BB35" s="940"/>
      <c r="BC35" s="940"/>
      <c r="BD35" s="940"/>
      <c r="BE35" s="940"/>
      <c r="BF35" s="940"/>
      <c r="BG35" s="940"/>
      <c r="BH35" s="940"/>
      <c r="BI35" s="940"/>
      <c r="BJ35" s="940"/>
      <c r="BK35" s="940"/>
      <c r="BL35" s="940"/>
      <c r="BM35" s="940"/>
      <c r="BN35" s="940"/>
      <c r="BO35" s="940"/>
      <c r="BP35" s="940"/>
      <c r="BQ35" s="940"/>
      <c r="BR35" s="940"/>
      <c r="BS35" s="940"/>
      <c r="BT35" s="940"/>
      <c r="BU35" s="940"/>
      <c r="BV35" s="940"/>
      <c r="BW35" s="940"/>
      <c r="BX35" s="940"/>
      <c r="BY35" s="940"/>
      <c r="BZ35" s="940"/>
      <c r="CA35" s="940"/>
      <c r="CB35" s="940"/>
      <c r="CC35" s="940"/>
      <c r="CD35" s="940"/>
      <c r="CE35" s="940"/>
      <c r="CF35" s="940"/>
      <c r="CG35" s="940"/>
      <c r="CH35" s="940"/>
      <c r="CI35" s="940"/>
      <c r="CJ35" s="940"/>
      <c r="CK35" s="940"/>
      <c r="CL35" s="940"/>
      <c r="CM35" s="940"/>
      <c r="CN35" s="940"/>
      <c r="CO35" s="940"/>
      <c r="CP35" s="940"/>
      <c r="CQ35" s="940"/>
      <c r="CR35" s="940"/>
      <c r="CS35" s="940"/>
      <c r="CT35" s="940"/>
      <c r="CU35" s="940"/>
      <c r="CV35" s="940"/>
      <c r="CW35" s="940"/>
      <c r="CX35" s="940"/>
      <c r="CY35" s="940"/>
      <c r="CZ35" s="940"/>
      <c r="DA35" s="940"/>
      <c r="DB35" s="940"/>
      <c r="DC35" s="940"/>
      <c r="DD35" s="940"/>
      <c r="DE35" s="940"/>
      <c r="DF35" s="940"/>
      <c r="DG35" s="940"/>
      <c r="DH35" s="940"/>
      <c r="DI35" s="940"/>
      <c r="DJ35" s="940"/>
      <c r="DK35" s="940"/>
      <c r="DL35" s="940"/>
      <c r="DM35" s="940"/>
      <c r="DN35" s="940"/>
      <c r="DO35" s="940"/>
      <c r="DP35" s="940"/>
      <c r="DQ35" s="940"/>
      <c r="DR35" s="940"/>
      <c r="DS35" s="940"/>
      <c r="DT35" s="940"/>
      <c r="DU35" s="940"/>
      <c r="DV35" s="940"/>
      <c r="DW35" s="940"/>
    </row>
    <row r="36" spans="1:127" ht="13.7" customHeight="1" x14ac:dyDescent="0.3">
      <c r="A36" s="1216" t="s">
        <v>152</v>
      </c>
      <c r="B36" s="1217" t="str">
        <f t="shared" si="14"/>
        <v>rgb:[143,188,143], hsl:[120.0, 25.1, 64.9], hwb:[120.0, 56.1, 26.3]</v>
      </c>
      <c r="C36" s="919" t="str">
        <f t="shared" si="15"/>
        <v>rgb(143 188 143)</v>
      </c>
      <c r="D36" s="919" t="str">
        <f t="shared" si="0"/>
        <v>hsl(120 25.1% 64.9%)</v>
      </c>
      <c r="E36" s="919" t="str">
        <f t="shared" si="16"/>
        <v>hwb(120 56.1% 26.3%)</v>
      </c>
      <c r="F36" s="957" t="str">
        <f t="shared" si="17"/>
        <v>143</v>
      </c>
      <c r="G36" s="958" t="str">
        <f t="shared" si="1"/>
        <v>188</v>
      </c>
      <c r="H36" s="959" t="str">
        <f t="shared" si="2"/>
        <v>143</v>
      </c>
      <c r="I36" s="957" t="str">
        <f t="shared" si="18"/>
        <v>120.0</v>
      </c>
      <c r="J36" s="958" t="str">
        <f t="shared" si="3"/>
        <v xml:space="preserve"> 25.1</v>
      </c>
      <c r="K36" s="959" t="str">
        <f t="shared" si="4"/>
        <v xml:space="preserve"> 64.9</v>
      </c>
      <c r="L36" s="957" t="str">
        <f t="shared" si="19"/>
        <v>120.0</v>
      </c>
      <c r="M36" s="958" t="str">
        <f t="shared" si="20"/>
        <v xml:space="preserve"> 56.1</v>
      </c>
      <c r="N36" s="959" t="str">
        <f t="shared" si="5"/>
        <v xml:space="preserve"> 26.3</v>
      </c>
      <c r="O36" s="977">
        <f t="shared" si="6"/>
        <v>120</v>
      </c>
      <c r="P36" s="978">
        <f t="shared" si="7"/>
        <v>25.1</v>
      </c>
      <c r="Q36" s="979">
        <f t="shared" si="21"/>
        <v>64.900000000000006</v>
      </c>
      <c r="R36" s="977">
        <f t="shared" si="22"/>
        <v>120</v>
      </c>
      <c r="S36" s="978">
        <f t="shared" si="23"/>
        <v>56.1</v>
      </c>
      <c r="T36" s="979">
        <f t="shared" si="8"/>
        <v>26.3</v>
      </c>
      <c r="U36" s="966">
        <v>143</v>
      </c>
      <c r="V36" s="967">
        <v>188</v>
      </c>
      <c r="W36" s="968">
        <v>143</v>
      </c>
      <c r="X36" s="989">
        <f t="shared" si="31"/>
        <v>120</v>
      </c>
      <c r="Y36" s="990">
        <f t="shared" si="32"/>
        <v>25.13966480446928</v>
      </c>
      <c r="Z36" s="991">
        <f t="shared" si="33"/>
        <v>64.901960784313729</v>
      </c>
      <c r="AA36" s="989">
        <f t="shared" si="34"/>
        <v>56.078431372549019</v>
      </c>
      <c r="AB36" s="991">
        <f t="shared" si="35"/>
        <v>26.274509803921564</v>
      </c>
      <c r="AC36" s="948">
        <f t="shared" si="24"/>
        <v>0.5607843137254902</v>
      </c>
      <c r="AD36" s="949">
        <f t="shared" si="25"/>
        <v>0.73725490196078436</v>
      </c>
      <c r="AE36" s="950">
        <f t="shared" si="26"/>
        <v>0.5607843137254902</v>
      </c>
      <c r="AF36" s="948">
        <f t="shared" si="27"/>
        <v>0.5607843137254902</v>
      </c>
      <c r="AG36" s="949">
        <f t="shared" si="28"/>
        <v>0.73725490196078436</v>
      </c>
      <c r="AH36" s="949">
        <f t="shared" si="29"/>
        <v>0.17647058823529416</v>
      </c>
      <c r="AI36" s="950">
        <f t="shared" si="30"/>
        <v>1.2980392156862746</v>
      </c>
      <c r="AJ36" s="940"/>
      <c r="AK36" s="940"/>
      <c r="AL36" s="940"/>
      <c r="AM36" s="940"/>
      <c r="AN36" s="940"/>
      <c r="AO36" s="940"/>
      <c r="AP36" s="940"/>
      <c r="AQ36" s="940"/>
      <c r="AR36" s="940"/>
      <c r="AS36" s="940"/>
      <c r="AT36" s="940"/>
      <c r="AU36" s="940"/>
      <c r="AV36" s="940"/>
      <c r="AW36" s="940"/>
      <c r="AX36" s="940"/>
      <c r="AY36" s="940"/>
      <c r="AZ36" s="940"/>
      <c r="BA36" s="940"/>
      <c r="BB36" s="940"/>
      <c r="BC36" s="940"/>
      <c r="BD36" s="940"/>
      <c r="BE36" s="940"/>
      <c r="BF36" s="940"/>
      <c r="BG36" s="940"/>
      <c r="BH36" s="940"/>
      <c r="BI36" s="940"/>
      <c r="BJ36" s="940"/>
      <c r="BK36" s="940"/>
      <c r="BL36" s="940"/>
      <c r="BM36" s="940"/>
      <c r="BN36" s="940"/>
      <c r="BO36" s="940"/>
      <c r="BP36" s="940"/>
      <c r="BQ36" s="940"/>
      <c r="BR36" s="940"/>
      <c r="BS36" s="940"/>
      <c r="BT36" s="940"/>
      <c r="BU36" s="940"/>
      <c r="BV36" s="940"/>
      <c r="BW36" s="940"/>
      <c r="BX36" s="940"/>
      <c r="BY36" s="940"/>
      <c r="BZ36" s="940"/>
      <c r="CA36" s="940"/>
      <c r="CB36" s="940"/>
      <c r="CC36" s="940"/>
      <c r="CD36" s="940"/>
      <c r="CE36" s="940"/>
      <c r="CF36" s="940"/>
      <c r="CG36" s="940"/>
      <c r="CH36" s="940"/>
      <c r="CI36" s="940"/>
      <c r="CJ36" s="940"/>
      <c r="CK36" s="940"/>
      <c r="CL36" s="940"/>
      <c r="CM36" s="940"/>
      <c r="CN36" s="940"/>
      <c r="CO36" s="940"/>
      <c r="CP36" s="940"/>
      <c r="CQ36" s="940"/>
      <c r="CR36" s="940"/>
      <c r="CS36" s="940"/>
      <c r="CT36" s="940"/>
      <c r="CU36" s="940"/>
      <c r="CV36" s="940"/>
      <c r="CW36" s="940"/>
      <c r="CX36" s="940"/>
      <c r="CY36" s="940"/>
      <c r="CZ36" s="940"/>
      <c r="DA36" s="940"/>
      <c r="DB36" s="940"/>
      <c r="DC36" s="940"/>
      <c r="DD36" s="940"/>
      <c r="DE36" s="940"/>
      <c r="DF36" s="940"/>
      <c r="DG36" s="940"/>
      <c r="DH36" s="940"/>
      <c r="DI36" s="940"/>
      <c r="DJ36" s="940"/>
      <c r="DK36" s="940"/>
      <c r="DL36" s="940"/>
      <c r="DM36" s="940"/>
      <c r="DN36" s="940"/>
      <c r="DO36" s="940"/>
      <c r="DP36" s="940"/>
      <c r="DQ36" s="940"/>
      <c r="DR36" s="940"/>
      <c r="DS36" s="940"/>
      <c r="DT36" s="940"/>
      <c r="DU36" s="940"/>
      <c r="DV36" s="940"/>
      <c r="DW36" s="940"/>
    </row>
    <row r="37" spans="1:127" ht="13.7" customHeight="1" x14ac:dyDescent="0.3">
      <c r="A37" s="1216" t="s">
        <v>153</v>
      </c>
      <c r="B37" s="1217" t="str">
        <f t="shared" si="14"/>
        <v>rgb:[ 72, 61,139], hsl:[248.5, 39.0, 39.2], hwb:[248.5, 23.9, 45.5]</v>
      </c>
      <c r="C37" s="919" t="str">
        <f t="shared" si="15"/>
        <v>rgb(72 61 139)</v>
      </c>
      <c r="D37" s="919" t="str">
        <f t="shared" si="0"/>
        <v>hsl(248.5 39% 39.2%)</v>
      </c>
      <c r="E37" s="919" t="str">
        <f t="shared" si="16"/>
        <v>hwb(248.5 23.9% 45.5%)</v>
      </c>
      <c r="F37" s="957" t="str">
        <f t="shared" si="17"/>
        <v xml:space="preserve"> 72</v>
      </c>
      <c r="G37" s="958" t="str">
        <f t="shared" si="1"/>
        <v xml:space="preserve"> 61</v>
      </c>
      <c r="H37" s="959" t="str">
        <f t="shared" si="2"/>
        <v>139</v>
      </c>
      <c r="I37" s="957" t="str">
        <f t="shared" si="18"/>
        <v>248.5</v>
      </c>
      <c r="J37" s="958" t="str">
        <f t="shared" si="3"/>
        <v xml:space="preserve"> 39.0</v>
      </c>
      <c r="K37" s="959" t="str">
        <f t="shared" si="4"/>
        <v xml:space="preserve"> 39.2</v>
      </c>
      <c r="L37" s="957" t="str">
        <f t="shared" si="19"/>
        <v>248.5</v>
      </c>
      <c r="M37" s="958" t="str">
        <f t="shared" si="20"/>
        <v xml:space="preserve"> 23.9</v>
      </c>
      <c r="N37" s="959" t="str">
        <f t="shared" si="5"/>
        <v xml:space="preserve"> 45.5</v>
      </c>
      <c r="O37" s="977">
        <f t="shared" si="6"/>
        <v>248.5</v>
      </c>
      <c r="P37" s="978">
        <f t="shared" si="7"/>
        <v>39</v>
      </c>
      <c r="Q37" s="979">
        <f t="shared" si="21"/>
        <v>39.200000000000003</v>
      </c>
      <c r="R37" s="977">
        <f t="shared" si="22"/>
        <v>248.5</v>
      </c>
      <c r="S37" s="978">
        <f t="shared" si="23"/>
        <v>23.9</v>
      </c>
      <c r="T37" s="979">
        <f t="shared" si="8"/>
        <v>45.5</v>
      </c>
      <c r="U37" s="966">
        <v>72</v>
      </c>
      <c r="V37" s="967">
        <v>61</v>
      </c>
      <c r="W37" s="968">
        <v>139</v>
      </c>
      <c r="X37" s="989">
        <f t="shared" si="31"/>
        <v>248.46153846153848</v>
      </c>
      <c r="Y37" s="990">
        <f t="shared" si="32"/>
        <v>38.999999999999993</v>
      </c>
      <c r="Z37" s="991">
        <f t="shared" si="33"/>
        <v>39.215686274509807</v>
      </c>
      <c r="AA37" s="989">
        <f t="shared" si="34"/>
        <v>23.921568627450981</v>
      </c>
      <c r="AB37" s="991">
        <f t="shared" si="35"/>
        <v>45.490196078431374</v>
      </c>
      <c r="AC37" s="948">
        <f t="shared" si="24"/>
        <v>0.28235294117647058</v>
      </c>
      <c r="AD37" s="949">
        <f t="shared" si="25"/>
        <v>0.23921568627450981</v>
      </c>
      <c r="AE37" s="950">
        <f t="shared" si="26"/>
        <v>0.54509803921568623</v>
      </c>
      <c r="AF37" s="948">
        <f t="shared" si="27"/>
        <v>0.23921568627450981</v>
      </c>
      <c r="AG37" s="949">
        <f t="shared" si="28"/>
        <v>0.54509803921568623</v>
      </c>
      <c r="AH37" s="949">
        <f t="shared" si="29"/>
        <v>0.30588235294117638</v>
      </c>
      <c r="AI37" s="950">
        <f t="shared" si="30"/>
        <v>0.78431372549019607</v>
      </c>
      <c r="AJ37" s="940"/>
      <c r="AK37" s="940"/>
      <c r="AL37" s="940"/>
      <c r="AM37" s="940"/>
      <c r="AN37" s="940"/>
      <c r="AO37" s="940"/>
      <c r="AP37" s="940"/>
      <c r="AQ37" s="940"/>
      <c r="AR37" s="940"/>
      <c r="AS37" s="940"/>
      <c r="AT37" s="940"/>
      <c r="AU37" s="940"/>
      <c r="AV37" s="940"/>
      <c r="AW37" s="940"/>
      <c r="AX37" s="940"/>
      <c r="AY37" s="940"/>
      <c r="AZ37" s="940"/>
      <c r="BA37" s="940"/>
      <c r="BB37" s="940"/>
      <c r="BC37" s="940"/>
      <c r="BD37" s="940"/>
      <c r="BE37" s="940"/>
      <c r="BF37" s="940"/>
      <c r="BG37" s="940"/>
      <c r="BH37" s="940"/>
      <c r="BI37" s="940"/>
      <c r="BJ37" s="940"/>
      <c r="BK37" s="940"/>
      <c r="BL37" s="940"/>
      <c r="BM37" s="940"/>
      <c r="BN37" s="940"/>
      <c r="BO37" s="940"/>
      <c r="BP37" s="940"/>
      <c r="BQ37" s="940"/>
      <c r="BR37" s="940"/>
      <c r="BS37" s="940"/>
      <c r="BT37" s="940"/>
      <c r="BU37" s="940"/>
      <c r="BV37" s="940"/>
      <c r="BW37" s="940"/>
      <c r="BX37" s="940"/>
      <c r="BY37" s="940"/>
      <c r="BZ37" s="940"/>
      <c r="CA37" s="940"/>
      <c r="CB37" s="940"/>
      <c r="CC37" s="940"/>
      <c r="CD37" s="940"/>
      <c r="CE37" s="940"/>
      <c r="CF37" s="940"/>
      <c r="CG37" s="940"/>
      <c r="CH37" s="940"/>
      <c r="CI37" s="940"/>
      <c r="CJ37" s="940"/>
      <c r="CK37" s="940"/>
      <c r="CL37" s="940"/>
      <c r="CM37" s="940"/>
      <c r="CN37" s="940"/>
      <c r="CO37" s="940"/>
      <c r="CP37" s="940"/>
      <c r="CQ37" s="940"/>
      <c r="CR37" s="940"/>
      <c r="CS37" s="940"/>
      <c r="CT37" s="940"/>
      <c r="CU37" s="940"/>
      <c r="CV37" s="940"/>
      <c r="CW37" s="940"/>
      <c r="CX37" s="940"/>
      <c r="CY37" s="940"/>
      <c r="CZ37" s="940"/>
      <c r="DA37" s="940"/>
      <c r="DB37" s="940"/>
      <c r="DC37" s="940"/>
      <c r="DD37" s="940"/>
      <c r="DE37" s="940"/>
      <c r="DF37" s="940"/>
      <c r="DG37" s="940"/>
      <c r="DH37" s="940"/>
      <c r="DI37" s="940"/>
      <c r="DJ37" s="940"/>
      <c r="DK37" s="940"/>
      <c r="DL37" s="940"/>
      <c r="DM37" s="940"/>
      <c r="DN37" s="940"/>
      <c r="DO37" s="940"/>
      <c r="DP37" s="940"/>
      <c r="DQ37" s="940"/>
      <c r="DR37" s="940"/>
      <c r="DS37" s="940"/>
      <c r="DT37" s="940"/>
      <c r="DU37" s="940"/>
      <c r="DV37" s="940"/>
      <c r="DW37" s="940"/>
    </row>
    <row r="38" spans="1:127" ht="13.7" customHeight="1" x14ac:dyDescent="0.3">
      <c r="A38" s="1216" t="s">
        <v>154</v>
      </c>
      <c r="B38" s="1217" t="str">
        <f t="shared" si="14"/>
        <v>rgb:[ 47, 79, 79], hsl:[180.0, 25.4, 24.7], hwb:[180.0, 18.4, 69.0]</v>
      </c>
      <c r="C38" s="919" t="str">
        <f t="shared" si="15"/>
        <v>rgb(47 79 79)</v>
      </c>
      <c r="D38" s="919" t="str">
        <f t="shared" si="0"/>
        <v>hsl(180 25.4% 24.7%)</v>
      </c>
      <c r="E38" s="919" t="str">
        <f t="shared" si="16"/>
        <v>hwb(180 18.4% 69%)</v>
      </c>
      <c r="F38" s="957" t="str">
        <f t="shared" si="17"/>
        <v xml:space="preserve"> 47</v>
      </c>
      <c r="G38" s="958" t="str">
        <f t="shared" si="1"/>
        <v xml:space="preserve"> 79</v>
      </c>
      <c r="H38" s="959" t="str">
        <f t="shared" si="2"/>
        <v xml:space="preserve"> 79</v>
      </c>
      <c r="I38" s="957" t="str">
        <f t="shared" si="18"/>
        <v>180.0</v>
      </c>
      <c r="J38" s="958" t="str">
        <f t="shared" si="3"/>
        <v xml:space="preserve"> 25.4</v>
      </c>
      <c r="K38" s="959" t="str">
        <f t="shared" si="4"/>
        <v xml:space="preserve"> 24.7</v>
      </c>
      <c r="L38" s="957" t="str">
        <f t="shared" si="19"/>
        <v>180.0</v>
      </c>
      <c r="M38" s="958" t="str">
        <f t="shared" si="20"/>
        <v xml:space="preserve"> 18.4</v>
      </c>
      <c r="N38" s="959" t="str">
        <f t="shared" si="5"/>
        <v xml:space="preserve"> 69.0</v>
      </c>
      <c r="O38" s="977">
        <f t="shared" si="6"/>
        <v>180</v>
      </c>
      <c r="P38" s="978">
        <f t="shared" si="7"/>
        <v>25.4</v>
      </c>
      <c r="Q38" s="979">
        <f t="shared" si="21"/>
        <v>24.7</v>
      </c>
      <c r="R38" s="977">
        <f t="shared" si="22"/>
        <v>180</v>
      </c>
      <c r="S38" s="978">
        <f t="shared" si="23"/>
        <v>18.399999999999999</v>
      </c>
      <c r="T38" s="979">
        <f t="shared" si="8"/>
        <v>69</v>
      </c>
      <c r="U38" s="966">
        <v>47</v>
      </c>
      <c r="V38" s="967">
        <v>79</v>
      </c>
      <c r="W38" s="968">
        <v>79</v>
      </c>
      <c r="X38" s="989">
        <f t="shared" si="31"/>
        <v>180</v>
      </c>
      <c r="Y38" s="990">
        <f t="shared" si="32"/>
        <v>25.396825396825395</v>
      </c>
      <c r="Z38" s="991">
        <f t="shared" si="33"/>
        <v>24.705882352941178</v>
      </c>
      <c r="AA38" s="989">
        <f t="shared" si="34"/>
        <v>18.43137254901961</v>
      </c>
      <c r="AB38" s="991">
        <f t="shared" si="35"/>
        <v>69.019607843137251</v>
      </c>
      <c r="AC38" s="948">
        <f t="shared" si="24"/>
        <v>0.18431372549019609</v>
      </c>
      <c r="AD38" s="949">
        <f t="shared" si="25"/>
        <v>0.30980392156862746</v>
      </c>
      <c r="AE38" s="950">
        <f t="shared" si="26"/>
        <v>0.30980392156862746</v>
      </c>
      <c r="AF38" s="948">
        <f t="shared" si="27"/>
        <v>0.18431372549019609</v>
      </c>
      <c r="AG38" s="949">
        <f t="shared" si="28"/>
        <v>0.30980392156862746</v>
      </c>
      <c r="AH38" s="949">
        <f t="shared" si="29"/>
        <v>0.12549019607843137</v>
      </c>
      <c r="AI38" s="950">
        <f t="shared" si="30"/>
        <v>0.49411764705882355</v>
      </c>
      <c r="AJ38" s="940"/>
      <c r="AK38" s="940"/>
      <c r="AL38" s="940"/>
      <c r="AM38" s="940"/>
      <c r="AN38" s="940"/>
      <c r="AO38" s="940"/>
      <c r="AP38" s="940"/>
      <c r="AQ38" s="940"/>
      <c r="AR38" s="940"/>
      <c r="AS38" s="940"/>
      <c r="AT38" s="940"/>
      <c r="AU38" s="940"/>
      <c r="AV38" s="940"/>
      <c r="AW38" s="940"/>
      <c r="AX38" s="940"/>
      <c r="AY38" s="940"/>
      <c r="AZ38" s="940"/>
      <c r="BA38" s="940"/>
      <c r="BB38" s="940"/>
      <c r="BC38" s="940"/>
      <c r="BD38" s="940"/>
      <c r="BE38" s="940"/>
      <c r="BF38" s="940"/>
      <c r="BG38" s="940"/>
      <c r="BH38" s="940"/>
      <c r="BI38" s="940"/>
      <c r="BJ38" s="940"/>
      <c r="BK38" s="940"/>
      <c r="BL38" s="940"/>
      <c r="BM38" s="940"/>
      <c r="BN38" s="940"/>
      <c r="BO38" s="940"/>
      <c r="BP38" s="940"/>
      <c r="BQ38" s="940"/>
      <c r="BR38" s="940"/>
      <c r="BS38" s="940"/>
      <c r="BT38" s="940"/>
      <c r="BU38" s="940"/>
      <c r="BV38" s="940"/>
      <c r="BW38" s="940"/>
      <c r="BX38" s="940"/>
      <c r="BY38" s="940"/>
      <c r="BZ38" s="940"/>
      <c r="CA38" s="940"/>
      <c r="CB38" s="940"/>
      <c r="CC38" s="940"/>
      <c r="CD38" s="940"/>
      <c r="CE38" s="940"/>
      <c r="CF38" s="940"/>
      <c r="CG38" s="940"/>
      <c r="CH38" s="940"/>
      <c r="CI38" s="940"/>
      <c r="CJ38" s="940"/>
      <c r="CK38" s="940"/>
      <c r="CL38" s="940"/>
      <c r="CM38" s="940"/>
      <c r="CN38" s="940"/>
      <c r="CO38" s="940"/>
      <c r="CP38" s="940"/>
      <c r="CQ38" s="940"/>
      <c r="CR38" s="940"/>
      <c r="CS38" s="940"/>
      <c r="CT38" s="940"/>
      <c r="CU38" s="940"/>
      <c r="CV38" s="940"/>
      <c r="CW38" s="940"/>
      <c r="CX38" s="940"/>
      <c r="CY38" s="940"/>
      <c r="CZ38" s="940"/>
      <c r="DA38" s="940"/>
      <c r="DB38" s="940"/>
      <c r="DC38" s="940"/>
      <c r="DD38" s="940"/>
      <c r="DE38" s="940"/>
      <c r="DF38" s="940"/>
      <c r="DG38" s="940"/>
      <c r="DH38" s="940"/>
      <c r="DI38" s="940"/>
      <c r="DJ38" s="940"/>
      <c r="DK38" s="940"/>
      <c r="DL38" s="940"/>
      <c r="DM38" s="940"/>
      <c r="DN38" s="940"/>
      <c r="DO38" s="940"/>
      <c r="DP38" s="940"/>
      <c r="DQ38" s="940"/>
      <c r="DR38" s="940"/>
      <c r="DS38" s="940"/>
      <c r="DT38" s="940"/>
      <c r="DU38" s="940"/>
      <c r="DV38" s="940"/>
      <c r="DW38" s="940"/>
    </row>
    <row r="39" spans="1:127" ht="13.7" customHeight="1" x14ac:dyDescent="0.3">
      <c r="A39" s="1216" t="s">
        <v>155</v>
      </c>
      <c r="B39" s="1217" t="str">
        <f t="shared" si="14"/>
        <v>rgb:[ 47, 79, 79], hsl:[180.0, 25.4, 24.7], hwb:[180.0, 18.4, 69.0]</v>
      </c>
      <c r="C39" s="919" t="str">
        <f t="shared" si="15"/>
        <v>rgb(47 79 79)</v>
      </c>
      <c r="D39" s="919" t="str">
        <f t="shared" si="0"/>
        <v>hsl(180 25.4% 24.7%)</v>
      </c>
      <c r="E39" s="919" t="str">
        <f t="shared" si="16"/>
        <v>hwb(180 18.4% 69%)</v>
      </c>
      <c r="F39" s="957" t="str">
        <f t="shared" si="17"/>
        <v xml:space="preserve"> 47</v>
      </c>
      <c r="G39" s="958" t="str">
        <f t="shared" si="1"/>
        <v xml:space="preserve"> 79</v>
      </c>
      <c r="H39" s="959" t="str">
        <f t="shared" si="2"/>
        <v xml:space="preserve"> 79</v>
      </c>
      <c r="I39" s="957" t="str">
        <f t="shared" si="18"/>
        <v>180.0</v>
      </c>
      <c r="J39" s="958" t="str">
        <f t="shared" si="3"/>
        <v xml:space="preserve"> 25.4</v>
      </c>
      <c r="K39" s="959" t="str">
        <f t="shared" si="4"/>
        <v xml:space="preserve"> 24.7</v>
      </c>
      <c r="L39" s="957" t="str">
        <f t="shared" si="19"/>
        <v>180.0</v>
      </c>
      <c r="M39" s="958" t="str">
        <f t="shared" si="20"/>
        <v xml:space="preserve"> 18.4</v>
      </c>
      <c r="N39" s="959" t="str">
        <f t="shared" si="5"/>
        <v xml:space="preserve"> 69.0</v>
      </c>
      <c r="O39" s="977">
        <f t="shared" si="6"/>
        <v>180</v>
      </c>
      <c r="P39" s="978">
        <f t="shared" si="7"/>
        <v>25.4</v>
      </c>
      <c r="Q39" s="979">
        <f t="shared" si="21"/>
        <v>24.7</v>
      </c>
      <c r="R39" s="977">
        <f t="shared" si="22"/>
        <v>180</v>
      </c>
      <c r="S39" s="978">
        <f t="shared" si="23"/>
        <v>18.399999999999999</v>
      </c>
      <c r="T39" s="979">
        <f t="shared" si="8"/>
        <v>69</v>
      </c>
      <c r="U39" s="966">
        <v>47</v>
      </c>
      <c r="V39" s="967">
        <v>79</v>
      </c>
      <c r="W39" s="968">
        <v>79</v>
      </c>
      <c r="X39" s="989">
        <f t="shared" si="31"/>
        <v>180</v>
      </c>
      <c r="Y39" s="990">
        <f t="shared" si="32"/>
        <v>25.396825396825395</v>
      </c>
      <c r="Z39" s="991">
        <f t="shared" si="33"/>
        <v>24.705882352941178</v>
      </c>
      <c r="AA39" s="989">
        <f t="shared" si="34"/>
        <v>18.43137254901961</v>
      </c>
      <c r="AB39" s="991">
        <f t="shared" si="35"/>
        <v>69.019607843137251</v>
      </c>
      <c r="AC39" s="948">
        <f t="shared" si="24"/>
        <v>0.18431372549019609</v>
      </c>
      <c r="AD39" s="949">
        <f t="shared" si="25"/>
        <v>0.30980392156862746</v>
      </c>
      <c r="AE39" s="950">
        <f t="shared" si="26"/>
        <v>0.30980392156862746</v>
      </c>
      <c r="AF39" s="948">
        <f t="shared" si="27"/>
        <v>0.18431372549019609</v>
      </c>
      <c r="AG39" s="949">
        <f t="shared" si="28"/>
        <v>0.30980392156862746</v>
      </c>
      <c r="AH39" s="949">
        <f t="shared" si="29"/>
        <v>0.12549019607843137</v>
      </c>
      <c r="AI39" s="950">
        <f t="shared" si="30"/>
        <v>0.49411764705882355</v>
      </c>
      <c r="AJ39" s="940"/>
      <c r="AK39" s="940"/>
      <c r="AL39" s="940"/>
      <c r="AM39" s="940"/>
      <c r="AN39" s="940"/>
      <c r="AO39" s="940"/>
      <c r="AP39" s="940"/>
      <c r="AQ39" s="940"/>
      <c r="AR39" s="940"/>
      <c r="AS39" s="940"/>
      <c r="AT39" s="940"/>
      <c r="AU39" s="940"/>
      <c r="AV39" s="940"/>
      <c r="AW39" s="940"/>
      <c r="AX39" s="940"/>
      <c r="AY39" s="940"/>
      <c r="AZ39" s="940"/>
      <c r="BA39" s="940"/>
      <c r="BB39" s="940"/>
      <c r="BC39" s="940"/>
      <c r="BD39" s="940"/>
      <c r="BE39" s="940"/>
      <c r="BF39" s="940"/>
      <c r="BG39" s="940"/>
      <c r="BH39" s="940"/>
      <c r="BI39" s="940"/>
      <c r="BJ39" s="940"/>
      <c r="BK39" s="940"/>
      <c r="BL39" s="940"/>
      <c r="BM39" s="940"/>
      <c r="BN39" s="940"/>
      <c r="BO39" s="940"/>
      <c r="BP39" s="940"/>
      <c r="BQ39" s="940"/>
      <c r="BR39" s="940"/>
      <c r="BS39" s="940"/>
      <c r="BT39" s="940"/>
      <c r="BU39" s="940"/>
      <c r="BV39" s="940"/>
      <c r="BW39" s="940"/>
      <c r="BX39" s="940"/>
      <c r="BY39" s="940"/>
      <c r="BZ39" s="940"/>
      <c r="CA39" s="940"/>
      <c r="CB39" s="940"/>
      <c r="CC39" s="940"/>
      <c r="CD39" s="940"/>
      <c r="CE39" s="940"/>
      <c r="CF39" s="940"/>
      <c r="CG39" s="940"/>
      <c r="CH39" s="940"/>
      <c r="CI39" s="940"/>
      <c r="CJ39" s="940"/>
      <c r="CK39" s="940"/>
      <c r="CL39" s="940"/>
      <c r="CM39" s="940"/>
      <c r="CN39" s="940"/>
      <c r="CO39" s="940"/>
      <c r="CP39" s="940"/>
      <c r="CQ39" s="940"/>
      <c r="CR39" s="940"/>
      <c r="CS39" s="940"/>
      <c r="CT39" s="940"/>
      <c r="CU39" s="940"/>
      <c r="CV39" s="940"/>
      <c r="CW39" s="940"/>
      <c r="CX39" s="940"/>
      <c r="CY39" s="940"/>
      <c r="CZ39" s="940"/>
      <c r="DA39" s="940"/>
      <c r="DB39" s="940"/>
      <c r="DC39" s="940"/>
      <c r="DD39" s="940"/>
      <c r="DE39" s="940"/>
      <c r="DF39" s="940"/>
      <c r="DG39" s="940"/>
      <c r="DH39" s="940"/>
      <c r="DI39" s="940"/>
      <c r="DJ39" s="940"/>
      <c r="DK39" s="940"/>
      <c r="DL39" s="940"/>
      <c r="DM39" s="940"/>
      <c r="DN39" s="940"/>
      <c r="DO39" s="940"/>
      <c r="DP39" s="940"/>
      <c r="DQ39" s="940"/>
      <c r="DR39" s="940"/>
      <c r="DS39" s="940"/>
      <c r="DT39" s="940"/>
      <c r="DU39" s="940"/>
      <c r="DV39" s="940"/>
      <c r="DW39" s="940"/>
    </row>
    <row r="40" spans="1:127" ht="13.7" customHeight="1" x14ac:dyDescent="0.3">
      <c r="A40" s="1216" t="s">
        <v>156</v>
      </c>
      <c r="B40" s="1217" t="str">
        <f t="shared" si="14"/>
        <v>rgb:[  0,206,209], hsl:[180.9,100.0, 41.0], hwb:[180.9,  0.0, 18.0]</v>
      </c>
      <c r="C40" s="919" t="str">
        <f t="shared" si="15"/>
        <v>rgb(0 206 209)</v>
      </c>
      <c r="D40" s="919" t="str">
        <f t="shared" si="0"/>
        <v>hsl(180.9 100% 41%)</v>
      </c>
      <c r="E40" s="919" t="str">
        <f t="shared" si="16"/>
        <v>hwb(180.9 0% 18%)</v>
      </c>
      <c r="F40" s="957" t="str">
        <f t="shared" si="17"/>
        <v xml:space="preserve">  0</v>
      </c>
      <c r="G40" s="958" t="str">
        <f t="shared" si="1"/>
        <v>206</v>
      </c>
      <c r="H40" s="959" t="str">
        <f t="shared" si="2"/>
        <v>209</v>
      </c>
      <c r="I40" s="957" t="str">
        <f t="shared" si="18"/>
        <v>180.9</v>
      </c>
      <c r="J40" s="958" t="str">
        <f t="shared" si="3"/>
        <v>100.0</v>
      </c>
      <c r="K40" s="959" t="str">
        <f t="shared" si="4"/>
        <v xml:space="preserve"> 41.0</v>
      </c>
      <c r="L40" s="957" t="str">
        <f t="shared" si="19"/>
        <v>180.9</v>
      </c>
      <c r="M40" s="958" t="str">
        <f t="shared" si="20"/>
        <v xml:space="preserve">  0.0</v>
      </c>
      <c r="N40" s="959" t="str">
        <f t="shared" si="5"/>
        <v xml:space="preserve"> 18.0</v>
      </c>
      <c r="O40" s="977">
        <f t="shared" si="6"/>
        <v>180.9</v>
      </c>
      <c r="P40" s="978">
        <f t="shared" si="7"/>
        <v>100</v>
      </c>
      <c r="Q40" s="979">
        <f t="shared" si="21"/>
        <v>41</v>
      </c>
      <c r="R40" s="977">
        <f t="shared" si="22"/>
        <v>180.9</v>
      </c>
      <c r="S40" s="978">
        <f t="shared" si="23"/>
        <v>0</v>
      </c>
      <c r="T40" s="979">
        <f t="shared" si="8"/>
        <v>18</v>
      </c>
      <c r="U40" s="966">
        <v>0</v>
      </c>
      <c r="V40" s="967">
        <v>206</v>
      </c>
      <c r="W40" s="968">
        <v>209</v>
      </c>
      <c r="X40" s="989">
        <f t="shared" si="31"/>
        <v>180.86124401913875</v>
      </c>
      <c r="Y40" s="990">
        <f t="shared" si="32"/>
        <v>100</v>
      </c>
      <c r="Z40" s="991">
        <f t="shared" si="33"/>
        <v>40.980392156862742</v>
      </c>
      <c r="AA40" s="989">
        <f t="shared" si="34"/>
        <v>0</v>
      </c>
      <c r="AB40" s="991">
        <f t="shared" si="35"/>
        <v>18.039215686274513</v>
      </c>
      <c r="AC40" s="948">
        <f t="shared" si="24"/>
        <v>0</v>
      </c>
      <c r="AD40" s="949">
        <f t="shared" si="25"/>
        <v>0.80784313725490198</v>
      </c>
      <c r="AE40" s="950">
        <f t="shared" si="26"/>
        <v>0.81960784313725488</v>
      </c>
      <c r="AF40" s="948">
        <f t="shared" si="27"/>
        <v>0</v>
      </c>
      <c r="AG40" s="949">
        <f t="shared" si="28"/>
        <v>0.81960784313725488</v>
      </c>
      <c r="AH40" s="949">
        <f t="shared" si="29"/>
        <v>0.81960784313725488</v>
      </c>
      <c r="AI40" s="950">
        <f t="shared" si="30"/>
        <v>0.81960784313725488</v>
      </c>
      <c r="AJ40" s="940"/>
      <c r="AK40" s="940"/>
      <c r="AL40" s="940"/>
      <c r="AM40" s="940"/>
      <c r="AN40" s="940"/>
      <c r="AO40" s="940"/>
      <c r="AP40" s="940"/>
      <c r="AQ40" s="940"/>
      <c r="AR40" s="940"/>
      <c r="AS40" s="940"/>
      <c r="AT40" s="940"/>
      <c r="AU40" s="940"/>
      <c r="AV40" s="940"/>
      <c r="AW40" s="940"/>
      <c r="AX40" s="940"/>
      <c r="AY40" s="940"/>
      <c r="AZ40" s="940"/>
      <c r="BA40" s="940"/>
      <c r="BB40" s="940"/>
      <c r="BC40" s="940"/>
      <c r="BD40" s="940"/>
      <c r="BE40" s="940"/>
      <c r="BF40" s="940"/>
      <c r="BG40" s="940"/>
      <c r="BH40" s="940"/>
      <c r="BI40" s="940"/>
      <c r="BJ40" s="940"/>
      <c r="BK40" s="940"/>
      <c r="BL40" s="940"/>
      <c r="BM40" s="940"/>
      <c r="BN40" s="940"/>
      <c r="BO40" s="940"/>
      <c r="BP40" s="940"/>
      <c r="BQ40" s="940"/>
      <c r="BR40" s="940"/>
      <c r="BS40" s="940"/>
      <c r="BT40" s="940"/>
      <c r="BU40" s="940"/>
      <c r="BV40" s="940"/>
      <c r="BW40" s="940"/>
      <c r="BX40" s="940"/>
      <c r="BY40" s="940"/>
      <c r="BZ40" s="940"/>
      <c r="CA40" s="940"/>
      <c r="CB40" s="940"/>
      <c r="CC40" s="940"/>
      <c r="CD40" s="940"/>
      <c r="CE40" s="940"/>
      <c r="CF40" s="940"/>
      <c r="CG40" s="940"/>
      <c r="CH40" s="940"/>
      <c r="CI40" s="940"/>
      <c r="CJ40" s="940"/>
      <c r="CK40" s="940"/>
      <c r="CL40" s="940"/>
      <c r="CM40" s="940"/>
      <c r="CN40" s="940"/>
      <c r="CO40" s="940"/>
      <c r="CP40" s="940"/>
      <c r="CQ40" s="940"/>
      <c r="CR40" s="940"/>
      <c r="CS40" s="940"/>
      <c r="CT40" s="940"/>
      <c r="CU40" s="940"/>
      <c r="CV40" s="940"/>
      <c r="CW40" s="940"/>
      <c r="CX40" s="940"/>
      <c r="CY40" s="940"/>
      <c r="CZ40" s="940"/>
      <c r="DA40" s="940"/>
      <c r="DB40" s="940"/>
      <c r="DC40" s="940"/>
      <c r="DD40" s="940"/>
      <c r="DE40" s="940"/>
      <c r="DF40" s="940"/>
      <c r="DG40" s="940"/>
      <c r="DH40" s="940"/>
      <c r="DI40" s="940"/>
      <c r="DJ40" s="940"/>
      <c r="DK40" s="940"/>
      <c r="DL40" s="940"/>
      <c r="DM40" s="940"/>
      <c r="DN40" s="940"/>
      <c r="DO40" s="940"/>
      <c r="DP40" s="940"/>
      <c r="DQ40" s="940"/>
      <c r="DR40" s="940"/>
      <c r="DS40" s="940"/>
      <c r="DT40" s="940"/>
      <c r="DU40" s="940"/>
      <c r="DV40" s="940"/>
      <c r="DW40" s="940"/>
    </row>
    <row r="41" spans="1:127" ht="13.7" customHeight="1" x14ac:dyDescent="0.3">
      <c r="A41" s="1216" t="s">
        <v>157</v>
      </c>
      <c r="B41" s="1217" t="str">
        <f t="shared" si="14"/>
        <v>rgb:[148,  0,211], hsl:[282.1,100.0, 41.4], hwb:[282.1,  0.0, 17.3]</v>
      </c>
      <c r="C41" s="919" t="str">
        <f t="shared" si="15"/>
        <v>rgb(148 0 211)</v>
      </c>
      <c r="D41" s="919" t="str">
        <f t="shared" si="0"/>
        <v>hsl(282.1 100% 41.4%)</v>
      </c>
      <c r="E41" s="919" t="str">
        <f t="shared" si="16"/>
        <v>hwb(282.1 0% 17.3%)</v>
      </c>
      <c r="F41" s="957" t="str">
        <f t="shared" si="17"/>
        <v>148</v>
      </c>
      <c r="G41" s="958" t="str">
        <f t="shared" si="1"/>
        <v xml:space="preserve">  0</v>
      </c>
      <c r="H41" s="959" t="str">
        <f t="shared" si="2"/>
        <v>211</v>
      </c>
      <c r="I41" s="957" t="str">
        <f t="shared" si="18"/>
        <v>282.1</v>
      </c>
      <c r="J41" s="958" t="str">
        <f t="shared" si="3"/>
        <v>100.0</v>
      </c>
      <c r="K41" s="959" t="str">
        <f t="shared" si="4"/>
        <v xml:space="preserve"> 41.4</v>
      </c>
      <c r="L41" s="957" t="str">
        <f t="shared" si="19"/>
        <v>282.1</v>
      </c>
      <c r="M41" s="958" t="str">
        <f t="shared" si="20"/>
        <v xml:space="preserve">  0.0</v>
      </c>
      <c r="N41" s="959" t="str">
        <f t="shared" si="5"/>
        <v xml:space="preserve"> 17.3</v>
      </c>
      <c r="O41" s="977">
        <f t="shared" si="6"/>
        <v>282.10000000000002</v>
      </c>
      <c r="P41" s="978">
        <f t="shared" si="7"/>
        <v>100</v>
      </c>
      <c r="Q41" s="979">
        <f t="shared" si="21"/>
        <v>41.4</v>
      </c>
      <c r="R41" s="977">
        <f t="shared" si="22"/>
        <v>282.10000000000002</v>
      </c>
      <c r="S41" s="978">
        <f t="shared" si="23"/>
        <v>0</v>
      </c>
      <c r="T41" s="979">
        <f t="shared" si="8"/>
        <v>17.3</v>
      </c>
      <c r="U41" s="966">
        <v>148</v>
      </c>
      <c r="V41" s="967">
        <v>0</v>
      </c>
      <c r="W41" s="968">
        <v>211</v>
      </c>
      <c r="X41" s="989">
        <f t="shared" si="31"/>
        <v>282.08530805687207</v>
      </c>
      <c r="Y41" s="990">
        <f t="shared" si="32"/>
        <v>100</v>
      </c>
      <c r="Z41" s="991">
        <f t="shared" si="33"/>
        <v>41.372549019607838</v>
      </c>
      <c r="AA41" s="989">
        <f t="shared" si="34"/>
        <v>0</v>
      </c>
      <c r="AB41" s="991">
        <f t="shared" si="35"/>
        <v>17.25490196078432</v>
      </c>
      <c r="AC41" s="948">
        <f t="shared" si="24"/>
        <v>0.58039215686274515</v>
      </c>
      <c r="AD41" s="949">
        <f t="shared" si="25"/>
        <v>0</v>
      </c>
      <c r="AE41" s="950">
        <f t="shared" si="26"/>
        <v>0.82745098039215681</v>
      </c>
      <c r="AF41" s="948">
        <f t="shared" si="27"/>
        <v>0</v>
      </c>
      <c r="AG41" s="949">
        <f t="shared" si="28"/>
        <v>0.82745098039215681</v>
      </c>
      <c r="AH41" s="949">
        <f t="shared" si="29"/>
        <v>0.82745098039215681</v>
      </c>
      <c r="AI41" s="950">
        <f t="shared" si="30"/>
        <v>0.82745098039215681</v>
      </c>
      <c r="AJ41" s="940"/>
      <c r="AK41" s="940"/>
      <c r="AL41" s="940"/>
      <c r="AM41" s="940"/>
      <c r="AN41" s="940"/>
      <c r="AO41" s="940"/>
      <c r="AP41" s="940"/>
      <c r="AQ41" s="940"/>
      <c r="AR41" s="940"/>
      <c r="AS41" s="940"/>
      <c r="AT41" s="940"/>
      <c r="AU41" s="940"/>
      <c r="AV41" s="940"/>
      <c r="AW41" s="940"/>
      <c r="AX41" s="940"/>
      <c r="AY41" s="940"/>
      <c r="AZ41" s="940"/>
      <c r="BA41" s="940"/>
      <c r="BB41" s="940"/>
      <c r="BC41" s="940"/>
      <c r="BD41" s="940"/>
      <c r="BE41" s="940"/>
      <c r="BF41" s="940"/>
      <c r="BG41" s="940"/>
      <c r="BH41" s="940"/>
      <c r="BI41" s="940"/>
      <c r="BJ41" s="940"/>
      <c r="BK41" s="940"/>
      <c r="BL41" s="940"/>
      <c r="BM41" s="940"/>
      <c r="BN41" s="940"/>
      <c r="BO41" s="940"/>
      <c r="BP41" s="940"/>
      <c r="BQ41" s="940"/>
      <c r="BR41" s="940"/>
      <c r="BS41" s="940"/>
      <c r="BT41" s="940"/>
      <c r="BU41" s="940"/>
      <c r="BV41" s="940"/>
      <c r="BW41" s="940"/>
      <c r="BX41" s="940"/>
      <c r="BY41" s="940"/>
      <c r="BZ41" s="940"/>
      <c r="CA41" s="940"/>
      <c r="CB41" s="940"/>
      <c r="CC41" s="940"/>
      <c r="CD41" s="940"/>
      <c r="CE41" s="940"/>
      <c r="CF41" s="940"/>
      <c r="CG41" s="940"/>
      <c r="CH41" s="940"/>
      <c r="CI41" s="940"/>
      <c r="CJ41" s="940"/>
      <c r="CK41" s="940"/>
      <c r="CL41" s="940"/>
      <c r="CM41" s="940"/>
      <c r="CN41" s="940"/>
      <c r="CO41" s="940"/>
      <c r="CP41" s="940"/>
      <c r="CQ41" s="940"/>
      <c r="CR41" s="940"/>
      <c r="CS41" s="940"/>
      <c r="CT41" s="940"/>
      <c r="CU41" s="940"/>
      <c r="CV41" s="940"/>
      <c r="CW41" s="940"/>
      <c r="CX41" s="940"/>
      <c r="CY41" s="940"/>
      <c r="CZ41" s="940"/>
      <c r="DA41" s="940"/>
      <c r="DB41" s="940"/>
      <c r="DC41" s="940"/>
      <c r="DD41" s="940"/>
      <c r="DE41" s="940"/>
      <c r="DF41" s="940"/>
      <c r="DG41" s="940"/>
      <c r="DH41" s="940"/>
      <c r="DI41" s="940"/>
      <c r="DJ41" s="940"/>
      <c r="DK41" s="940"/>
      <c r="DL41" s="940"/>
      <c r="DM41" s="940"/>
      <c r="DN41" s="940"/>
      <c r="DO41" s="940"/>
      <c r="DP41" s="940"/>
      <c r="DQ41" s="940"/>
      <c r="DR41" s="940"/>
      <c r="DS41" s="940"/>
      <c r="DT41" s="940"/>
      <c r="DU41" s="940"/>
      <c r="DV41" s="940"/>
      <c r="DW41" s="940"/>
    </row>
    <row r="42" spans="1:127" ht="13.7" customHeight="1" x14ac:dyDescent="0.3">
      <c r="A42" s="1216" t="s">
        <v>158</v>
      </c>
      <c r="B42" s="1217" t="str">
        <f t="shared" si="14"/>
        <v>rgb:[255, 20,147], hsl:[327.6,100.0, 53.9], hwb:[327.6,  7.8,  0.0]</v>
      </c>
      <c r="C42" s="919" t="str">
        <f t="shared" si="15"/>
        <v>rgb(255 20 147)</v>
      </c>
      <c r="D42" s="919" t="str">
        <f t="shared" si="0"/>
        <v>hsl(327.6 100% 53.9%)</v>
      </c>
      <c r="E42" s="919" t="str">
        <f t="shared" si="16"/>
        <v>hwb(327.6 7.8% 0%)</v>
      </c>
      <c r="F42" s="957" t="str">
        <f t="shared" si="17"/>
        <v>255</v>
      </c>
      <c r="G42" s="958" t="str">
        <f t="shared" si="1"/>
        <v xml:space="preserve"> 20</v>
      </c>
      <c r="H42" s="959" t="str">
        <f t="shared" si="2"/>
        <v>147</v>
      </c>
      <c r="I42" s="957" t="str">
        <f t="shared" si="18"/>
        <v>327.6</v>
      </c>
      <c r="J42" s="958" t="str">
        <f t="shared" si="3"/>
        <v>100.0</v>
      </c>
      <c r="K42" s="959" t="str">
        <f t="shared" si="4"/>
        <v xml:space="preserve"> 53.9</v>
      </c>
      <c r="L42" s="957" t="str">
        <f t="shared" si="19"/>
        <v>327.6</v>
      </c>
      <c r="M42" s="958" t="str">
        <f t="shared" si="20"/>
        <v xml:space="preserve">  7.8</v>
      </c>
      <c r="N42" s="959" t="str">
        <f t="shared" si="5"/>
        <v xml:space="preserve">  0.0</v>
      </c>
      <c r="O42" s="977">
        <f t="shared" si="6"/>
        <v>327.60000000000002</v>
      </c>
      <c r="P42" s="978">
        <f t="shared" si="7"/>
        <v>100</v>
      </c>
      <c r="Q42" s="979">
        <f t="shared" si="21"/>
        <v>53.9</v>
      </c>
      <c r="R42" s="977">
        <f t="shared" si="22"/>
        <v>327.60000000000002</v>
      </c>
      <c r="S42" s="978">
        <f t="shared" si="23"/>
        <v>7.8</v>
      </c>
      <c r="T42" s="979">
        <f t="shared" si="8"/>
        <v>0</v>
      </c>
      <c r="U42" s="966">
        <v>255</v>
      </c>
      <c r="V42" s="967">
        <v>20</v>
      </c>
      <c r="W42" s="968">
        <v>147</v>
      </c>
      <c r="X42" s="989">
        <f t="shared" si="31"/>
        <v>327.57446808510639</v>
      </c>
      <c r="Y42" s="990">
        <f t="shared" si="32"/>
        <v>100</v>
      </c>
      <c r="Z42" s="991">
        <f t="shared" si="33"/>
        <v>53.921568627450981</v>
      </c>
      <c r="AA42" s="989">
        <f t="shared" si="34"/>
        <v>7.8431372549019605</v>
      </c>
      <c r="AB42" s="991">
        <f t="shared" si="35"/>
        <v>0</v>
      </c>
      <c r="AC42" s="948">
        <f t="shared" si="24"/>
        <v>1</v>
      </c>
      <c r="AD42" s="949">
        <f t="shared" si="25"/>
        <v>7.8431372549019607E-2</v>
      </c>
      <c r="AE42" s="950">
        <f t="shared" si="26"/>
        <v>0.57647058823529407</v>
      </c>
      <c r="AF42" s="948">
        <f t="shared" si="27"/>
        <v>7.8431372549019607E-2</v>
      </c>
      <c r="AG42" s="949">
        <f t="shared" si="28"/>
        <v>1</v>
      </c>
      <c r="AH42" s="949">
        <f t="shared" si="29"/>
        <v>0.92156862745098045</v>
      </c>
      <c r="AI42" s="950">
        <f t="shared" si="30"/>
        <v>1.0784313725490196</v>
      </c>
      <c r="AJ42" s="940"/>
      <c r="AK42" s="940"/>
      <c r="AL42" s="940"/>
      <c r="AM42" s="940"/>
      <c r="AN42" s="940"/>
      <c r="AO42" s="940"/>
      <c r="AP42" s="940"/>
      <c r="AQ42" s="940"/>
      <c r="AR42" s="940"/>
      <c r="AS42" s="940"/>
      <c r="AT42" s="940"/>
      <c r="AU42" s="940"/>
      <c r="AV42" s="940"/>
      <c r="AW42" s="940"/>
      <c r="AX42" s="940"/>
      <c r="AY42" s="940"/>
      <c r="AZ42" s="940"/>
      <c r="BA42" s="940"/>
      <c r="BB42" s="940"/>
      <c r="BC42" s="940"/>
      <c r="BD42" s="940"/>
      <c r="BE42" s="940"/>
      <c r="BF42" s="940"/>
      <c r="BG42" s="940"/>
      <c r="BH42" s="940"/>
      <c r="BI42" s="940"/>
      <c r="BJ42" s="940"/>
      <c r="BK42" s="940"/>
      <c r="BL42" s="940"/>
      <c r="BM42" s="940"/>
      <c r="BN42" s="940"/>
      <c r="BO42" s="940"/>
      <c r="BP42" s="940"/>
      <c r="BQ42" s="940"/>
      <c r="BR42" s="940"/>
      <c r="BS42" s="940"/>
      <c r="BT42" s="940"/>
      <c r="BU42" s="940"/>
      <c r="BV42" s="940"/>
      <c r="BW42" s="940"/>
      <c r="BX42" s="940"/>
      <c r="BY42" s="940"/>
      <c r="BZ42" s="940"/>
      <c r="CA42" s="940"/>
      <c r="CB42" s="940"/>
      <c r="CC42" s="940"/>
      <c r="CD42" s="940"/>
      <c r="CE42" s="940"/>
      <c r="CF42" s="940"/>
      <c r="CG42" s="940"/>
      <c r="CH42" s="940"/>
      <c r="CI42" s="940"/>
      <c r="CJ42" s="940"/>
      <c r="CK42" s="940"/>
      <c r="CL42" s="940"/>
      <c r="CM42" s="940"/>
      <c r="CN42" s="940"/>
      <c r="CO42" s="940"/>
      <c r="CP42" s="940"/>
      <c r="CQ42" s="940"/>
      <c r="CR42" s="940"/>
      <c r="CS42" s="940"/>
      <c r="CT42" s="940"/>
      <c r="CU42" s="940"/>
      <c r="CV42" s="940"/>
      <c r="CW42" s="940"/>
      <c r="CX42" s="940"/>
      <c r="CY42" s="940"/>
      <c r="CZ42" s="940"/>
      <c r="DA42" s="940"/>
      <c r="DB42" s="940"/>
      <c r="DC42" s="940"/>
      <c r="DD42" s="940"/>
      <c r="DE42" s="940"/>
      <c r="DF42" s="940"/>
      <c r="DG42" s="940"/>
      <c r="DH42" s="940"/>
      <c r="DI42" s="940"/>
      <c r="DJ42" s="940"/>
      <c r="DK42" s="940"/>
      <c r="DL42" s="940"/>
      <c r="DM42" s="940"/>
      <c r="DN42" s="940"/>
      <c r="DO42" s="940"/>
      <c r="DP42" s="940"/>
      <c r="DQ42" s="940"/>
      <c r="DR42" s="940"/>
      <c r="DS42" s="940"/>
      <c r="DT42" s="940"/>
      <c r="DU42" s="940"/>
      <c r="DV42" s="940"/>
      <c r="DW42" s="940"/>
    </row>
    <row r="43" spans="1:127" ht="13.7" customHeight="1" x14ac:dyDescent="0.3">
      <c r="A43" s="1216" t="s">
        <v>159</v>
      </c>
      <c r="B43" s="1217" t="str">
        <f t="shared" si="14"/>
        <v>rgb:[  0,191,255], hsl:[195.1,100.0, 50.0], hwb:[195.1,  0.0,  0.0]</v>
      </c>
      <c r="C43" s="919" t="str">
        <f t="shared" si="15"/>
        <v>rgb(0 191 255)</v>
      </c>
      <c r="D43" s="919" t="str">
        <f t="shared" si="0"/>
        <v>hsl(195.1 100% 50%)</v>
      </c>
      <c r="E43" s="919" t="str">
        <f t="shared" si="16"/>
        <v>hwb(195.1 0% 0%)</v>
      </c>
      <c r="F43" s="957" t="str">
        <f t="shared" si="17"/>
        <v xml:space="preserve">  0</v>
      </c>
      <c r="G43" s="958" t="str">
        <f t="shared" si="1"/>
        <v>191</v>
      </c>
      <c r="H43" s="959" t="str">
        <f t="shared" si="2"/>
        <v>255</v>
      </c>
      <c r="I43" s="957" t="str">
        <f t="shared" si="18"/>
        <v>195.1</v>
      </c>
      <c r="J43" s="958" t="str">
        <f t="shared" si="3"/>
        <v>100.0</v>
      </c>
      <c r="K43" s="959" t="str">
        <f t="shared" si="4"/>
        <v xml:space="preserve"> 50.0</v>
      </c>
      <c r="L43" s="957" t="str">
        <f t="shared" si="19"/>
        <v>195.1</v>
      </c>
      <c r="M43" s="958" t="str">
        <f t="shared" si="20"/>
        <v xml:space="preserve">  0.0</v>
      </c>
      <c r="N43" s="959" t="str">
        <f t="shared" si="5"/>
        <v xml:space="preserve">  0.0</v>
      </c>
      <c r="O43" s="977">
        <f t="shared" si="6"/>
        <v>195.1</v>
      </c>
      <c r="P43" s="978">
        <f t="shared" si="7"/>
        <v>100</v>
      </c>
      <c r="Q43" s="979">
        <f t="shared" si="21"/>
        <v>50</v>
      </c>
      <c r="R43" s="977">
        <f t="shared" si="22"/>
        <v>195.1</v>
      </c>
      <c r="S43" s="978">
        <f t="shared" si="23"/>
        <v>0</v>
      </c>
      <c r="T43" s="979">
        <f t="shared" si="8"/>
        <v>0</v>
      </c>
      <c r="U43" s="966">
        <v>0</v>
      </c>
      <c r="V43" s="967">
        <v>191</v>
      </c>
      <c r="W43" s="968">
        <v>255</v>
      </c>
      <c r="X43" s="989">
        <f t="shared" si="31"/>
        <v>195.05882352941177</v>
      </c>
      <c r="Y43" s="990">
        <f t="shared" si="32"/>
        <v>100</v>
      </c>
      <c r="Z43" s="991">
        <f t="shared" si="33"/>
        <v>50</v>
      </c>
      <c r="AA43" s="989">
        <f t="shared" si="34"/>
        <v>0</v>
      </c>
      <c r="AB43" s="991">
        <f t="shared" si="35"/>
        <v>0</v>
      </c>
      <c r="AC43" s="948">
        <f t="shared" si="24"/>
        <v>0</v>
      </c>
      <c r="AD43" s="949">
        <f t="shared" si="25"/>
        <v>0.74901960784313726</v>
      </c>
      <c r="AE43" s="950">
        <f t="shared" si="26"/>
        <v>1</v>
      </c>
      <c r="AF43" s="948">
        <f t="shared" si="27"/>
        <v>0</v>
      </c>
      <c r="AG43" s="949">
        <f t="shared" si="28"/>
        <v>1</v>
      </c>
      <c r="AH43" s="949">
        <f t="shared" si="29"/>
        <v>1</v>
      </c>
      <c r="AI43" s="950">
        <f t="shared" si="30"/>
        <v>1</v>
      </c>
      <c r="AJ43" s="940"/>
      <c r="AK43" s="940"/>
      <c r="AL43" s="940"/>
      <c r="AM43" s="940"/>
      <c r="AN43" s="940"/>
      <c r="AO43" s="940"/>
      <c r="AP43" s="940"/>
      <c r="AQ43" s="940"/>
      <c r="AR43" s="940"/>
      <c r="AS43" s="940"/>
      <c r="AT43" s="940"/>
      <c r="AU43" s="940"/>
      <c r="AV43" s="940"/>
      <c r="AW43" s="940"/>
      <c r="AX43" s="940"/>
      <c r="AY43" s="940"/>
      <c r="AZ43" s="940"/>
      <c r="BA43" s="940"/>
      <c r="BB43" s="940"/>
      <c r="BC43" s="940"/>
      <c r="BD43" s="940"/>
      <c r="BE43" s="940"/>
      <c r="BF43" s="940"/>
      <c r="BG43" s="940"/>
      <c r="BH43" s="940"/>
      <c r="BI43" s="940"/>
      <c r="BJ43" s="940"/>
      <c r="BK43" s="940"/>
      <c r="BL43" s="940"/>
      <c r="BM43" s="940"/>
      <c r="BN43" s="940"/>
      <c r="BO43" s="940"/>
      <c r="BP43" s="940"/>
      <c r="BQ43" s="940"/>
      <c r="BR43" s="940"/>
      <c r="BS43" s="940"/>
      <c r="BT43" s="940"/>
      <c r="BU43" s="940"/>
      <c r="BV43" s="940"/>
      <c r="BW43" s="940"/>
      <c r="BX43" s="940"/>
      <c r="BY43" s="940"/>
      <c r="BZ43" s="940"/>
      <c r="CA43" s="940"/>
      <c r="CB43" s="940"/>
      <c r="CC43" s="940"/>
      <c r="CD43" s="940"/>
      <c r="CE43" s="940"/>
      <c r="CF43" s="940"/>
      <c r="CG43" s="940"/>
      <c r="CH43" s="940"/>
      <c r="CI43" s="940"/>
      <c r="CJ43" s="940"/>
      <c r="CK43" s="940"/>
      <c r="CL43" s="940"/>
      <c r="CM43" s="940"/>
      <c r="CN43" s="940"/>
      <c r="CO43" s="940"/>
      <c r="CP43" s="940"/>
      <c r="CQ43" s="940"/>
      <c r="CR43" s="940"/>
      <c r="CS43" s="940"/>
      <c r="CT43" s="940"/>
      <c r="CU43" s="940"/>
      <c r="CV43" s="940"/>
      <c r="CW43" s="940"/>
      <c r="CX43" s="940"/>
      <c r="CY43" s="940"/>
      <c r="CZ43" s="940"/>
      <c r="DA43" s="940"/>
      <c r="DB43" s="940"/>
      <c r="DC43" s="940"/>
      <c r="DD43" s="940"/>
      <c r="DE43" s="940"/>
      <c r="DF43" s="940"/>
      <c r="DG43" s="940"/>
      <c r="DH43" s="940"/>
      <c r="DI43" s="940"/>
      <c r="DJ43" s="940"/>
      <c r="DK43" s="940"/>
      <c r="DL43" s="940"/>
      <c r="DM43" s="940"/>
      <c r="DN43" s="940"/>
      <c r="DO43" s="940"/>
      <c r="DP43" s="940"/>
      <c r="DQ43" s="940"/>
      <c r="DR43" s="940"/>
      <c r="DS43" s="940"/>
      <c r="DT43" s="940"/>
      <c r="DU43" s="940"/>
      <c r="DV43" s="940"/>
      <c r="DW43" s="940"/>
    </row>
    <row r="44" spans="1:127" ht="13.7" customHeight="1" x14ac:dyDescent="0.3">
      <c r="A44" s="1216" t="s">
        <v>160</v>
      </c>
      <c r="B44" s="1217" t="str">
        <f t="shared" si="14"/>
        <v>rgb:[105,105,105], hsl:[  0.0,  0.0, 41.2], hwb:[  0.0, 41.2, 58.8]</v>
      </c>
      <c r="C44" s="919" t="str">
        <f t="shared" si="15"/>
        <v>rgb(105 105 105)</v>
      </c>
      <c r="D44" s="919" t="str">
        <f t="shared" si="0"/>
        <v>hsl(0 0% 41.2%)</v>
      </c>
      <c r="E44" s="919" t="str">
        <f t="shared" si="16"/>
        <v>hwb(0 41.2% 58.8%)</v>
      </c>
      <c r="F44" s="957" t="str">
        <f t="shared" si="17"/>
        <v>105</v>
      </c>
      <c r="G44" s="958" t="str">
        <f t="shared" si="1"/>
        <v>105</v>
      </c>
      <c r="H44" s="959" t="str">
        <f t="shared" si="2"/>
        <v>105</v>
      </c>
      <c r="I44" s="957" t="str">
        <f t="shared" si="18"/>
        <v xml:space="preserve">  0.0</v>
      </c>
      <c r="J44" s="958" t="str">
        <f t="shared" si="3"/>
        <v xml:space="preserve">  0.0</v>
      </c>
      <c r="K44" s="959" t="str">
        <f t="shared" si="4"/>
        <v xml:space="preserve"> 41.2</v>
      </c>
      <c r="L44" s="957" t="str">
        <f t="shared" si="19"/>
        <v xml:space="preserve">  0.0</v>
      </c>
      <c r="M44" s="958" t="str">
        <f t="shared" si="20"/>
        <v xml:space="preserve"> 41.2</v>
      </c>
      <c r="N44" s="959" t="str">
        <f t="shared" si="5"/>
        <v xml:space="preserve"> 58.8</v>
      </c>
      <c r="O44" s="977">
        <f t="shared" si="6"/>
        <v>0</v>
      </c>
      <c r="P44" s="978">
        <f t="shared" si="7"/>
        <v>0</v>
      </c>
      <c r="Q44" s="979">
        <f t="shared" si="21"/>
        <v>41.2</v>
      </c>
      <c r="R44" s="977">
        <f t="shared" si="22"/>
        <v>0</v>
      </c>
      <c r="S44" s="978">
        <f t="shared" si="23"/>
        <v>41.2</v>
      </c>
      <c r="T44" s="979">
        <f t="shared" si="8"/>
        <v>58.8</v>
      </c>
      <c r="U44" s="966">
        <v>105</v>
      </c>
      <c r="V44" s="967">
        <v>105</v>
      </c>
      <c r="W44" s="968">
        <v>105</v>
      </c>
      <c r="X44" s="989">
        <f t="shared" si="31"/>
        <v>0</v>
      </c>
      <c r="Y44" s="990">
        <f t="shared" si="32"/>
        <v>0</v>
      </c>
      <c r="Z44" s="991">
        <f t="shared" si="33"/>
        <v>41.17647058823529</v>
      </c>
      <c r="AA44" s="989">
        <f t="shared" si="34"/>
        <v>41.17647058823529</v>
      </c>
      <c r="AB44" s="991">
        <f t="shared" si="35"/>
        <v>58.82352941176471</v>
      </c>
      <c r="AC44" s="948">
        <f t="shared" si="24"/>
        <v>0.41176470588235292</v>
      </c>
      <c r="AD44" s="949">
        <f t="shared" si="25"/>
        <v>0.41176470588235292</v>
      </c>
      <c r="AE44" s="950">
        <f t="shared" si="26"/>
        <v>0.41176470588235292</v>
      </c>
      <c r="AF44" s="948">
        <f t="shared" si="27"/>
        <v>0.41176470588235292</v>
      </c>
      <c r="AG44" s="949">
        <f t="shared" si="28"/>
        <v>0.41176470588235292</v>
      </c>
      <c r="AH44" s="949">
        <f t="shared" si="29"/>
        <v>0</v>
      </c>
      <c r="AI44" s="950">
        <f t="shared" si="30"/>
        <v>0.82352941176470584</v>
      </c>
      <c r="AJ44" s="940"/>
      <c r="AK44" s="940"/>
      <c r="AL44" s="940"/>
      <c r="AM44" s="940"/>
      <c r="AN44" s="940"/>
      <c r="AO44" s="940"/>
      <c r="AP44" s="940"/>
      <c r="AQ44" s="940"/>
      <c r="AR44" s="940"/>
      <c r="AS44" s="940"/>
      <c r="AT44" s="940"/>
      <c r="AU44" s="940"/>
      <c r="AV44" s="940"/>
      <c r="AW44" s="940"/>
      <c r="AX44" s="940"/>
      <c r="AY44" s="940"/>
      <c r="AZ44" s="940"/>
      <c r="BA44" s="940"/>
      <c r="BB44" s="940"/>
      <c r="BC44" s="940"/>
      <c r="BD44" s="940"/>
      <c r="BE44" s="940"/>
      <c r="BF44" s="940"/>
      <c r="BG44" s="940"/>
      <c r="BH44" s="940"/>
      <c r="BI44" s="940"/>
      <c r="BJ44" s="940"/>
      <c r="BK44" s="940"/>
      <c r="BL44" s="940"/>
      <c r="BM44" s="940"/>
      <c r="BN44" s="940"/>
      <c r="BO44" s="940"/>
      <c r="BP44" s="940"/>
      <c r="BQ44" s="940"/>
      <c r="BR44" s="940"/>
      <c r="BS44" s="940"/>
      <c r="BT44" s="940"/>
      <c r="BU44" s="940"/>
      <c r="BV44" s="940"/>
      <c r="BW44" s="940"/>
      <c r="BX44" s="940"/>
      <c r="BY44" s="940"/>
      <c r="BZ44" s="940"/>
      <c r="CA44" s="940"/>
      <c r="CB44" s="940"/>
      <c r="CC44" s="940"/>
      <c r="CD44" s="940"/>
      <c r="CE44" s="940"/>
      <c r="CF44" s="940"/>
      <c r="CG44" s="940"/>
      <c r="CH44" s="940"/>
      <c r="CI44" s="940"/>
      <c r="CJ44" s="940"/>
      <c r="CK44" s="940"/>
      <c r="CL44" s="940"/>
      <c r="CM44" s="940"/>
      <c r="CN44" s="940"/>
      <c r="CO44" s="940"/>
      <c r="CP44" s="940"/>
      <c r="CQ44" s="940"/>
      <c r="CR44" s="940"/>
      <c r="CS44" s="940"/>
      <c r="CT44" s="940"/>
      <c r="CU44" s="940"/>
      <c r="CV44" s="940"/>
      <c r="CW44" s="940"/>
      <c r="CX44" s="940"/>
      <c r="CY44" s="940"/>
      <c r="CZ44" s="940"/>
      <c r="DA44" s="940"/>
      <c r="DB44" s="940"/>
      <c r="DC44" s="940"/>
      <c r="DD44" s="940"/>
      <c r="DE44" s="940"/>
      <c r="DF44" s="940"/>
      <c r="DG44" s="940"/>
      <c r="DH44" s="940"/>
      <c r="DI44" s="940"/>
      <c r="DJ44" s="940"/>
      <c r="DK44" s="940"/>
      <c r="DL44" s="940"/>
      <c r="DM44" s="940"/>
      <c r="DN44" s="940"/>
      <c r="DO44" s="940"/>
      <c r="DP44" s="940"/>
      <c r="DQ44" s="940"/>
      <c r="DR44" s="940"/>
      <c r="DS44" s="940"/>
      <c r="DT44" s="940"/>
      <c r="DU44" s="940"/>
      <c r="DV44" s="940"/>
      <c r="DW44" s="940"/>
    </row>
    <row r="45" spans="1:127" ht="13.7" customHeight="1" x14ac:dyDescent="0.3">
      <c r="A45" s="1216" t="s">
        <v>161</v>
      </c>
      <c r="B45" s="1217" t="str">
        <f t="shared" si="14"/>
        <v>rgb:[105,105,105], hsl:[  0.0,  0.0, 41.2], hwb:[  0.0, 41.2, 58.8]</v>
      </c>
      <c r="C45" s="919" t="str">
        <f t="shared" si="15"/>
        <v>rgb(105 105 105)</v>
      </c>
      <c r="D45" s="919" t="str">
        <f t="shared" si="0"/>
        <v>hsl(0 0% 41.2%)</v>
      </c>
      <c r="E45" s="919" t="str">
        <f t="shared" si="16"/>
        <v>hwb(0 41.2% 58.8%)</v>
      </c>
      <c r="F45" s="957" t="str">
        <f t="shared" si="17"/>
        <v>105</v>
      </c>
      <c r="G45" s="958" t="str">
        <f t="shared" si="1"/>
        <v>105</v>
      </c>
      <c r="H45" s="959" t="str">
        <f t="shared" si="2"/>
        <v>105</v>
      </c>
      <c r="I45" s="957" t="str">
        <f t="shared" si="18"/>
        <v xml:space="preserve">  0.0</v>
      </c>
      <c r="J45" s="958" t="str">
        <f t="shared" si="3"/>
        <v xml:space="preserve">  0.0</v>
      </c>
      <c r="K45" s="959" t="str">
        <f t="shared" si="4"/>
        <v xml:space="preserve"> 41.2</v>
      </c>
      <c r="L45" s="957" t="str">
        <f t="shared" si="19"/>
        <v xml:space="preserve">  0.0</v>
      </c>
      <c r="M45" s="958" t="str">
        <f t="shared" si="20"/>
        <v xml:space="preserve"> 41.2</v>
      </c>
      <c r="N45" s="959" t="str">
        <f t="shared" si="5"/>
        <v xml:space="preserve"> 58.8</v>
      </c>
      <c r="O45" s="977">
        <f t="shared" si="6"/>
        <v>0</v>
      </c>
      <c r="P45" s="978">
        <f t="shared" si="7"/>
        <v>0</v>
      </c>
      <c r="Q45" s="979">
        <f t="shared" si="21"/>
        <v>41.2</v>
      </c>
      <c r="R45" s="977">
        <f t="shared" si="22"/>
        <v>0</v>
      </c>
      <c r="S45" s="978">
        <f t="shared" si="23"/>
        <v>41.2</v>
      </c>
      <c r="T45" s="979">
        <f t="shared" si="8"/>
        <v>58.8</v>
      </c>
      <c r="U45" s="966">
        <v>105</v>
      </c>
      <c r="V45" s="967">
        <v>105</v>
      </c>
      <c r="W45" s="968">
        <v>105</v>
      </c>
      <c r="X45" s="989">
        <f t="shared" si="31"/>
        <v>0</v>
      </c>
      <c r="Y45" s="990">
        <f t="shared" si="32"/>
        <v>0</v>
      </c>
      <c r="Z45" s="991">
        <f t="shared" si="33"/>
        <v>41.17647058823529</v>
      </c>
      <c r="AA45" s="989">
        <f t="shared" si="34"/>
        <v>41.17647058823529</v>
      </c>
      <c r="AB45" s="991">
        <f t="shared" si="35"/>
        <v>58.82352941176471</v>
      </c>
      <c r="AC45" s="948">
        <f t="shared" si="24"/>
        <v>0.41176470588235292</v>
      </c>
      <c r="AD45" s="949">
        <f t="shared" si="25"/>
        <v>0.41176470588235292</v>
      </c>
      <c r="AE45" s="950">
        <f t="shared" si="26"/>
        <v>0.41176470588235292</v>
      </c>
      <c r="AF45" s="948">
        <f t="shared" si="27"/>
        <v>0.41176470588235292</v>
      </c>
      <c r="AG45" s="949">
        <f t="shared" si="28"/>
        <v>0.41176470588235292</v>
      </c>
      <c r="AH45" s="949">
        <f t="shared" si="29"/>
        <v>0</v>
      </c>
      <c r="AI45" s="950">
        <f t="shared" si="30"/>
        <v>0.82352941176470584</v>
      </c>
      <c r="AJ45" s="940"/>
      <c r="AK45" s="940"/>
      <c r="AL45" s="940"/>
      <c r="AM45" s="940"/>
      <c r="AN45" s="940"/>
      <c r="AO45" s="940"/>
      <c r="AP45" s="940"/>
      <c r="AQ45" s="940"/>
      <c r="AR45" s="940"/>
      <c r="AS45" s="940"/>
      <c r="AT45" s="940"/>
      <c r="AU45" s="940"/>
      <c r="AV45" s="940"/>
      <c r="AW45" s="940"/>
      <c r="AX45" s="940"/>
      <c r="AY45" s="940"/>
      <c r="AZ45" s="940"/>
      <c r="BA45" s="940"/>
      <c r="BB45" s="940"/>
      <c r="BC45" s="940"/>
      <c r="BD45" s="940"/>
      <c r="BE45" s="940"/>
      <c r="BF45" s="940"/>
      <c r="BG45" s="940"/>
      <c r="BH45" s="940"/>
      <c r="BI45" s="940"/>
      <c r="BJ45" s="940"/>
      <c r="BK45" s="940"/>
      <c r="BL45" s="940"/>
      <c r="BM45" s="940"/>
      <c r="BN45" s="940"/>
      <c r="BO45" s="940"/>
      <c r="BP45" s="940"/>
      <c r="BQ45" s="940"/>
      <c r="BR45" s="940"/>
      <c r="BS45" s="940"/>
      <c r="BT45" s="940"/>
      <c r="BU45" s="940"/>
      <c r="BV45" s="940"/>
      <c r="BW45" s="940"/>
      <c r="BX45" s="940"/>
      <c r="BY45" s="940"/>
      <c r="BZ45" s="940"/>
      <c r="CA45" s="940"/>
      <c r="CB45" s="940"/>
      <c r="CC45" s="940"/>
      <c r="CD45" s="940"/>
      <c r="CE45" s="940"/>
      <c r="CF45" s="940"/>
      <c r="CG45" s="940"/>
      <c r="CH45" s="940"/>
      <c r="CI45" s="940"/>
      <c r="CJ45" s="940"/>
      <c r="CK45" s="940"/>
      <c r="CL45" s="940"/>
      <c r="CM45" s="940"/>
      <c r="CN45" s="940"/>
      <c r="CO45" s="940"/>
      <c r="CP45" s="940"/>
      <c r="CQ45" s="940"/>
      <c r="CR45" s="940"/>
      <c r="CS45" s="940"/>
      <c r="CT45" s="940"/>
      <c r="CU45" s="940"/>
      <c r="CV45" s="940"/>
      <c r="CW45" s="940"/>
      <c r="CX45" s="940"/>
      <c r="CY45" s="940"/>
      <c r="CZ45" s="940"/>
      <c r="DA45" s="940"/>
      <c r="DB45" s="940"/>
      <c r="DC45" s="940"/>
      <c r="DD45" s="940"/>
      <c r="DE45" s="940"/>
      <c r="DF45" s="940"/>
      <c r="DG45" s="940"/>
      <c r="DH45" s="940"/>
      <c r="DI45" s="940"/>
      <c r="DJ45" s="940"/>
      <c r="DK45" s="940"/>
      <c r="DL45" s="940"/>
      <c r="DM45" s="940"/>
      <c r="DN45" s="940"/>
      <c r="DO45" s="940"/>
      <c r="DP45" s="940"/>
      <c r="DQ45" s="940"/>
      <c r="DR45" s="940"/>
      <c r="DS45" s="940"/>
      <c r="DT45" s="940"/>
      <c r="DU45" s="940"/>
      <c r="DV45" s="940"/>
      <c r="DW45" s="940"/>
    </row>
    <row r="46" spans="1:127" ht="13.7" customHeight="1" x14ac:dyDescent="0.3">
      <c r="A46" s="1216" t="s">
        <v>162</v>
      </c>
      <c r="B46" s="1217" t="str">
        <f t="shared" si="14"/>
        <v>rgb:[ 30,144,255], hsl:[209.6,100.0, 55.9], hwb:[209.6, 11.8,  0.0]</v>
      </c>
      <c r="C46" s="919" t="str">
        <f t="shared" si="15"/>
        <v>rgb(30 144 255)</v>
      </c>
      <c r="D46" s="919" t="str">
        <f t="shared" si="0"/>
        <v>hsl(209.6 100% 55.9%)</v>
      </c>
      <c r="E46" s="919" t="str">
        <f t="shared" si="16"/>
        <v>hwb(209.6 11.8% 0%)</v>
      </c>
      <c r="F46" s="957" t="str">
        <f t="shared" si="17"/>
        <v xml:space="preserve"> 30</v>
      </c>
      <c r="G46" s="958" t="str">
        <f t="shared" si="1"/>
        <v>144</v>
      </c>
      <c r="H46" s="959" t="str">
        <f t="shared" si="2"/>
        <v>255</v>
      </c>
      <c r="I46" s="957" t="str">
        <f t="shared" si="18"/>
        <v>209.6</v>
      </c>
      <c r="J46" s="958" t="str">
        <f t="shared" si="3"/>
        <v>100.0</v>
      </c>
      <c r="K46" s="959" t="str">
        <f t="shared" si="4"/>
        <v xml:space="preserve"> 55.9</v>
      </c>
      <c r="L46" s="957" t="str">
        <f t="shared" si="19"/>
        <v>209.6</v>
      </c>
      <c r="M46" s="958" t="str">
        <f t="shared" si="20"/>
        <v xml:space="preserve"> 11.8</v>
      </c>
      <c r="N46" s="959" t="str">
        <f t="shared" si="5"/>
        <v xml:space="preserve">  0.0</v>
      </c>
      <c r="O46" s="977">
        <f t="shared" si="6"/>
        <v>209.6</v>
      </c>
      <c r="P46" s="978">
        <f t="shared" si="7"/>
        <v>100</v>
      </c>
      <c r="Q46" s="979">
        <f t="shared" si="21"/>
        <v>55.9</v>
      </c>
      <c r="R46" s="977">
        <f t="shared" si="22"/>
        <v>209.6</v>
      </c>
      <c r="S46" s="978">
        <f t="shared" si="23"/>
        <v>11.8</v>
      </c>
      <c r="T46" s="979">
        <f t="shared" si="8"/>
        <v>0</v>
      </c>
      <c r="U46" s="966">
        <v>30</v>
      </c>
      <c r="V46" s="967">
        <v>144</v>
      </c>
      <c r="W46" s="968">
        <v>255</v>
      </c>
      <c r="X46" s="989">
        <f t="shared" si="31"/>
        <v>209.6</v>
      </c>
      <c r="Y46" s="990">
        <f t="shared" si="32"/>
        <v>100</v>
      </c>
      <c r="Z46" s="991">
        <f t="shared" si="33"/>
        <v>55.882352941176471</v>
      </c>
      <c r="AA46" s="989">
        <f t="shared" si="34"/>
        <v>11.76470588235294</v>
      </c>
      <c r="AB46" s="991">
        <f t="shared" si="35"/>
        <v>0</v>
      </c>
      <c r="AC46" s="948">
        <f t="shared" si="24"/>
        <v>0.11764705882352941</v>
      </c>
      <c r="AD46" s="949">
        <f t="shared" si="25"/>
        <v>0.56470588235294117</v>
      </c>
      <c r="AE46" s="950">
        <f t="shared" si="26"/>
        <v>1</v>
      </c>
      <c r="AF46" s="948">
        <f t="shared" si="27"/>
        <v>0.11764705882352941</v>
      </c>
      <c r="AG46" s="949">
        <f t="shared" si="28"/>
        <v>1</v>
      </c>
      <c r="AH46" s="949">
        <f t="shared" si="29"/>
        <v>0.88235294117647056</v>
      </c>
      <c r="AI46" s="950">
        <f t="shared" si="30"/>
        <v>1.1176470588235294</v>
      </c>
      <c r="AJ46" s="940"/>
      <c r="AK46" s="940"/>
      <c r="AL46" s="940"/>
      <c r="AM46" s="940"/>
      <c r="AN46" s="940"/>
      <c r="AO46" s="940"/>
      <c r="AP46" s="940"/>
      <c r="AQ46" s="940"/>
      <c r="AR46" s="940"/>
      <c r="AS46" s="940"/>
      <c r="AT46" s="940"/>
      <c r="AU46" s="940"/>
      <c r="AV46" s="940"/>
      <c r="AW46" s="940"/>
      <c r="AX46" s="940"/>
      <c r="AY46" s="940"/>
      <c r="AZ46" s="940"/>
      <c r="BA46" s="940"/>
      <c r="BB46" s="940"/>
      <c r="BC46" s="940"/>
      <c r="BD46" s="940"/>
      <c r="BE46" s="940"/>
      <c r="BF46" s="940"/>
      <c r="BG46" s="940"/>
      <c r="BH46" s="940"/>
      <c r="BI46" s="940"/>
      <c r="BJ46" s="940"/>
      <c r="BK46" s="940"/>
      <c r="BL46" s="940"/>
      <c r="BM46" s="940"/>
      <c r="BN46" s="940"/>
      <c r="BO46" s="940"/>
      <c r="BP46" s="940"/>
      <c r="BQ46" s="940"/>
      <c r="BR46" s="940"/>
      <c r="BS46" s="940"/>
      <c r="BT46" s="940"/>
      <c r="BU46" s="940"/>
      <c r="BV46" s="940"/>
      <c r="BW46" s="940"/>
      <c r="BX46" s="940"/>
      <c r="BY46" s="940"/>
      <c r="BZ46" s="940"/>
      <c r="CA46" s="940"/>
      <c r="CB46" s="940"/>
      <c r="CC46" s="940"/>
      <c r="CD46" s="940"/>
      <c r="CE46" s="940"/>
      <c r="CF46" s="940"/>
      <c r="CG46" s="940"/>
      <c r="CH46" s="940"/>
      <c r="CI46" s="940"/>
      <c r="CJ46" s="940"/>
      <c r="CK46" s="940"/>
      <c r="CL46" s="940"/>
      <c r="CM46" s="940"/>
      <c r="CN46" s="940"/>
      <c r="CO46" s="940"/>
      <c r="CP46" s="940"/>
      <c r="CQ46" s="940"/>
      <c r="CR46" s="940"/>
      <c r="CS46" s="940"/>
      <c r="CT46" s="940"/>
      <c r="CU46" s="940"/>
      <c r="CV46" s="940"/>
      <c r="CW46" s="940"/>
      <c r="CX46" s="940"/>
      <c r="CY46" s="940"/>
      <c r="CZ46" s="940"/>
      <c r="DA46" s="940"/>
      <c r="DB46" s="940"/>
      <c r="DC46" s="940"/>
      <c r="DD46" s="940"/>
      <c r="DE46" s="940"/>
      <c r="DF46" s="940"/>
      <c r="DG46" s="940"/>
      <c r="DH46" s="940"/>
      <c r="DI46" s="940"/>
      <c r="DJ46" s="940"/>
      <c r="DK46" s="940"/>
      <c r="DL46" s="940"/>
      <c r="DM46" s="940"/>
      <c r="DN46" s="940"/>
      <c r="DO46" s="940"/>
      <c r="DP46" s="940"/>
      <c r="DQ46" s="940"/>
      <c r="DR46" s="940"/>
      <c r="DS46" s="940"/>
      <c r="DT46" s="940"/>
      <c r="DU46" s="940"/>
      <c r="DV46" s="940"/>
      <c r="DW46" s="940"/>
    </row>
    <row r="47" spans="1:127" ht="13.7" customHeight="1" x14ac:dyDescent="0.3">
      <c r="A47" s="1216" t="s">
        <v>163</v>
      </c>
      <c r="B47" s="1217" t="str">
        <f t="shared" si="14"/>
        <v>rgb:[178, 34, 34], hsl:[  0.0, 67.9, 41.6], hwb:[  0.0, 13.3, 30.2]</v>
      </c>
      <c r="C47" s="919" t="str">
        <f t="shared" si="15"/>
        <v>rgb(178 34 34)</v>
      </c>
      <c r="D47" s="919" t="str">
        <f t="shared" si="0"/>
        <v>hsl(0 67.9% 41.6%)</v>
      </c>
      <c r="E47" s="919" t="str">
        <f t="shared" si="16"/>
        <v>hwb(0 13.3% 30.2%)</v>
      </c>
      <c r="F47" s="957" t="str">
        <f t="shared" si="17"/>
        <v>178</v>
      </c>
      <c r="G47" s="958" t="str">
        <f t="shared" si="1"/>
        <v xml:space="preserve"> 34</v>
      </c>
      <c r="H47" s="959" t="str">
        <f t="shared" si="2"/>
        <v xml:space="preserve"> 34</v>
      </c>
      <c r="I47" s="957" t="str">
        <f t="shared" si="18"/>
        <v xml:space="preserve">  0.0</v>
      </c>
      <c r="J47" s="958" t="str">
        <f t="shared" si="3"/>
        <v xml:space="preserve"> 67.9</v>
      </c>
      <c r="K47" s="959" t="str">
        <f t="shared" si="4"/>
        <v xml:space="preserve"> 41.6</v>
      </c>
      <c r="L47" s="957" t="str">
        <f t="shared" si="19"/>
        <v xml:space="preserve">  0.0</v>
      </c>
      <c r="M47" s="958" t="str">
        <f t="shared" si="20"/>
        <v xml:space="preserve"> 13.3</v>
      </c>
      <c r="N47" s="959" t="str">
        <f t="shared" si="5"/>
        <v xml:space="preserve"> 30.2</v>
      </c>
      <c r="O47" s="977">
        <f t="shared" si="6"/>
        <v>0</v>
      </c>
      <c r="P47" s="978">
        <f t="shared" si="7"/>
        <v>67.900000000000006</v>
      </c>
      <c r="Q47" s="979">
        <f t="shared" si="21"/>
        <v>41.6</v>
      </c>
      <c r="R47" s="977">
        <f t="shared" si="22"/>
        <v>0</v>
      </c>
      <c r="S47" s="978">
        <f t="shared" si="23"/>
        <v>13.3</v>
      </c>
      <c r="T47" s="979">
        <f t="shared" si="8"/>
        <v>30.2</v>
      </c>
      <c r="U47" s="966">
        <v>178</v>
      </c>
      <c r="V47" s="967">
        <v>34</v>
      </c>
      <c r="W47" s="968">
        <v>34</v>
      </c>
      <c r="X47" s="989">
        <f t="shared" si="31"/>
        <v>0</v>
      </c>
      <c r="Y47" s="990">
        <f t="shared" si="32"/>
        <v>67.924528301886795</v>
      </c>
      <c r="Z47" s="991">
        <f t="shared" si="33"/>
        <v>41.568627450980387</v>
      </c>
      <c r="AA47" s="989">
        <f t="shared" si="34"/>
        <v>13.333333333333334</v>
      </c>
      <c r="AB47" s="991">
        <f t="shared" si="35"/>
        <v>30.196078431372552</v>
      </c>
      <c r="AC47" s="948">
        <f t="shared" si="24"/>
        <v>0.69803921568627447</v>
      </c>
      <c r="AD47" s="949">
        <f t="shared" si="25"/>
        <v>0.13333333333333333</v>
      </c>
      <c r="AE47" s="950">
        <f t="shared" si="26"/>
        <v>0.13333333333333333</v>
      </c>
      <c r="AF47" s="948">
        <f t="shared" si="27"/>
        <v>0.13333333333333333</v>
      </c>
      <c r="AG47" s="949">
        <f t="shared" si="28"/>
        <v>0.69803921568627447</v>
      </c>
      <c r="AH47" s="949">
        <f t="shared" si="29"/>
        <v>0.56470588235294117</v>
      </c>
      <c r="AI47" s="950">
        <f t="shared" si="30"/>
        <v>0.83137254901960778</v>
      </c>
      <c r="AJ47" s="940"/>
      <c r="AK47" s="940"/>
      <c r="AL47" s="940"/>
      <c r="AM47" s="940"/>
      <c r="AN47" s="940"/>
      <c r="AO47" s="940"/>
      <c r="AP47" s="940"/>
      <c r="AQ47" s="940"/>
      <c r="AR47" s="940"/>
      <c r="AS47" s="940"/>
      <c r="AT47" s="940"/>
      <c r="AU47" s="940"/>
      <c r="AV47" s="940"/>
      <c r="AW47" s="940"/>
      <c r="AX47" s="940"/>
      <c r="AY47" s="940"/>
      <c r="AZ47" s="940"/>
      <c r="BA47" s="940"/>
      <c r="BB47" s="940"/>
      <c r="BC47" s="940"/>
      <c r="BD47" s="940"/>
      <c r="BE47" s="940"/>
      <c r="BF47" s="940"/>
      <c r="BG47" s="940"/>
      <c r="BH47" s="940"/>
      <c r="BI47" s="940"/>
      <c r="BJ47" s="940"/>
      <c r="BK47" s="940"/>
      <c r="BL47" s="940"/>
      <c r="BM47" s="940"/>
      <c r="BN47" s="940"/>
      <c r="BO47" s="940"/>
      <c r="BP47" s="940"/>
      <c r="BQ47" s="940"/>
      <c r="BR47" s="940"/>
      <c r="BS47" s="940"/>
      <c r="BT47" s="940"/>
      <c r="BU47" s="940"/>
      <c r="BV47" s="940"/>
      <c r="BW47" s="940"/>
      <c r="BX47" s="940"/>
      <c r="BY47" s="940"/>
      <c r="BZ47" s="940"/>
      <c r="CA47" s="940"/>
      <c r="CB47" s="940"/>
      <c r="CC47" s="940"/>
      <c r="CD47" s="940"/>
      <c r="CE47" s="940"/>
      <c r="CF47" s="940"/>
      <c r="CG47" s="940"/>
      <c r="CH47" s="940"/>
      <c r="CI47" s="940"/>
      <c r="CJ47" s="940"/>
      <c r="CK47" s="940"/>
      <c r="CL47" s="940"/>
      <c r="CM47" s="940"/>
      <c r="CN47" s="940"/>
      <c r="CO47" s="940"/>
      <c r="CP47" s="940"/>
      <c r="CQ47" s="940"/>
      <c r="CR47" s="940"/>
      <c r="CS47" s="940"/>
      <c r="CT47" s="940"/>
      <c r="CU47" s="940"/>
      <c r="CV47" s="940"/>
      <c r="CW47" s="940"/>
      <c r="CX47" s="940"/>
      <c r="CY47" s="940"/>
      <c r="CZ47" s="940"/>
      <c r="DA47" s="940"/>
      <c r="DB47" s="940"/>
      <c r="DC47" s="940"/>
      <c r="DD47" s="940"/>
      <c r="DE47" s="940"/>
      <c r="DF47" s="940"/>
      <c r="DG47" s="940"/>
      <c r="DH47" s="940"/>
      <c r="DI47" s="940"/>
      <c r="DJ47" s="940"/>
      <c r="DK47" s="940"/>
      <c r="DL47" s="940"/>
      <c r="DM47" s="940"/>
      <c r="DN47" s="940"/>
      <c r="DO47" s="940"/>
      <c r="DP47" s="940"/>
      <c r="DQ47" s="940"/>
      <c r="DR47" s="940"/>
      <c r="DS47" s="940"/>
      <c r="DT47" s="940"/>
      <c r="DU47" s="940"/>
      <c r="DV47" s="940"/>
      <c r="DW47" s="940"/>
    </row>
    <row r="48" spans="1:127" ht="13.7" customHeight="1" x14ac:dyDescent="0.3">
      <c r="A48" s="1216" t="s">
        <v>164</v>
      </c>
      <c r="B48" s="1217" t="str">
        <f t="shared" si="14"/>
        <v>rgb:[255,250,240], hsl:[ 40.0,100.0, 97.1], hwb:[ 40.0, 94.1,  0.0]</v>
      </c>
      <c r="C48" s="919" t="str">
        <f t="shared" si="15"/>
        <v>rgb(255 250 240)</v>
      </c>
      <c r="D48" s="919" t="str">
        <f t="shared" si="0"/>
        <v>hsl(40 100% 97.1%)</v>
      </c>
      <c r="E48" s="919" t="str">
        <f t="shared" si="16"/>
        <v>hwb(40 94.1% 0%)</v>
      </c>
      <c r="F48" s="957" t="str">
        <f t="shared" si="17"/>
        <v>255</v>
      </c>
      <c r="G48" s="958" t="str">
        <f t="shared" si="1"/>
        <v>250</v>
      </c>
      <c r="H48" s="959" t="str">
        <f t="shared" si="2"/>
        <v>240</v>
      </c>
      <c r="I48" s="957" t="str">
        <f t="shared" si="18"/>
        <v xml:space="preserve"> 40.0</v>
      </c>
      <c r="J48" s="958" t="str">
        <f t="shared" si="3"/>
        <v>100.0</v>
      </c>
      <c r="K48" s="959" t="str">
        <f t="shared" si="4"/>
        <v xml:space="preserve"> 97.1</v>
      </c>
      <c r="L48" s="957" t="str">
        <f t="shared" si="19"/>
        <v xml:space="preserve"> 40.0</v>
      </c>
      <c r="M48" s="958" t="str">
        <f t="shared" si="20"/>
        <v xml:space="preserve"> 94.1</v>
      </c>
      <c r="N48" s="959" t="str">
        <f t="shared" si="5"/>
        <v xml:space="preserve">  0.0</v>
      </c>
      <c r="O48" s="977">
        <f t="shared" si="6"/>
        <v>40</v>
      </c>
      <c r="P48" s="978">
        <f t="shared" si="7"/>
        <v>100</v>
      </c>
      <c r="Q48" s="979">
        <f t="shared" si="21"/>
        <v>97.1</v>
      </c>
      <c r="R48" s="977">
        <f t="shared" si="22"/>
        <v>40</v>
      </c>
      <c r="S48" s="978">
        <f t="shared" si="23"/>
        <v>94.1</v>
      </c>
      <c r="T48" s="979">
        <f t="shared" si="8"/>
        <v>0</v>
      </c>
      <c r="U48" s="966">
        <v>255</v>
      </c>
      <c r="V48" s="967">
        <v>250</v>
      </c>
      <c r="W48" s="968">
        <v>240</v>
      </c>
      <c r="X48" s="989">
        <f t="shared" si="31"/>
        <v>39.999999999999964</v>
      </c>
      <c r="Y48" s="990">
        <f t="shared" si="32"/>
        <v>100</v>
      </c>
      <c r="Z48" s="991">
        <f t="shared" si="33"/>
        <v>97.058823529411768</v>
      </c>
      <c r="AA48" s="989">
        <f t="shared" si="34"/>
        <v>94.117647058823522</v>
      </c>
      <c r="AB48" s="991">
        <f t="shared" si="35"/>
        <v>0</v>
      </c>
      <c r="AC48" s="948">
        <f t="shared" si="24"/>
        <v>1</v>
      </c>
      <c r="AD48" s="949">
        <f t="shared" si="25"/>
        <v>0.98039215686274506</v>
      </c>
      <c r="AE48" s="950">
        <f t="shared" si="26"/>
        <v>0.94117647058823528</v>
      </c>
      <c r="AF48" s="948">
        <f t="shared" si="27"/>
        <v>0.94117647058823528</v>
      </c>
      <c r="AG48" s="949">
        <f t="shared" si="28"/>
        <v>1</v>
      </c>
      <c r="AH48" s="949">
        <f t="shared" si="29"/>
        <v>5.8823529411764719E-2</v>
      </c>
      <c r="AI48" s="950">
        <f t="shared" si="30"/>
        <v>1.9411764705882353</v>
      </c>
      <c r="AJ48" s="940"/>
      <c r="AK48" s="940"/>
      <c r="AL48" s="940"/>
      <c r="AM48" s="940"/>
      <c r="AN48" s="940"/>
      <c r="AO48" s="940"/>
      <c r="AP48" s="940"/>
      <c r="AQ48" s="940"/>
      <c r="AR48" s="940"/>
      <c r="AS48" s="940"/>
      <c r="AT48" s="940"/>
      <c r="AU48" s="940"/>
      <c r="AV48" s="940"/>
      <c r="AW48" s="940"/>
      <c r="AX48" s="940"/>
      <c r="AY48" s="940"/>
      <c r="AZ48" s="940"/>
      <c r="BA48" s="940"/>
      <c r="BB48" s="940"/>
      <c r="BC48" s="940"/>
      <c r="BD48" s="940"/>
      <c r="BE48" s="940"/>
      <c r="BF48" s="940"/>
      <c r="BG48" s="940"/>
      <c r="BH48" s="940"/>
      <c r="BI48" s="940"/>
      <c r="BJ48" s="940"/>
      <c r="BK48" s="940"/>
      <c r="BL48" s="940"/>
      <c r="BM48" s="940"/>
      <c r="BN48" s="940"/>
      <c r="BO48" s="940"/>
      <c r="BP48" s="940"/>
      <c r="BQ48" s="940"/>
      <c r="BR48" s="940"/>
      <c r="BS48" s="940"/>
      <c r="BT48" s="940"/>
      <c r="BU48" s="940"/>
      <c r="BV48" s="940"/>
      <c r="BW48" s="940"/>
      <c r="BX48" s="940"/>
      <c r="BY48" s="940"/>
      <c r="BZ48" s="940"/>
      <c r="CA48" s="940"/>
      <c r="CB48" s="940"/>
      <c r="CC48" s="940"/>
      <c r="CD48" s="940"/>
      <c r="CE48" s="940"/>
      <c r="CF48" s="940"/>
      <c r="CG48" s="940"/>
      <c r="CH48" s="940"/>
      <c r="CI48" s="940"/>
      <c r="CJ48" s="940"/>
      <c r="CK48" s="940"/>
      <c r="CL48" s="940"/>
      <c r="CM48" s="940"/>
      <c r="CN48" s="940"/>
      <c r="CO48" s="940"/>
      <c r="CP48" s="940"/>
      <c r="CQ48" s="940"/>
      <c r="CR48" s="940"/>
      <c r="CS48" s="940"/>
      <c r="CT48" s="940"/>
      <c r="CU48" s="940"/>
      <c r="CV48" s="940"/>
      <c r="CW48" s="940"/>
      <c r="CX48" s="940"/>
      <c r="CY48" s="940"/>
      <c r="CZ48" s="940"/>
      <c r="DA48" s="940"/>
      <c r="DB48" s="940"/>
      <c r="DC48" s="940"/>
      <c r="DD48" s="940"/>
      <c r="DE48" s="940"/>
      <c r="DF48" s="940"/>
      <c r="DG48" s="940"/>
      <c r="DH48" s="940"/>
      <c r="DI48" s="940"/>
      <c r="DJ48" s="940"/>
      <c r="DK48" s="940"/>
      <c r="DL48" s="940"/>
      <c r="DM48" s="940"/>
      <c r="DN48" s="940"/>
      <c r="DO48" s="940"/>
      <c r="DP48" s="940"/>
      <c r="DQ48" s="940"/>
      <c r="DR48" s="940"/>
      <c r="DS48" s="940"/>
      <c r="DT48" s="940"/>
      <c r="DU48" s="940"/>
      <c r="DV48" s="940"/>
      <c r="DW48" s="940"/>
    </row>
    <row r="49" spans="1:127" ht="13.7" customHeight="1" x14ac:dyDescent="0.3">
      <c r="A49" s="1216" t="s">
        <v>165</v>
      </c>
      <c r="B49" s="1217" t="str">
        <f t="shared" si="14"/>
        <v>rgb:[ 34,139, 34], hsl:[120.0, 60.7, 33.9], hwb:[120.0, 13.3, 45.5]</v>
      </c>
      <c r="C49" s="919" t="str">
        <f t="shared" si="15"/>
        <v>rgb(34 139 34)</v>
      </c>
      <c r="D49" s="919" t="str">
        <f t="shared" si="0"/>
        <v>hsl(120 60.7% 33.9%)</v>
      </c>
      <c r="E49" s="919" t="str">
        <f t="shared" si="16"/>
        <v>hwb(120 13.3% 45.5%)</v>
      </c>
      <c r="F49" s="957" t="str">
        <f t="shared" si="17"/>
        <v xml:space="preserve"> 34</v>
      </c>
      <c r="G49" s="958" t="str">
        <f t="shared" si="1"/>
        <v>139</v>
      </c>
      <c r="H49" s="959" t="str">
        <f t="shared" si="2"/>
        <v xml:space="preserve"> 34</v>
      </c>
      <c r="I49" s="957" t="str">
        <f t="shared" si="18"/>
        <v>120.0</v>
      </c>
      <c r="J49" s="958" t="str">
        <f t="shared" si="3"/>
        <v xml:space="preserve"> 60.7</v>
      </c>
      <c r="K49" s="959" t="str">
        <f t="shared" si="4"/>
        <v xml:space="preserve"> 33.9</v>
      </c>
      <c r="L49" s="957" t="str">
        <f t="shared" si="19"/>
        <v>120.0</v>
      </c>
      <c r="M49" s="958" t="str">
        <f t="shared" si="20"/>
        <v xml:space="preserve"> 13.3</v>
      </c>
      <c r="N49" s="959" t="str">
        <f t="shared" si="5"/>
        <v xml:space="preserve"> 45.5</v>
      </c>
      <c r="O49" s="977">
        <f t="shared" si="6"/>
        <v>120</v>
      </c>
      <c r="P49" s="978">
        <f t="shared" si="7"/>
        <v>60.7</v>
      </c>
      <c r="Q49" s="979">
        <f t="shared" si="21"/>
        <v>33.9</v>
      </c>
      <c r="R49" s="977">
        <f t="shared" si="22"/>
        <v>120</v>
      </c>
      <c r="S49" s="978">
        <f t="shared" si="23"/>
        <v>13.3</v>
      </c>
      <c r="T49" s="979">
        <f t="shared" si="8"/>
        <v>45.5</v>
      </c>
      <c r="U49" s="966">
        <v>34</v>
      </c>
      <c r="V49" s="967">
        <v>139</v>
      </c>
      <c r="W49" s="968">
        <v>34</v>
      </c>
      <c r="X49" s="989">
        <f t="shared" si="31"/>
        <v>120</v>
      </c>
      <c r="Y49" s="990">
        <f t="shared" si="32"/>
        <v>60.693641618497118</v>
      </c>
      <c r="Z49" s="991">
        <f t="shared" si="33"/>
        <v>33.921568627450974</v>
      </c>
      <c r="AA49" s="989">
        <f t="shared" si="34"/>
        <v>13.333333333333334</v>
      </c>
      <c r="AB49" s="991">
        <f t="shared" si="35"/>
        <v>45.490196078431374</v>
      </c>
      <c r="AC49" s="948">
        <f t="shared" si="24"/>
        <v>0.13333333333333333</v>
      </c>
      <c r="AD49" s="949">
        <f t="shared" si="25"/>
        <v>0.54509803921568623</v>
      </c>
      <c r="AE49" s="950">
        <f t="shared" si="26"/>
        <v>0.13333333333333333</v>
      </c>
      <c r="AF49" s="948">
        <f t="shared" si="27"/>
        <v>0.13333333333333333</v>
      </c>
      <c r="AG49" s="949">
        <f t="shared" si="28"/>
        <v>0.54509803921568623</v>
      </c>
      <c r="AH49" s="949">
        <f t="shared" si="29"/>
        <v>0.41176470588235292</v>
      </c>
      <c r="AI49" s="950">
        <f t="shared" si="30"/>
        <v>0.67843137254901953</v>
      </c>
      <c r="AJ49" s="940"/>
      <c r="AK49" s="940"/>
      <c r="AL49" s="940"/>
      <c r="AM49" s="940"/>
      <c r="AN49" s="940"/>
      <c r="AO49" s="940"/>
      <c r="AP49" s="940"/>
      <c r="AQ49" s="940"/>
      <c r="AR49" s="940"/>
      <c r="AS49" s="940"/>
      <c r="AT49" s="940"/>
      <c r="AU49" s="940"/>
      <c r="AV49" s="940"/>
      <c r="AW49" s="940"/>
      <c r="AX49" s="940"/>
      <c r="AY49" s="940"/>
      <c r="AZ49" s="940"/>
      <c r="BA49" s="940"/>
      <c r="BB49" s="940"/>
      <c r="BC49" s="940"/>
      <c r="BD49" s="940"/>
      <c r="BE49" s="940"/>
      <c r="BF49" s="940"/>
      <c r="BG49" s="940"/>
      <c r="BH49" s="940"/>
      <c r="BI49" s="940"/>
      <c r="BJ49" s="940"/>
      <c r="BK49" s="940"/>
      <c r="BL49" s="940"/>
      <c r="BM49" s="940"/>
      <c r="BN49" s="940"/>
      <c r="BO49" s="940"/>
      <c r="BP49" s="940"/>
      <c r="BQ49" s="940"/>
      <c r="BR49" s="940"/>
      <c r="BS49" s="940"/>
      <c r="BT49" s="940"/>
      <c r="BU49" s="940"/>
      <c r="BV49" s="940"/>
      <c r="BW49" s="940"/>
      <c r="BX49" s="940"/>
      <c r="BY49" s="940"/>
      <c r="BZ49" s="940"/>
      <c r="CA49" s="940"/>
      <c r="CB49" s="940"/>
      <c r="CC49" s="940"/>
      <c r="CD49" s="940"/>
      <c r="CE49" s="940"/>
      <c r="CF49" s="940"/>
      <c r="CG49" s="940"/>
      <c r="CH49" s="940"/>
      <c r="CI49" s="940"/>
      <c r="CJ49" s="940"/>
      <c r="CK49" s="940"/>
      <c r="CL49" s="940"/>
      <c r="CM49" s="940"/>
      <c r="CN49" s="940"/>
      <c r="CO49" s="940"/>
      <c r="CP49" s="940"/>
      <c r="CQ49" s="940"/>
      <c r="CR49" s="940"/>
      <c r="CS49" s="940"/>
      <c r="CT49" s="940"/>
      <c r="CU49" s="940"/>
      <c r="CV49" s="940"/>
      <c r="CW49" s="940"/>
      <c r="CX49" s="940"/>
      <c r="CY49" s="940"/>
      <c r="CZ49" s="940"/>
      <c r="DA49" s="940"/>
      <c r="DB49" s="940"/>
      <c r="DC49" s="940"/>
      <c r="DD49" s="940"/>
      <c r="DE49" s="940"/>
      <c r="DF49" s="940"/>
      <c r="DG49" s="940"/>
      <c r="DH49" s="940"/>
      <c r="DI49" s="940"/>
      <c r="DJ49" s="940"/>
      <c r="DK49" s="940"/>
      <c r="DL49" s="940"/>
      <c r="DM49" s="940"/>
      <c r="DN49" s="940"/>
      <c r="DO49" s="940"/>
      <c r="DP49" s="940"/>
      <c r="DQ49" s="940"/>
      <c r="DR49" s="940"/>
      <c r="DS49" s="940"/>
      <c r="DT49" s="940"/>
      <c r="DU49" s="940"/>
      <c r="DV49" s="940"/>
      <c r="DW49" s="940"/>
    </row>
    <row r="50" spans="1:127" ht="13.7" customHeight="1" x14ac:dyDescent="0.3">
      <c r="A50" s="1216" t="s">
        <v>166</v>
      </c>
      <c r="B50" s="1217" t="str">
        <f t="shared" si="14"/>
        <v>rgb:[255,  0,255], hsl:[300.0,100.0, 50.0], hwb:[300.0,  0.0,  0.0]</v>
      </c>
      <c r="C50" s="919" t="str">
        <f t="shared" si="15"/>
        <v>rgb(255 0 255)</v>
      </c>
      <c r="D50" s="919" t="str">
        <f t="shared" si="0"/>
        <v>hsl(300 100% 50%)</v>
      </c>
      <c r="E50" s="919" t="str">
        <f t="shared" si="16"/>
        <v>hwb(300 0% 0%)</v>
      </c>
      <c r="F50" s="957" t="str">
        <f t="shared" si="17"/>
        <v>255</v>
      </c>
      <c r="G50" s="958" t="str">
        <f t="shared" si="1"/>
        <v xml:space="preserve">  0</v>
      </c>
      <c r="H50" s="959" t="str">
        <f t="shared" si="2"/>
        <v>255</v>
      </c>
      <c r="I50" s="957" t="str">
        <f t="shared" si="18"/>
        <v>300.0</v>
      </c>
      <c r="J50" s="958" t="str">
        <f t="shared" si="3"/>
        <v>100.0</v>
      </c>
      <c r="K50" s="959" t="str">
        <f t="shared" si="4"/>
        <v xml:space="preserve"> 50.0</v>
      </c>
      <c r="L50" s="957" t="str">
        <f t="shared" si="19"/>
        <v>300.0</v>
      </c>
      <c r="M50" s="958" t="str">
        <f t="shared" si="20"/>
        <v xml:space="preserve">  0.0</v>
      </c>
      <c r="N50" s="959" t="str">
        <f t="shared" si="5"/>
        <v xml:space="preserve">  0.0</v>
      </c>
      <c r="O50" s="977">
        <f t="shared" si="6"/>
        <v>300</v>
      </c>
      <c r="P50" s="978">
        <f t="shared" si="7"/>
        <v>100</v>
      </c>
      <c r="Q50" s="979">
        <f t="shared" si="21"/>
        <v>50</v>
      </c>
      <c r="R50" s="977">
        <f t="shared" si="22"/>
        <v>300</v>
      </c>
      <c r="S50" s="978">
        <f t="shared" si="23"/>
        <v>0</v>
      </c>
      <c r="T50" s="979">
        <f t="shared" si="8"/>
        <v>0</v>
      </c>
      <c r="U50" s="966">
        <v>255</v>
      </c>
      <c r="V50" s="967">
        <v>0</v>
      </c>
      <c r="W50" s="968">
        <v>255</v>
      </c>
      <c r="X50" s="989">
        <f t="shared" si="31"/>
        <v>300</v>
      </c>
      <c r="Y50" s="990">
        <f t="shared" si="32"/>
        <v>100</v>
      </c>
      <c r="Z50" s="991">
        <f t="shared" si="33"/>
        <v>50</v>
      </c>
      <c r="AA50" s="989">
        <f t="shared" si="34"/>
        <v>0</v>
      </c>
      <c r="AB50" s="991">
        <f t="shared" si="35"/>
        <v>0</v>
      </c>
      <c r="AC50" s="948">
        <f t="shared" si="24"/>
        <v>1</v>
      </c>
      <c r="AD50" s="949">
        <f t="shared" si="25"/>
        <v>0</v>
      </c>
      <c r="AE50" s="950">
        <f t="shared" si="26"/>
        <v>1</v>
      </c>
      <c r="AF50" s="948">
        <f t="shared" si="27"/>
        <v>0</v>
      </c>
      <c r="AG50" s="949">
        <f t="shared" si="28"/>
        <v>1</v>
      </c>
      <c r="AH50" s="949">
        <f t="shared" si="29"/>
        <v>1</v>
      </c>
      <c r="AI50" s="950">
        <f t="shared" si="30"/>
        <v>1</v>
      </c>
      <c r="AJ50" s="940"/>
      <c r="AK50" s="940"/>
      <c r="AL50" s="940"/>
      <c r="AM50" s="940"/>
      <c r="AN50" s="940"/>
      <c r="AO50" s="940"/>
      <c r="AP50" s="940"/>
      <c r="AQ50" s="940"/>
      <c r="AR50" s="940"/>
      <c r="AS50" s="940"/>
      <c r="AT50" s="940"/>
      <c r="AU50" s="940"/>
      <c r="AV50" s="940"/>
      <c r="AW50" s="940"/>
      <c r="AX50" s="940"/>
      <c r="AY50" s="940"/>
      <c r="AZ50" s="940"/>
      <c r="BA50" s="940"/>
      <c r="BB50" s="940"/>
      <c r="BC50" s="940"/>
      <c r="BD50" s="940"/>
      <c r="BE50" s="940"/>
      <c r="BF50" s="940"/>
      <c r="BG50" s="940"/>
      <c r="BH50" s="940"/>
      <c r="BI50" s="940"/>
      <c r="BJ50" s="940"/>
      <c r="BK50" s="940"/>
      <c r="BL50" s="940"/>
      <c r="BM50" s="940"/>
      <c r="BN50" s="940"/>
      <c r="BO50" s="940"/>
      <c r="BP50" s="940"/>
      <c r="BQ50" s="940"/>
      <c r="BR50" s="940"/>
      <c r="BS50" s="940"/>
      <c r="BT50" s="940"/>
      <c r="BU50" s="940"/>
      <c r="BV50" s="940"/>
      <c r="BW50" s="940"/>
      <c r="BX50" s="940"/>
      <c r="BY50" s="940"/>
      <c r="BZ50" s="940"/>
      <c r="CA50" s="940"/>
      <c r="CB50" s="940"/>
      <c r="CC50" s="940"/>
      <c r="CD50" s="940"/>
      <c r="CE50" s="940"/>
      <c r="CF50" s="940"/>
      <c r="CG50" s="940"/>
      <c r="CH50" s="940"/>
      <c r="CI50" s="940"/>
      <c r="CJ50" s="940"/>
      <c r="CK50" s="940"/>
      <c r="CL50" s="940"/>
      <c r="CM50" s="940"/>
      <c r="CN50" s="940"/>
      <c r="CO50" s="940"/>
      <c r="CP50" s="940"/>
      <c r="CQ50" s="940"/>
      <c r="CR50" s="940"/>
      <c r="CS50" s="940"/>
      <c r="CT50" s="940"/>
      <c r="CU50" s="940"/>
      <c r="CV50" s="940"/>
      <c r="CW50" s="940"/>
      <c r="CX50" s="940"/>
      <c r="CY50" s="940"/>
      <c r="CZ50" s="940"/>
      <c r="DA50" s="940"/>
      <c r="DB50" s="940"/>
      <c r="DC50" s="940"/>
      <c r="DD50" s="940"/>
      <c r="DE50" s="940"/>
      <c r="DF50" s="940"/>
      <c r="DG50" s="940"/>
      <c r="DH50" s="940"/>
      <c r="DI50" s="940"/>
      <c r="DJ50" s="940"/>
      <c r="DK50" s="940"/>
      <c r="DL50" s="940"/>
      <c r="DM50" s="940"/>
      <c r="DN50" s="940"/>
      <c r="DO50" s="940"/>
      <c r="DP50" s="940"/>
      <c r="DQ50" s="940"/>
      <c r="DR50" s="940"/>
      <c r="DS50" s="940"/>
      <c r="DT50" s="940"/>
      <c r="DU50" s="940"/>
      <c r="DV50" s="940"/>
      <c r="DW50" s="940"/>
    </row>
    <row r="51" spans="1:127" ht="13.7" customHeight="1" x14ac:dyDescent="0.3">
      <c r="A51" s="1216" t="s">
        <v>167</v>
      </c>
      <c r="B51" s="1217" t="str">
        <f t="shared" si="14"/>
        <v>rgb:[220,220,220], hsl:[  0.0,  0.0, 86.3], hwb:[  0.0, 86.3, 13.7]</v>
      </c>
      <c r="C51" s="919" t="str">
        <f t="shared" si="15"/>
        <v>rgb(220 220 220)</v>
      </c>
      <c r="D51" s="919" t="str">
        <f t="shared" si="0"/>
        <v>hsl(0 0% 86.3%)</v>
      </c>
      <c r="E51" s="919" t="str">
        <f t="shared" si="16"/>
        <v>hwb(0 86.3% 13.7%)</v>
      </c>
      <c r="F51" s="957" t="str">
        <f t="shared" si="17"/>
        <v>220</v>
      </c>
      <c r="G51" s="958" t="str">
        <f t="shared" si="1"/>
        <v>220</v>
      </c>
      <c r="H51" s="959" t="str">
        <f t="shared" si="2"/>
        <v>220</v>
      </c>
      <c r="I51" s="957" t="str">
        <f t="shared" si="18"/>
        <v xml:space="preserve">  0.0</v>
      </c>
      <c r="J51" s="958" t="str">
        <f t="shared" si="3"/>
        <v xml:space="preserve">  0.0</v>
      </c>
      <c r="K51" s="959" t="str">
        <f t="shared" si="4"/>
        <v xml:space="preserve"> 86.3</v>
      </c>
      <c r="L51" s="957" t="str">
        <f t="shared" si="19"/>
        <v xml:space="preserve">  0.0</v>
      </c>
      <c r="M51" s="958" t="str">
        <f t="shared" si="20"/>
        <v xml:space="preserve"> 86.3</v>
      </c>
      <c r="N51" s="959" t="str">
        <f t="shared" si="5"/>
        <v xml:space="preserve"> 13.7</v>
      </c>
      <c r="O51" s="977">
        <f t="shared" si="6"/>
        <v>0</v>
      </c>
      <c r="P51" s="978">
        <f t="shared" si="7"/>
        <v>0</v>
      </c>
      <c r="Q51" s="979">
        <f t="shared" si="21"/>
        <v>86.3</v>
      </c>
      <c r="R51" s="977">
        <f t="shared" si="22"/>
        <v>0</v>
      </c>
      <c r="S51" s="978">
        <f t="shared" si="23"/>
        <v>86.3</v>
      </c>
      <c r="T51" s="979">
        <f t="shared" si="8"/>
        <v>13.7</v>
      </c>
      <c r="U51" s="966">
        <v>220</v>
      </c>
      <c r="V51" s="967">
        <v>220</v>
      </c>
      <c r="W51" s="968">
        <v>220</v>
      </c>
      <c r="X51" s="989">
        <f t="shared" si="31"/>
        <v>0</v>
      </c>
      <c r="Y51" s="990">
        <f t="shared" si="32"/>
        <v>0</v>
      </c>
      <c r="Z51" s="991">
        <f t="shared" si="33"/>
        <v>86.274509803921575</v>
      </c>
      <c r="AA51" s="989">
        <f t="shared" si="34"/>
        <v>86.274509803921575</v>
      </c>
      <c r="AB51" s="991">
        <f t="shared" si="35"/>
        <v>13.725490196078427</v>
      </c>
      <c r="AC51" s="948">
        <f t="shared" si="24"/>
        <v>0.86274509803921573</v>
      </c>
      <c r="AD51" s="949">
        <f t="shared" si="25"/>
        <v>0.86274509803921573</v>
      </c>
      <c r="AE51" s="950">
        <f t="shared" si="26"/>
        <v>0.86274509803921573</v>
      </c>
      <c r="AF51" s="948">
        <f t="shared" si="27"/>
        <v>0.86274509803921573</v>
      </c>
      <c r="AG51" s="949">
        <f t="shared" si="28"/>
        <v>0.86274509803921573</v>
      </c>
      <c r="AH51" s="949">
        <f t="shared" si="29"/>
        <v>0</v>
      </c>
      <c r="AI51" s="950">
        <f t="shared" si="30"/>
        <v>1.7254901960784315</v>
      </c>
      <c r="AJ51" s="940"/>
      <c r="AK51" s="940"/>
      <c r="AL51" s="940"/>
      <c r="AM51" s="940"/>
      <c r="AN51" s="940"/>
      <c r="AO51" s="940"/>
      <c r="AP51" s="940"/>
      <c r="AQ51" s="940"/>
      <c r="AR51" s="940"/>
      <c r="AS51" s="940"/>
      <c r="AT51" s="940"/>
      <c r="AU51" s="940"/>
      <c r="AV51" s="940"/>
      <c r="AW51" s="940"/>
      <c r="AX51" s="940"/>
      <c r="AY51" s="940"/>
      <c r="AZ51" s="940"/>
      <c r="BA51" s="940"/>
      <c r="BB51" s="940"/>
      <c r="BC51" s="940"/>
      <c r="BD51" s="940"/>
      <c r="BE51" s="940"/>
      <c r="BF51" s="940"/>
      <c r="BG51" s="940"/>
      <c r="BH51" s="940"/>
      <c r="BI51" s="940"/>
      <c r="BJ51" s="940"/>
      <c r="BK51" s="940"/>
      <c r="BL51" s="940"/>
      <c r="BM51" s="940"/>
      <c r="BN51" s="940"/>
      <c r="BO51" s="940"/>
      <c r="BP51" s="940"/>
      <c r="BQ51" s="940"/>
      <c r="BR51" s="940"/>
      <c r="BS51" s="940"/>
      <c r="BT51" s="940"/>
      <c r="BU51" s="940"/>
      <c r="BV51" s="940"/>
      <c r="BW51" s="940"/>
      <c r="BX51" s="940"/>
      <c r="BY51" s="940"/>
      <c r="BZ51" s="940"/>
      <c r="CA51" s="940"/>
      <c r="CB51" s="940"/>
      <c r="CC51" s="940"/>
      <c r="CD51" s="940"/>
      <c r="CE51" s="940"/>
      <c r="CF51" s="940"/>
      <c r="CG51" s="940"/>
      <c r="CH51" s="940"/>
      <c r="CI51" s="940"/>
      <c r="CJ51" s="940"/>
      <c r="CK51" s="940"/>
      <c r="CL51" s="940"/>
      <c r="CM51" s="940"/>
      <c r="CN51" s="940"/>
      <c r="CO51" s="940"/>
      <c r="CP51" s="940"/>
      <c r="CQ51" s="940"/>
      <c r="CR51" s="940"/>
      <c r="CS51" s="940"/>
      <c r="CT51" s="940"/>
      <c r="CU51" s="940"/>
      <c r="CV51" s="940"/>
      <c r="CW51" s="940"/>
      <c r="CX51" s="940"/>
      <c r="CY51" s="940"/>
      <c r="CZ51" s="940"/>
      <c r="DA51" s="940"/>
      <c r="DB51" s="940"/>
      <c r="DC51" s="940"/>
      <c r="DD51" s="940"/>
      <c r="DE51" s="940"/>
      <c r="DF51" s="940"/>
      <c r="DG51" s="940"/>
      <c r="DH51" s="940"/>
      <c r="DI51" s="940"/>
      <c r="DJ51" s="940"/>
      <c r="DK51" s="940"/>
      <c r="DL51" s="940"/>
      <c r="DM51" s="940"/>
      <c r="DN51" s="940"/>
      <c r="DO51" s="940"/>
      <c r="DP51" s="940"/>
      <c r="DQ51" s="940"/>
      <c r="DR51" s="940"/>
      <c r="DS51" s="940"/>
      <c r="DT51" s="940"/>
      <c r="DU51" s="940"/>
      <c r="DV51" s="940"/>
      <c r="DW51" s="940"/>
    </row>
    <row r="52" spans="1:127" ht="13.7" customHeight="1" x14ac:dyDescent="0.3">
      <c r="A52" s="1216" t="s">
        <v>168</v>
      </c>
      <c r="B52" s="1217" t="str">
        <f t="shared" si="14"/>
        <v>rgb:[248,248,255], hsl:[240.0,100.0, 98.6], hwb:[240.0, 97.3,  0.0]</v>
      </c>
      <c r="C52" s="919" t="str">
        <f t="shared" si="15"/>
        <v>rgb(248 248 255)</v>
      </c>
      <c r="D52" s="919" t="str">
        <f t="shared" si="0"/>
        <v>hsl(240 100% 98.6%)</v>
      </c>
      <c r="E52" s="919" t="str">
        <f t="shared" si="16"/>
        <v>hwb(240 97.3% 0%)</v>
      </c>
      <c r="F52" s="957" t="str">
        <f t="shared" si="17"/>
        <v>248</v>
      </c>
      <c r="G52" s="958" t="str">
        <f t="shared" si="1"/>
        <v>248</v>
      </c>
      <c r="H52" s="959" t="str">
        <f t="shared" si="2"/>
        <v>255</v>
      </c>
      <c r="I52" s="957" t="str">
        <f t="shared" si="18"/>
        <v>240.0</v>
      </c>
      <c r="J52" s="958" t="str">
        <f t="shared" si="3"/>
        <v>100.0</v>
      </c>
      <c r="K52" s="959" t="str">
        <f t="shared" si="4"/>
        <v xml:space="preserve"> 98.6</v>
      </c>
      <c r="L52" s="957" t="str">
        <f t="shared" si="19"/>
        <v>240.0</v>
      </c>
      <c r="M52" s="958" t="str">
        <f t="shared" si="20"/>
        <v xml:space="preserve"> 97.3</v>
      </c>
      <c r="N52" s="959" t="str">
        <f t="shared" si="5"/>
        <v xml:space="preserve">  0.0</v>
      </c>
      <c r="O52" s="977">
        <f t="shared" si="6"/>
        <v>240</v>
      </c>
      <c r="P52" s="978">
        <f t="shared" si="7"/>
        <v>100</v>
      </c>
      <c r="Q52" s="979">
        <f t="shared" si="21"/>
        <v>98.6</v>
      </c>
      <c r="R52" s="977">
        <f t="shared" si="22"/>
        <v>240</v>
      </c>
      <c r="S52" s="978">
        <f t="shared" si="23"/>
        <v>97.3</v>
      </c>
      <c r="T52" s="979">
        <f t="shared" si="8"/>
        <v>0</v>
      </c>
      <c r="U52" s="966">
        <v>248</v>
      </c>
      <c r="V52" s="967">
        <v>248</v>
      </c>
      <c r="W52" s="968">
        <v>255</v>
      </c>
      <c r="X52" s="989">
        <f t="shared" si="31"/>
        <v>240</v>
      </c>
      <c r="Y52" s="990">
        <f t="shared" si="32"/>
        <v>100.0000000000004</v>
      </c>
      <c r="Z52" s="991">
        <f t="shared" si="33"/>
        <v>98.627450980392155</v>
      </c>
      <c r="AA52" s="989">
        <f t="shared" si="34"/>
        <v>97.254901960784309</v>
      </c>
      <c r="AB52" s="991">
        <f t="shared" si="35"/>
        <v>0</v>
      </c>
      <c r="AC52" s="948">
        <f t="shared" si="24"/>
        <v>0.97254901960784312</v>
      </c>
      <c r="AD52" s="949">
        <f t="shared" si="25"/>
        <v>0.97254901960784312</v>
      </c>
      <c r="AE52" s="950">
        <f t="shared" si="26"/>
        <v>1</v>
      </c>
      <c r="AF52" s="948">
        <f t="shared" si="27"/>
        <v>0.97254901960784312</v>
      </c>
      <c r="AG52" s="949">
        <f t="shared" si="28"/>
        <v>1</v>
      </c>
      <c r="AH52" s="949">
        <f t="shared" si="29"/>
        <v>2.7450980392156876E-2</v>
      </c>
      <c r="AI52" s="950">
        <f t="shared" si="30"/>
        <v>1.9725490196078432</v>
      </c>
      <c r="AJ52" s="940"/>
      <c r="AK52" s="940"/>
      <c r="AL52" s="940"/>
      <c r="AM52" s="940"/>
      <c r="AN52" s="940"/>
      <c r="AO52" s="940"/>
      <c r="AP52" s="940"/>
      <c r="AQ52" s="940"/>
      <c r="AR52" s="940"/>
      <c r="AS52" s="940"/>
      <c r="AT52" s="940"/>
      <c r="AU52" s="940"/>
      <c r="AV52" s="940"/>
      <c r="AW52" s="940"/>
      <c r="AX52" s="940"/>
      <c r="AY52" s="940"/>
      <c r="AZ52" s="940"/>
      <c r="BA52" s="940"/>
      <c r="BB52" s="940"/>
      <c r="BC52" s="940"/>
      <c r="BD52" s="940"/>
      <c r="BE52" s="940"/>
      <c r="BF52" s="940"/>
      <c r="BG52" s="940"/>
      <c r="BH52" s="940"/>
      <c r="BI52" s="940"/>
      <c r="BJ52" s="940"/>
      <c r="BK52" s="940"/>
      <c r="BL52" s="940"/>
      <c r="BM52" s="940"/>
      <c r="BN52" s="940"/>
      <c r="BO52" s="940"/>
      <c r="BP52" s="940"/>
      <c r="BQ52" s="940"/>
      <c r="BR52" s="940"/>
      <c r="BS52" s="940"/>
      <c r="BT52" s="940"/>
      <c r="BU52" s="940"/>
      <c r="BV52" s="940"/>
      <c r="BW52" s="940"/>
      <c r="BX52" s="940"/>
      <c r="BY52" s="940"/>
      <c r="BZ52" s="940"/>
      <c r="CA52" s="940"/>
      <c r="CB52" s="940"/>
      <c r="CC52" s="940"/>
      <c r="CD52" s="940"/>
      <c r="CE52" s="940"/>
      <c r="CF52" s="940"/>
      <c r="CG52" s="940"/>
      <c r="CH52" s="940"/>
      <c r="CI52" s="940"/>
      <c r="CJ52" s="940"/>
      <c r="CK52" s="940"/>
      <c r="CL52" s="940"/>
      <c r="CM52" s="940"/>
      <c r="CN52" s="940"/>
      <c r="CO52" s="940"/>
      <c r="CP52" s="940"/>
      <c r="CQ52" s="940"/>
      <c r="CR52" s="940"/>
      <c r="CS52" s="940"/>
      <c r="CT52" s="940"/>
      <c r="CU52" s="940"/>
      <c r="CV52" s="940"/>
      <c r="CW52" s="940"/>
      <c r="CX52" s="940"/>
      <c r="CY52" s="940"/>
      <c r="CZ52" s="940"/>
      <c r="DA52" s="940"/>
      <c r="DB52" s="940"/>
      <c r="DC52" s="940"/>
      <c r="DD52" s="940"/>
      <c r="DE52" s="940"/>
      <c r="DF52" s="940"/>
      <c r="DG52" s="940"/>
      <c r="DH52" s="940"/>
      <c r="DI52" s="940"/>
      <c r="DJ52" s="940"/>
      <c r="DK52" s="940"/>
      <c r="DL52" s="940"/>
      <c r="DM52" s="940"/>
      <c r="DN52" s="940"/>
      <c r="DO52" s="940"/>
      <c r="DP52" s="940"/>
      <c r="DQ52" s="940"/>
      <c r="DR52" s="940"/>
      <c r="DS52" s="940"/>
      <c r="DT52" s="940"/>
      <c r="DU52" s="940"/>
      <c r="DV52" s="940"/>
      <c r="DW52" s="940"/>
    </row>
    <row r="53" spans="1:127" ht="13.7" customHeight="1" x14ac:dyDescent="0.3">
      <c r="A53" s="1216" t="s">
        <v>169</v>
      </c>
      <c r="B53" s="1217" t="str">
        <f t="shared" si="14"/>
        <v>rgb:[255,215,  0], hsl:[ 50.6,100.0, 50.0], hwb:[ 50.6,  0.0,  0.0]</v>
      </c>
      <c r="C53" s="919" t="str">
        <f t="shared" si="15"/>
        <v>rgb(255 215 0)</v>
      </c>
      <c r="D53" s="919" t="str">
        <f t="shared" si="0"/>
        <v>hsl(50.6 100% 50%)</v>
      </c>
      <c r="E53" s="919" t="str">
        <f t="shared" si="16"/>
        <v>hwb(50.6 0% 0%)</v>
      </c>
      <c r="F53" s="957" t="str">
        <f t="shared" si="17"/>
        <v>255</v>
      </c>
      <c r="G53" s="958" t="str">
        <f t="shared" si="1"/>
        <v>215</v>
      </c>
      <c r="H53" s="959" t="str">
        <f t="shared" si="2"/>
        <v xml:space="preserve">  0</v>
      </c>
      <c r="I53" s="957" t="str">
        <f t="shared" si="18"/>
        <v xml:space="preserve"> 50.6</v>
      </c>
      <c r="J53" s="958" t="str">
        <f t="shared" si="3"/>
        <v>100.0</v>
      </c>
      <c r="K53" s="959" t="str">
        <f t="shared" si="4"/>
        <v xml:space="preserve"> 50.0</v>
      </c>
      <c r="L53" s="957" t="str">
        <f t="shared" si="19"/>
        <v xml:space="preserve"> 50.6</v>
      </c>
      <c r="M53" s="958" t="str">
        <f t="shared" si="20"/>
        <v xml:space="preserve">  0.0</v>
      </c>
      <c r="N53" s="959" t="str">
        <f t="shared" si="5"/>
        <v xml:space="preserve">  0.0</v>
      </c>
      <c r="O53" s="977">
        <f t="shared" si="6"/>
        <v>50.6</v>
      </c>
      <c r="P53" s="978">
        <f t="shared" si="7"/>
        <v>100</v>
      </c>
      <c r="Q53" s="979">
        <f t="shared" si="21"/>
        <v>50</v>
      </c>
      <c r="R53" s="977">
        <f t="shared" si="22"/>
        <v>50.6</v>
      </c>
      <c r="S53" s="978">
        <f t="shared" si="23"/>
        <v>0</v>
      </c>
      <c r="T53" s="979">
        <f t="shared" si="8"/>
        <v>0</v>
      </c>
      <c r="U53" s="966">
        <v>255</v>
      </c>
      <c r="V53" s="967">
        <v>215</v>
      </c>
      <c r="W53" s="968">
        <v>0</v>
      </c>
      <c r="X53" s="989">
        <f t="shared" si="31"/>
        <v>50.588235294117645</v>
      </c>
      <c r="Y53" s="990">
        <f t="shared" si="32"/>
        <v>100</v>
      </c>
      <c r="Z53" s="991">
        <f t="shared" si="33"/>
        <v>50</v>
      </c>
      <c r="AA53" s="989">
        <f t="shared" si="34"/>
        <v>0</v>
      </c>
      <c r="AB53" s="991">
        <f t="shared" si="35"/>
        <v>0</v>
      </c>
      <c r="AC53" s="948">
        <f t="shared" si="24"/>
        <v>1</v>
      </c>
      <c r="AD53" s="949">
        <f t="shared" si="25"/>
        <v>0.84313725490196079</v>
      </c>
      <c r="AE53" s="950">
        <f t="shared" si="26"/>
        <v>0</v>
      </c>
      <c r="AF53" s="948">
        <f t="shared" si="27"/>
        <v>0</v>
      </c>
      <c r="AG53" s="949">
        <f t="shared" si="28"/>
        <v>1</v>
      </c>
      <c r="AH53" s="949">
        <f t="shared" si="29"/>
        <v>1</v>
      </c>
      <c r="AI53" s="950">
        <f t="shared" si="30"/>
        <v>1</v>
      </c>
      <c r="AJ53" s="940"/>
      <c r="AK53" s="940"/>
      <c r="AL53" s="940"/>
      <c r="AM53" s="940"/>
      <c r="AN53" s="940"/>
      <c r="AO53" s="940"/>
      <c r="AP53" s="940"/>
      <c r="AQ53" s="940"/>
      <c r="AR53" s="940"/>
      <c r="AS53" s="940"/>
      <c r="AT53" s="940"/>
      <c r="AU53" s="940"/>
      <c r="AV53" s="940"/>
      <c r="AW53" s="940"/>
      <c r="AX53" s="940"/>
      <c r="AY53" s="940"/>
      <c r="AZ53" s="940"/>
      <c r="BA53" s="940"/>
      <c r="BB53" s="940"/>
      <c r="BC53" s="940"/>
      <c r="BD53" s="940"/>
      <c r="BE53" s="940"/>
      <c r="BF53" s="940"/>
      <c r="BG53" s="940"/>
      <c r="BH53" s="940"/>
      <c r="BI53" s="940"/>
      <c r="BJ53" s="940"/>
      <c r="BK53" s="940"/>
      <c r="BL53" s="940"/>
      <c r="BM53" s="940"/>
      <c r="BN53" s="940"/>
      <c r="BO53" s="940"/>
      <c r="BP53" s="940"/>
      <c r="BQ53" s="940"/>
      <c r="BR53" s="940"/>
      <c r="BS53" s="940"/>
      <c r="BT53" s="940"/>
      <c r="BU53" s="940"/>
      <c r="BV53" s="940"/>
      <c r="BW53" s="940"/>
      <c r="BX53" s="940"/>
      <c r="BY53" s="940"/>
      <c r="BZ53" s="940"/>
      <c r="CA53" s="940"/>
      <c r="CB53" s="940"/>
      <c r="CC53" s="940"/>
      <c r="CD53" s="940"/>
      <c r="CE53" s="940"/>
      <c r="CF53" s="940"/>
      <c r="CG53" s="940"/>
      <c r="CH53" s="940"/>
      <c r="CI53" s="940"/>
      <c r="CJ53" s="940"/>
      <c r="CK53" s="940"/>
      <c r="CL53" s="940"/>
      <c r="CM53" s="940"/>
      <c r="CN53" s="940"/>
      <c r="CO53" s="940"/>
      <c r="CP53" s="940"/>
      <c r="CQ53" s="940"/>
      <c r="CR53" s="940"/>
      <c r="CS53" s="940"/>
      <c r="CT53" s="940"/>
      <c r="CU53" s="940"/>
      <c r="CV53" s="940"/>
      <c r="CW53" s="940"/>
      <c r="CX53" s="940"/>
      <c r="CY53" s="940"/>
      <c r="CZ53" s="940"/>
      <c r="DA53" s="940"/>
      <c r="DB53" s="940"/>
      <c r="DC53" s="940"/>
      <c r="DD53" s="940"/>
      <c r="DE53" s="940"/>
      <c r="DF53" s="940"/>
      <c r="DG53" s="940"/>
      <c r="DH53" s="940"/>
      <c r="DI53" s="940"/>
      <c r="DJ53" s="940"/>
      <c r="DK53" s="940"/>
      <c r="DL53" s="940"/>
      <c r="DM53" s="940"/>
      <c r="DN53" s="940"/>
      <c r="DO53" s="940"/>
      <c r="DP53" s="940"/>
      <c r="DQ53" s="940"/>
      <c r="DR53" s="940"/>
      <c r="DS53" s="940"/>
      <c r="DT53" s="940"/>
      <c r="DU53" s="940"/>
      <c r="DV53" s="940"/>
      <c r="DW53" s="940"/>
    </row>
    <row r="54" spans="1:127" ht="13.7" customHeight="1" x14ac:dyDescent="0.3">
      <c r="A54" s="1216" t="s">
        <v>170</v>
      </c>
      <c r="B54" s="1217" t="str">
        <f t="shared" si="14"/>
        <v>rgb:[218,165, 32], hsl:[ 42.9, 74.4, 49.0], hwb:[ 42.9, 12.5, 14.5]</v>
      </c>
      <c r="C54" s="919" t="str">
        <f t="shared" si="15"/>
        <v>rgb(218 165 32)</v>
      </c>
      <c r="D54" s="919" t="str">
        <f t="shared" si="0"/>
        <v>hsl(42.9 74.4% 49%)</v>
      </c>
      <c r="E54" s="919" t="str">
        <f t="shared" si="16"/>
        <v>hwb(42.9 12.5% 14.5%)</v>
      </c>
      <c r="F54" s="957" t="str">
        <f t="shared" si="17"/>
        <v>218</v>
      </c>
      <c r="G54" s="958" t="str">
        <f t="shared" si="1"/>
        <v>165</v>
      </c>
      <c r="H54" s="959" t="str">
        <f t="shared" si="2"/>
        <v xml:space="preserve"> 32</v>
      </c>
      <c r="I54" s="957" t="str">
        <f t="shared" si="18"/>
        <v xml:space="preserve"> 42.9</v>
      </c>
      <c r="J54" s="958" t="str">
        <f t="shared" si="3"/>
        <v xml:space="preserve"> 74.4</v>
      </c>
      <c r="K54" s="959" t="str">
        <f t="shared" si="4"/>
        <v xml:space="preserve"> 49.0</v>
      </c>
      <c r="L54" s="957" t="str">
        <f t="shared" si="19"/>
        <v xml:space="preserve"> 42.9</v>
      </c>
      <c r="M54" s="958" t="str">
        <f t="shared" si="20"/>
        <v xml:space="preserve"> 12.5</v>
      </c>
      <c r="N54" s="959" t="str">
        <f t="shared" si="5"/>
        <v xml:space="preserve"> 14.5</v>
      </c>
      <c r="O54" s="977">
        <f t="shared" si="6"/>
        <v>42.9</v>
      </c>
      <c r="P54" s="978">
        <f t="shared" si="7"/>
        <v>74.400000000000006</v>
      </c>
      <c r="Q54" s="979">
        <f t="shared" si="21"/>
        <v>49</v>
      </c>
      <c r="R54" s="977">
        <f t="shared" si="22"/>
        <v>42.9</v>
      </c>
      <c r="S54" s="978">
        <f t="shared" si="23"/>
        <v>12.5</v>
      </c>
      <c r="T54" s="979">
        <f t="shared" si="8"/>
        <v>14.5</v>
      </c>
      <c r="U54" s="966">
        <v>218</v>
      </c>
      <c r="V54" s="967">
        <v>165</v>
      </c>
      <c r="W54" s="968">
        <v>32</v>
      </c>
      <c r="X54" s="989">
        <f t="shared" si="31"/>
        <v>42.903225806451616</v>
      </c>
      <c r="Y54" s="990">
        <f t="shared" si="32"/>
        <v>74.400000000000006</v>
      </c>
      <c r="Z54" s="991">
        <f t="shared" si="33"/>
        <v>49.019607843137251</v>
      </c>
      <c r="AA54" s="989">
        <f t="shared" si="34"/>
        <v>12.549019607843137</v>
      </c>
      <c r="AB54" s="991">
        <f t="shared" si="35"/>
        <v>14.509803921568631</v>
      </c>
      <c r="AC54" s="948">
        <f t="shared" si="24"/>
        <v>0.85490196078431369</v>
      </c>
      <c r="AD54" s="949">
        <f t="shared" si="25"/>
        <v>0.6470588235294118</v>
      </c>
      <c r="AE54" s="950">
        <f t="shared" si="26"/>
        <v>0.12549019607843137</v>
      </c>
      <c r="AF54" s="948">
        <f t="shared" si="27"/>
        <v>0.12549019607843137</v>
      </c>
      <c r="AG54" s="949">
        <f t="shared" si="28"/>
        <v>0.85490196078431369</v>
      </c>
      <c r="AH54" s="949">
        <f t="shared" si="29"/>
        <v>0.72941176470588232</v>
      </c>
      <c r="AI54" s="950">
        <f t="shared" si="30"/>
        <v>0.98039215686274506</v>
      </c>
      <c r="AJ54" s="940"/>
      <c r="AK54" s="940"/>
      <c r="AL54" s="940"/>
      <c r="AM54" s="940"/>
      <c r="AN54" s="940"/>
      <c r="AO54" s="940"/>
      <c r="AP54" s="940"/>
      <c r="AQ54" s="940"/>
      <c r="AR54" s="940"/>
      <c r="AS54" s="940"/>
      <c r="AT54" s="940"/>
      <c r="AU54" s="940"/>
      <c r="AV54" s="940"/>
      <c r="AW54" s="940"/>
      <c r="AX54" s="940"/>
      <c r="AY54" s="940"/>
      <c r="AZ54" s="940"/>
      <c r="BA54" s="940"/>
      <c r="BB54" s="940"/>
      <c r="BC54" s="940"/>
      <c r="BD54" s="940"/>
      <c r="BE54" s="940"/>
      <c r="BF54" s="940"/>
      <c r="BG54" s="940"/>
      <c r="BH54" s="940"/>
      <c r="BI54" s="940"/>
      <c r="BJ54" s="940"/>
      <c r="BK54" s="940"/>
      <c r="BL54" s="940"/>
      <c r="BM54" s="940"/>
      <c r="BN54" s="940"/>
      <c r="BO54" s="940"/>
      <c r="BP54" s="940"/>
      <c r="BQ54" s="940"/>
      <c r="BR54" s="940"/>
      <c r="BS54" s="940"/>
      <c r="BT54" s="940"/>
      <c r="BU54" s="940"/>
      <c r="BV54" s="940"/>
      <c r="BW54" s="940"/>
      <c r="BX54" s="940"/>
      <c r="BY54" s="940"/>
      <c r="BZ54" s="940"/>
      <c r="CA54" s="940"/>
      <c r="CB54" s="940"/>
      <c r="CC54" s="940"/>
      <c r="CD54" s="940"/>
      <c r="CE54" s="940"/>
      <c r="CF54" s="940"/>
      <c r="CG54" s="940"/>
      <c r="CH54" s="940"/>
      <c r="CI54" s="940"/>
      <c r="CJ54" s="940"/>
      <c r="CK54" s="940"/>
      <c r="CL54" s="940"/>
      <c r="CM54" s="940"/>
      <c r="CN54" s="940"/>
      <c r="CO54" s="940"/>
      <c r="CP54" s="940"/>
      <c r="CQ54" s="940"/>
      <c r="CR54" s="940"/>
      <c r="CS54" s="940"/>
      <c r="CT54" s="940"/>
      <c r="CU54" s="940"/>
      <c r="CV54" s="940"/>
      <c r="CW54" s="940"/>
      <c r="CX54" s="940"/>
      <c r="CY54" s="940"/>
      <c r="CZ54" s="940"/>
      <c r="DA54" s="940"/>
      <c r="DB54" s="940"/>
      <c r="DC54" s="940"/>
      <c r="DD54" s="940"/>
      <c r="DE54" s="940"/>
      <c r="DF54" s="940"/>
      <c r="DG54" s="940"/>
      <c r="DH54" s="940"/>
      <c r="DI54" s="940"/>
      <c r="DJ54" s="940"/>
      <c r="DK54" s="940"/>
      <c r="DL54" s="940"/>
      <c r="DM54" s="940"/>
      <c r="DN54" s="940"/>
      <c r="DO54" s="940"/>
      <c r="DP54" s="940"/>
      <c r="DQ54" s="940"/>
      <c r="DR54" s="940"/>
      <c r="DS54" s="940"/>
      <c r="DT54" s="940"/>
      <c r="DU54" s="940"/>
      <c r="DV54" s="940"/>
      <c r="DW54" s="940"/>
    </row>
    <row r="55" spans="1:127" ht="13.7" customHeight="1" x14ac:dyDescent="0.3">
      <c r="A55" s="1216" t="s">
        <v>171</v>
      </c>
      <c r="B55" s="1217" t="str">
        <f t="shared" si="14"/>
        <v>rgb:[128,128,128], hsl:[  0.0,  0.0, 50.2], hwb:[  0.0, 50.2, 49.8]</v>
      </c>
      <c r="C55" s="919" t="str">
        <f t="shared" si="15"/>
        <v>rgb(128 128 128)</v>
      </c>
      <c r="D55" s="919" t="str">
        <f t="shared" si="0"/>
        <v>hsl(0 0% 50.2%)</v>
      </c>
      <c r="E55" s="919" t="str">
        <f t="shared" si="16"/>
        <v>hwb(0 50.2% 49.8%)</v>
      </c>
      <c r="F55" s="957" t="str">
        <f t="shared" si="17"/>
        <v>128</v>
      </c>
      <c r="G55" s="958" t="str">
        <f t="shared" si="1"/>
        <v>128</v>
      </c>
      <c r="H55" s="959" t="str">
        <f t="shared" si="2"/>
        <v>128</v>
      </c>
      <c r="I55" s="957" t="str">
        <f t="shared" si="18"/>
        <v xml:space="preserve">  0.0</v>
      </c>
      <c r="J55" s="958" t="str">
        <f t="shared" si="3"/>
        <v xml:space="preserve">  0.0</v>
      </c>
      <c r="K55" s="959" t="str">
        <f t="shared" si="4"/>
        <v xml:space="preserve"> 50.2</v>
      </c>
      <c r="L55" s="957" t="str">
        <f t="shared" si="19"/>
        <v xml:space="preserve">  0.0</v>
      </c>
      <c r="M55" s="958" t="str">
        <f t="shared" si="20"/>
        <v xml:space="preserve"> 50.2</v>
      </c>
      <c r="N55" s="959" t="str">
        <f t="shared" si="5"/>
        <v xml:space="preserve"> 49.8</v>
      </c>
      <c r="O55" s="977">
        <f t="shared" si="6"/>
        <v>0</v>
      </c>
      <c r="P55" s="978">
        <f t="shared" si="7"/>
        <v>0</v>
      </c>
      <c r="Q55" s="979">
        <f t="shared" si="21"/>
        <v>50.2</v>
      </c>
      <c r="R55" s="977">
        <f t="shared" si="22"/>
        <v>0</v>
      </c>
      <c r="S55" s="978">
        <f t="shared" si="23"/>
        <v>50.2</v>
      </c>
      <c r="T55" s="979">
        <f t="shared" si="8"/>
        <v>49.8</v>
      </c>
      <c r="U55" s="966">
        <v>128</v>
      </c>
      <c r="V55" s="967">
        <v>128</v>
      </c>
      <c r="W55" s="968">
        <v>128</v>
      </c>
      <c r="X55" s="989">
        <f t="shared" si="31"/>
        <v>0</v>
      </c>
      <c r="Y55" s="990">
        <f t="shared" si="32"/>
        <v>0</v>
      </c>
      <c r="Z55" s="991">
        <f t="shared" si="33"/>
        <v>50.196078431372548</v>
      </c>
      <c r="AA55" s="989">
        <f t="shared" si="34"/>
        <v>50.196078431372548</v>
      </c>
      <c r="AB55" s="991">
        <f t="shared" si="35"/>
        <v>49.803921568627452</v>
      </c>
      <c r="AC55" s="948">
        <f t="shared" si="24"/>
        <v>0.50196078431372548</v>
      </c>
      <c r="AD55" s="949">
        <f t="shared" si="25"/>
        <v>0.50196078431372548</v>
      </c>
      <c r="AE55" s="950">
        <f t="shared" si="26"/>
        <v>0.50196078431372548</v>
      </c>
      <c r="AF55" s="948">
        <f t="shared" si="27"/>
        <v>0.50196078431372548</v>
      </c>
      <c r="AG55" s="949">
        <f t="shared" si="28"/>
        <v>0.50196078431372548</v>
      </c>
      <c r="AH55" s="949">
        <f t="shared" si="29"/>
        <v>0</v>
      </c>
      <c r="AI55" s="950">
        <f t="shared" si="30"/>
        <v>1.003921568627451</v>
      </c>
      <c r="AJ55" s="940"/>
      <c r="AK55" s="940"/>
      <c r="AL55" s="940"/>
      <c r="AM55" s="940"/>
      <c r="AN55" s="940"/>
      <c r="AO55" s="940"/>
      <c r="AP55" s="940"/>
      <c r="AQ55" s="940"/>
      <c r="AR55" s="940"/>
      <c r="AS55" s="940"/>
      <c r="AT55" s="940"/>
      <c r="AU55" s="940"/>
      <c r="AV55" s="940"/>
      <c r="AW55" s="940"/>
      <c r="AX55" s="940"/>
      <c r="AY55" s="940"/>
      <c r="AZ55" s="940"/>
      <c r="BA55" s="940"/>
      <c r="BB55" s="940"/>
      <c r="BC55" s="940"/>
      <c r="BD55" s="940"/>
      <c r="BE55" s="940"/>
      <c r="BF55" s="940"/>
      <c r="BG55" s="940"/>
      <c r="BH55" s="940"/>
      <c r="BI55" s="940"/>
      <c r="BJ55" s="940"/>
      <c r="BK55" s="940"/>
      <c r="BL55" s="940"/>
      <c r="BM55" s="940"/>
      <c r="BN55" s="940"/>
      <c r="BO55" s="940"/>
      <c r="BP55" s="940"/>
      <c r="BQ55" s="940"/>
      <c r="BR55" s="940"/>
      <c r="BS55" s="940"/>
      <c r="BT55" s="940"/>
      <c r="BU55" s="940"/>
      <c r="BV55" s="940"/>
      <c r="BW55" s="940"/>
      <c r="BX55" s="940"/>
      <c r="BY55" s="940"/>
      <c r="BZ55" s="940"/>
      <c r="CA55" s="940"/>
      <c r="CB55" s="940"/>
      <c r="CC55" s="940"/>
      <c r="CD55" s="940"/>
      <c r="CE55" s="940"/>
      <c r="CF55" s="940"/>
      <c r="CG55" s="940"/>
      <c r="CH55" s="940"/>
      <c r="CI55" s="940"/>
      <c r="CJ55" s="940"/>
      <c r="CK55" s="940"/>
      <c r="CL55" s="940"/>
      <c r="CM55" s="940"/>
      <c r="CN55" s="940"/>
      <c r="CO55" s="940"/>
      <c r="CP55" s="940"/>
      <c r="CQ55" s="940"/>
      <c r="CR55" s="940"/>
      <c r="CS55" s="940"/>
      <c r="CT55" s="940"/>
      <c r="CU55" s="940"/>
      <c r="CV55" s="940"/>
      <c r="CW55" s="940"/>
      <c r="CX55" s="940"/>
      <c r="CY55" s="940"/>
      <c r="CZ55" s="940"/>
      <c r="DA55" s="940"/>
      <c r="DB55" s="940"/>
      <c r="DC55" s="940"/>
      <c r="DD55" s="940"/>
      <c r="DE55" s="940"/>
      <c r="DF55" s="940"/>
      <c r="DG55" s="940"/>
      <c r="DH55" s="940"/>
      <c r="DI55" s="940"/>
      <c r="DJ55" s="940"/>
      <c r="DK55" s="940"/>
      <c r="DL55" s="940"/>
      <c r="DM55" s="940"/>
      <c r="DN55" s="940"/>
      <c r="DO55" s="940"/>
      <c r="DP55" s="940"/>
      <c r="DQ55" s="940"/>
      <c r="DR55" s="940"/>
      <c r="DS55" s="940"/>
      <c r="DT55" s="940"/>
      <c r="DU55" s="940"/>
      <c r="DV55" s="940"/>
      <c r="DW55" s="940"/>
    </row>
    <row r="56" spans="1:127" ht="13.7" customHeight="1" x14ac:dyDescent="0.3">
      <c r="A56" s="1216" t="s">
        <v>172</v>
      </c>
      <c r="B56" s="1217" t="str">
        <f t="shared" si="14"/>
        <v>rgb:[  0,128,  0], hsl:[120.0,100.0, 25.1], hwb:[120.0,  0.0, 49.8]</v>
      </c>
      <c r="C56" s="919" t="str">
        <f t="shared" si="15"/>
        <v>rgb(0 128 0)</v>
      </c>
      <c r="D56" s="919" t="str">
        <f t="shared" si="0"/>
        <v>hsl(120 100% 25.1%)</v>
      </c>
      <c r="E56" s="919" t="str">
        <f t="shared" si="16"/>
        <v>hwb(120 0% 49.8%)</v>
      </c>
      <c r="F56" s="957" t="str">
        <f t="shared" si="17"/>
        <v xml:space="preserve">  0</v>
      </c>
      <c r="G56" s="958" t="str">
        <f t="shared" si="1"/>
        <v>128</v>
      </c>
      <c r="H56" s="959" t="str">
        <f t="shared" si="2"/>
        <v xml:space="preserve">  0</v>
      </c>
      <c r="I56" s="957" t="str">
        <f t="shared" si="18"/>
        <v>120.0</v>
      </c>
      <c r="J56" s="958" t="str">
        <f t="shared" si="3"/>
        <v>100.0</v>
      </c>
      <c r="K56" s="959" t="str">
        <f t="shared" si="4"/>
        <v xml:space="preserve"> 25.1</v>
      </c>
      <c r="L56" s="957" t="str">
        <f t="shared" si="19"/>
        <v>120.0</v>
      </c>
      <c r="M56" s="958" t="str">
        <f t="shared" si="20"/>
        <v xml:space="preserve">  0.0</v>
      </c>
      <c r="N56" s="959" t="str">
        <f t="shared" si="5"/>
        <v xml:space="preserve"> 49.8</v>
      </c>
      <c r="O56" s="977">
        <f t="shared" si="6"/>
        <v>120</v>
      </c>
      <c r="P56" s="978">
        <f t="shared" si="7"/>
        <v>100</v>
      </c>
      <c r="Q56" s="979">
        <f t="shared" si="21"/>
        <v>25.1</v>
      </c>
      <c r="R56" s="977">
        <f t="shared" si="22"/>
        <v>120</v>
      </c>
      <c r="S56" s="978">
        <f t="shared" si="23"/>
        <v>0</v>
      </c>
      <c r="T56" s="979">
        <f t="shared" si="8"/>
        <v>49.8</v>
      </c>
      <c r="U56" s="966">
        <v>0</v>
      </c>
      <c r="V56" s="967">
        <v>128</v>
      </c>
      <c r="W56" s="968">
        <v>0</v>
      </c>
      <c r="X56" s="989">
        <f t="shared" si="31"/>
        <v>120</v>
      </c>
      <c r="Y56" s="990">
        <f t="shared" si="32"/>
        <v>100</v>
      </c>
      <c r="Z56" s="991">
        <f t="shared" si="33"/>
        <v>25.098039215686274</v>
      </c>
      <c r="AA56" s="989">
        <f t="shared" si="34"/>
        <v>0</v>
      </c>
      <c r="AB56" s="991">
        <f t="shared" si="35"/>
        <v>49.803921568627452</v>
      </c>
      <c r="AC56" s="948">
        <f t="shared" si="24"/>
        <v>0</v>
      </c>
      <c r="AD56" s="949">
        <f t="shared" si="25"/>
        <v>0.50196078431372548</v>
      </c>
      <c r="AE56" s="950">
        <f t="shared" si="26"/>
        <v>0</v>
      </c>
      <c r="AF56" s="948">
        <f t="shared" si="27"/>
        <v>0</v>
      </c>
      <c r="AG56" s="949">
        <f t="shared" si="28"/>
        <v>0.50196078431372548</v>
      </c>
      <c r="AH56" s="949">
        <f t="shared" si="29"/>
        <v>0.50196078431372548</v>
      </c>
      <c r="AI56" s="950">
        <f t="shared" si="30"/>
        <v>0.50196078431372548</v>
      </c>
      <c r="AJ56" s="940"/>
      <c r="AK56" s="940"/>
      <c r="AL56" s="940"/>
      <c r="AM56" s="940"/>
      <c r="AN56" s="940"/>
      <c r="AO56" s="940"/>
      <c r="AP56" s="940"/>
      <c r="AQ56" s="940"/>
      <c r="AR56" s="940"/>
      <c r="AS56" s="940"/>
      <c r="AT56" s="940"/>
      <c r="AU56" s="940"/>
      <c r="AV56" s="940"/>
      <c r="AW56" s="940"/>
      <c r="AX56" s="940"/>
      <c r="AY56" s="940"/>
      <c r="AZ56" s="940"/>
      <c r="BA56" s="940"/>
      <c r="BB56" s="940"/>
      <c r="BC56" s="940"/>
      <c r="BD56" s="940"/>
      <c r="BE56" s="940"/>
      <c r="BF56" s="940"/>
      <c r="BG56" s="940"/>
      <c r="BH56" s="940"/>
      <c r="BI56" s="940"/>
      <c r="BJ56" s="940"/>
      <c r="BK56" s="940"/>
      <c r="BL56" s="940"/>
      <c r="BM56" s="940"/>
      <c r="BN56" s="940"/>
      <c r="BO56" s="940"/>
      <c r="BP56" s="940"/>
      <c r="BQ56" s="940"/>
      <c r="BR56" s="940"/>
      <c r="BS56" s="940"/>
      <c r="BT56" s="940"/>
      <c r="BU56" s="940"/>
      <c r="BV56" s="940"/>
      <c r="BW56" s="940"/>
      <c r="BX56" s="940"/>
      <c r="BY56" s="940"/>
      <c r="BZ56" s="940"/>
      <c r="CA56" s="940"/>
      <c r="CB56" s="940"/>
      <c r="CC56" s="940"/>
      <c r="CD56" s="940"/>
      <c r="CE56" s="940"/>
      <c r="CF56" s="940"/>
      <c r="CG56" s="940"/>
      <c r="CH56" s="940"/>
      <c r="CI56" s="940"/>
      <c r="CJ56" s="940"/>
      <c r="CK56" s="940"/>
      <c r="CL56" s="940"/>
      <c r="CM56" s="940"/>
      <c r="CN56" s="940"/>
      <c r="CO56" s="940"/>
      <c r="CP56" s="940"/>
      <c r="CQ56" s="940"/>
      <c r="CR56" s="940"/>
      <c r="CS56" s="940"/>
      <c r="CT56" s="940"/>
      <c r="CU56" s="940"/>
      <c r="CV56" s="940"/>
      <c r="CW56" s="940"/>
      <c r="CX56" s="940"/>
      <c r="CY56" s="940"/>
      <c r="CZ56" s="940"/>
      <c r="DA56" s="940"/>
      <c r="DB56" s="940"/>
      <c r="DC56" s="940"/>
      <c r="DD56" s="940"/>
      <c r="DE56" s="940"/>
      <c r="DF56" s="940"/>
      <c r="DG56" s="940"/>
      <c r="DH56" s="940"/>
      <c r="DI56" s="940"/>
      <c r="DJ56" s="940"/>
      <c r="DK56" s="940"/>
      <c r="DL56" s="940"/>
      <c r="DM56" s="940"/>
      <c r="DN56" s="940"/>
      <c r="DO56" s="940"/>
      <c r="DP56" s="940"/>
      <c r="DQ56" s="940"/>
      <c r="DR56" s="940"/>
      <c r="DS56" s="940"/>
      <c r="DT56" s="940"/>
      <c r="DU56" s="940"/>
      <c r="DV56" s="940"/>
      <c r="DW56" s="940"/>
    </row>
    <row r="57" spans="1:127" ht="13.7" customHeight="1" x14ac:dyDescent="0.3">
      <c r="A57" s="1216" t="s">
        <v>173</v>
      </c>
      <c r="B57" s="1217" t="str">
        <f t="shared" si="14"/>
        <v>rgb:[173,255, 47], hsl:[ 83.7,100.0, 59.2], hwb:[ 83.7, 18.4,  0.0]</v>
      </c>
      <c r="C57" s="919" t="str">
        <f t="shared" si="15"/>
        <v>rgb(173 255 47)</v>
      </c>
      <c r="D57" s="919" t="str">
        <f t="shared" si="0"/>
        <v>hsl(83.7 100% 59.2%)</v>
      </c>
      <c r="E57" s="919" t="str">
        <f t="shared" si="16"/>
        <v>hwb(83.7 18.4% 0%)</v>
      </c>
      <c r="F57" s="957" t="str">
        <f t="shared" si="17"/>
        <v>173</v>
      </c>
      <c r="G57" s="958" t="str">
        <f t="shared" si="1"/>
        <v>255</v>
      </c>
      <c r="H57" s="959" t="str">
        <f t="shared" si="2"/>
        <v xml:space="preserve"> 47</v>
      </c>
      <c r="I57" s="957" t="str">
        <f t="shared" si="18"/>
        <v xml:space="preserve"> 83.7</v>
      </c>
      <c r="J57" s="958" t="str">
        <f t="shared" si="3"/>
        <v>100.0</v>
      </c>
      <c r="K57" s="959" t="str">
        <f t="shared" si="4"/>
        <v xml:space="preserve"> 59.2</v>
      </c>
      <c r="L57" s="957" t="str">
        <f t="shared" si="19"/>
        <v xml:space="preserve"> 83.7</v>
      </c>
      <c r="M57" s="958" t="str">
        <f t="shared" si="20"/>
        <v xml:space="preserve"> 18.4</v>
      </c>
      <c r="N57" s="959" t="str">
        <f t="shared" si="5"/>
        <v xml:space="preserve">  0.0</v>
      </c>
      <c r="O57" s="977">
        <f t="shared" si="6"/>
        <v>83.7</v>
      </c>
      <c r="P57" s="978">
        <f t="shared" si="7"/>
        <v>100</v>
      </c>
      <c r="Q57" s="979">
        <f t="shared" si="21"/>
        <v>59.2</v>
      </c>
      <c r="R57" s="977">
        <f t="shared" si="22"/>
        <v>83.7</v>
      </c>
      <c r="S57" s="978">
        <f t="shared" si="23"/>
        <v>18.399999999999999</v>
      </c>
      <c r="T57" s="979">
        <f t="shared" si="8"/>
        <v>0</v>
      </c>
      <c r="U57" s="966">
        <v>173</v>
      </c>
      <c r="V57" s="967">
        <v>255</v>
      </c>
      <c r="W57" s="968">
        <v>47</v>
      </c>
      <c r="X57" s="989">
        <f t="shared" si="31"/>
        <v>83.653846153846146</v>
      </c>
      <c r="Y57" s="990">
        <f t="shared" si="32"/>
        <v>100</v>
      </c>
      <c r="Z57" s="991">
        <f t="shared" si="33"/>
        <v>59.215686274509807</v>
      </c>
      <c r="AA57" s="989">
        <f t="shared" si="34"/>
        <v>18.43137254901961</v>
      </c>
      <c r="AB57" s="991">
        <f t="shared" si="35"/>
        <v>0</v>
      </c>
      <c r="AC57" s="948">
        <f t="shared" si="24"/>
        <v>0.67843137254901964</v>
      </c>
      <c r="AD57" s="949">
        <f t="shared" si="25"/>
        <v>1</v>
      </c>
      <c r="AE57" s="950">
        <f t="shared" si="26"/>
        <v>0.18431372549019609</v>
      </c>
      <c r="AF57" s="948">
        <f t="shared" si="27"/>
        <v>0.18431372549019609</v>
      </c>
      <c r="AG57" s="949">
        <f t="shared" si="28"/>
        <v>1</v>
      </c>
      <c r="AH57" s="949">
        <f t="shared" si="29"/>
        <v>0.81568627450980391</v>
      </c>
      <c r="AI57" s="950">
        <f t="shared" si="30"/>
        <v>1.1843137254901961</v>
      </c>
      <c r="AJ57" s="940"/>
      <c r="AK57" s="940"/>
      <c r="AL57" s="940"/>
      <c r="AM57" s="940"/>
      <c r="AN57" s="940"/>
      <c r="AO57" s="940"/>
      <c r="AP57" s="940"/>
      <c r="AQ57" s="940"/>
      <c r="AR57" s="940"/>
      <c r="AS57" s="940"/>
      <c r="AT57" s="940"/>
      <c r="AU57" s="940"/>
      <c r="AV57" s="940"/>
      <c r="AW57" s="940"/>
      <c r="AX57" s="940"/>
      <c r="AY57" s="940"/>
      <c r="AZ57" s="940"/>
      <c r="BA57" s="940"/>
      <c r="BB57" s="940"/>
      <c r="BC57" s="940"/>
      <c r="BD57" s="940"/>
      <c r="BE57" s="940"/>
      <c r="BF57" s="940"/>
      <c r="BG57" s="940"/>
      <c r="BH57" s="940"/>
      <c r="BI57" s="940"/>
      <c r="BJ57" s="940"/>
      <c r="BK57" s="940"/>
      <c r="BL57" s="940"/>
      <c r="BM57" s="940"/>
      <c r="BN57" s="940"/>
      <c r="BO57" s="940"/>
      <c r="BP57" s="940"/>
      <c r="BQ57" s="940"/>
      <c r="BR57" s="940"/>
      <c r="BS57" s="940"/>
      <c r="BT57" s="940"/>
      <c r="BU57" s="940"/>
      <c r="BV57" s="940"/>
      <c r="BW57" s="940"/>
      <c r="BX57" s="940"/>
      <c r="BY57" s="940"/>
      <c r="BZ57" s="940"/>
      <c r="CA57" s="940"/>
      <c r="CB57" s="940"/>
      <c r="CC57" s="940"/>
      <c r="CD57" s="940"/>
      <c r="CE57" s="940"/>
      <c r="CF57" s="940"/>
      <c r="CG57" s="940"/>
      <c r="CH57" s="940"/>
      <c r="CI57" s="940"/>
      <c r="CJ57" s="940"/>
      <c r="CK57" s="940"/>
      <c r="CL57" s="940"/>
      <c r="CM57" s="940"/>
      <c r="CN57" s="940"/>
      <c r="CO57" s="940"/>
      <c r="CP57" s="940"/>
      <c r="CQ57" s="940"/>
      <c r="CR57" s="940"/>
      <c r="CS57" s="940"/>
      <c r="CT57" s="940"/>
      <c r="CU57" s="940"/>
      <c r="CV57" s="940"/>
      <c r="CW57" s="940"/>
      <c r="CX57" s="940"/>
      <c r="CY57" s="940"/>
      <c r="CZ57" s="940"/>
      <c r="DA57" s="940"/>
      <c r="DB57" s="940"/>
      <c r="DC57" s="940"/>
      <c r="DD57" s="940"/>
      <c r="DE57" s="940"/>
      <c r="DF57" s="940"/>
      <c r="DG57" s="940"/>
      <c r="DH57" s="940"/>
      <c r="DI57" s="940"/>
      <c r="DJ57" s="940"/>
      <c r="DK57" s="940"/>
      <c r="DL57" s="940"/>
      <c r="DM57" s="940"/>
      <c r="DN57" s="940"/>
      <c r="DO57" s="940"/>
      <c r="DP57" s="940"/>
      <c r="DQ57" s="940"/>
      <c r="DR57" s="940"/>
      <c r="DS57" s="940"/>
      <c r="DT57" s="940"/>
      <c r="DU57" s="940"/>
      <c r="DV57" s="940"/>
      <c r="DW57" s="940"/>
    </row>
    <row r="58" spans="1:127" ht="13.7" customHeight="1" x14ac:dyDescent="0.3">
      <c r="A58" s="1216" t="s">
        <v>174</v>
      </c>
      <c r="B58" s="1217" t="str">
        <f t="shared" si="14"/>
        <v>rgb:[128,128,128], hsl:[  0.0,  0.0, 50.2], hwb:[  0.0, 50.2, 49.8]</v>
      </c>
      <c r="C58" s="919" t="str">
        <f t="shared" si="15"/>
        <v>rgb(128 128 128)</v>
      </c>
      <c r="D58" s="919" t="str">
        <f t="shared" si="0"/>
        <v>hsl(0 0% 50.2%)</v>
      </c>
      <c r="E58" s="919" t="str">
        <f t="shared" si="16"/>
        <v>hwb(0 50.2% 49.8%)</v>
      </c>
      <c r="F58" s="957" t="str">
        <f t="shared" si="17"/>
        <v>128</v>
      </c>
      <c r="G58" s="958" t="str">
        <f t="shared" si="1"/>
        <v>128</v>
      </c>
      <c r="H58" s="959" t="str">
        <f t="shared" si="2"/>
        <v>128</v>
      </c>
      <c r="I58" s="957" t="str">
        <f t="shared" si="18"/>
        <v xml:space="preserve">  0.0</v>
      </c>
      <c r="J58" s="958" t="str">
        <f t="shared" si="3"/>
        <v xml:space="preserve">  0.0</v>
      </c>
      <c r="K58" s="959" t="str">
        <f t="shared" si="4"/>
        <v xml:space="preserve"> 50.2</v>
      </c>
      <c r="L58" s="957" t="str">
        <f t="shared" si="19"/>
        <v xml:space="preserve">  0.0</v>
      </c>
      <c r="M58" s="958" t="str">
        <f t="shared" si="20"/>
        <v xml:space="preserve"> 50.2</v>
      </c>
      <c r="N58" s="959" t="str">
        <f t="shared" si="5"/>
        <v xml:space="preserve"> 49.8</v>
      </c>
      <c r="O58" s="977">
        <f t="shared" si="6"/>
        <v>0</v>
      </c>
      <c r="P58" s="978">
        <f t="shared" si="7"/>
        <v>0</v>
      </c>
      <c r="Q58" s="979">
        <f t="shared" si="21"/>
        <v>50.2</v>
      </c>
      <c r="R58" s="977">
        <f t="shared" si="22"/>
        <v>0</v>
      </c>
      <c r="S58" s="978">
        <f t="shared" si="23"/>
        <v>50.2</v>
      </c>
      <c r="T58" s="979">
        <f t="shared" si="8"/>
        <v>49.8</v>
      </c>
      <c r="U58" s="966">
        <v>128</v>
      </c>
      <c r="V58" s="967">
        <v>128</v>
      </c>
      <c r="W58" s="968">
        <v>128</v>
      </c>
      <c r="X58" s="989">
        <f t="shared" si="31"/>
        <v>0</v>
      </c>
      <c r="Y58" s="990">
        <f t="shared" si="32"/>
        <v>0</v>
      </c>
      <c r="Z58" s="991">
        <f t="shared" si="33"/>
        <v>50.196078431372548</v>
      </c>
      <c r="AA58" s="989">
        <f t="shared" si="34"/>
        <v>50.196078431372548</v>
      </c>
      <c r="AB58" s="991">
        <f t="shared" si="35"/>
        <v>49.803921568627452</v>
      </c>
      <c r="AC58" s="948">
        <f t="shared" si="24"/>
        <v>0.50196078431372548</v>
      </c>
      <c r="AD58" s="949">
        <f t="shared" si="25"/>
        <v>0.50196078431372548</v>
      </c>
      <c r="AE58" s="950">
        <f t="shared" si="26"/>
        <v>0.50196078431372548</v>
      </c>
      <c r="AF58" s="948">
        <f t="shared" si="27"/>
        <v>0.50196078431372548</v>
      </c>
      <c r="AG58" s="949">
        <f t="shared" si="28"/>
        <v>0.50196078431372548</v>
      </c>
      <c r="AH58" s="949">
        <f t="shared" si="29"/>
        <v>0</v>
      </c>
      <c r="AI58" s="950">
        <f t="shared" si="30"/>
        <v>1.003921568627451</v>
      </c>
      <c r="AJ58" s="940"/>
      <c r="AK58" s="940"/>
      <c r="AL58" s="940"/>
      <c r="AM58" s="940"/>
      <c r="AN58" s="940"/>
      <c r="AO58" s="940"/>
      <c r="AP58" s="940"/>
      <c r="AQ58" s="940"/>
      <c r="AR58" s="940"/>
      <c r="AS58" s="940"/>
      <c r="AT58" s="940"/>
      <c r="AU58" s="940"/>
      <c r="AV58" s="940"/>
      <c r="AW58" s="940"/>
      <c r="AX58" s="940"/>
      <c r="AY58" s="940"/>
      <c r="AZ58" s="940"/>
      <c r="BA58" s="940"/>
      <c r="BB58" s="940"/>
      <c r="BC58" s="940"/>
      <c r="BD58" s="940"/>
      <c r="BE58" s="940"/>
      <c r="BF58" s="940"/>
      <c r="BG58" s="940"/>
      <c r="BH58" s="940"/>
      <c r="BI58" s="940"/>
      <c r="BJ58" s="940"/>
      <c r="BK58" s="940"/>
      <c r="BL58" s="940"/>
      <c r="BM58" s="940"/>
      <c r="BN58" s="940"/>
      <c r="BO58" s="940"/>
      <c r="BP58" s="940"/>
      <c r="BQ58" s="940"/>
      <c r="BR58" s="940"/>
      <c r="BS58" s="940"/>
      <c r="BT58" s="940"/>
      <c r="BU58" s="940"/>
      <c r="BV58" s="940"/>
      <c r="BW58" s="940"/>
      <c r="BX58" s="940"/>
      <c r="BY58" s="940"/>
      <c r="BZ58" s="940"/>
      <c r="CA58" s="940"/>
      <c r="CB58" s="940"/>
      <c r="CC58" s="940"/>
      <c r="CD58" s="940"/>
      <c r="CE58" s="940"/>
      <c r="CF58" s="940"/>
      <c r="CG58" s="940"/>
      <c r="CH58" s="940"/>
      <c r="CI58" s="940"/>
      <c r="CJ58" s="940"/>
      <c r="CK58" s="940"/>
      <c r="CL58" s="940"/>
      <c r="CM58" s="940"/>
      <c r="CN58" s="940"/>
      <c r="CO58" s="940"/>
      <c r="CP58" s="940"/>
      <c r="CQ58" s="940"/>
      <c r="CR58" s="940"/>
      <c r="CS58" s="940"/>
      <c r="CT58" s="940"/>
      <c r="CU58" s="940"/>
      <c r="CV58" s="940"/>
      <c r="CW58" s="940"/>
      <c r="CX58" s="940"/>
      <c r="CY58" s="940"/>
      <c r="CZ58" s="940"/>
      <c r="DA58" s="940"/>
      <c r="DB58" s="940"/>
      <c r="DC58" s="940"/>
      <c r="DD58" s="940"/>
      <c r="DE58" s="940"/>
      <c r="DF58" s="940"/>
      <c r="DG58" s="940"/>
      <c r="DH58" s="940"/>
      <c r="DI58" s="940"/>
      <c r="DJ58" s="940"/>
      <c r="DK58" s="940"/>
      <c r="DL58" s="940"/>
      <c r="DM58" s="940"/>
      <c r="DN58" s="940"/>
      <c r="DO58" s="940"/>
      <c r="DP58" s="940"/>
      <c r="DQ58" s="940"/>
      <c r="DR58" s="940"/>
      <c r="DS58" s="940"/>
      <c r="DT58" s="940"/>
      <c r="DU58" s="940"/>
      <c r="DV58" s="940"/>
      <c r="DW58" s="940"/>
    </row>
    <row r="59" spans="1:127" ht="13.7" customHeight="1" x14ac:dyDescent="0.3">
      <c r="A59" s="1216" t="s">
        <v>175</v>
      </c>
      <c r="B59" s="1217" t="str">
        <f t="shared" si="14"/>
        <v>rgb:[240,255,240], hsl:[120.0,100.0, 97.1], hwb:[120.0, 94.1,  0.0]</v>
      </c>
      <c r="C59" s="919" t="str">
        <f t="shared" si="15"/>
        <v>rgb(240 255 240)</v>
      </c>
      <c r="D59" s="919" t="str">
        <f t="shared" si="0"/>
        <v>hsl(120 100% 97.1%)</v>
      </c>
      <c r="E59" s="919" t="str">
        <f t="shared" si="16"/>
        <v>hwb(120 94.1% 0%)</v>
      </c>
      <c r="F59" s="957" t="str">
        <f t="shared" si="17"/>
        <v>240</v>
      </c>
      <c r="G59" s="958" t="str">
        <f t="shared" si="1"/>
        <v>255</v>
      </c>
      <c r="H59" s="959" t="str">
        <f t="shared" si="2"/>
        <v>240</v>
      </c>
      <c r="I59" s="957" t="str">
        <f t="shared" si="18"/>
        <v>120.0</v>
      </c>
      <c r="J59" s="958" t="str">
        <f t="shared" si="3"/>
        <v>100.0</v>
      </c>
      <c r="K59" s="959" t="str">
        <f t="shared" si="4"/>
        <v xml:space="preserve"> 97.1</v>
      </c>
      <c r="L59" s="957" t="str">
        <f t="shared" si="19"/>
        <v>120.0</v>
      </c>
      <c r="M59" s="958" t="str">
        <f t="shared" si="20"/>
        <v xml:space="preserve"> 94.1</v>
      </c>
      <c r="N59" s="959" t="str">
        <f t="shared" si="5"/>
        <v xml:space="preserve">  0.0</v>
      </c>
      <c r="O59" s="977">
        <f t="shared" si="6"/>
        <v>120</v>
      </c>
      <c r="P59" s="978">
        <f t="shared" si="7"/>
        <v>100</v>
      </c>
      <c r="Q59" s="979">
        <f t="shared" si="21"/>
        <v>97.1</v>
      </c>
      <c r="R59" s="977">
        <f t="shared" si="22"/>
        <v>120</v>
      </c>
      <c r="S59" s="978">
        <f t="shared" si="23"/>
        <v>94.1</v>
      </c>
      <c r="T59" s="979">
        <f t="shared" si="8"/>
        <v>0</v>
      </c>
      <c r="U59" s="966">
        <v>240</v>
      </c>
      <c r="V59" s="967">
        <v>255</v>
      </c>
      <c r="W59" s="968">
        <v>240</v>
      </c>
      <c r="X59" s="989">
        <f t="shared" si="31"/>
        <v>120</v>
      </c>
      <c r="Y59" s="990">
        <f t="shared" si="32"/>
        <v>100</v>
      </c>
      <c r="Z59" s="991">
        <f t="shared" si="33"/>
        <v>97.058823529411768</v>
      </c>
      <c r="AA59" s="989">
        <f t="shared" si="34"/>
        <v>94.117647058823522</v>
      </c>
      <c r="AB59" s="991">
        <f t="shared" si="35"/>
        <v>0</v>
      </c>
      <c r="AC59" s="948">
        <f t="shared" si="24"/>
        <v>0.94117647058823528</v>
      </c>
      <c r="AD59" s="949">
        <f t="shared" si="25"/>
        <v>1</v>
      </c>
      <c r="AE59" s="950">
        <f t="shared" si="26"/>
        <v>0.94117647058823528</v>
      </c>
      <c r="AF59" s="948">
        <f t="shared" si="27"/>
        <v>0.94117647058823528</v>
      </c>
      <c r="AG59" s="949">
        <f t="shared" si="28"/>
        <v>1</v>
      </c>
      <c r="AH59" s="949">
        <f t="shared" si="29"/>
        <v>5.8823529411764719E-2</v>
      </c>
      <c r="AI59" s="950">
        <f t="shared" si="30"/>
        <v>1.9411764705882353</v>
      </c>
      <c r="AJ59" s="940"/>
      <c r="AK59" s="940"/>
      <c r="AL59" s="940"/>
      <c r="AM59" s="940"/>
      <c r="AN59" s="940"/>
      <c r="AO59" s="940"/>
      <c r="AP59" s="940"/>
      <c r="AQ59" s="940"/>
      <c r="AR59" s="940"/>
      <c r="AS59" s="940"/>
      <c r="AT59" s="940"/>
      <c r="AU59" s="940"/>
      <c r="AV59" s="940"/>
      <c r="AW59" s="940"/>
      <c r="AX59" s="940"/>
      <c r="AY59" s="940"/>
      <c r="AZ59" s="940"/>
      <c r="BA59" s="940"/>
      <c r="BB59" s="940"/>
      <c r="BC59" s="940"/>
      <c r="BD59" s="940"/>
      <c r="BE59" s="940"/>
      <c r="BF59" s="940"/>
      <c r="BG59" s="940"/>
      <c r="BH59" s="940"/>
      <c r="BI59" s="940"/>
      <c r="BJ59" s="940"/>
      <c r="BK59" s="940"/>
      <c r="BL59" s="940"/>
      <c r="BM59" s="940"/>
      <c r="BN59" s="940"/>
      <c r="BO59" s="940"/>
      <c r="BP59" s="940"/>
      <c r="BQ59" s="940"/>
      <c r="BR59" s="940"/>
      <c r="BS59" s="940"/>
      <c r="BT59" s="940"/>
      <c r="BU59" s="940"/>
      <c r="BV59" s="940"/>
      <c r="BW59" s="940"/>
      <c r="BX59" s="940"/>
      <c r="BY59" s="940"/>
      <c r="BZ59" s="940"/>
      <c r="CA59" s="940"/>
      <c r="CB59" s="940"/>
      <c r="CC59" s="940"/>
      <c r="CD59" s="940"/>
      <c r="CE59" s="940"/>
      <c r="CF59" s="940"/>
      <c r="CG59" s="940"/>
      <c r="CH59" s="940"/>
      <c r="CI59" s="940"/>
      <c r="CJ59" s="940"/>
      <c r="CK59" s="940"/>
      <c r="CL59" s="940"/>
      <c r="CM59" s="940"/>
      <c r="CN59" s="940"/>
      <c r="CO59" s="940"/>
      <c r="CP59" s="940"/>
      <c r="CQ59" s="940"/>
      <c r="CR59" s="940"/>
      <c r="CS59" s="940"/>
      <c r="CT59" s="940"/>
      <c r="CU59" s="940"/>
      <c r="CV59" s="940"/>
      <c r="CW59" s="940"/>
      <c r="CX59" s="940"/>
      <c r="CY59" s="940"/>
      <c r="CZ59" s="940"/>
      <c r="DA59" s="940"/>
      <c r="DB59" s="940"/>
      <c r="DC59" s="940"/>
      <c r="DD59" s="940"/>
      <c r="DE59" s="940"/>
      <c r="DF59" s="940"/>
      <c r="DG59" s="940"/>
      <c r="DH59" s="940"/>
      <c r="DI59" s="940"/>
      <c r="DJ59" s="940"/>
      <c r="DK59" s="940"/>
      <c r="DL59" s="940"/>
      <c r="DM59" s="940"/>
      <c r="DN59" s="940"/>
      <c r="DO59" s="940"/>
      <c r="DP59" s="940"/>
      <c r="DQ59" s="940"/>
      <c r="DR59" s="940"/>
      <c r="DS59" s="940"/>
      <c r="DT59" s="940"/>
      <c r="DU59" s="940"/>
      <c r="DV59" s="940"/>
      <c r="DW59" s="940"/>
    </row>
    <row r="60" spans="1:127" ht="13.7" customHeight="1" x14ac:dyDescent="0.3">
      <c r="A60" s="1216" t="s">
        <v>176</v>
      </c>
      <c r="B60" s="1217" t="str">
        <f t="shared" si="14"/>
        <v>rgb:[255,105,180], hsl:[330.0,100.0, 70.6], hwb:[330.0, 41.2,  0.0]</v>
      </c>
      <c r="C60" s="919" t="str">
        <f t="shared" si="15"/>
        <v>rgb(255 105 180)</v>
      </c>
      <c r="D60" s="919" t="str">
        <f t="shared" si="0"/>
        <v>hsl(330 100% 70.6%)</v>
      </c>
      <c r="E60" s="919" t="str">
        <f t="shared" si="16"/>
        <v>hwb(330 41.2% 0%)</v>
      </c>
      <c r="F60" s="957" t="str">
        <f t="shared" si="17"/>
        <v>255</v>
      </c>
      <c r="G60" s="958" t="str">
        <f t="shared" si="1"/>
        <v>105</v>
      </c>
      <c r="H60" s="959" t="str">
        <f t="shared" si="2"/>
        <v>180</v>
      </c>
      <c r="I60" s="957" t="str">
        <f t="shared" si="18"/>
        <v>330.0</v>
      </c>
      <c r="J60" s="958" t="str">
        <f t="shared" si="3"/>
        <v>100.0</v>
      </c>
      <c r="K60" s="959" t="str">
        <f t="shared" si="4"/>
        <v xml:space="preserve"> 70.6</v>
      </c>
      <c r="L60" s="957" t="str">
        <f t="shared" si="19"/>
        <v>330.0</v>
      </c>
      <c r="M60" s="958" t="str">
        <f t="shared" si="20"/>
        <v xml:space="preserve"> 41.2</v>
      </c>
      <c r="N60" s="959" t="str">
        <f t="shared" si="5"/>
        <v xml:space="preserve">  0.0</v>
      </c>
      <c r="O60" s="977">
        <f t="shared" si="6"/>
        <v>330</v>
      </c>
      <c r="P60" s="978">
        <f t="shared" si="7"/>
        <v>100</v>
      </c>
      <c r="Q60" s="979">
        <f t="shared" si="21"/>
        <v>70.599999999999994</v>
      </c>
      <c r="R60" s="977">
        <f t="shared" si="22"/>
        <v>330</v>
      </c>
      <c r="S60" s="978">
        <f t="shared" si="23"/>
        <v>41.2</v>
      </c>
      <c r="T60" s="979">
        <f t="shared" si="8"/>
        <v>0</v>
      </c>
      <c r="U60" s="966">
        <v>255</v>
      </c>
      <c r="V60" s="967">
        <v>105</v>
      </c>
      <c r="W60" s="968">
        <v>180</v>
      </c>
      <c r="X60" s="989">
        <f t="shared" si="31"/>
        <v>330</v>
      </c>
      <c r="Y60" s="990">
        <f t="shared" si="32"/>
        <v>99.999999999999972</v>
      </c>
      <c r="Z60" s="991">
        <f t="shared" si="33"/>
        <v>70.588235294117638</v>
      </c>
      <c r="AA60" s="989">
        <f t="shared" si="34"/>
        <v>41.17647058823529</v>
      </c>
      <c r="AB60" s="991">
        <f t="shared" si="35"/>
        <v>0</v>
      </c>
      <c r="AC60" s="948">
        <f t="shared" si="24"/>
        <v>1</v>
      </c>
      <c r="AD60" s="949">
        <f t="shared" si="25"/>
        <v>0.41176470588235292</v>
      </c>
      <c r="AE60" s="950">
        <f t="shared" si="26"/>
        <v>0.70588235294117652</v>
      </c>
      <c r="AF60" s="948">
        <f t="shared" si="27"/>
        <v>0.41176470588235292</v>
      </c>
      <c r="AG60" s="949">
        <f t="shared" si="28"/>
        <v>1</v>
      </c>
      <c r="AH60" s="949">
        <f t="shared" si="29"/>
        <v>0.58823529411764708</v>
      </c>
      <c r="AI60" s="950">
        <f t="shared" si="30"/>
        <v>1.4117647058823528</v>
      </c>
      <c r="AJ60" s="940"/>
      <c r="AK60" s="940"/>
      <c r="AL60" s="940"/>
      <c r="AM60" s="940"/>
      <c r="AN60" s="940"/>
      <c r="AO60" s="940"/>
      <c r="AP60" s="940"/>
      <c r="AQ60" s="940"/>
      <c r="AR60" s="940"/>
      <c r="AS60" s="940"/>
      <c r="AT60" s="940"/>
      <c r="AU60" s="940"/>
      <c r="AV60" s="940"/>
      <c r="AW60" s="940"/>
      <c r="AX60" s="940"/>
      <c r="AY60" s="940"/>
      <c r="AZ60" s="940"/>
      <c r="BA60" s="940"/>
      <c r="BB60" s="940"/>
      <c r="BC60" s="940"/>
      <c r="BD60" s="940"/>
      <c r="BE60" s="940"/>
      <c r="BF60" s="940"/>
      <c r="BG60" s="940"/>
      <c r="BH60" s="940"/>
      <c r="BI60" s="940"/>
      <c r="BJ60" s="940"/>
      <c r="BK60" s="940"/>
      <c r="BL60" s="940"/>
      <c r="BM60" s="940"/>
      <c r="BN60" s="940"/>
      <c r="BO60" s="940"/>
      <c r="BP60" s="940"/>
      <c r="BQ60" s="940"/>
      <c r="BR60" s="940"/>
      <c r="BS60" s="940"/>
      <c r="BT60" s="940"/>
      <c r="BU60" s="940"/>
      <c r="BV60" s="940"/>
      <c r="BW60" s="940"/>
      <c r="BX60" s="940"/>
      <c r="BY60" s="940"/>
      <c r="BZ60" s="940"/>
      <c r="CA60" s="940"/>
      <c r="CB60" s="940"/>
      <c r="CC60" s="940"/>
      <c r="CD60" s="940"/>
      <c r="CE60" s="940"/>
      <c r="CF60" s="940"/>
      <c r="CG60" s="940"/>
      <c r="CH60" s="940"/>
      <c r="CI60" s="940"/>
      <c r="CJ60" s="940"/>
      <c r="CK60" s="940"/>
      <c r="CL60" s="940"/>
      <c r="CM60" s="940"/>
      <c r="CN60" s="940"/>
      <c r="CO60" s="940"/>
      <c r="CP60" s="940"/>
      <c r="CQ60" s="940"/>
      <c r="CR60" s="940"/>
      <c r="CS60" s="940"/>
      <c r="CT60" s="940"/>
      <c r="CU60" s="940"/>
      <c r="CV60" s="940"/>
      <c r="CW60" s="940"/>
      <c r="CX60" s="940"/>
      <c r="CY60" s="940"/>
      <c r="CZ60" s="940"/>
      <c r="DA60" s="940"/>
      <c r="DB60" s="940"/>
      <c r="DC60" s="940"/>
      <c r="DD60" s="940"/>
      <c r="DE60" s="940"/>
      <c r="DF60" s="940"/>
      <c r="DG60" s="940"/>
      <c r="DH60" s="940"/>
      <c r="DI60" s="940"/>
      <c r="DJ60" s="940"/>
      <c r="DK60" s="940"/>
      <c r="DL60" s="940"/>
      <c r="DM60" s="940"/>
      <c r="DN60" s="940"/>
      <c r="DO60" s="940"/>
      <c r="DP60" s="940"/>
      <c r="DQ60" s="940"/>
      <c r="DR60" s="940"/>
      <c r="DS60" s="940"/>
      <c r="DT60" s="940"/>
      <c r="DU60" s="940"/>
      <c r="DV60" s="940"/>
      <c r="DW60" s="940"/>
    </row>
    <row r="61" spans="1:127" ht="13.7" customHeight="1" x14ac:dyDescent="0.3">
      <c r="A61" s="1216" t="s">
        <v>177</v>
      </c>
      <c r="B61" s="1217" t="str">
        <f t="shared" si="14"/>
        <v>rgb:[205, 92, 92], hsl:[  0.0, 53.1, 58.2], hwb:[  0.0, 36.1, 19.6]</v>
      </c>
      <c r="C61" s="919" t="str">
        <f t="shared" si="15"/>
        <v>rgb(205 92 92)</v>
      </c>
      <c r="D61" s="919" t="str">
        <f t="shared" si="0"/>
        <v>hsl(0 53.1% 58.2%)</v>
      </c>
      <c r="E61" s="919" t="str">
        <f t="shared" si="16"/>
        <v>hwb(0 36.1% 19.6%)</v>
      </c>
      <c r="F61" s="957" t="str">
        <f t="shared" si="17"/>
        <v>205</v>
      </c>
      <c r="G61" s="958" t="str">
        <f t="shared" si="1"/>
        <v xml:space="preserve"> 92</v>
      </c>
      <c r="H61" s="959" t="str">
        <f t="shared" si="2"/>
        <v xml:space="preserve"> 92</v>
      </c>
      <c r="I61" s="957" t="str">
        <f t="shared" si="18"/>
        <v xml:space="preserve">  0.0</v>
      </c>
      <c r="J61" s="958" t="str">
        <f t="shared" si="3"/>
        <v xml:space="preserve"> 53.1</v>
      </c>
      <c r="K61" s="959" t="str">
        <f t="shared" si="4"/>
        <v xml:space="preserve"> 58.2</v>
      </c>
      <c r="L61" s="957" t="str">
        <f t="shared" si="19"/>
        <v xml:space="preserve">  0.0</v>
      </c>
      <c r="M61" s="958" t="str">
        <f t="shared" si="20"/>
        <v xml:space="preserve"> 36.1</v>
      </c>
      <c r="N61" s="959" t="str">
        <f t="shared" si="5"/>
        <v xml:space="preserve"> 19.6</v>
      </c>
      <c r="O61" s="977">
        <f t="shared" si="6"/>
        <v>0</v>
      </c>
      <c r="P61" s="978">
        <f t="shared" si="7"/>
        <v>53.1</v>
      </c>
      <c r="Q61" s="979">
        <f t="shared" si="21"/>
        <v>58.2</v>
      </c>
      <c r="R61" s="977">
        <f t="shared" si="22"/>
        <v>0</v>
      </c>
      <c r="S61" s="978">
        <f t="shared" si="23"/>
        <v>36.1</v>
      </c>
      <c r="T61" s="979">
        <f t="shared" si="8"/>
        <v>19.600000000000001</v>
      </c>
      <c r="U61" s="966">
        <v>205</v>
      </c>
      <c r="V61" s="967">
        <v>92</v>
      </c>
      <c r="W61" s="968">
        <v>92</v>
      </c>
      <c r="X61" s="989">
        <f t="shared" si="31"/>
        <v>0</v>
      </c>
      <c r="Y61" s="990">
        <f t="shared" si="32"/>
        <v>53.051643192488271</v>
      </c>
      <c r="Z61" s="991">
        <f t="shared" si="33"/>
        <v>58.235294117647065</v>
      </c>
      <c r="AA61" s="989">
        <f t="shared" si="34"/>
        <v>36.078431372549019</v>
      </c>
      <c r="AB61" s="991">
        <f t="shared" si="35"/>
        <v>19.6078431372549</v>
      </c>
      <c r="AC61" s="948">
        <f t="shared" si="24"/>
        <v>0.80392156862745101</v>
      </c>
      <c r="AD61" s="949">
        <f t="shared" si="25"/>
        <v>0.36078431372549019</v>
      </c>
      <c r="AE61" s="950">
        <f t="shared" si="26"/>
        <v>0.36078431372549019</v>
      </c>
      <c r="AF61" s="948">
        <f t="shared" si="27"/>
        <v>0.36078431372549019</v>
      </c>
      <c r="AG61" s="949">
        <f t="shared" si="28"/>
        <v>0.80392156862745101</v>
      </c>
      <c r="AH61" s="949">
        <f t="shared" si="29"/>
        <v>0.44313725490196082</v>
      </c>
      <c r="AI61" s="950">
        <f t="shared" si="30"/>
        <v>1.1647058823529413</v>
      </c>
      <c r="AJ61" s="940"/>
      <c r="AK61" s="940"/>
      <c r="AL61" s="940"/>
      <c r="AM61" s="940"/>
      <c r="AN61" s="940"/>
      <c r="AO61" s="940"/>
      <c r="AP61" s="940"/>
      <c r="AQ61" s="940"/>
      <c r="AR61" s="940"/>
      <c r="AS61" s="940"/>
      <c r="AT61" s="940"/>
      <c r="AU61" s="940"/>
      <c r="AV61" s="940"/>
      <c r="AW61" s="940"/>
      <c r="AX61" s="940"/>
      <c r="AY61" s="940"/>
      <c r="AZ61" s="940"/>
      <c r="BA61" s="940"/>
      <c r="BB61" s="940"/>
      <c r="BC61" s="940"/>
      <c r="BD61" s="940"/>
      <c r="BE61" s="940"/>
      <c r="BF61" s="940"/>
      <c r="BG61" s="940"/>
      <c r="BH61" s="940"/>
      <c r="BI61" s="940"/>
      <c r="BJ61" s="940"/>
      <c r="BK61" s="940"/>
      <c r="BL61" s="940"/>
      <c r="BM61" s="940"/>
      <c r="BN61" s="940"/>
      <c r="BO61" s="940"/>
      <c r="BP61" s="940"/>
      <c r="BQ61" s="940"/>
      <c r="BR61" s="940"/>
      <c r="BS61" s="940"/>
      <c r="BT61" s="940"/>
      <c r="BU61" s="940"/>
      <c r="BV61" s="940"/>
      <c r="BW61" s="940"/>
      <c r="BX61" s="940"/>
      <c r="BY61" s="940"/>
      <c r="BZ61" s="940"/>
      <c r="CA61" s="940"/>
      <c r="CB61" s="940"/>
      <c r="CC61" s="940"/>
      <c r="CD61" s="940"/>
      <c r="CE61" s="940"/>
      <c r="CF61" s="940"/>
      <c r="CG61" s="940"/>
      <c r="CH61" s="940"/>
      <c r="CI61" s="940"/>
      <c r="CJ61" s="940"/>
      <c r="CK61" s="940"/>
      <c r="CL61" s="940"/>
      <c r="CM61" s="940"/>
      <c r="CN61" s="940"/>
      <c r="CO61" s="940"/>
      <c r="CP61" s="940"/>
      <c r="CQ61" s="940"/>
      <c r="CR61" s="940"/>
      <c r="CS61" s="940"/>
      <c r="CT61" s="940"/>
      <c r="CU61" s="940"/>
      <c r="CV61" s="940"/>
      <c r="CW61" s="940"/>
      <c r="CX61" s="940"/>
      <c r="CY61" s="940"/>
      <c r="CZ61" s="940"/>
      <c r="DA61" s="940"/>
      <c r="DB61" s="940"/>
      <c r="DC61" s="940"/>
      <c r="DD61" s="940"/>
      <c r="DE61" s="940"/>
      <c r="DF61" s="940"/>
      <c r="DG61" s="940"/>
      <c r="DH61" s="940"/>
      <c r="DI61" s="940"/>
      <c r="DJ61" s="940"/>
      <c r="DK61" s="940"/>
      <c r="DL61" s="940"/>
      <c r="DM61" s="940"/>
      <c r="DN61" s="940"/>
      <c r="DO61" s="940"/>
      <c r="DP61" s="940"/>
      <c r="DQ61" s="940"/>
      <c r="DR61" s="940"/>
      <c r="DS61" s="940"/>
      <c r="DT61" s="940"/>
      <c r="DU61" s="940"/>
      <c r="DV61" s="940"/>
      <c r="DW61" s="940"/>
    </row>
    <row r="62" spans="1:127" ht="13.7" customHeight="1" x14ac:dyDescent="0.3">
      <c r="A62" s="1216" t="s">
        <v>178</v>
      </c>
      <c r="B62" s="1217" t="str">
        <f t="shared" si="14"/>
        <v>rgb:[ 75,  0,130], hsl:[274.6,100.0, 25.5], hwb:[274.6,  0.0, 49.0]</v>
      </c>
      <c r="C62" s="919" t="str">
        <f t="shared" si="15"/>
        <v>rgb(75 0 130)</v>
      </c>
      <c r="D62" s="919" t="str">
        <f t="shared" si="0"/>
        <v>hsl(274.6 100% 25.5%)</v>
      </c>
      <c r="E62" s="919" t="str">
        <f t="shared" si="16"/>
        <v>hwb(274.6 0% 49%)</v>
      </c>
      <c r="F62" s="957" t="str">
        <f t="shared" si="17"/>
        <v xml:space="preserve"> 75</v>
      </c>
      <c r="G62" s="958" t="str">
        <f t="shared" si="1"/>
        <v xml:space="preserve">  0</v>
      </c>
      <c r="H62" s="959" t="str">
        <f t="shared" si="2"/>
        <v>130</v>
      </c>
      <c r="I62" s="957" t="str">
        <f t="shared" si="18"/>
        <v>274.6</v>
      </c>
      <c r="J62" s="958" t="str">
        <f t="shared" si="3"/>
        <v>100.0</v>
      </c>
      <c r="K62" s="959" t="str">
        <f t="shared" si="4"/>
        <v xml:space="preserve"> 25.5</v>
      </c>
      <c r="L62" s="957" t="str">
        <f t="shared" si="19"/>
        <v>274.6</v>
      </c>
      <c r="M62" s="958" t="str">
        <f t="shared" si="20"/>
        <v xml:space="preserve">  0.0</v>
      </c>
      <c r="N62" s="959" t="str">
        <f t="shared" si="5"/>
        <v xml:space="preserve"> 49.0</v>
      </c>
      <c r="O62" s="977">
        <f t="shared" si="6"/>
        <v>274.60000000000002</v>
      </c>
      <c r="P62" s="978">
        <f t="shared" si="7"/>
        <v>100</v>
      </c>
      <c r="Q62" s="979">
        <f t="shared" si="21"/>
        <v>25.5</v>
      </c>
      <c r="R62" s="977">
        <f t="shared" si="22"/>
        <v>274.60000000000002</v>
      </c>
      <c r="S62" s="978">
        <f t="shared" si="23"/>
        <v>0</v>
      </c>
      <c r="T62" s="979">
        <f t="shared" si="8"/>
        <v>49</v>
      </c>
      <c r="U62" s="966">
        <v>75</v>
      </c>
      <c r="V62" s="967">
        <v>0</v>
      </c>
      <c r="W62" s="968">
        <v>130</v>
      </c>
      <c r="X62" s="989">
        <f t="shared" si="31"/>
        <v>274.61538461538458</v>
      </c>
      <c r="Y62" s="990">
        <f t="shared" si="32"/>
        <v>100</v>
      </c>
      <c r="Z62" s="991">
        <f t="shared" si="33"/>
        <v>25.490196078431371</v>
      </c>
      <c r="AA62" s="989">
        <f t="shared" si="34"/>
        <v>0</v>
      </c>
      <c r="AB62" s="991">
        <f t="shared" si="35"/>
        <v>49.019607843137258</v>
      </c>
      <c r="AC62" s="948">
        <f t="shared" si="24"/>
        <v>0.29411764705882354</v>
      </c>
      <c r="AD62" s="949">
        <f t="shared" si="25"/>
        <v>0</v>
      </c>
      <c r="AE62" s="950">
        <f t="shared" si="26"/>
        <v>0.50980392156862742</v>
      </c>
      <c r="AF62" s="948">
        <f t="shared" si="27"/>
        <v>0</v>
      </c>
      <c r="AG62" s="949">
        <f t="shared" si="28"/>
        <v>0.50980392156862742</v>
      </c>
      <c r="AH62" s="949">
        <f t="shared" si="29"/>
        <v>0.50980392156862742</v>
      </c>
      <c r="AI62" s="950">
        <f t="shared" si="30"/>
        <v>0.50980392156862742</v>
      </c>
      <c r="AJ62" s="940"/>
      <c r="AK62" s="940"/>
      <c r="AL62" s="940"/>
      <c r="AM62" s="940"/>
      <c r="AN62" s="940"/>
      <c r="AO62" s="940"/>
      <c r="AP62" s="940"/>
      <c r="AQ62" s="940"/>
      <c r="AR62" s="940"/>
      <c r="AS62" s="940"/>
      <c r="AT62" s="940"/>
      <c r="AU62" s="940"/>
      <c r="AV62" s="940"/>
      <c r="AW62" s="940"/>
      <c r="AX62" s="940"/>
      <c r="AY62" s="940"/>
      <c r="AZ62" s="940"/>
      <c r="BA62" s="940"/>
      <c r="BB62" s="940"/>
      <c r="BC62" s="940"/>
      <c r="BD62" s="940"/>
      <c r="BE62" s="940"/>
      <c r="BF62" s="940"/>
      <c r="BG62" s="940"/>
      <c r="BH62" s="940"/>
      <c r="BI62" s="940"/>
      <c r="BJ62" s="940"/>
      <c r="BK62" s="940"/>
      <c r="BL62" s="940"/>
      <c r="BM62" s="940"/>
      <c r="BN62" s="940"/>
      <c r="BO62" s="940"/>
      <c r="BP62" s="940"/>
      <c r="BQ62" s="940"/>
      <c r="BR62" s="940"/>
      <c r="BS62" s="940"/>
      <c r="BT62" s="940"/>
      <c r="BU62" s="940"/>
      <c r="BV62" s="940"/>
      <c r="BW62" s="940"/>
      <c r="BX62" s="940"/>
      <c r="BY62" s="940"/>
      <c r="BZ62" s="940"/>
      <c r="CA62" s="940"/>
      <c r="CB62" s="940"/>
      <c r="CC62" s="940"/>
      <c r="CD62" s="940"/>
      <c r="CE62" s="940"/>
      <c r="CF62" s="940"/>
      <c r="CG62" s="940"/>
      <c r="CH62" s="940"/>
      <c r="CI62" s="940"/>
      <c r="CJ62" s="940"/>
      <c r="CK62" s="940"/>
      <c r="CL62" s="940"/>
      <c r="CM62" s="940"/>
      <c r="CN62" s="940"/>
      <c r="CO62" s="940"/>
      <c r="CP62" s="940"/>
      <c r="CQ62" s="940"/>
      <c r="CR62" s="940"/>
      <c r="CS62" s="940"/>
      <c r="CT62" s="940"/>
      <c r="CU62" s="940"/>
      <c r="CV62" s="940"/>
      <c r="CW62" s="940"/>
      <c r="CX62" s="940"/>
      <c r="CY62" s="940"/>
      <c r="CZ62" s="940"/>
      <c r="DA62" s="940"/>
      <c r="DB62" s="940"/>
      <c r="DC62" s="940"/>
      <c r="DD62" s="940"/>
      <c r="DE62" s="940"/>
      <c r="DF62" s="940"/>
      <c r="DG62" s="940"/>
      <c r="DH62" s="940"/>
      <c r="DI62" s="940"/>
      <c r="DJ62" s="940"/>
      <c r="DK62" s="940"/>
      <c r="DL62" s="940"/>
      <c r="DM62" s="940"/>
      <c r="DN62" s="940"/>
      <c r="DO62" s="940"/>
      <c r="DP62" s="940"/>
      <c r="DQ62" s="940"/>
      <c r="DR62" s="940"/>
      <c r="DS62" s="940"/>
      <c r="DT62" s="940"/>
      <c r="DU62" s="940"/>
      <c r="DV62" s="940"/>
      <c r="DW62" s="940"/>
    </row>
    <row r="63" spans="1:127" ht="13.7" customHeight="1" x14ac:dyDescent="0.3">
      <c r="A63" s="1216" t="s">
        <v>179</v>
      </c>
      <c r="B63" s="1217" t="str">
        <f t="shared" si="14"/>
        <v>rgb:[255,255,240], hsl:[ 60.0,100.0, 97.1], hwb:[ 60.0, 94.1,  0.0]</v>
      </c>
      <c r="C63" s="919" t="str">
        <f t="shared" si="15"/>
        <v>rgb(255 255 240)</v>
      </c>
      <c r="D63" s="919" t="str">
        <f t="shared" si="0"/>
        <v>hsl(60 100% 97.1%)</v>
      </c>
      <c r="E63" s="919" t="str">
        <f t="shared" si="16"/>
        <v>hwb(60 94.1% 0%)</v>
      </c>
      <c r="F63" s="957" t="str">
        <f t="shared" si="17"/>
        <v>255</v>
      </c>
      <c r="G63" s="958" t="str">
        <f t="shared" si="1"/>
        <v>255</v>
      </c>
      <c r="H63" s="959" t="str">
        <f t="shared" si="2"/>
        <v>240</v>
      </c>
      <c r="I63" s="957" t="str">
        <f t="shared" si="18"/>
        <v xml:space="preserve"> 60.0</v>
      </c>
      <c r="J63" s="958" t="str">
        <f t="shared" si="3"/>
        <v>100.0</v>
      </c>
      <c r="K63" s="959" t="str">
        <f t="shared" si="4"/>
        <v xml:space="preserve"> 97.1</v>
      </c>
      <c r="L63" s="957" t="str">
        <f t="shared" si="19"/>
        <v xml:space="preserve"> 60.0</v>
      </c>
      <c r="M63" s="958" t="str">
        <f t="shared" si="20"/>
        <v xml:space="preserve"> 94.1</v>
      </c>
      <c r="N63" s="959" t="str">
        <f t="shared" si="5"/>
        <v xml:space="preserve">  0.0</v>
      </c>
      <c r="O63" s="977">
        <f t="shared" si="6"/>
        <v>60</v>
      </c>
      <c r="P63" s="978">
        <f t="shared" si="7"/>
        <v>100</v>
      </c>
      <c r="Q63" s="979">
        <f t="shared" si="21"/>
        <v>97.1</v>
      </c>
      <c r="R63" s="977">
        <f t="shared" si="22"/>
        <v>60</v>
      </c>
      <c r="S63" s="978">
        <f t="shared" si="23"/>
        <v>94.1</v>
      </c>
      <c r="T63" s="979">
        <f t="shared" si="8"/>
        <v>0</v>
      </c>
      <c r="U63" s="966">
        <v>255</v>
      </c>
      <c r="V63" s="967">
        <v>255</v>
      </c>
      <c r="W63" s="968">
        <v>240</v>
      </c>
      <c r="X63" s="989">
        <f t="shared" si="31"/>
        <v>60</v>
      </c>
      <c r="Y63" s="990">
        <f t="shared" si="32"/>
        <v>100</v>
      </c>
      <c r="Z63" s="991">
        <f t="shared" si="33"/>
        <v>97.058823529411768</v>
      </c>
      <c r="AA63" s="989">
        <f t="shared" si="34"/>
        <v>94.117647058823522</v>
      </c>
      <c r="AB63" s="991">
        <f t="shared" si="35"/>
        <v>0</v>
      </c>
      <c r="AC63" s="948">
        <f t="shared" si="24"/>
        <v>1</v>
      </c>
      <c r="AD63" s="949">
        <f t="shared" si="25"/>
        <v>1</v>
      </c>
      <c r="AE63" s="950">
        <f t="shared" si="26"/>
        <v>0.94117647058823528</v>
      </c>
      <c r="AF63" s="948">
        <f t="shared" si="27"/>
        <v>0.94117647058823528</v>
      </c>
      <c r="AG63" s="949">
        <f t="shared" si="28"/>
        <v>1</v>
      </c>
      <c r="AH63" s="949">
        <f t="shared" si="29"/>
        <v>5.8823529411764719E-2</v>
      </c>
      <c r="AI63" s="950">
        <f t="shared" si="30"/>
        <v>1.9411764705882353</v>
      </c>
      <c r="AJ63" s="940"/>
      <c r="AK63" s="940"/>
      <c r="AL63" s="940"/>
      <c r="AM63" s="940"/>
      <c r="AN63" s="940"/>
      <c r="AO63" s="940"/>
      <c r="AP63" s="940"/>
      <c r="AQ63" s="940"/>
      <c r="AR63" s="940"/>
      <c r="AS63" s="940"/>
      <c r="AT63" s="940"/>
      <c r="AU63" s="940"/>
      <c r="AV63" s="940"/>
      <c r="AW63" s="940"/>
      <c r="AX63" s="940"/>
      <c r="AY63" s="940"/>
      <c r="AZ63" s="940"/>
      <c r="BA63" s="940"/>
      <c r="BB63" s="940"/>
      <c r="BC63" s="940"/>
      <c r="BD63" s="940"/>
      <c r="BE63" s="940"/>
      <c r="BF63" s="940"/>
      <c r="BG63" s="940"/>
      <c r="BH63" s="940"/>
      <c r="BI63" s="940"/>
      <c r="BJ63" s="940"/>
      <c r="BK63" s="940"/>
      <c r="BL63" s="940"/>
      <c r="BM63" s="940"/>
      <c r="BN63" s="940"/>
      <c r="BO63" s="940"/>
      <c r="BP63" s="940"/>
      <c r="BQ63" s="940"/>
      <c r="BR63" s="940"/>
      <c r="BS63" s="940"/>
      <c r="BT63" s="940"/>
      <c r="BU63" s="940"/>
      <c r="BV63" s="940"/>
      <c r="BW63" s="940"/>
      <c r="BX63" s="940"/>
      <c r="BY63" s="940"/>
      <c r="BZ63" s="940"/>
      <c r="CA63" s="940"/>
      <c r="CB63" s="940"/>
      <c r="CC63" s="940"/>
      <c r="CD63" s="940"/>
      <c r="CE63" s="940"/>
      <c r="CF63" s="940"/>
      <c r="CG63" s="940"/>
      <c r="CH63" s="940"/>
      <c r="CI63" s="940"/>
      <c r="CJ63" s="940"/>
      <c r="CK63" s="940"/>
      <c r="CL63" s="940"/>
      <c r="CM63" s="940"/>
      <c r="CN63" s="940"/>
      <c r="CO63" s="940"/>
      <c r="CP63" s="940"/>
      <c r="CQ63" s="940"/>
      <c r="CR63" s="940"/>
      <c r="CS63" s="940"/>
      <c r="CT63" s="940"/>
      <c r="CU63" s="940"/>
      <c r="CV63" s="940"/>
      <c r="CW63" s="940"/>
      <c r="CX63" s="940"/>
      <c r="CY63" s="940"/>
      <c r="CZ63" s="940"/>
      <c r="DA63" s="940"/>
      <c r="DB63" s="940"/>
      <c r="DC63" s="940"/>
      <c r="DD63" s="940"/>
      <c r="DE63" s="940"/>
      <c r="DF63" s="940"/>
      <c r="DG63" s="940"/>
      <c r="DH63" s="940"/>
      <c r="DI63" s="940"/>
      <c r="DJ63" s="940"/>
      <c r="DK63" s="940"/>
      <c r="DL63" s="940"/>
      <c r="DM63" s="940"/>
      <c r="DN63" s="940"/>
      <c r="DO63" s="940"/>
      <c r="DP63" s="940"/>
      <c r="DQ63" s="940"/>
      <c r="DR63" s="940"/>
      <c r="DS63" s="940"/>
      <c r="DT63" s="940"/>
      <c r="DU63" s="940"/>
      <c r="DV63" s="940"/>
      <c r="DW63" s="940"/>
    </row>
    <row r="64" spans="1:127" ht="13.7" customHeight="1" x14ac:dyDescent="0.3">
      <c r="A64" s="1216" t="s">
        <v>180</v>
      </c>
      <c r="B64" s="1217" t="str">
        <f t="shared" si="14"/>
        <v>rgb:[240,230,140], hsl:[ 54.0, 76.9, 74.5], hwb:[ 54.0, 54.9,  5.9]</v>
      </c>
      <c r="C64" s="919" t="str">
        <f t="shared" si="15"/>
        <v>rgb(240 230 140)</v>
      </c>
      <c r="D64" s="919" t="str">
        <f t="shared" si="0"/>
        <v>hsl(54 76.9% 74.5%)</v>
      </c>
      <c r="E64" s="919" t="str">
        <f t="shared" si="16"/>
        <v>hwb(54 54.9% 5.9%)</v>
      </c>
      <c r="F64" s="957" t="str">
        <f t="shared" si="17"/>
        <v>240</v>
      </c>
      <c r="G64" s="958" t="str">
        <f t="shared" si="1"/>
        <v>230</v>
      </c>
      <c r="H64" s="959" t="str">
        <f t="shared" si="2"/>
        <v>140</v>
      </c>
      <c r="I64" s="957" t="str">
        <f t="shared" si="18"/>
        <v xml:space="preserve"> 54.0</v>
      </c>
      <c r="J64" s="958" t="str">
        <f t="shared" si="3"/>
        <v xml:space="preserve"> 76.9</v>
      </c>
      <c r="K64" s="959" t="str">
        <f t="shared" si="4"/>
        <v xml:space="preserve"> 74.5</v>
      </c>
      <c r="L64" s="957" t="str">
        <f t="shared" si="19"/>
        <v xml:space="preserve"> 54.0</v>
      </c>
      <c r="M64" s="958" t="str">
        <f t="shared" si="20"/>
        <v xml:space="preserve"> 54.9</v>
      </c>
      <c r="N64" s="959" t="str">
        <f t="shared" si="5"/>
        <v xml:space="preserve">  5.9</v>
      </c>
      <c r="O64" s="977">
        <f t="shared" si="6"/>
        <v>54</v>
      </c>
      <c r="P64" s="978">
        <f t="shared" si="7"/>
        <v>76.900000000000006</v>
      </c>
      <c r="Q64" s="979">
        <f t="shared" si="21"/>
        <v>74.5</v>
      </c>
      <c r="R64" s="977">
        <f t="shared" si="22"/>
        <v>54</v>
      </c>
      <c r="S64" s="978">
        <f t="shared" si="23"/>
        <v>54.9</v>
      </c>
      <c r="T64" s="979">
        <f t="shared" si="8"/>
        <v>5.9</v>
      </c>
      <c r="U64" s="966">
        <v>240</v>
      </c>
      <c r="V64" s="967">
        <v>230</v>
      </c>
      <c r="W64" s="968">
        <v>140</v>
      </c>
      <c r="X64" s="989">
        <f t="shared" si="31"/>
        <v>54</v>
      </c>
      <c r="Y64" s="990">
        <f t="shared" si="32"/>
        <v>76.92307692307692</v>
      </c>
      <c r="Z64" s="991">
        <f t="shared" si="33"/>
        <v>74.509803921568633</v>
      </c>
      <c r="AA64" s="989">
        <f t="shared" si="34"/>
        <v>54.901960784313729</v>
      </c>
      <c r="AB64" s="991">
        <f t="shared" si="35"/>
        <v>5.8823529411764719</v>
      </c>
      <c r="AC64" s="948">
        <f t="shared" si="24"/>
        <v>0.94117647058823528</v>
      </c>
      <c r="AD64" s="949">
        <f t="shared" si="25"/>
        <v>0.90196078431372551</v>
      </c>
      <c r="AE64" s="950">
        <f t="shared" si="26"/>
        <v>0.5490196078431373</v>
      </c>
      <c r="AF64" s="948">
        <f t="shared" si="27"/>
        <v>0.5490196078431373</v>
      </c>
      <c r="AG64" s="949">
        <f t="shared" si="28"/>
        <v>0.94117647058823528</v>
      </c>
      <c r="AH64" s="949">
        <f t="shared" si="29"/>
        <v>0.39215686274509798</v>
      </c>
      <c r="AI64" s="950">
        <f t="shared" si="30"/>
        <v>1.4901960784313726</v>
      </c>
      <c r="AJ64" s="940"/>
      <c r="AK64" s="940"/>
      <c r="AL64" s="940"/>
      <c r="AM64" s="940"/>
      <c r="AN64" s="940"/>
      <c r="AO64" s="940"/>
      <c r="AP64" s="940"/>
      <c r="AQ64" s="940"/>
      <c r="AR64" s="940"/>
      <c r="AS64" s="940"/>
      <c r="AT64" s="940"/>
      <c r="AU64" s="940"/>
      <c r="AV64" s="940"/>
      <c r="AW64" s="940"/>
      <c r="AX64" s="940"/>
      <c r="AY64" s="940"/>
      <c r="AZ64" s="940"/>
      <c r="BA64" s="940"/>
      <c r="BB64" s="940"/>
      <c r="BC64" s="940"/>
      <c r="BD64" s="940"/>
      <c r="BE64" s="940"/>
      <c r="BF64" s="940"/>
      <c r="BG64" s="940"/>
      <c r="BH64" s="940"/>
      <c r="BI64" s="940"/>
      <c r="BJ64" s="940"/>
      <c r="BK64" s="940"/>
      <c r="BL64" s="940"/>
      <c r="BM64" s="940"/>
      <c r="BN64" s="940"/>
      <c r="BO64" s="940"/>
      <c r="BP64" s="940"/>
      <c r="BQ64" s="940"/>
      <c r="BR64" s="940"/>
      <c r="BS64" s="940"/>
      <c r="BT64" s="940"/>
      <c r="BU64" s="940"/>
      <c r="BV64" s="940"/>
      <c r="BW64" s="940"/>
      <c r="BX64" s="940"/>
      <c r="BY64" s="940"/>
      <c r="BZ64" s="940"/>
      <c r="CA64" s="940"/>
      <c r="CB64" s="940"/>
      <c r="CC64" s="940"/>
      <c r="CD64" s="940"/>
      <c r="CE64" s="940"/>
      <c r="CF64" s="940"/>
      <c r="CG64" s="940"/>
      <c r="CH64" s="940"/>
      <c r="CI64" s="940"/>
      <c r="CJ64" s="940"/>
      <c r="CK64" s="940"/>
      <c r="CL64" s="940"/>
      <c r="CM64" s="940"/>
      <c r="CN64" s="940"/>
      <c r="CO64" s="940"/>
      <c r="CP64" s="940"/>
      <c r="CQ64" s="940"/>
      <c r="CR64" s="940"/>
      <c r="CS64" s="940"/>
      <c r="CT64" s="940"/>
      <c r="CU64" s="940"/>
      <c r="CV64" s="940"/>
      <c r="CW64" s="940"/>
      <c r="CX64" s="940"/>
      <c r="CY64" s="940"/>
      <c r="CZ64" s="940"/>
      <c r="DA64" s="940"/>
      <c r="DB64" s="940"/>
      <c r="DC64" s="940"/>
      <c r="DD64" s="940"/>
      <c r="DE64" s="940"/>
      <c r="DF64" s="940"/>
      <c r="DG64" s="940"/>
      <c r="DH64" s="940"/>
      <c r="DI64" s="940"/>
      <c r="DJ64" s="940"/>
      <c r="DK64" s="940"/>
      <c r="DL64" s="940"/>
      <c r="DM64" s="940"/>
      <c r="DN64" s="940"/>
      <c r="DO64" s="940"/>
      <c r="DP64" s="940"/>
      <c r="DQ64" s="940"/>
      <c r="DR64" s="940"/>
      <c r="DS64" s="940"/>
      <c r="DT64" s="940"/>
      <c r="DU64" s="940"/>
      <c r="DV64" s="940"/>
      <c r="DW64" s="940"/>
    </row>
    <row r="65" spans="1:127" ht="13.7" customHeight="1" x14ac:dyDescent="0.3">
      <c r="A65" s="1216" t="s">
        <v>181</v>
      </c>
      <c r="B65" s="1217" t="str">
        <f t="shared" si="14"/>
        <v>rgb:[230,230,250], hsl:[240.0, 66.7, 94.1], hwb:[240.0, 90.2,  2.0]</v>
      </c>
      <c r="C65" s="919" t="str">
        <f t="shared" si="15"/>
        <v>rgb(230 230 250)</v>
      </c>
      <c r="D65" s="919" t="str">
        <f t="shared" si="0"/>
        <v>hsl(240 66.7% 94.1%)</v>
      </c>
      <c r="E65" s="919" t="str">
        <f t="shared" si="16"/>
        <v>hwb(240 90.2% 2%)</v>
      </c>
      <c r="F65" s="957" t="str">
        <f t="shared" si="17"/>
        <v>230</v>
      </c>
      <c r="G65" s="958" t="str">
        <f t="shared" si="1"/>
        <v>230</v>
      </c>
      <c r="H65" s="959" t="str">
        <f t="shared" si="2"/>
        <v>250</v>
      </c>
      <c r="I65" s="957" t="str">
        <f t="shared" si="18"/>
        <v>240.0</v>
      </c>
      <c r="J65" s="958" t="str">
        <f t="shared" si="3"/>
        <v xml:space="preserve"> 66.7</v>
      </c>
      <c r="K65" s="959" t="str">
        <f t="shared" si="4"/>
        <v xml:space="preserve"> 94.1</v>
      </c>
      <c r="L65" s="957" t="str">
        <f t="shared" si="19"/>
        <v>240.0</v>
      </c>
      <c r="M65" s="958" t="str">
        <f t="shared" si="20"/>
        <v xml:space="preserve"> 90.2</v>
      </c>
      <c r="N65" s="959" t="str">
        <f t="shared" si="5"/>
        <v xml:space="preserve">  2.0</v>
      </c>
      <c r="O65" s="977">
        <f t="shared" si="6"/>
        <v>240</v>
      </c>
      <c r="P65" s="978">
        <f t="shared" si="7"/>
        <v>66.7</v>
      </c>
      <c r="Q65" s="979">
        <f t="shared" si="21"/>
        <v>94.1</v>
      </c>
      <c r="R65" s="977">
        <f t="shared" si="22"/>
        <v>240</v>
      </c>
      <c r="S65" s="978">
        <f t="shared" si="23"/>
        <v>90.2</v>
      </c>
      <c r="T65" s="979">
        <f t="shared" si="8"/>
        <v>2</v>
      </c>
      <c r="U65" s="966">
        <v>230</v>
      </c>
      <c r="V65" s="967">
        <v>230</v>
      </c>
      <c r="W65" s="968">
        <v>250</v>
      </c>
      <c r="X65" s="989">
        <f t="shared" si="31"/>
        <v>240</v>
      </c>
      <c r="Y65" s="990">
        <f t="shared" si="32"/>
        <v>66.6666666666666</v>
      </c>
      <c r="Z65" s="991">
        <f t="shared" si="33"/>
        <v>94.117647058823522</v>
      </c>
      <c r="AA65" s="989">
        <f t="shared" si="34"/>
        <v>90.196078431372555</v>
      </c>
      <c r="AB65" s="991">
        <f t="shared" si="35"/>
        <v>1.9607843137254943</v>
      </c>
      <c r="AC65" s="948">
        <f t="shared" si="24"/>
        <v>0.90196078431372551</v>
      </c>
      <c r="AD65" s="949">
        <f t="shared" si="25"/>
        <v>0.90196078431372551</v>
      </c>
      <c r="AE65" s="950">
        <f t="shared" si="26"/>
        <v>0.98039215686274506</v>
      </c>
      <c r="AF65" s="948">
        <f t="shared" si="27"/>
        <v>0.90196078431372551</v>
      </c>
      <c r="AG65" s="949">
        <f t="shared" si="28"/>
        <v>0.98039215686274506</v>
      </c>
      <c r="AH65" s="949">
        <f t="shared" si="29"/>
        <v>7.8431372549019551E-2</v>
      </c>
      <c r="AI65" s="950">
        <f t="shared" si="30"/>
        <v>1.8823529411764706</v>
      </c>
      <c r="AJ65" s="940"/>
      <c r="AK65" s="940"/>
      <c r="AL65" s="940"/>
      <c r="AM65" s="940"/>
      <c r="AN65" s="940"/>
      <c r="AO65" s="940"/>
      <c r="AP65" s="940"/>
      <c r="AQ65" s="940"/>
      <c r="AR65" s="940"/>
      <c r="AS65" s="940"/>
      <c r="AT65" s="940"/>
      <c r="AU65" s="940"/>
      <c r="AV65" s="940"/>
      <c r="AW65" s="940"/>
      <c r="AX65" s="940"/>
      <c r="AY65" s="940"/>
      <c r="AZ65" s="940"/>
      <c r="BA65" s="940"/>
      <c r="BB65" s="940"/>
      <c r="BC65" s="940"/>
      <c r="BD65" s="940"/>
      <c r="BE65" s="940"/>
      <c r="BF65" s="940"/>
      <c r="BG65" s="940"/>
      <c r="BH65" s="940"/>
      <c r="BI65" s="940"/>
      <c r="BJ65" s="940"/>
      <c r="BK65" s="940"/>
      <c r="BL65" s="940"/>
      <c r="BM65" s="940"/>
      <c r="BN65" s="940"/>
      <c r="BO65" s="940"/>
      <c r="BP65" s="940"/>
      <c r="BQ65" s="940"/>
      <c r="BR65" s="940"/>
      <c r="BS65" s="940"/>
      <c r="BT65" s="940"/>
      <c r="BU65" s="940"/>
      <c r="BV65" s="940"/>
      <c r="BW65" s="940"/>
      <c r="BX65" s="940"/>
      <c r="BY65" s="940"/>
      <c r="BZ65" s="940"/>
      <c r="CA65" s="940"/>
      <c r="CB65" s="940"/>
      <c r="CC65" s="940"/>
      <c r="CD65" s="940"/>
      <c r="CE65" s="940"/>
      <c r="CF65" s="940"/>
      <c r="CG65" s="940"/>
      <c r="CH65" s="940"/>
      <c r="CI65" s="940"/>
      <c r="CJ65" s="940"/>
      <c r="CK65" s="940"/>
      <c r="CL65" s="940"/>
      <c r="CM65" s="940"/>
      <c r="CN65" s="940"/>
      <c r="CO65" s="940"/>
      <c r="CP65" s="940"/>
      <c r="CQ65" s="940"/>
      <c r="CR65" s="940"/>
      <c r="CS65" s="940"/>
      <c r="CT65" s="940"/>
      <c r="CU65" s="940"/>
      <c r="CV65" s="940"/>
      <c r="CW65" s="940"/>
      <c r="CX65" s="940"/>
      <c r="CY65" s="940"/>
      <c r="CZ65" s="940"/>
      <c r="DA65" s="940"/>
      <c r="DB65" s="940"/>
      <c r="DC65" s="940"/>
      <c r="DD65" s="940"/>
      <c r="DE65" s="940"/>
      <c r="DF65" s="940"/>
      <c r="DG65" s="940"/>
      <c r="DH65" s="940"/>
      <c r="DI65" s="940"/>
      <c r="DJ65" s="940"/>
      <c r="DK65" s="940"/>
      <c r="DL65" s="940"/>
      <c r="DM65" s="940"/>
      <c r="DN65" s="940"/>
      <c r="DO65" s="940"/>
      <c r="DP65" s="940"/>
      <c r="DQ65" s="940"/>
      <c r="DR65" s="940"/>
      <c r="DS65" s="940"/>
      <c r="DT65" s="940"/>
      <c r="DU65" s="940"/>
      <c r="DV65" s="940"/>
      <c r="DW65" s="940"/>
    </row>
    <row r="66" spans="1:127" ht="13.7" customHeight="1" x14ac:dyDescent="0.3">
      <c r="A66" s="1216" t="s">
        <v>182</v>
      </c>
      <c r="B66" s="1217" t="str">
        <f t="shared" si="14"/>
        <v>rgb:[255,240,245], hsl:[340.0,100.0, 97.1], hwb:[340.0, 94.1,  0.0]</v>
      </c>
      <c r="C66" s="919" t="str">
        <f t="shared" si="15"/>
        <v>rgb(255 240 245)</v>
      </c>
      <c r="D66" s="919" t="str">
        <f t="shared" si="0"/>
        <v>hsl(340 100% 97.1%)</v>
      </c>
      <c r="E66" s="919" t="str">
        <f t="shared" si="16"/>
        <v>hwb(340 94.1% 0%)</v>
      </c>
      <c r="F66" s="957" t="str">
        <f t="shared" si="17"/>
        <v>255</v>
      </c>
      <c r="G66" s="958" t="str">
        <f t="shared" ref="G66:G129" si="36">IF(V66&lt;10,"  ",IF(V66&lt;100," ", ""))&amp;V66</f>
        <v>240</v>
      </c>
      <c r="H66" s="959" t="str">
        <f t="shared" ref="H66:H129" si="37">IF(W66&lt;10,"  ",IF(W66&lt;100," ", ""))&amp;W66</f>
        <v>245</v>
      </c>
      <c r="I66" s="957" t="str">
        <f t="shared" si="18"/>
        <v>340.0</v>
      </c>
      <c r="J66" s="958" t="str">
        <f t="shared" ref="J66:J129" si="38">IF(Y66&lt;10,"  ",IF(Y66&lt;100," ", ""))&amp;TEXT(P66,"0.0")</f>
        <v>100.0</v>
      </c>
      <c r="K66" s="959" t="str">
        <f t="shared" ref="K66:K129" si="39">IF(Z66&lt;10,"  ",IF(Z66&lt;100," ", ""))&amp;TEXT(Q66,"0.0")</f>
        <v xml:space="preserve"> 97.1</v>
      </c>
      <c r="L66" s="957" t="str">
        <f t="shared" si="19"/>
        <v>340.0</v>
      </c>
      <c r="M66" s="958" t="str">
        <f t="shared" si="20"/>
        <v xml:space="preserve"> 94.1</v>
      </c>
      <c r="N66" s="959" t="str">
        <f t="shared" ref="N66:N129" si="40">IF(AB66&lt;10,"  ",IF(AB66&lt;100," ", ""))&amp;TEXT(T66,"0.0")</f>
        <v xml:space="preserve">  0.0</v>
      </c>
      <c r="O66" s="977">
        <f t="shared" ref="O66:O129" si="41">ROUND(X66,1)</f>
        <v>340</v>
      </c>
      <c r="P66" s="978">
        <f t="shared" ref="P66:P129" si="42">ROUND(Y66,1)</f>
        <v>100</v>
      </c>
      <c r="Q66" s="979">
        <f t="shared" si="21"/>
        <v>97.1</v>
      </c>
      <c r="R66" s="977">
        <f t="shared" si="22"/>
        <v>340</v>
      </c>
      <c r="S66" s="978">
        <f t="shared" si="23"/>
        <v>94.1</v>
      </c>
      <c r="T66" s="979">
        <f t="shared" ref="T66:T129" si="43">ROUND(AB66,1)</f>
        <v>0</v>
      </c>
      <c r="U66" s="966">
        <v>255</v>
      </c>
      <c r="V66" s="967">
        <v>240</v>
      </c>
      <c r="W66" s="968">
        <v>245</v>
      </c>
      <c r="X66" s="989">
        <f t="shared" ref="X66:X97" si="44">IF(AH66=0,0,IF(AG66=AC66,MOD((AD66-AE66)/AH66,6),IF(AG66=AD66,(AE66-AC66)/AH66+2,(AC66-AD66)/AH66+4)))*60</f>
        <v>339.99999999999994</v>
      </c>
      <c r="Y66" s="990">
        <f t="shared" ref="Y66:Y97" si="45">IF(AH66=0,0,AH66/IF(Z66&lt;50,AI66,2-AI66)) *100</f>
        <v>100</v>
      </c>
      <c r="Z66" s="991">
        <f t="shared" ref="Z66:Z97" si="46">AI66/2*100</f>
        <v>97.058823529411768</v>
      </c>
      <c r="AA66" s="989">
        <f t="shared" ref="AA66:AA97" si="47">AF66*100</f>
        <v>94.117647058823522</v>
      </c>
      <c r="AB66" s="991">
        <f t="shared" ref="AB66:AB97" si="48">(1-AG66)*100</f>
        <v>0</v>
      </c>
      <c r="AC66" s="948">
        <f t="shared" si="24"/>
        <v>1</v>
      </c>
      <c r="AD66" s="949">
        <f t="shared" si="25"/>
        <v>0.94117647058823528</v>
      </c>
      <c r="AE66" s="950">
        <f t="shared" si="26"/>
        <v>0.96078431372549022</v>
      </c>
      <c r="AF66" s="948">
        <f t="shared" si="27"/>
        <v>0.94117647058823528</v>
      </c>
      <c r="AG66" s="949">
        <f t="shared" si="28"/>
        <v>1</v>
      </c>
      <c r="AH66" s="949">
        <f t="shared" si="29"/>
        <v>5.8823529411764719E-2</v>
      </c>
      <c r="AI66" s="950">
        <f t="shared" si="30"/>
        <v>1.9411764705882353</v>
      </c>
      <c r="AJ66" s="940"/>
      <c r="AK66" s="940"/>
      <c r="AL66" s="940"/>
      <c r="AM66" s="940"/>
      <c r="AN66" s="940"/>
      <c r="AO66" s="940"/>
      <c r="AP66" s="940"/>
      <c r="AQ66" s="940"/>
      <c r="AR66" s="940"/>
      <c r="AS66" s="940"/>
      <c r="AT66" s="940"/>
      <c r="AU66" s="940"/>
      <c r="AV66" s="940"/>
      <c r="AW66" s="940"/>
      <c r="AX66" s="940"/>
      <c r="AY66" s="940"/>
      <c r="AZ66" s="940"/>
      <c r="BA66" s="940"/>
      <c r="BB66" s="940"/>
      <c r="BC66" s="940"/>
      <c r="BD66" s="940"/>
      <c r="BE66" s="940"/>
      <c r="BF66" s="940"/>
      <c r="BG66" s="940"/>
      <c r="BH66" s="940"/>
      <c r="BI66" s="940"/>
      <c r="BJ66" s="940"/>
      <c r="BK66" s="940"/>
      <c r="BL66" s="940"/>
      <c r="BM66" s="940"/>
      <c r="BN66" s="940"/>
      <c r="BO66" s="940"/>
      <c r="BP66" s="940"/>
      <c r="BQ66" s="940"/>
      <c r="BR66" s="940"/>
      <c r="BS66" s="940"/>
      <c r="BT66" s="940"/>
      <c r="BU66" s="940"/>
      <c r="BV66" s="940"/>
      <c r="BW66" s="940"/>
      <c r="BX66" s="940"/>
      <c r="BY66" s="940"/>
      <c r="BZ66" s="940"/>
      <c r="CA66" s="940"/>
      <c r="CB66" s="940"/>
      <c r="CC66" s="940"/>
      <c r="CD66" s="940"/>
      <c r="CE66" s="940"/>
      <c r="CF66" s="940"/>
      <c r="CG66" s="940"/>
      <c r="CH66" s="940"/>
      <c r="CI66" s="940"/>
      <c r="CJ66" s="940"/>
      <c r="CK66" s="940"/>
      <c r="CL66" s="940"/>
      <c r="CM66" s="940"/>
      <c r="CN66" s="940"/>
      <c r="CO66" s="940"/>
      <c r="CP66" s="940"/>
      <c r="CQ66" s="940"/>
      <c r="CR66" s="940"/>
      <c r="CS66" s="940"/>
      <c r="CT66" s="940"/>
      <c r="CU66" s="940"/>
      <c r="CV66" s="940"/>
      <c r="CW66" s="940"/>
      <c r="CX66" s="940"/>
      <c r="CY66" s="940"/>
      <c r="CZ66" s="940"/>
      <c r="DA66" s="940"/>
      <c r="DB66" s="940"/>
      <c r="DC66" s="940"/>
      <c r="DD66" s="940"/>
      <c r="DE66" s="940"/>
      <c r="DF66" s="940"/>
      <c r="DG66" s="940"/>
      <c r="DH66" s="940"/>
      <c r="DI66" s="940"/>
      <c r="DJ66" s="940"/>
      <c r="DK66" s="940"/>
      <c r="DL66" s="940"/>
      <c r="DM66" s="940"/>
      <c r="DN66" s="940"/>
      <c r="DO66" s="940"/>
      <c r="DP66" s="940"/>
      <c r="DQ66" s="940"/>
      <c r="DR66" s="940"/>
      <c r="DS66" s="940"/>
      <c r="DT66" s="940"/>
      <c r="DU66" s="940"/>
      <c r="DV66" s="940"/>
      <c r="DW66" s="940"/>
    </row>
    <row r="67" spans="1:127" ht="13.7" customHeight="1" x14ac:dyDescent="0.3">
      <c r="A67" s="1216" t="s">
        <v>183</v>
      </c>
      <c r="B67" s="1217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19" t="str">
        <f t="shared" ref="C67:C130" si="50">"rgb("&amp;U67&amp;" "&amp;V67&amp;" "&amp;W67&amp;")"</f>
        <v>rgb(124 252 0)</v>
      </c>
      <c r="D67" s="919" t="str">
        <f t="shared" ref="D67:D130" si="51">"hsl("&amp;O67&amp;" "&amp;P67&amp;"% "&amp;Q67&amp;"%)"</f>
        <v>hsl(90.5 100% 49.4%)</v>
      </c>
      <c r="E67" s="919" t="str">
        <f t="shared" ref="E67:E130" si="52">"hwb("&amp;R67&amp;" "&amp;S67&amp;"% "&amp;T67&amp;"%)"</f>
        <v>hwb(90.5 0% 1.2%)</v>
      </c>
      <c r="F67" s="957" t="str">
        <f t="shared" ref="F67:F130" si="53">IF(U67&lt;10,"  ",IF(U67&lt;100," ", ""))&amp;U67</f>
        <v>124</v>
      </c>
      <c r="G67" s="958" t="str">
        <f t="shared" si="36"/>
        <v>252</v>
      </c>
      <c r="H67" s="959" t="str">
        <f t="shared" si="37"/>
        <v xml:space="preserve">  0</v>
      </c>
      <c r="I67" s="957" t="str">
        <f t="shared" ref="I67:I130" si="54">IF(X67&lt;10,"  ",IF(X67&lt;100," ", ""))&amp;TEXT(O67,"0.0")</f>
        <v xml:space="preserve"> 90.5</v>
      </c>
      <c r="J67" s="958" t="str">
        <f t="shared" si="38"/>
        <v>100.0</v>
      </c>
      <c r="K67" s="959" t="str">
        <f t="shared" si="39"/>
        <v xml:space="preserve"> 49.4</v>
      </c>
      <c r="L67" s="957" t="str">
        <f t="shared" ref="L67:L130" si="55">I67</f>
        <v xml:space="preserve"> 90.5</v>
      </c>
      <c r="M67" s="958" t="str">
        <f t="shared" ref="M67:M130" si="56">IF(AA67&lt;10,"  ",IF(AA67&lt;100," ", ""))&amp;TEXT(S67,"0.0")</f>
        <v xml:space="preserve">  0.0</v>
      </c>
      <c r="N67" s="959" t="str">
        <f t="shared" si="40"/>
        <v xml:space="preserve">  1.2</v>
      </c>
      <c r="O67" s="977">
        <f t="shared" si="41"/>
        <v>90.5</v>
      </c>
      <c r="P67" s="978">
        <f t="shared" si="42"/>
        <v>100</v>
      </c>
      <c r="Q67" s="979">
        <f t="shared" ref="Q67:Q130" si="57">ROUND(Z67,1)</f>
        <v>49.4</v>
      </c>
      <c r="R67" s="977">
        <f t="shared" ref="R67:R130" si="58">O67</f>
        <v>90.5</v>
      </c>
      <c r="S67" s="978">
        <f t="shared" ref="S67:S130" si="59">ROUND(AA67,1)</f>
        <v>0</v>
      </c>
      <c r="T67" s="979">
        <f t="shared" si="43"/>
        <v>1.2</v>
      </c>
      <c r="U67" s="966">
        <v>124</v>
      </c>
      <c r="V67" s="967">
        <v>252</v>
      </c>
      <c r="W67" s="968">
        <v>0</v>
      </c>
      <c r="X67" s="989">
        <f t="shared" si="44"/>
        <v>90.476190476190482</v>
      </c>
      <c r="Y67" s="990">
        <f t="shared" si="45"/>
        <v>100</v>
      </c>
      <c r="Z67" s="991">
        <f t="shared" si="46"/>
        <v>49.411764705882355</v>
      </c>
      <c r="AA67" s="989">
        <f t="shared" si="47"/>
        <v>0</v>
      </c>
      <c r="AB67" s="991">
        <f t="shared" si="48"/>
        <v>1.1764705882352899</v>
      </c>
      <c r="AC67" s="948">
        <f t="shared" ref="AC67:AC130" si="60">U67/255</f>
        <v>0.48627450980392156</v>
      </c>
      <c r="AD67" s="949">
        <f t="shared" ref="AD67:AD130" si="61">V67/255</f>
        <v>0.9882352941176471</v>
      </c>
      <c r="AE67" s="950">
        <f t="shared" ref="AE67:AE130" si="62">W67/255</f>
        <v>0</v>
      </c>
      <c r="AF67" s="948">
        <f t="shared" ref="AF67:AF130" si="63">MIN(AC67:AE67)</f>
        <v>0</v>
      </c>
      <c r="AG67" s="949">
        <f t="shared" ref="AG67:AG130" si="64">MAX(AC67:AE67)</f>
        <v>0.9882352941176471</v>
      </c>
      <c r="AH67" s="949">
        <f t="shared" ref="AH67:AH130" si="65">AG67-AF67</f>
        <v>0.9882352941176471</v>
      </c>
      <c r="AI67" s="950">
        <f t="shared" ref="AI67:AI130" si="66">AG67+AF67</f>
        <v>0.9882352941176471</v>
      </c>
      <c r="AJ67" s="940"/>
      <c r="AK67" s="940"/>
      <c r="AL67" s="940"/>
      <c r="AM67" s="940"/>
      <c r="AN67" s="940"/>
      <c r="AO67" s="940"/>
      <c r="AP67" s="940"/>
      <c r="AQ67" s="940"/>
      <c r="AR67" s="940"/>
      <c r="AS67" s="940"/>
      <c r="AT67" s="940"/>
      <c r="AU67" s="940"/>
      <c r="AV67" s="940"/>
      <c r="AW67" s="940"/>
      <c r="AX67" s="940"/>
      <c r="AY67" s="940"/>
      <c r="AZ67" s="940"/>
      <c r="BA67" s="940"/>
      <c r="BB67" s="940"/>
      <c r="BC67" s="940"/>
      <c r="BD67" s="940"/>
      <c r="BE67" s="940"/>
      <c r="BF67" s="940"/>
      <c r="BG67" s="940"/>
      <c r="BH67" s="940"/>
      <c r="BI67" s="940"/>
      <c r="BJ67" s="940"/>
      <c r="BK67" s="940"/>
      <c r="BL67" s="940"/>
      <c r="BM67" s="940"/>
      <c r="BN67" s="940"/>
      <c r="BO67" s="940"/>
      <c r="BP67" s="940"/>
      <c r="BQ67" s="940"/>
      <c r="BR67" s="940"/>
      <c r="BS67" s="940"/>
      <c r="BT67" s="940"/>
      <c r="BU67" s="940"/>
      <c r="BV67" s="940"/>
      <c r="BW67" s="940"/>
      <c r="BX67" s="940"/>
      <c r="BY67" s="940"/>
      <c r="BZ67" s="940"/>
      <c r="CA67" s="940"/>
      <c r="CB67" s="940"/>
      <c r="CC67" s="940"/>
      <c r="CD67" s="940"/>
      <c r="CE67" s="940"/>
      <c r="CF67" s="940"/>
      <c r="CG67" s="940"/>
      <c r="CH67" s="940"/>
      <c r="CI67" s="940"/>
      <c r="CJ67" s="940"/>
      <c r="CK67" s="940"/>
      <c r="CL67" s="940"/>
      <c r="CM67" s="940"/>
      <c r="CN67" s="940"/>
      <c r="CO67" s="940"/>
      <c r="CP67" s="940"/>
      <c r="CQ67" s="940"/>
      <c r="CR67" s="940"/>
      <c r="CS67" s="940"/>
      <c r="CT67" s="940"/>
      <c r="CU67" s="940"/>
      <c r="CV67" s="940"/>
      <c r="CW67" s="940"/>
      <c r="CX67" s="940"/>
      <c r="CY67" s="940"/>
      <c r="CZ67" s="940"/>
      <c r="DA67" s="940"/>
      <c r="DB67" s="940"/>
      <c r="DC67" s="940"/>
      <c r="DD67" s="940"/>
      <c r="DE67" s="940"/>
      <c r="DF67" s="940"/>
      <c r="DG67" s="940"/>
      <c r="DH67" s="940"/>
      <c r="DI67" s="940"/>
      <c r="DJ67" s="940"/>
      <c r="DK67" s="940"/>
      <c r="DL67" s="940"/>
      <c r="DM67" s="940"/>
      <c r="DN67" s="940"/>
      <c r="DO67" s="940"/>
      <c r="DP67" s="940"/>
      <c r="DQ67" s="940"/>
      <c r="DR67" s="940"/>
      <c r="DS67" s="940"/>
      <c r="DT67" s="940"/>
      <c r="DU67" s="940"/>
      <c r="DV67" s="940"/>
      <c r="DW67" s="940"/>
    </row>
    <row r="68" spans="1:127" ht="13.7" customHeight="1" x14ac:dyDescent="0.3">
      <c r="A68" s="1216" t="s">
        <v>184</v>
      </c>
      <c r="B68" s="1217" t="str">
        <f t="shared" si="49"/>
        <v>rgb:[255,250,205], hsl:[ 54.0,100.0, 90.2], hwb:[ 54.0, 80.4,  0.0]</v>
      </c>
      <c r="C68" s="919" t="str">
        <f t="shared" si="50"/>
        <v>rgb(255 250 205)</v>
      </c>
      <c r="D68" s="919" t="str">
        <f t="shared" si="51"/>
        <v>hsl(54 100% 90.2%)</v>
      </c>
      <c r="E68" s="919" t="str">
        <f t="shared" si="52"/>
        <v>hwb(54 80.4% 0%)</v>
      </c>
      <c r="F68" s="957" t="str">
        <f t="shared" si="53"/>
        <v>255</v>
      </c>
      <c r="G68" s="958" t="str">
        <f t="shared" si="36"/>
        <v>250</v>
      </c>
      <c r="H68" s="959" t="str">
        <f t="shared" si="37"/>
        <v>205</v>
      </c>
      <c r="I68" s="957" t="str">
        <f t="shared" si="54"/>
        <v xml:space="preserve"> 54.0</v>
      </c>
      <c r="J68" s="958" t="str">
        <f t="shared" si="38"/>
        <v>100.0</v>
      </c>
      <c r="K68" s="959" t="str">
        <f t="shared" si="39"/>
        <v xml:space="preserve"> 90.2</v>
      </c>
      <c r="L68" s="957" t="str">
        <f t="shared" si="55"/>
        <v xml:space="preserve"> 54.0</v>
      </c>
      <c r="M68" s="958" t="str">
        <f t="shared" si="56"/>
        <v xml:space="preserve"> 80.4</v>
      </c>
      <c r="N68" s="959" t="str">
        <f t="shared" si="40"/>
        <v xml:space="preserve">  0.0</v>
      </c>
      <c r="O68" s="977">
        <f t="shared" si="41"/>
        <v>54</v>
      </c>
      <c r="P68" s="978">
        <f t="shared" si="42"/>
        <v>100</v>
      </c>
      <c r="Q68" s="979">
        <f t="shared" si="57"/>
        <v>90.2</v>
      </c>
      <c r="R68" s="977">
        <f t="shared" si="58"/>
        <v>54</v>
      </c>
      <c r="S68" s="978">
        <f t="shared" si="59"/>
        <v>80.400000000000006</v>
      </c>
      <c r="T68" s="979">
        <f t="shared" si="43"/>
        <v>0</v>
      </c>
      <c r="U68" s="966">
        <v>255</v>
      </c>
      <c r="V68" s="967">
        <v>250</v>
      </c>
      <c r="W68" s="968">
        <v>205</v>
      </c>
      <c r="X68" s="989">
        <f t="shared" si="44"/>
        <v>53.999999999999986</v>
      </c>
      <c r="Y68" s="990">
        <f t="shared" si="45"/>
        <v>100</v>
      </c>
      <c r="Z68" s="991">
        <f t="shared" si="46"/>
        <v>90.196078431372555</v>
      </c>
      <c r="AA68" s="989">
        <f t="shared" si="47"/>
        <v>80.392156862745097</v>
      </c>
      <c r="AB68" s="991">
        <f t="shared" si="48"/>
        <v>0</v>
      </c>
      <c r="AC68" s="948">
        <f t="shared" si="60"/>
        <v>1</v>
      </c>
      <c r="AD68" s="949">
        <f t="shared" si="61"/>
        <v>0.98039215686274506</v>
      </c>
      <c r="AE68" s="950">
        <f t="shared" si="62"/>
        <v>0.80392156862745101</v>
      </c>
      <c r="AF68" s="948">
        <f t="shared" si="63"/>
        <v>0.80392156862745101</v>
      </c>
      <c r="AG68" s="949">
        <f t="shared" si="64"/>
        <v>1</v>
      </c>
      <c r="AH68" s="949">
        <f t="shared" si="65"/>
        <v>0.19607843137254899</v>
      </c>
      <c r="AI68" s="950">
        <f t="shared" si="66"/>
        <v>1.803921568627451</v>
      </c>
      <c r="AJ68" s="940"/>
      <c r="AK68" s="940"/>
      <c r="AL68" s="940"/>
      <c r="AM68" s="940"/>
      <c r="AN68" s="940"/>
      <c r="AO68" s="940"/>
      <c r="AP68" s="940"/>
      <c r="AQ68" s="940"/>
      <c r="AR68" s="940"/>
      <c r="AS68" s="940"/>
      <c r="AT68" s="940"/>
      <c r="AU68" s="940"/>
      <c r="AV68" s="940"/>
      <c r="AW68" s="940"/>
      <c r="AX68" s="940"/>
      <c r="AY68" s="940"/>
      <c r="AZ68" s="940"/>
      <c r="BA68" s="940"/>
      <c r="BB68" s="940"/>
      <c r="BC68" s="940"/>
      <c r="BD68" s="940"/>
      <c r="BE68" s="940"/>
      <c r="BF68" s="940"/>
      <c r="BG68" s="940"/>
      <c r="BH68" s="940"/>
      <c r="BI68" s="940"/>
      <c r="BJ68" s="940"/>
      <c r="BK68" s="940"/>
      <c r="BL68" s="940"/>
      <c r="BM68" s="940"/>
      <c r="BN68" s="940"/>
      <c r="BO68" s="940"/>
      <c r="BP68" s="940"/>
      <c r="BQ68" s="940"/>
      <c r="BR68" s="940"/>
      <c r="BS68" s="940"/>
      <c r="BT68" s="940"/>
      <c r="BU68" s="940"/>
      <c r="BV68" s="940"/>
      <c r="BW68" s="940"/>
      <c r="BX68" s="940"/>
      <c r="BY68" s="940"/>
      <c r="BZ68" s="940"/>
      <c r="CA68" s="940"/>
      <c r="CB68" s="940"/>
      <c r="CC68" s="940"/>
      <c r="CD68" s="940"/>
      <c r="CE68" s="940"/>
      <c r="CF68" s="940"/>
      <c r="CG68" s="940"/>
      <c r="CH68" s="940"/>
      <c r="CI68" s="940"/>
      <c r="CJ68" s="940"/>
      <c r="CK68" s="940"/>
      <c r="CL68" s="940"/>
      <c r="CM68" s="940"/>
      <c r="CN68" s="940"/>
      <c r="CO68" s="940"/>
      <c r="CP68" s="940"/>
      <c r="CQ68" s="940"/>
      <c r="CR68" s="940"/>
      <c r="CS68" s="940"/>
      <c r="CT68" s="940"/>
      <c r="CU68" s="940"/>
      <c r="CV68" s="940"/>
      <c r="CW68" s="940"/>
      <c r="CX68" s="940"/>
      <c r="CY68" s="940"/>
      <c r="CZ68" s="940"/>
      <c r="DA68" s="940"/>
      <c r="DB68" s="940"/>
      <c r="DC68" s="940"/>
      <c r="DD68" s="940"/>
      <c r="DE68" s="940"/>
      <c r="DF68" s="940"/>
      <c r="DG68" s="940"/>
      <c r="DH68" s="940"/>
      <c r="DI68" s="940"/>
      <c r="DJ68" s="940"/>
      <c r="DK68" s="940"/>
      <c r="DL68" s="940"/>
      <c r="DM68" s="940"/>
      <c r="DN68" s="940"/>
      <c r="DO68" s="940"/>
      <c r="DP68" s="940"/>
      <c r="DQ68" s="940"/>
      <c r="DR68" s="940"/>
      <c r="DS68" s="940"/>
      <c r="DT68" s="940"/>
      <c r="DU68" s="940"/>
      <c r="DV68" s="940"/>
      <c r="DW68" s="940"/>
    </row>
    <row r="69" spans="1:127" ht="13.7" customHeight="1" x14ac:dyDescent="0.3">
      <c r="A69" s="1216" t="s">
        <v>185</v>
      </c>
      <c r="B69" s="1217" t="str">
        <f t="shared" si="49"/>
        <v>rgb:[173,216,230], hsl:[194.7, 53.3, 79.0], hwb:[194.7, 67.8,  9.8]</v>
      </c>
      <c r="C69" s="919" t="str">
        <f t="shared" si="50"/>
        <v>rgb(173 216 230)</v>
      </c>
      <c r="D69" s="919" t="str">
        <f t="shared" si="51"/>
        <v>hsl(194.7 53.3% 79%)</v>
      </c>
      <c r="E69" s="919" t="str">
        <f t="shared" si="52"/>
        <v>hwb(194.7 67.8% 9.8%)</v>
      </c>
      <c r="F69" s="957" t="str">
        <f t="shared" si="53"/>
        <v>173</v>
      </c>
      <c r="G69" s="958" t="str">
        <f t="shared" si="36"/>
        <v>216</v>
      </c>
      <c r="H69" s="959" t="str">
        <f t="shared" si="37"/>
        <v>230</v>
      </c>
      <c r="I69" s="957" t="str">
        <f t="shared" si="54"/>
        <v>194.7</v>
      </c>
      <c r="J69" s="958" t="str">
        <f t="shared" si="38"/>
        <v xml:space="preserve"> 53.3</v>
      </c>
      <c r="K69" s="959" t="str">
        <f t="shared" si="39"/>
        <v xml:space="preserve"> 79.0</v>
      </c>
      <c r="L69" s="957" t="str">
        <f t="shared" si="55"/>
        <v>194.7</v>
      </c>
      <c r="M69" s="958" t="str">
        <f t="shared" si="56"/>
        <v xml:space="preserve"> 67.8</v>
      </c>
      <c r="N69" s="959" t="str">
        <f t="shared" si="40"/>
        <v xml:space="preserve">  9.8</v>
      </c>
      <c r="O69" s="977">
        <f t="shared" si="41"/>
        <v>194.7</v>
      </c>
      <c r="P69" s="978">
        <f t="shared" si="42"/>
        <v>53.3</v>
      </c>
      <c r="Q69" s="979">
        <f t="shared" si="57"/>
        <v>79</v>
      </c>
      <c r="R69" s="977">
        <f t="shared" si="58"/>
        <v>194.7</v>
      </c>
      <c r="S69" s="978">
        <f t="shared" si="59"/>
        <v>67.8</v>
      </c>
      <c r="T69" s="979">
        <f t="shared" si="43"/>
        <v>9.8000000000000007</v>
      </c>
      <c r="U69" s="966">
        <v>173</v>
      </c>
      <c r="V69" s="967">
        <v>216</v>
      </c>
      <c r="W69" s="968">
        <v>230</v>
      </c>
      <c r="X69" s="989">
        <f t="shared" si="44"/>
        <v>194.73684210526315</v>
      </c>
      <c r="Y69" s="990">
        <f t="shared" si="45"/>
        <v>53.271028037383196</v>
      </c>
      <c r="Z69" s="991">
        <f t="shared" si="46"/>
        <v>79.019607843137265</v>
      </c>
      <c r="AA69" s="989">
        <f t="shared" si="47"/>
        <v>67.843137254901961</v>
      </c>
      <c r="AB69" s="991">
        <f t="shared" si="48"/>
        <v>9.8039215686274499</v>
      </c>
      <c r="AC69" s="948">
        <f t="shared" si="60"/>
        <v>0.67843137254901964</v>
      </c>
      <c r="AD69" s="949">
        <f t="shared" si="61"/>
        <v>0.84705882352941175</v>
      </c>
      <c r="AE69" s="950">
        <f t="shared" si="62"/>
        <v>0.90196078431372551</v>
      </c>
      <c r="AF69" s="948">
        <f t="shared" si="63"/>
        <v>0.67843137254901964</v>
      </c>
      <c r="AG69" s="949">
        <f t="shared" si="64"/>
        <v>0.90196078431372551</v>
      </c>
      <c r="AH69" s="949">
        <f t="shared" si="65"/>
        <v>0.22352941176470587</v>
      </c>
      <c r="AI69" s="950">
        <f t="shared" si="66"/>
        <v>1.5803921568627453</v>
      </c>
      <c r="AJ69" s="940"/>
      <c r="AK69" s="940"/>
      <c r="AL69" s="940"/>
      <c r="AM69" s="940"/>
      <c r="AN69" s="940"/>
      <c r="AO69" s="940"/>
      <c r="AP69" s="940"/>
      <c r="AQ69" s="940"/>
      <c r="AR69" s="940"/>
      <c r="AS69" s="940"/>
      <c r="AT69" s="940"/>
      <c r="AU69" s="940"/>
      <c r="AV69" s="940"/>
      <c r="AW69" s="940"/>
      <c r="AX69" s="940"/>
      <c r="AY69" s="940"/>
      <c r="AZ69" s="940"/>
      <c r="BA69" s="940"/>
      <c r="BB69" s="940"/>
      <c r="BC69" s="940"/>
      <c r="BD69" s="940"/>
      <c r="BE69" s="940"/>
      <c r="BF69" s="940"/>
      <c r="BG69" s="940"/>
      <c r="BH69" s="940"/>
      <c r="BI69" s="940"/>
      <c r="BJ69" s="940"/>
      <c r="BK69" s="940"/>
      <c r="BL69" s="940"/>
      <c r="BM69" s="940"/>
      <c r="BN69" s="940"/>
      <c r="BO69" s="940"/>
      <c r="BP69" s="940"/>
      <c r="BQ69" s="940"/>
      <c r="BR69" s="940"/>
      <c r="BS69" s="940"/>
      <c r="BT69" s="940"/>
      <c r="BU69" s="940"/>
      <c r="BV69" s="940"/>
      <c r="BW69" s="940"/>
      <c r="BX69" s="940"/>
      <c r="BY69" s="940"/>
      <c r="BZ69" s="940"/>
      <c r="CA69" s="940"/>
      <c r="CB69" s="940"/>
      <c r="CC69" s="940"/>
      <c r="CD69" s="940"/>
      <c r="CE69" s="940"/>
      <c r="CF69" s="940"/>
      <c r="CG69" s="940"/>
      <c r="CH69" s="940"/>
      <c r="CI69" s="940"/>
      <c r="CJ69" s="940"/>
      <c r="CK69" s="940"/>
      <c r="CL69" s="940"/>
      <c r="CM69" s="940"/>
      <c r="CN69" s="940"/>
      <c r="CO69" s="940"/>
      <c r="CP69" s="940"/>
      <c r="CQ69" s="940"/>
      <c r="CR69" s="940"/>
      <c r="CS69" s="940"/>
      <c r="CT69" s="940"/>
      <c r="CU69" s="940"/>
      <c r="CV69" s="940"/>
      <c r="CW69" s="940"/>
      <c r="CX69" s="940"/>
      <c r="CY69" s="940"/>
      <c r="CZ69" s="940"/>
      <c r="DA69" s="940"/>
      <c r="DB69" s="940"/>
      <c r="DC69" s="940"/>
      <c r="DD69" s="940"/>
      <c r="DE69" s="940"/>
      <c r="DF69" s="940"/>
      <c r="DG69" s="940"/>
      <c r="DH69" s="940"/>
      <c r="DI69" s="940"/>
      <c r="DJ69" s="940"/>
      <c r="DK69" s="940"/>
      <c r="DL69" s="940"/>
      <c r="DM69" s="940"/>
      <c r="DN69" s="940"/>
      <c r="DO69" s="940"/>
      <c r="DP69" s="940"/>
      <c r="DQ69" s="940"/>
      <c r="DR69" s="940"/>
      <c r="DS69" s="940"/>
      <c r="DT69" s="940"/>
      <c r="DU69" s="940"/>
      <c r="DV69" s="940"/>
      <c r="DW69" s="940"/>
    </row>
    <row r="70" spans="1:127" ht="13.7" customHeight="1" x14ac:dyDescent="0.3">
      <c r="A70" s="1216" t="s">
        <v>186</v>
      </c>
      <c r="B70" s="1217" t="str">
        <f t="shared" si="49"/>
        <v>rgb:[240,128,128], hsl:[  0.0, 78.9, 72.2], hwb:[  0.0, 50.2,  5.9]</v>
      </c>
      <c r="C70" s="919" t="str">
        <f t="shared" si="50"/>
        <v>rgb(240 128 128)</v>
      </c>
      <c r="D70" s="919" t="str">
        <f t="shared" si="51"/>
        <v>hsl(0 78.9% 72.2%)</v>
      </c>
      <c r="E70" s="919" t="str">
        <f t="shared" si="52"/>
        <v>hwb(0 50.2% 5.9%)</v>
      </c>
      <c r="F70" s="957" t="str">
        <f t="shared" si="53"/>
        <v>240</v>
      </c>
      <c r="G70" s="958" t="str">
        <f t="shared" si="36"/>
        <v>128</v>
      </c>
      <c r="H70" s="959" t="str">
        <f t="shared" si="37"/>
        <v>128</v>
      </c>
      <c r="I70" s="957" t="str">
        <f t="shared" si="54"/>
        <v xml:space="preserve">  0.0</v>
      </c>
      <c r="J70" s="958" t="str">
        <f t="shared" si="38"/>
        <v xml:space="preserve"> 78.9</v>
      </c>
      <c r="K70" s="959" t="str">
        <f t="shared" si="39"/>
        <v xml:space="preserve"> 72.2</v>
      </c>
      <c r="L70" s="957" t="str">
        <f t="shared" si="55"/>
        <v xml:space="preserve">  0.0</v>
      </c>
      <c r="M70" s="958" t="str">
        <f t="shared" si="56"/>
        <v xml:space="preserve"> 50.2</v>
      </c>
      <c r="N70" s="959" t="str">
        <f t="shared" si="40"/>
        <v xml:space="preserve">  5.9</v>
      </c>
      <c r="O70" s="977">
        <f t="shared" si="41"/>
        <v>0</v>
      </c>
      <c r="P70" s="978">
        <f t="shared" si="42"/>
        <v>78.900000000000006</v>
      </c>
      <c r="Q70" s="979">
        <f t="shared" si="57"/>
        <v>72.2</v>
      </c>
      <c r="R70" s="977">
        <f t="shared" si="58"/>
        <v>0</v>
      </c>
      <c r="S70" s="978">
        <f t="shared" si="59"/>
        <v>50.2</v>
      </c>
      <c r="T70" s="979">
        <f t="shared" si="43"/>
        <v>5.9</v>
      </c>
      <c r="U70" s="966">
        <v>240</v>
      </c>
      <c r="V70" s="967">
        <v>128</v>
      </c>
      <c r="W70" s="968">
        <v>128</v>
      </c>
      <c r="X70" s="989">
        <f t="shared" si="44"/>
        <v>0</v>
      </c>
      <c r="Y70" s="990">
        <f t="shared" si="45"/>
        <v>78.873239436619713</v>
      </c>
      <c r="Z70" s="991">
        <f t="shared" si="46"/>
        <v>72.156862745098039</v>
      </c>
      <c r="AA70" s="989">
        <f t="shared" si="47"/>
        <v>50.196078431372548</v>
      </c>
      <c r="AB70" s="991">
        <f t="shared" si="48"/>
        <v>5.8823529411764719</v>
      </c>
      <c r="AC70" s="948">
        <f t="shared" si="60"/>
        <v>0.94117647058823528</v>
      </c>
      <c r="AD70" s="949">
        <f t="shared" si="61"/>
        <v>0.50196078431372548</v>
      </c>
      <c r="AE70" s="950">
        <f t="shared" si="62"/>
        <v>0.50196078431372548</v>
      </c>
      <c r="AF70" s="948">
        <f t="shared" si="63"/>
        <v>0.50196078431372548</v>
      </c>
      <c r="AG70" s="949">
        <f t="shared" si="64"/>
        <v>0.94117647058823528</v>
      </c>
      <c r="AH70" s="949">
        <f t="shared" si="65"/>
        <v>0.4392156862745098</v>
      </c>
      <c r="AI70" s="950">
        <f t="shared" si="66"/>
        <v>1.4431372549019608</v>
      </c>
      <c r="AJ70" s="940"/>
      <c r="AK70" s="940"/>
      <c r="AL70" s="940"/>
      <c r="AM70" s="940"/>
      <c r="AN70" s="940"/>
      <c r="AO70" s="940"/>
      <c r="AP70" s="940"/>
      <c r="AQ70" s="940"/>
      <c r="AR70" s="940"/>
      <c r="AS70" s="940"/>
      <c r="AT70" s="940"/>
      <c r="AU70" s="940"/>
      <c r="AV70" s="940"/>
      <c r="AW70" s="940"/>
      <c r="AX70" s="940"/>
      <c r="AY70" s="940"/>
      <c r="AZ70" s="940"/>
      <c r="BA70" s="940"/>
      <c r="BB70" s="940"/>
      <c r="BC70" s="940"/>
      <c r="BD70" s="940"/>
      <c r="BE70" s="940"/>
      <c r="BF70" s="940"/>
      <c r="BG70" s="940"/>
      <c r="BH70" s="940"/>
      <c r="BI70" s="940"/>
      <c r="BJ70" s="940"/>
      <c r="BK70" s="940"/>
      <c r="BL70" s="940"/>
      <c r="BM70" s="940"/>
      <c r="BN70" s="940"/>
      <c r="BO70" s="940"/>
      <c r="BP70" s="940"/>
      <c r="BQ70" s="940"/>
      <c r="BR70" s="940"/>
      <c r="BS70" s="940"/>
      <c r="BT70" s="940"/>
      <c r="BU70" s="940"/>
      <c r="BV70" s="940"/>
      <c r="BW70" s="940"/>
      <c r="BX70" s="940"/>
      <c r="BY70" s="940"/>
      <c r="BZ70" s="940"/>
      <c r="CA70" s="940"/>
      <c r="CB70" s="940"/>
      <c r="CC70" s="940"/>
      <c r="CD70" s="940"/>
      <c r="CE70" s="940"/>
      <c r="CF70" s="940"/>
      <c r="CG70" s="940"/>
      <c r="CH70" s="940"/>
      <c r="CI70" s="940"/>
      <c r="CJ70" s="940"/>
      <c r="CK70" s="940"/>
      <c r="CL70" s="940"/>
      <c r="CM70" s="940"/>
      <c r="CN70" s="940"/>
      <c r="CO70" s="940"/>
      <c r="CP70" s="940"/>
      <c r="CQ70" s="940"/>
      <c r="CR70" s="940"/>
      <c r="CS70" s="940"/>
      <c r="CT70" s="940"/>
      <c r="CU70" s="940"/>
      <c r="CV70" s="940"/>
      <c r="CW70" s="940"/>
      <c r="CX70" s="940"/>
      <c r="CY70" s="940"/>
      <c r="CZ70" s="940"/>
      <c r="DA70" s="940"/>
      <c r="DB70" s="940"/>
      <c r="DC70" s="940"/>
      <c r="DD70" s="940"/>
      <c r="DE70" s="940"/>
      <c r="DF70" s="940"/>
      <c r="DG70" s="940"/>
      <c r="DH70" s="940"/>
      <c r="DI70" s="940"/>
      <c r="DJ70" s="940"/>
      <c r="DK70" s="940"/>
      <c r="DL70" s="940"/>
      <c r="DM70" s="940"/>
      <c r="DN70" s="940"/>
      <c r="DO70" s="940"/>
      <c r="DP70" s="940"/>
      <c r="DQ70" s="940"/>
      <c r="DR70" s="940"/>
      <c r="DS70" s="940"/>
      <c r="DT70" s="940"/>
      <c r="DU70" s="940"/>
      <c r="DV70" s="940"/>
      <c r="DW70" s="940"/>
    </row>
    <row r="71" spans="1:127" ht="13.7" customHeight="1" x14ac:dyDescent="0.3">
      <c r="A71" s="1216" t="s">
        <v>187</v>
      </c>
      <c r="B71" s="1217" t="str">
        <f t="shared" si="49"/>
        <v>rgb:[224,255,255], hsl:[180.0,100.0, 93.9], hwb:[180.0, 87.8,  0.0]</v>
      </c>
      <c r="C71" s="919" t="str">
        <f t="shared" si="50"/>
        <v>rgb(224 255 255)</v>
      </c>
      <c r="D71" s="919" t="str">
        <f t="shared" si="51"/>
        <v>hsl(180 100% 93.9%)</v>
      </c>
      <c r="E71" s="919" t="str">
        <f t="shared" si="52"/>
        <v>hwb(180 87.8% 0%)</v>
      </c>
      <c r="F71" s="957" t="str">
        <f t="shared" si="53"/>
        <v>224</v>
      </c>
      <c r="G71" s="958" t="str">
        <f t="shared" si="36"/>
        <v>255</v>
      </c>
      <c r="H71" s="959" t="str">
        <f t="shared" si="37"/>
        <v>255</v>
      </c>
      <c r="I71" s="957" t="str">
        <f t="shared" si="54"/>
        <v>180.0</v>
      </c>
      <c r="J71" s="958" t="str">
        <f t="shared" si="38"/>
        <v>100.0</v>
      </c>
      <c r="K71" s="959" t="str">
        <f t="shared" si="39"/>
        <v xml:space="preserve"> 93.9</v>
      </c>
      <c r="L71" s="957" t="str">
        <f t="shared" si="55"/>
        <v>180.0</v>
      </c>
      <c r="M71" s="958" t="str">
        <f t="shared" si="56"/>
        <v xml:space="preserve"> 87.8</v>
      </c>
      <c r="N71" s="959" t="str">
        <f t="shared" si="40"/>
        <v xml:space="preserve">  0.0</v>
      </c>
      <c r="O71" s="977">
        <f t="shared" si="41"/>
        <v>180</v>
      </c>
      <c r="P71" s="978">
        <f t="shared" si="42"/>
        <v>100</v>
      </c>
      <c r="Q71" s="979">
        <f t="shared" si="57"/>
        <v>93.9</v>
      </c>
      <c r="R71" s="977">
        <f t="shared" si="58"/>
        <v>180</v>
      </c>
      <c r="S71" s="978">
        <f t="shared" si="59"/>
        <v>87.8</v>
      </c>
      <c r="T71" s="979">
        <f t="shared" si="43"/>
        <v>0</v>
      </c>
      <c r="U71" s="966">
        <v>224</v>
      </c>
      <c r="V71" s="967">
        <v>255</v>
      </c>
      <c r="W71" s="968">
        <v>255</v>
      </c>
      <c r="X71" s="989">
        <f t="shared" si="44"/>
        <v>180</v>
      </c>
      <c r="Y71" s="990">
        <f t="shared" si="45"/>
        <v>100</v>
      </c>
      <c r="Z71" s="991">
        <f t="shared" si="46"/>
        <v>93.921568627450981</v>
      </c>
      <c r="AA71" s="989">
        <f t="shared" si="47"/>
        <v>87.843137254901961</v>
      </c>
      <c r="AB71" s="991">
        <f t="shared" si="48"/>
        <v>0</v>
      </c>
      <c r="AC71" s="948">
        <f t="shared" si="60"/>
        <v>0.8784313725490196</v>
      </c>
      <c r="AD71" s="949">
        <f t="shared" si="61"/>
        <v>1</v>
      </c>
      <c r="AE71" s="950">
        <f t="shared" si="62"/>
        <v>1</v>
      </c>
      <c r="AF71" s="948">
        <f t="shared" si="63"/>
        <v>0.8784313725490196</v>
      </c>
      <c r="AG71" s="949">
        <f t="shared" si="64"/>
        <v>1</v>
      </c>
      <c r="AH71" s="949">
        <f t="shared" si="65"/>
        <v>0.1215686274509804</v>
      </c>
      <c r="AI71" s="950">
        <f t="shared" si="66"/>
        <v>1.8784313725490196</v>
      </c>
      <c r="AJ71" s="940"/>
      <c r="AK71" s="940"/>
      <c r="AL71" s="940"/>
      <c r="AM71" s="940"/>
      <c r="AN71" s="940"/>
      <c r="AO71" s="940"/>
      <c r="AP71" s="940"/>
      <c r="AQ71" s="940"/>
      <c r="AR71" s="940"/>
      <c r="AS71" s="940"/>
      <c r="AT71" s="940"/>
      <c r="AU71" s="940"/>
      <c r="AV71" s="940"/>
      <c r="AW71" s="940"/>
      <c r="AX71" s="940"/>
      <c r="AY71" s="940"/>
      <c r="AZ71" s="940"/>
      <c r="BA71" s="940"/>
      <c r="BB71" s="940"/>
      <c r="BC71" s="940"/>
      <c r="BD71" s="940"/>
      <c r="BE71" s="940"/>
      <c r="BF71" s="940"/>
      <c r="BG71" s="940"/>
      <c r="BH71" s="940"/>
      <c r="BI71" s="940"/>
      <c r="BJ71" s="940"/>
      <c r="BK71" s="940"/>
      <c r="BL71" s="940"/>
      <c r="BM71" s="940"/>
      <c r="BN71" s="940"/>
      <c r="BO71" s="940"/>
      <c r="BP71" s="940"/>
      <c r="BQ71" s="940"/>
      <c r="BR71" s="940"/>
      <c r="BS71" s="940"/>
      <c r="BT71" s="940"/>
      <c r="BU71" s="940"/>
      <c r="BV71" s="940"/>
      <c r="BW71" s="940"/>
      <c r="BX71" s="940"/>
      <c r="BY71" s="940"/>
      <c r="BZ71" s="940"/>
      <c r="CA71" s="940"/>
      <c r="CB71" s="940"/>
      <c r="CC71" s="940"/>
      <c r="CD71" s="940"/>
      <c r="CE71" s="940"/>
      <c r="CF71" s="940"/>
      <c r="CG71" s="940"/>
      <c r="CH71" s="940"/>
      <c r="CI71" s="940"/>
      <c r="CJ71" s="940"/>
      <c r="CK71" s="940"/>
      <c r="CL71" s="940"/>
      <c r="CM71" s="940"/>
      <c r="CN71" s="940"/>
      <c r="CO71" s="940"/>
      <c r="CP71" s="940"/>
      <c r="CQ71" s="940"/>
      <c r="CR71" s="940"/>
      <c r="CS71" s="940"/>
      <c r="CT71" s="940"/>
      <c r="CU71" s="940"/>
      <c r="CV71" s="940"/>
      <c r="CW71" s="940"/>
      <c r="CX71" s="940"/>
      <c r="CY71" s="940"/>
      <c r="CZ71" s="940"/>
      <c r="DA71" s="940"/>
      <c r="DB71" s="940"/>
      <c r="DC71" s="940"/>
      <c r="DD71" s="940"/>
      <c r="DE71" s="940"/>
      <c r="DF71" s="940"/>
      <c r="DG71" s="940"/>
      <c r="DH71" s="940"/>
      <c r="DI71" s="940"/>
      <c r="DJ71" s="940"/>
      <c r="DK71" s="940"/>
      <c r="DL71" s="940"/>
      <c r="DM71" s="940"/>
      <c r="DN71" s="940"/>
      <c r="DO71" s="940"/>
      <c r="DP71" s="940"/>
      <c r="DQ71" s="940"/>
      <c r="DR71" s="940"/>
      <c r="DS71" s="940"/>
      <c r="DT71" s="940"/>
      <c r="DU71" s="940"/>
      <c r="DV71" s="940"/>
      <c r="DW71" s="940"/>
    </row>
    <row r="72" spans="1:127" ht="13.7" customHeight="1" x14ac:dyDescent="0.3">
      <c r="A72" s="1216" t="s">
        <v>188</v>
      </c>
      <c r="B72" s="1217" t="str">
        <f t="shared" si="49"/>
        <v>rgb:[250,250,210], hsl:[ 60.0, 80.0, 90.2], hwb:[ 60.0, 82.4,  2.0]</v>
      </c>
      <c r="C72" s="919" t="str">
        <f t="shared" si="50"/>
        <v>rgb(250 250 210)</v>
      </c>
      <c r="D72" s="919" t="str">
        <f t="shared" si="51"/>
        <v>hsl(60 80% 90.2%)</v>
      </c>
      <c r="E72" s="919" t="str">
        <f t="shared" si="52"/>
        <v>hwb(60 82.4% 2%)</v>
      </c>
      <c r="F72" s="957" t="str">
        <f t="shared" si="53"/>
        <v>250</v>
      </c>
      <c r="G72" s="958" t="str">
        <f t="shared" si="36"/>
        <v>250</v>
      </c>
      <c r="H72" s="959" t="str">
        <f t="shared" si="37"/>
        <v>210</v>
      </c>
      <c r="I72" s="957" t="str">
        <f t="shared" si="54"/>
        <v xml:space="preserve"> 60.0</v>
      </c>
      <c r="J72" s="958" t="str">
        <f t="shared" si="38"/>
        <v xml:space="preserve"> 80.0</v>
      </c>
      <c r="K72" s="959" t="str">
        <f t="shared" si="39"/>
        <v xml:space="preserve"> 90.2</v>
      </c>
      <c r="L72" s="957" t="str">
        <f t="shared" si="55"/>
        <v xml:space="preserve"> 60.0</v>
      </c>
      <c r="M72" s="958" t="str">
        <f t="shared" si="56"/>
        <v xml:space="preserve"> 82.4</v>
      </c>
      <c r="N72" s="959" t="str">
        <f t="shared" si="40"/>
        <v xml:space="preserve">  2.0</v>
      </c>
      <c r="O72" s="977">
        <f t="shared" si="41"/>
        <v>60</v>
      </c>
      <c r="P72" s="978">
        <f t="shared" si="42"/>
        <v>80</v>
      </c>
      <c r="Q72" s="979">
        <f t="shared" si="57"/>
        <v>90.2</v>
      </c>
      <c r="R72" s="977">
        <f t="shared" si="58"/>
        <v>60</v>
      </c>
      <c r="S72" s="978">
        <f t="shared" si="59"/>
        <v>82.4</v>
      </c>
      <c r="T72" s="979">
        <f t="shared" si="43"/>
        <v>2</v>
      </c>
      <c r="U72" s="966">
        <v>250</v>
      </c>
      <c r="V72" s="967">
        <v>250</v>
      </c>
      <c r="W72" s="968">
        <v>210</v>
      </c>
      <c r="X72" s="989">
        <f t="shared" si="44"/>
        <v>60</v>
      </c>
      <c r="Y72" s="990">
        <f t="shared" si="45"/>
        <v>79.999999999999915</v>
      </c>
      <c r="Z72" s="991">
        <f t="shared" si="46"/>
        <v>90.196078431372541</v>
      </c>
      <c r="AA72" s="989">
        <f t="shared" si="47"/>
        <v>82.35294117647058</v>
      </c>
      <c r="AB72" s="991">
        <f t="shared" si="48"/>
        <v>1.9607843137254943</v>
      </c>
      <c r="AC72" s="948">
        <f t="shared" si="60"/>
        <v>0.98039215686274506</v>
      </c>
      <c r="AD72" s="949">
        <f t="shared" si="61"/>
        <v>0.98039215686274506</v>
      </c>
      <c r="AE72" s="950">
        <f t="shared" si="62"/>
        <v>0.82352941176470584</v>
      </c>
      <c r="AF72" s="948">
        <f t="shared" si="63"/>
        <v>0.82352941176470584</v>
      </c>
      <c r="AG72" s="949">
        <f t="shared" si="64"/>
        <v>0.98039215686274506</v>
      </c>
      <c r="AH72" s="949">
        <f t="shared" si="65"/>
        <v>0.15686274509803921</v>
      </c>
      <c r="AI72" s="950">
        <f t="shared" si="66"/>
        <v>1.8039215686274508</v>
      </c>
      <c r="AJ72" s="940"/>
      <c r="AK72" s="940"/>
      <c r="AL72" s="940"/>
      <c r="AM72" s="940"/>
      <c r="AN72" s="940"/>
      <c r="AO72" s="940"/>
      <c r="AP72" s="940"/>
      <c r="AQ72" s="940"/>
      <c r="AR72" s="940"/>
      <c r="AS72" s="940"/>
      <c r="AT72" s="940"/>
      <c r="AU72" s="940"/>
      <c r="AV72" s="940"/>
      <c r="AW72" s="940"/>
      <c r="AX72" s="940"/>
      <c r="AY72" s="940"/>
      <c r="AZ72" s="940"/>
      <c r="BA72" s="940"/>
      <c r="BB72" s="940"/>
      <c r="BC72" s="940"/>
      <c r="BD72" s="940"/>
      <c r="BE72" s="940"/>
      <c r="BF72" s="940"/>
      <c r="BG72" s="940"/>
      <c r="BH72" s="940"/>
      <c r="BI72" s="940"/>
      <c r="BJ72" s="940"/>
      <c r="BK72" s="940"/>
      <c r="BL72" s="940"/>
      <c r="BM72" s="940"/>
      <c r="BN72" s="940"/>
      <c r="BO72" s="940"/>
      <c r="BP72" s="940"/>
      <c r="BQ72" s="940"/>
      <c r="BR72" s="940"/>
      <c r="BS72" s="940"/>
      <c r="BT72" s="940"/>
      <c r="BU72" s="940"/>
      <c r="BV72" s="940"/>
      <c r="BW72" s="940"/>
      <c r="BX72" s="940"/>
      <c r="BY72" s="940"/>
      <c r="BZ72" s="940"/>
      <c r="CA72" s="940"/>
      <c r="CB72" s="940"/>
      <c r="CC72" s="940"/>
      <c r="CD72" s="940"/>
      <c r="CE72" s="940"/>
      <c r="CF72" s="940"/>
      <c r="CG72" s="940"/>
      <c r="CH72" s="940"/>
      <c r="CI72" s="940"/>
      <c r="CJ72" s="940"/>
      <c r="CK72" s="940"/>
      <c r="CL72" s="940"/>
      <c r="CM72" s="940"/>
      <c r="CN72" s="940"/>
      <c r="CO72" s="940"/>
      <c r="CP72" s="940"/>
      <c r="CQ72" s="940"/>
      <c r="CR72" s="940"/>
      <c r="CS72" s="940"/>
      <c r="CT72" s="940"/>
      <c r="CU72" s="940"/>
      <c r="CV72" s="940"/>
      <c r="CW72" s="940"/>
      <c r="CX72" s="940"/>
      <c r="CY72" s="940"/>
      <c r="CZ72" s="940"/>
      <c r="DA72" s="940"/>
      <c r="DB72" s="940"/>
      <c r="DC72" s="940"/>
      <c r="DD72" s="940"/>
      <c r="DE72" s="940"/>
      <c r="DF72" s="940"/>
      <c r="DG72" s="940"/>
      <c r="DH72" s="940"/>
      <c r="DI72" s="940"/>
      <c r="DJ72" s="940"/>
      <c r="DK72" s="940"/>
      <c r="DL72" s="940"/>
      <c r="DM72" s="940"/>
      <c r="DN72" s="940"/>
      <c r="DO72" s="940"/>
      <c r="DP72" s="940"/>
      <c r="DQ72" s="940"/>
      <c r="DR72" s="940"/>
      <c r="DS72" s="940"/>
      <c r="DT72" s="940"/>
      <c r="DU72" s="940"/>
      <c r="DV72" s="940"/>
      <c r="DW72" s="940"/>
    </row>
    <row r="73" spans="1:127" ht="13.7" customHeight="1" x14ac:dyDescent="0.3">
      <c r="A73" s="1216" t="s">
        <v>189</v>
      </c>
      <c r="B73" s="1217" t="str">
        <f t="shared" si="49"/>
        <v>rgb:[211,211,211], hsl:[  0.0,  0.0, 82.7], hwb:[  0.0, 82.7, 17.3]</v>
      </c>
      <c r="C73" s="919" t="str">
        <f t="shared" si="50"/>
        <v>rgb(211 211 211)</v>
      </c>
      <c r="D73" s="919" t="str">
        <f t="shared" si="51"/>
        <v>hsl(0 0% 82.7%)</v>
      </c>
      <c r="E73" s="919" t="str">
        <f t="shared" si="52"/>
        <v>hwb(0 82.7% 17.3%)</v>
      </c>
      <c r="F73" s="957" t="str">
        <f t="shared" si="53"/>
        <v>211</v>
      </c>
      <c r="G73" s="958" t="str">
        <f t="shared" si="36"/>
        <v>211</v>
      </c>
      <c r="H73" s="959" t="str">
        <f t="shared" si="37"/>
        <v>211</v>
      </c>
      <c r="I73" s="957" t="str">
        <f t="shared" si="54"/>
        <v xml:space="preserve">  0.0</v>
      </c>
      <c r="J73" s="958" t="str">
        <f t="shared" si="38"/>
        <v xml:space="preserve">  0.0</v>
      </c>
      <c r="K73" s="959" t="str">
        <f t="shared" si="39"/>
        <v xml:space="preserve"> 82.7</v>
      </c>
      <c r="L73" s="957" t="str">
        <f t="shared" si="55"/>
        <v xml:space="preserve">  0.0</v>
      </c>
      <c r="M73" s="958" t="str">
        <f t="shared" si="56"/>
        <v xml:space="preserve"> 82.7</v>
      </c>
      <c r="N73" s="959" t="str">
        <f t="shared" si="40"/>
        <v xml:space="preserve"> 17.3</v>
      </c>
      <c r="O73" s="977">
        <f t="shared" si="41"/>
        <v>0</v>
      </c>
      <c r="P73" s="978">
        <f t="shared" si="42"/>
        <v>0</v>
      </c>
      <c r="Q73" s="979">
        <f t="shared" si="57"/>
        <v>82.7</v>
      </c>
      <c r="R73" s="977">
        <f t="shared" si="58"/>
        <v>0</v>
      </c>
      <c r="S73" s="978">
        <f t="shared" si="59"/>
        <v>82.7</v>
      </c>
      <c r="T73" s="979">
        <f t="shared" si="43"/>
        <v>17.3</v>
      </c>
      <c r="U73" s="966">
        <v>211</v>
      </c>
      <c r="V73" s="967">
        <v>211</v>
      </c>
      <c r="W73" s="968">
        <v>211</v>
      </c>
      <c r="X73" s="989">
        <f t="shared" si="44"/>
        <v>0</v>
      </c>
      <c r="Y73" s="990">
        <f t="shared" si="45"/>
        <v>0</v>
      </c>
      <c r="Z73" s="991">
        <f t="shared" si="46"/>
        <v>82.745098039215677</v>
      </c>
      <c r="AA73" s="989">
        <f t="shared" si="47"/>
        <v>82.745098039215677</v>
      </c>
      <c r="AB73" s="991">
        <f t="shared" si="48"/>
        <v>17.25490196078432</v>
      </c>
      <c r="AC73" s="948">
        <f t="shared" si="60"/>
        <v>0.82745098039215681</v>
      </c>
      <c r="AD73" s="949">
        <f t="shared" si="61"/>
        <v>0.82745098039215681</v>
      </c>
      <c r="AE73" s="950">
        <f t="shared" si="62"/>
        <v>0.82745098039215681</v>
      </c>
      <c r="AF73" s="948">
        <f t="shared" si="63"/>
        <v>0.82745098039215681</v>
      </c>
      <c r="AG73" s="949">
        <f t="shared" si="64"/>
        <v>0.82745098039215681</v>
      </c>
      <c r="AH73" s="949">
        <f t="shared" si="65"/>
        <v>0</v>
      </c>
      <c r="AI73" s="950">
        <f t="shared" si="66"/>
        <v>1.6549019607843136</v>
      </c>
      <c r="AJ73" s="940"/>
      <c r="AK73" s="940"/>
      <c r="AL73" s="940"/>
      <c r="AM73" s="940"/>
      <c r="AN73" s="940"/>
      <c r="AO73" s="940"/>
      <c r="AP73" s="940"/>
      <c r="AQ73" s="940"/>
      <c r="AR73" s="940"/>
      <c r="AS73" s="940"/>
      <c r="AT73" s="940"/>
      <c r="AU73" s="940"/>
      <c r="AV73" s="940"/>
      <c r="AW73" s="940"/>
      <c r="AX73" s="940"/>
      <c r="AY73" s="940"/>
      <c r="AZ73" s="940"/>
      <c r="BA73" s="940"/>
      <c r="BB73" s="940"/>
      <c r="BC73" s="940"/>
      <c r="BD73" s="940"/>
      <c r="BE73" s="940"/>
      <c r="BF73" s="940"/>
      <c r="BG73" s="940"/>
      <c r="BH73" s="940"/>
      <c r="BI73" s="940"/>
      <c r="BJ73" s="940"/>
      <c r="BK73" s="940"/>
      <c r="BL73" s="940"/>
      <c r="BM73" s="940"/>
      <c r="BN73" s="940"/>
      <c r="BO73" s="940"/>
      <c r="BP73" s="940"/>
      <c r="BQ73" s="940"/>
      <c r="BR73" s="940"/>
      <c r="BS73" s="940"/>
      <c r="BT73" s="940"/>
      <c r="BU73" s="940"/>
      <c r="BV73" s="940"/>
      <c r="BW73" s="940"/>
      <c r="BX73" s="940"/>
      <c r="BY73" s="940"/>
      <c r="BZ73" s="940"/>
      <c r="CA73" s="940"/>
      <c r="CB73" s="940"/>
      <c r="CC73" s="940"/>
      <c r="CD73" s="940"/>
      <c r="CE73" s="940"/>
      <c r="CF73" s="940"/>
      <c r="CG73" s="940"/>
      <c r="CH73" s="940"/>
      <c r="CI73" s="940"/>
      <c r="CJ73" s="940"/>
      <c r="CK73" s="940"/>
      <c r="CL73" s="940"/>
      <c r="CM73" s="940"/>
      <c r="CN73" s="940"/>
      <c r="CO73" s="940"/>
      <c r="CP73" s="940"/>
      <c r="CQ73" s="940"/>
      <c r="CR73" s="940"/>
      <c r="CS73" s="940"/>
      <c r="CT73" s="940"/>
      <c r="CU73" s="940"/>
      <c r="CV73" s="940"/>
      <c r="CW73" s="940"/>
      <c r="CX73" s="940"/>
      <c r="CY73" s="940"/>
      <c r="CZ73" s="940"/>
      <c r="DA73" s="940"/>
      <c r="DB73" s="940"/>
      <c r="DC73" s="940"/>
      <c r="DD73" s="940"/>
      <c r="DE73" s="940"/>
      <c r="DF73" s="940"/>
      <c r="DG73" s="940"/>
      <c r="DH73" s="940"/>
      <c r="DI73" s="940"/>
      <c r="DJ73" s="940"/>
      <c r="DK73" s="940"/>
      <c r="DL73" s="940"/>
      <c r="DM73" s="940"/>
      <c r="DN73" s="940"/>
      <c r="DO73" s="940"/>
      <c r="DP73" s="940"/>
      <c r="DQ73" s="940"/>
      <c r="DR73" s="940"/>
      <c r="DS73" s="940"/>
      <c r="DT73" s="940"/>
      <c r="DU73" s="940"/>
      <c r="DV73" s="940"/>
      <c r="DW73" s="940"/>
    </row>
    <row r="74" spans="1:127" ht="13.7" customHeight="1" x14ac:dyDescent="0.3">
      <c r="A74" s="1216" t="s">
        <v>190</v>
      </c>
      <c r="B74" s="1217" t="str">
        <f t="shared" si="49"/>
        <v>rgb:[144,238,144], hsl:[120.0, 73.4, 74.9], hwb:[120.0, 56.5,  6.7]</v>
      </c>
      <c r="C74" s="919" t="str">
        <f t="shared" si="50"/>
        <v>rgb(144 238 144)</v>
      </c>
      <c r="D74" s="919" t="str">
        <f t="shared" si="51"/>
        <v>hsl(120 73.4% 74.9%)</v>
      </c>
      <c r="E74" s="919" t="str">
        <f t="shared" si="52"/>
        <v>hwb(120 56.5% 6.7%)</v>
      </c>
      <c r="F74" s="957" t="str">
        <f t="shared" si="53"/>
        <v>144</v>
      </c>
      <c r="G74" s="958" t="str">
        <f t="shared" si="36"/>
        <v>238</v>
      </c>
      <c r="H74" s="959" t="str">
        <f t="shared" si="37"/>
        <v>144</v>
      </c>
      <c r="I74" s="957" t="str">
        <f t="shared" si="54"/>
        <v>120.0</v>
      </c>
      <c r="J74" s="958" t="str">
        <f t="shared" si="38"/>
        <v xml:space="preserve"> 73.4</v>
      </c>
      <c r="K74" s="959" t="str">
        <f t="shared" si="39"/>
        <v xml:space="preserve"> 74.9</v>
      </c>
      <c r="L74" s="957" t="str">
        <f t="shared" si="55"/>
        <v>120.0</v>
      </c>
      <c r="M74" s="958" t="str">
        <f t="shared" si="56"/>
        <v xml:space="preserve"> 56.5</v>
      </c>
      <c r="N74" s="959" t="str">
        <f t="shared" si="40"/>
        <v xml:space="preserve">  6.7</v>
      </c>
      <c r="O74" s="977">
        <f t="shared" si="41"/>
        <v>120</v>
      </c>
      <c r="P74" s="978">
        <f t="shared" si="42"/>
        <v>73.400000000000006</v>
      </c>
      <c r="Q74" s="979">
        <f t="shared" si="57"/>
        <v>74.900000000000006</v>
      </c>
      <c r="R74" s="977">
        <f t="shared" si="58"/>
        <v>120</v>
      </c>
      <c r="S74" s="978">
        <f t="shared" si="59"/>
        <v>56.5</v>
      </c>
      <c r="T74" s="979">
        <f t="shared" si="43"/>
        <v>6.7</v>
      </c>
      <c r="U74" s="966">
        <v>144</v>
      </c>
      <c r="V74" s="967">
        <v>238</v>
      </c>
      <c r="W74" s="968">
        <v>144</v>
      </c>
      <c r="X74" s="989">
        <f t="shared" si="44"/>
        <v>120</v>
      </c>
      <c r="Y74" s="990">
        <f t="shared" si="45"/>
        <v>73.4375</v>
      </c>
      <c r="Z74" s="991">
        <f t="shared" si="46"/>
        <v>74.901960784313729</v>
      </c>
      <c r="AA74" s="989">
        <f t="shared" si="47"/>
        <v>56.470588235294116</v>
      </c>
      <c r="AB74" s="991">
        <f t="shared" si="48"/>
        <v>6.6666666666666652</v>
      </c>
      <c r="AC74" s="948">
        <f t="shared" si="60"/>
        <v>0.56470588235294117</v>
      </c>
      <c r="AD74" s="949">
        <f t="shared" si="61"/>
        <v>0.93333333333333335</v>
      </c>
      <c r="AE74" s="950">
        <f t="shared" si="62"/>
        <v>0.56470588235294117</v>
      </c>
      <c r="AF74" s="948">
        <f t="shared" si="63"/>
        <v>0.56470588235294117</v>
      </c>
      <c r="AG74" s="949">
        <f t="shared" si="64"/>
        <v>0.93333333333333335</v>
      </c>
      <c r="AH74" s="949">
        <f t="shared" si="65"/>
        <v>0.36862745098039218</v>
      </c>
      <c r="AI74" s="950">
        <f t="shared" si="66"/>
        <v>1.4980392156862745</v>
      </c>
      <c r="AJ74" s="940"/>
      <c r="AK74" s="940"/>
      <c r="AL74" s="940"/>
      <c r="AM74" s="940"/>
      <c r="AN74" s="940"/>
      <c r="AO74" s="940"/>
      <c r="AP74" s="940"/>
      <c r="AQ74" s="940"/>
      <c r="AR74" s="940"/>
      <c r="AS74" s="940"/>
      <c r="AT74" s="940"/>
      <c r="AU74" s="940"/>
      <c r="AV74" s="940"/>
      <c r="AW74" s="940"/>
      <c r="AX74" s="940"/>
      <c r="AY74" s="940"/>
      <c r="AZ74" s="940"/>
      <c r="BA74" s="940"/>
      <c r="BB74" s="940"/>
      <c r="BC74" s="940"/>
      <c r="BD74" s="940"/>
      <c r="BE74" s="940"/>
      <c r="BF74" s="940"/>
      <c r="BG74" s="940"/>
      <c r="BH74" s="940"/>
      <c r="BI74" s="940"/>
      <c r="BJ74" s="940"/>
      <c r="BK74" s="940"/>
      <c r="BL74" s="940"/>
      <c r="BM74" s="940"/>
      <c r="BN74" s="940"/>
      <c r="BO74" s="940"/>
      <c r="BP74" s="940"/>
      <c r="BQ74" s="940"/>
      <c r="BR74" s="940"/>
      <c r="BS74" s="940"/>
      <c r="BT74" s="940"/>
      <c r="BU74" s="940"/>
      <c r="BV74" s="940"/>
      <c r="BW74" s="940"/>
      <c r="BX74" s="940"/>
      <c r="BY74" s="940"/>
      <c r="BZ74" s="940"/>
      <c r="CA74" s="940"/>
      <c r="CB74" s="940"/>
      <c r="CC74" s="940"/>
      <c r="CD74" s="940"/>
      <c r="CE74" s="940"/>
      <c r="CF74" s="940"/>
      <c r="CG74" s="940"/>
      <c r="CH74" s="940"/>
      <c r="CI74" s="940"/>
      <c r="CJ74" s="940"/>
      <c r="CK74" s="940"/>
      <c r="CL74" s="940"/>
      <c r="CM74" s="940"/>
      <c r="CN74" s="940"/>
      <c r="CO74" s="940"/>
      <c r="CP74" s="940"/>
      <c r="CQ74" s="940"/>
      <c r="CR74" s="940"/>
      <c r="CS74" s="940"/>
      <c r="CT74" s="940"/>
      <c r="CU74" s="940"/>
      <c r="CV74" s="940"/>
      <c r="CW74" s="940"/>
      <c r="CX74" s="940"/>
      <c r="CY74" s="940"/>
      <c r="CZ74" s="940"/>
      <c r="DA74" s="940"/>
      <c r="DB74" s="940"/>
      <c r="DC74" s="940"/>
      <c r="DD74" s="940"/>
      <c r="DE74" s="940"/>
      <c r="DF74" s="940"/>
      <c r="DG74" s="940"/>
      <c r="DH74" s="940"/>
      <c r="DI74" s="940"/>
      <c r="DJ74" s="940"/>
      <c r="DK74" s="940"/>
      <c r="DL74" s="940"/>
      <c r="DM74" s="940"/>
      <c r="DN74" s="940"/>
      <c r="DO74" s="940"/>
      <c r="DP74" s="940"/>
      <c r="DQ74" s="940"/>
      <c r="DR74" s="940"/>
      <c r="DS74" s="940"/>
      <c r="DT74" s="940"/>
      <c r="DU74" s="940"/>
      <c r="DV74" s="940"/>
      <c r="DW74" s="940"/>
    </row>
    <row r="75" spans="1:127" ht="13.7" customHeight="1" x14ac:dyDescent="0.3">
      <c r="A75" s="1216" t="s">
        <v>191</v>
      </c>
      <c r="B75" s="1217" t="str">
        <f t="shared" si="49"/>
        <v>rgb:[211,211,211], hsl:[  0.0,  0.0, 82.7], hwb:[  0.0, 82.7, 17.3]</v>
      </c>
      <c r="C75" s="919" t="str">
        <f t="shared" si="50"/>
        <v>rgb(211 211 211)</v>
      </c>
      <c r="D75" s="919" t="str">
        <f t="shared" si="51"/>
        <v>hsl(0 0% 82.7%)</v>
      </c>
      <c r="E75" s="919" t="str">
        <f t="shared" si="52"/>
        <v>hwb(0 82.7% 17.3%)</v>
      </c>
      <c r="F75" s="957" t="str">
        <f t="shared" si="53"/>
        <v>211</v>
      </c>
      <c r="G75" s="958" t="str">
        <f t="shared" si="36"/>
        <v>211</v>
      </c>
      <c r="H75" s="959" t="str">
        <f t="shared" si="37"/>
        <v>211</v>
      </c>
      <c r="I75" s="957" t="str">
        <f t="shared" si="54"/>
        <v xml:space="preserve">  0.0</v>
      </c>
      <c r="J75" s="958" t="str">
        <f t="shared" si="38"/>
        <v xml:space="preserve">  0.0</v>
      </c>
      <c r="K75" s="959" t="str">
        <f t="shared" si="39"/>
        <v xml:space="preserve"> 82.7</v>
      </c>
      <c r="L75" s="957" t="str">
        <f t="shared" si="55"/>
        <v xml:space="preserve">  0.0</v>
      </c>
      <c r="M75" s="958" t="str">
        <f t="shared" si="56"/>
        <v xml:space="preserve"> 82.7</v>
      </c>
      <c r="N75" s="959" t="str">
        <f t="shared" si="40"/>
        <v xml:space="preserve"> 17.3</v>
      </c>
      <c r="O75" s="977">
        <f t="shared" si="41"/>
        <v>0</v>
      </c>
      <c r="P75" s="978">
        <f t="shared" si="42"/>
        <v>0</v>
      </c>
      <c r="Q75" s="979">
        <f t="shared" si="57"/>
        <v>82.7</v>
      </c>
      <c r="R75" s="977">
        <f t="shared" si="58"/>
        <v>0</v>
      </c>
      <c r="S75" s="978">
        <f t="shared" si="59"/>
        <v>82.7</v>
      </c>
      <c r="T75" s="979">
        <f t="shared" si="43"/>
        <v>17.3</v>
      </c>
      <c r="U75" s="966">
        <v>211</v>
      </c>
      <c r="V75" s="967">
        <v>211</v>
      </c>
      <c r="W75" s="968">
        <v>211</v>
      </c>
      <c r="X75" s="989">
        <f t="shared" si="44"/>
        <v>0</v>
      </c>
      <c r="Y75" s="990">
        <f t="shared" si="45"/>
        <v>0</v>
      </c>
      <c r="Z75" s="991">
        <f t="shared" si="46"/>
        <v>82.745098039215677</v>
      </c>
      <c r="AA75" s="989">
        <f t="shared" si="47"/>
        <v>82.745098039215677</v>
      </c>
      <c r="AB75" s="991">
        <f t="shared" si="48"/>
        <v>17.25490196078432</v>
      </c>
      <c r="AC75" s="948">
        <f t="shared" si="60"/>
        <v>0.82745098039215681</v>
      </c>
      <c r="AD75" s="949">
        <f t="shared" si="61"/>
        <v>0.82745098039215681</v>
      </c>
      <c r="AE75" s="950">
        <f t="shared" si="62"/>
        <v>0.82745098039215681</v>
      </c>
      <c r="AF75" s="948">
        <f t="shared" si="63"/>
        <v>0.82745098039215681</v>
      </c>
      <c r="AG75" s="949">
        <f t="shared" si="64"/>
        <v>0.82745098039215681</v>
      </c>
      <c r="AH75" s="949">
        <f t="shared" si="65"/>
        <v>0</v>
      </c>
      <c r="AI75" s="950">
        <f t="shared" si="66"/>
        <v>1.6549019607843136</v>
      </c>
      <c r="AJ75" s="940"/>
      <c r="AK75" s="940"/>
      <c r="AL75" s="940"/>
      <c r="AM75" s="940"/>
      <c r="AN75" s="940"/>
      <c r="AO75" s="940"/>
      <c r="AP75" s="940"/>
      <c r="AQ75" s="940"/>
      <c r="AR75" s="940"/>
      <c r="AS75" s="940"/>
      <c r="AT75" s="940"/>
      <c r="AU75" s="940"/>
      <c r="AV75" s="940"/>
      <c r="AW75" s="940"/>
      <c r="AX75" s="940"/>
      <c r="AY75" s="940"/>
      <c r="AZ75" s="940"/>
      <c r="BA75" s="940"/>
      <c r="BB75" s="940"/>
      <c r="BC75" s="940"/>
      <c r="BD75" s="940"/>
      <c r="BE75" s="940"/>
      <c r="BF75" s="940"/>
      <c r="BG75" s="940"/>
      <c r="BH75" s="940"/>
      <c r="BI75" s="940"/>
      <c r="BJ75" s="940"/>
      <c r="BK75" s="940"/>
      <c r="BL75" s="940"/>
      <c r="BM75" s="940"/>
      <c r="BN75" s="940"/>
      <c r="BO75" s="940"/>
      <c r="BP75" s="940"/>
      <c r="BQ75" s="940"/>
      <c r="BR75" s="940"/>
      <c r="BS75" s="940"/>
      <c r="BT75" s="940"/>
      <c r="BU75" s="940"/>
      <c r="BV75" s="940"/>
      <c r="BW75" s="940"/>
      <c r="BX75" s="940"/>
      <c r="BY75" s="940"/>
      <c r="BZ75" s="940"/>
      <c r="CA75" s="940"/>
      <c r="CB75" s="940"/>
      <c r="CC75" s="940"/>
      <c r="CD75" s="940"/>
      <c r="CE75" s="940"/>
      <c r="CF75" s="940"/>
      <c r="CG75" s="940"/>
      <c r="CH75" s="940"/>
      <c r="CI75" s="940"/>
      <c r="CJ75" s="940"/>
      <c r="CK75" s="940"/>
      <c r="CL75" s="940"/>
      <c r="CM75" s="940"/>
      <c r="CN75" s="940"/>
      <c r="CO75" s="940"/>
      <c r="CP75" s="940"/>
      <c r="CQ75" s="940"/>
      <c r="CR75" s="940"/>
      <c r="CS75" s="940"/>
      <c r="CT75" s="940"/>
      <c r="CU75" s="940"/>
      <c r="CV75" s="940"/>
      <c r="CW75" s="940"/>
      <c r="CX75" s="940"/>
      <c r="CY75" s="940"/>
      <c r="CZ75" s="940"/>
      <c r="DA75" s="940"/>
      <c r="DB75" s="940"/>
      <c r="DC75" s="940"/>
      <c r="DD75" s="940"/>
      <c r="DE75" s="940"/>
      <c r="DF75" s="940"/>
      <c r="DG75" s="940"/>
      <c r="DH75" s="940"/>
      <c r="DI75" s="940"/>
      <c r="DJ75" s="940"/>
      <c r="DK75" s="940"/>
      <c r="DL75" s="940"/>
      <c r="DM75" s="940"/>
      <c r="DN75" s="940"/>
      <c r="DO75" s="940"/>
      <c r="DP75" s="940"/>
      <c r="DQ75" s="940"/>
      <c r="DR75" s="940"/>
      <c r="DS75" s="940"/>
      <c r="DT75" s="940"/>
      <c r="DU75" s="940"/>
      <c r="DV75" s="940"/>
      <c r="DW75" s="940"/>
    </row>
    <row r="76" spans="1:127" ht="13.7" customHeight="1" x14ac:dyDescent="0.3">
      <c r="A76" s="1216" t="s">
        <v>192</v>
      </c>
      <c r="B76" s="1217" t="str">
        <f t="shared" si="49"/>
        <v>rgb:[255,182,193], hsl:[351.0,100.0, 85.7], hwb:[351.0, 71.4,  0.0]</v>
      </c>
      <c r="C76" s="919" t="str">
        <f t="shared" si="50"/>
        <v>rgb(255 182 193)</v>
      </c>
      <c r="D76" s="919" t="str">
        <f t="shared" si="51"/>
        <v>hsl(351 100% 85.7%)</v>
      </c>
      <c r="E76" s="919" t="str">
        <f t="shared" si="52"/>
        <v>hwb(351 71.4% 0%)</v>
      </c>
      <c r="F76" s="957" t="str">
        <f t="shared" si="53"/>
        <v>255</v>
      </c>
      <c r="G76" s="958" t="str">
        <f t="shared" si="36"/>
        <v>182</v>
      </c>
      <c r="H76" s="959" t="str">
        <f t="shared" si="37"/>
        <v>193</v>
      </c>
      <c r="I76" s="957" t="str">
        <f t="shared" si="54"/>
        <v>351.0</v>
      </c>
      <c r="J76" s="958" t="str">
        <f t="shared" si="38"/>
        <v>100.0</v>
      </c>
      <c r="K76" s="959" t="str">
        <f t="shared" si="39"/>
        <v xml:space="preserve"> 85.7</v>
      </c>
      <c r="L76" s="957" t="str">
        <f t="shared" si="55"/>
        <v>351.0</v>
      </c>
      <c r="M76" s="958" t="str">
        <f t="shared" si="56"/>
        <v xml:space="preserve"> 71.4</v>
      </c>
      <c r="N76" s="959" t="str">
        <f t="shared" si="40"/>
        <v xml:space="preserve">  0.0</v>
      </c>
      <c r="O76" s="977">
        <f t="shared" si="41"/>
        <v>351</v>
      </c>
      <c r="P76" s="978">
        <f t="shared" si="42"/>
        <v>100</v>
      </c>
      <c r="Q76" s="979">
        <f t="shared" si="57"/>
        <v>85.7</v>
      </c>
      <c r="R76" s="977">
        <f t="shared" si="58"/>
        <v>351</v>
      </c>
      <c r="S76" s="978">
        <f t="shared" si="59"/>
        <v>71.400000000000006</v>
      </c>
      <c r="T76" s="979">
        <f t="shared" si="43"/>
        <v>0</v>
      </c>
      <c r="U76" s="966">
        <v>255</v>
      </c>
      <c r="V76" s="967">
        <v>182</v>
      </c>
      <c r="W76" s="968">
        <v>193</v>
      </c>
      <c r="X76" s="989">
        <f t="shared" si="44"/>
        <v>350.95890410958901</v>
      </c>
      <c r="Y76" s="990">
        <f t="shared" si="45"/>
        <v>100.00000000000004</v>
      </c>
      <c r="Z76" s="991">
        <f t="shared" si="46"/>
        <v>85.686274509803923</v>
      </c>
      <c r="AA76" s="989">
        <f t="shared" si="47"/>
        <v>71.372549019607845</v>
      </c>
      <c r="AB76" s="991">
        <f t="shared" si="48"/>
        <v>0</v>
      </c>
      <c r="AC76" s="948">
        <f t="shared" si="60"/>
        <v>1</v>
      </c>
      <c r="AD76" s="949">
        <f t="shared" si="61"/>
        <v>0.71372549019607845</v>
      </c>
      <c r="AE76" s="950">
        <f t="shared" si="62"/>
        <v>0.75686274509803919</v>
      </c>
      <c r="AF76" s="948">
        <f t="shared" si="63"/>
        <v>0.71372549019607845</v>
      </c>
      <c r="AG76" s="949">
        <f t="shared" si="64"/>
        <v>1</v>
      </c>
      <c r="AH76" s="949">
        <f t="shared" si="65"/>
        <v>0.28627450980392155</v>
      </c>
      <c r="AI76" s="950">
        <f t="shared" si="66"/>
        <v>1.7137254901960786</v>
      </c>
      <c r="AJ76" s="940"/>
      <c r="AK76" s="940"/>
      <c r="AL76" s="940"/>
      <c r="AM76" s="940"/>
      <c r="AN76" s="940"/>
      <c r="AO76" s="940"/>
      <c r="AP76" s="940"/>
      <c r="AQ76" s="940"/>
      <c r="AR76" s="940"/>
      <c r="AS76" s="940"/>
      <c r="AT76" s="940"/>
      <c r="AU76" s="940"/>
      <c r="AV76" s="940"/>
      <c r="AW76" s="940"/>
      <c r="AX76" s="940"/>
      <c r="AY76" s="940"/>
      <c r="AZ76" s="940"/>
      <c r="BA76" s="940"/>
      <c r="BB76" s="940"/>
      <c r="BC76" s="940"/>
      <c r="BD76" s="940"/>
      <c r="BE76" s="940"/>
      <c r="BF76" s="940"/>
      <c r="BG76" s="940"/>
      <c r="BH76" s="940"/>
      <c r="BI76" s="940"/>
      <c r="BJ76" s="940"/>
      <c r="BK76" s="940"/>
      <c r="BL76" s="940"/>
      <c r="BM76" s="940"/>
      <c r="BN76" s="940"/>
      <c r="BO76" s="940"/>
      <c r="BP76" s="940"/>
      <c r="BQ76" s="940"/>
      <c r="BR76" s="940"/>
      <c r="BS76" s="940"/>
      <c r="BT76" s="940"/>
      <c r="BU76" s="940"/>
      <c r="BV76" s="940"/>
      <c r="BW76" s="940"/>
      <c r="BX76" s="940"/>
      <c r="BY76" s="940"/>
      <c r="BZ76" s="940"/>
      <c r="CA76" s="940"/>
      <c r="CB76" s="940"/>
      <c r="CC76" s="940"/>
      <c r="CD76" s="940"/>
      <c r="CE76" s="940"/>
      <c r="CF76" s="940"/>
      <c r="CG76" s="940"/>
      <c r="CH76" s="940"/>
      <c r="CI76" s="940"/>
      <c r="CJ76" s="940"/>
      <c r="CK76" s="940"/>
      <c r="CL76" s="940"/>
      <c r="CM76" s="940"/>
      <c r="CN76" s="940"/>
      <c r="CO76" s="940"/>
      <c r="CP76" s="940"/>
      <c r="CQ76" s="940"/>
      <c r="CR76" s="940"/>
      <c r="CS76" s="940"/>
      <c r="CT76" s="940"/>
      <c r="CU76" s="940"/>
      <c r="CV76" s="940"/>
      <c r="CW76" s="940"/>
      <c r="CX76" s="940"/>
      <c r="CY76" s="940"/>
      <c r="CZ76" s="940"/>
      <c r="DA76" s="940"/>
      <c r="DB76" s="940"/>
      <c r="DC76" s="940"/>
      <c r="DD76" s="940"/>
      <c r="DE76" s="940"/>
      <c r="DF76" s="940"/>
      <c r="DG76" s="940"/>
      <c r="DH76" s="940"/>
      <c r="DI76" s="940"/>
      <c r="DJ76" s="940"/>
      <c r="DK76" s="940"/>
      <c r="DL76" s="940"/>
      <c r="DM76" s="940"/>
      <c r="DN76" s="940"/>
      <c r="DO76" s="940"/>
      <c r="DP76" s="940"/>
      <c r="DQ76" s="940"/>
      <c r="DR76" s="940"/>
      <c r="DS76" s="940"/>
      <c r="DT76" s="940"/>
      <c r="DU76" s="940"/>
      <c r="DV76" s="940"/>
      <c r="DW76" s="940"/>
    </row>
    <row r="77" spans="1:127" ht="13.7" customHeight="1" x14ac:dyDescent="0.3">
      <c r="A77" s="1216" t="s">
        <v>193</v>
      </c>
      <c r="B77" s="1217" t="str">
        <f t="shared" si="49"/>
        <v>rgb:[255,160,122], hsl:[ 17.1,100.0, 73.9], hwb:[ 17.1, 47.8,  0.0]</v>
      </c>
      <c r="C77" s="919" t="str">
        <f t="shared" si="50"/>
        <v>rgb(255 160 122)</v>
      </c>
      <c r="D77" s="919" t="str">
        <f t="shared" si="51"/>
        <v>hsl(17.1 100% 73.9%)</v>
      </c>
      <c r="E77" s="919" t="str">
        <f t="shared" si="52"/>
        <v>hwb(17.1 47.8% 0%)</v>
      </c>
      <c r="F77" s="957" t="str">
        <f t="shared" si="53"/>
        <v>255</v>
      </c>
      <c r="G77" s="958" t="str">
        <f t="shared" si="36"/>
        <v>160</v>
      </c>
      <c r="H77" s="959" t="str">
        <f t="shared" si="37"/>
        <v>122</v>
      </c>
      <c r="I77" s="957" t="str">
        <f t="shared" si="54"/>
        <v xml:space="preserve"> 17.1</v>
      </c>
      <c r="J77" s="958" t="str">
        <f t="shared" si="38"/>
        <v>100.0</v>
      </c>
      <c r="K77" s="959" t="str">
        <f t="shared" si="39"/>
        <v xml:space="preserve"> 73.9</v>
      </c>
      <c r="L77" s="957" t="str">
        <f t="shared" si="55"/>
        <v xml:space="preserve"> 17.1</v>
      </c>
      <c r="M77" s="958" t="str">
        <f t="shared" si="56"/>
        <v xml:space="preserve"> 47.8</v>
      </c>
      <c r="N77" s="959" t="str">
        <f t="shared" si="40"/>
        <v xml:space="preserve">  0.0</v>
      </c>
      <c r="O77" s="977">
        <f t="shared" si="41"/>
        <v>17.100000000000001</v>
      </c>
      <c r="P77" s="978">
        <f t="shared" si="42"/>
        <v>100</v>
      </c>
      <c r="Q77" s="979">
        <f t="shared" si="57"/>
        <v>73.900000000000006</v>
      </c>
      <c r="R77" s="977">
        <f t="shared" si="58"/>
        <v>17.100000000000001</v>
      </c>
      <c r="S77" s="978">
        <f t="shared" si="59"/>
        <v>47.8</v>
      </c>
      <c r="T77" s="979">
        <f t="shared" si="43"/>
        <v>0</v>
      </c>
      <c r="U77" s="966">
        <v>255</v>
      </c>
      <c r="V77" s="967">
        <v>160</v>
      </c>
      <c r="W77" s="968">
        <v>122</v>
      </c>
      <c r="X77" s="989">
        <f t="shared" si="44"/>
        <v>17.142857142857142</v>
      </c>
      <c r="Y77" s="990">
        <f t="shared" si="45"/>
        <v>100</v>
      </c>
      <c r="Z77" s="991">
        <f t="shared" si="46"/>
        <v>73.921568627450981</v>
      </c>
      <c r="AA77" s="989">
        <f t="shared" si="47"/>
        <v>47.843137254901961</v>
      </c>
      <c r="AB77" s="991">
        <f t="shared" si="48"/>
        <v>0</v>
      </c>
      <c r="AC77" s="948">
        <f t="shared" si="60"/>
        <v>1</v>
      </c>
      <c r="AD77" s="949">
        <f t="shared" si="61"/>
        <v>0.62745098039215685</v>
      </c>
      <c r="AE77" s="950">
        <f t="shared" si="62"/>
        <v>0.47843137254901963</v>
      </c>
      <c r="AF77" s="948">
        <f t="shared" si="63"/>
        <v>0.47843137254901963</v>
      </c>
      <c r="AG77" s="949">
        <f t="shared" si="64"/>
        <v>1</v>
      </c>
      <c r="AH77" s="949">
        <f t="shared" si="65"/>
        <v>0.52156862745098032</v>
      </c>
      <c r="AI77" s="950">
        <f t="shared" si="66"/>
        <v>1.4784313725490197</v>
      </c>
      <c r="AJ77" s="940"/>
      <c r="AK77" s="940"/>
      <c r="AL77" s="940"/>
      <c r="AM77" s="940"/>
      <c r="AN77" s="940"/>
      <c r="AO77" s="940"/>
      <c r="AP77" s="940"/>
      <c r="AQ77" s="940"/>
      <c r="AR77" s="940"/>
      <c r="AS77" s="940"/>
      <c r="AT77" s="940"/>
      <c r="AU77" s="940"/>
      <c r="AV77" s="940"/>
      <c r="AW77" s="940"/>
      <c r="AX77" s="940"/>
      <c r="AY77" s="940"/>
      <c r="AZ77" s="940"/>
      <c r="BA77" s="940"/>
      <c r="BB77" s="940"/>
      <c r="BC77" s="940"/>
      <c r="BD77" s="940"/>
      <c r="BE77" s="940"/>
      <c r="BF77" s="940"/>
      <c r="BG77" s="940"/>
      <c r="BH77" s="940"/>
      <c r="BI77" s="940"/>
      <c r="BJ77" s="940"/>
      <c r="BK77" s="940"/>
      <c r="BL77" s="940"/>
      <c r="BM77" s="940"/>
      <c r="BN77" s="940"/>
      <c r="BO77" s="940"/>
      <c r="BP77" s="940"/>
      <c r="BQ77" s="940"/>
      <c r="BR77" s="940"/>
      <c r="BS77" s="940"/>
      <c r="BT77" s="940"/>
      <c r="BU77" s="940"/>
      <c r="BV77" s="940"/>
      <c r="BW77" s="940"/>
      <c r="BX77" s="940"/>
      <c r="BY77" s="940"/>
      <c r="BZ77" s="940"/>
      <c r="CA77" s="940"/>
      <c r="CB77" s="940"/>
      <c r="CC77" s="940"/>
      <c r="CD77" s="940"/>
      <c r="CE77" s="940"/>
      <c r="CF77" s="940"/>
      <c r="CG77" s="940"/>
      <c r="CH77" s="940"/>
      <c r="CI77" s="940"/>
      <c r="CJ77" s="940"/>
      <c r="CK77" s="940"/>
      <c r="CL77" s="940"/>
      <c r="CM77" s="940"/>
      <c r="CN77" s="940"/>
      <c r="CO77" s="940"/>
      <c r="CP77" s="940"/>
      <c r="CQ77" s="940"/>
      <c r="CR77" s="940"/>
      <c r="CS77" s="940"/>
      <c r="CT77" s="940"/>
      <c r="CU77" s="940"/>
      <c r="CV77" s="940"/>
      <c r="CW77" s="940"/>
      <c r="CX77" s="940"/>
      <c r="CY77" s="940"/>
      <c r="CZ77" s="940"/>
      <c r="DA77" s="940"/>
      <c r="DB77" s="940"/>
      <c r="DC77" s="940"/>
      <c r="DD77" s="940"/>
      <c r="DE77" s="940"/>
      <c r="DF77" s="940"/>
      <c r="DG77" s="940"/>
      <c r="DH77" s="940"/>
      <c r="DI77" s="940"/>
      <c r="DJ77" s="940"/>
      <c r="DK77" s="940"/>
      <c r="DL77" s="940"/>
      <c r="DM77" s="940"/>
      <c r="DN77" s="940"/>
      <c r="DO77" s="940"/>
      <c r="DP77" s="940"/>
      <c r="DQ77" s="940"/>
      <c r="DR77" s="940"/>
      <c r="DS77" s="940"/>
      <c r="DT77" s="940"/>
      <c r="DU77" s="940"/>
      <c r="DV77" s="940"/>
      <c r="DW77" s="940"/>
    </row>
    <row r="78" spans="1:127" ht="13.7" customHeight="1" x14ac:dyDescent="0.3">
      <c r="A78" s="1216" t="s">
        <v>194</v>
      </c>
      <c r="B78" s="1217" t="str">
        <f t="shared" si="49"/>
        <v>rgb:[ 32,178,170], hsl:[176.7, 69.5, 41.2], hwb:[176.7, 12.5, 30.2]</v>
      </c>
      <c r="C78" s="919" t="str">
        <f t="shared" si="50"/>
        <v>rgb(32 178 170)</v>
      </c>
      <c r="D78" s="919" t="str">
        <f t="shared" si="51"/>
        <v>hsl(176.7 69.5% 41.2%)</v>
      </c>
      <c r="E78" s="919" t="str">
        <f t="shared" si="52"/>
        <v>hwb(176.7 12.5% 30.2%)</v>
      </c>
      <c r="F78" s="957" t="str">
        <f t="shared" si="53"/>
        <v xml:space="preserve"> 32</v>
      </c>
      <c r="G78" s="958" t="str">
        <f t="shared" si="36"/>
        <v>178</v>
      </c>
      <c r="H78" s="959" t="str">
        <f t="shared" si="37"/>
        <v>170</v>
      </c>
      <c r="I78" s="957" t="str">
        <f t="shared" si="54"/>
        <v>176.7</v>
      </c>
      <c r="J78" s="958" t="str">
        <f t="shared" si="38"/>
        <v xml:space="preserve"> 69.5</v>
      </c>
      <c r="K78" s="959" t="str">
        <f t="shared" si="39"/>
        <v xml:space="preserve"> 41.2</v>
      </c>
      <c r="L78" s="957" t="str">
        <f t="shared" si="55"/>
        <v>176.7</v>
      </c>
      <c r="M78" s="958" t="str">
        <f t="shared" si="56"/>
        <v xml:space="preserve"> 12.5</v>
      </c>
      <c r="N78" s="959" t="str">
        <f t="shared" si="40"/>
        <v xml:space="preserve"> 30.2</v>
      </c>
      <c r="O78" s="977">
        <f t="shared" si="41"/>
        <v>176.7</v>
      </c>
      <c r="P78" s="978">
        <f t="shared" si="42"/>
        <v>69.5</v>
      </c>
      <c r="Q78" s="979">
        <f t="shared" si="57"/>
        <v>41.2</v>
      </c>
      <c r="R78" s="977">
        <f t="shared" si="58"/>
        <v>176.7</v>
      </c>
      <c r="S78" s="978">
        <f t="shared" si="59"/>
        <v>12.5</v>
      </c>
      <c r="T78" s="979">
        <f t="shared" si="43"/>
        <v>30.2</v>
      </c>
      <c r="U78" s="966">
        <v>32</v>
      </c>
      <c r="V78" s="967">
        <v>178</v>
      </c>
      <c r="W78" s="968">
        <v>170</v>
      </c>
      <c r="X78" s="989">
        <f t="shared" si="44"/>
        <v>176.71232876712327</v>
      </c>
      <c r="Y78" s="990">
        <f t="shared" si="45"/>
        <v>69.523809523809518</v>
      </c>
      <c r="Z78" s="991">
        <f t="shared" si="46"/>
        <v>41.17647058823529</v>
      </c>
      <c r="AA78" s="989">
        <f t="shared" si="47"/>
        <v>12.549019607843137</v>
      </c>
      <c r="AB78" s="991">
        <f t="shared" si="48"/>
        <v>30.196078431372552</v>
      </c>
      <c r="AC78" s="948">
        <f t="shared" si="60"/>
        <v>0.12549019607843137</v>
      </c>
      <c r="AD78" s="949">
        <f t="shared" si="61"/>
        <v>0.69803921568627447</v>
      </c>
      <c r="AE78" s="950">
        <f t="shared" si="62"/>
        <v>0.66666666666666663</v>
      </c>
      <c r="AF78" s="948">
        <f t="shared" si="63"/>
        <v>0.12549019607843137</v>
      </c>
      <c r="AG78" s="949">
        <f t="shared" si="64"/>
        <v>0.69803921568627447</v>
      </c>
      <c r="AH78" s="949">
        <f t="shared" si="65"/>
        <v>0.5725490196078431</v>
      </c>
      <c r="AI78" s="950">
        <f t="shared" si="66"/>
        <v>0.82352941176470584</v>
      </c>
      <c r="AJ78" s="940"/>
      <c r="AK78" s="940"/>
      <c r="AL78" s="940"/>
      <c r="AM78" s="940"/>
      <c r="AN78" s="940"/>
      <c r="AO78" s="940"/>
      <c r="AP78" s="940"/>
      <c r="AQ78" s="940"/>
      <c r="AR78" s="940"/>
      <c r="AS78" s="940"/>
      <c r="AT78" s="940"/>
      <c r="AU78" s="940"/>
      <c r="AV78" s="940"/>
      <c r="AW78" s="940"/>
      <c r="AX78" s="940"/>
      <c r="AY78" s="940"/>
      <c r="AZ78" s="940"/>
      <c r="BA78" s="940"/>
      <c r="BB78" s="940"/>
      <c r="BC78" s="940"/>
      <c r="BD78" s="940"/>
      <c r="BE78" s="940"/>
      <c r="BF78" s="940"/>
      <c r="BG78" s="940"/>
      <c r="BH78" s="940"/>
      <c r="BI78" s="940"/>
      <c r="BJ78" s="940"/>
      <c r="BK78" s="940"/>
      <c r="BL78" s="940"/>
      <c r="BM78" s="940"/>
      <c r="BN78" s="940"/>
      <c r="BO78" s="940"/>
      <c r="BP78" s="940"/>
      <c r="BQ78" s="940"/>
      <c r="BR78" s="940"/>
      <c r="BS78" s="940"/>
      <c r="BT78" s="940"/>
      <c r="BU78" s="940"/>
      <c r="BV78" s="940"/>
      <c r="BW78" s="940"/>
      <c r="BX78" s="940"/>
      <c r="BY78" s="940"/>
      <c r="BZ78" s="940"/>
      <c r="CA78" s="940"/>
      <c r="CB78" s="940"/>
      <c r="CC78" s="940"/>
      <c r="CD78" s="940"/>
      <c r="CE78" s="940"/>
      <c r="CF78" s="940"/>
      <c r="CG78" s="940"/>
      <c r="CH78" s="940"/>
      <c r="CI78" s="940"/>
      <c r="CJ78" s="940"/>
      <c r="CK78" s="940"/>
      <c r="CL78" s="940"/>
      <c r="CM78" s="940"/>
      <c r="CN78" s="940"/>
      <c r="CO78" s="940"/>
      <c r="CP78" s="940"/>
      <c r="CQ78" s="940"/>
      <c r="CR78" s="940"/>
      <c r="CS78" s="940"/>
      <c r="CT78" s="940"/>
      <c r="CU78" s="940"/>
      <c r="CV78" s="940"/>
      <c r="CW78" s="940"/>
      <c r="CX78" s="940"/>
      <c r="CY78" s="940"/>
      <c r="CZ78" s="940"/>
      <c r="DA78" s="940"/>
      <c r="DB78" s="940"/>
      <c r="DC78" s="940"/>
      <c r="DD78" s="940"/>
      <c r="DE78" s="940"/>
      <c r="DF78" s="940"/>
      <c r="DG78" s="940"/>
      <c r="DH78" s="940"/>
      <c r="DI78" s="940"/>
      <c r="DJ78" s="940"/>
      <c r="DK78" s="940"/>
      <c r="DL78" s="940"/>
      <c r="DM78" s="940"/>
      <c r="DN78" s="940"/>
      <c r="DO78" s="940"/>
      <c r="DP78" s="940"/>
      <c r="DQ78" s="940"/>
      <c r="DR78" s="940"/>
      <c r="DS78" s="940"/>
      <c r="DT78" s="940"/>
      <c r="DU78" s="940"/>
      <c r="DV78" s="940"/>
      <c r="DW78" s="940"/>
    </row>
    <row r="79" spans="1:127" ht="13.7" customHeight="1" x14ac:dyDescent="0.3">
      <c r="A79" s="1216" t="s">
        <v>195</v>
      </c>
      <c r="B79" s="1217" t="str">
        <f t="shared" si="49"/>
        <v>rgb:[135,206,250], hsl:[203.0, 92.0, 75.5], hwb:[203.0, 52.9,  2.0]</v>
      </c>
      <c r="C79" s="919" t="str">
        <f t="shared" si="50"/>
        <v>rgb(135 206 250)</v>
      </c>
      <c r="D79" s="919" t="str">
        <f t="shared" si="51"/>
        <v>hsl(203 92% 75.5%)</v>
      </c>
      <c r="E79" s="919" t="str">
        <f t="shared" si="52"/>
        <v>hwb(203 52.9% 2%)</v>
      </c>
      <c r="F79" s="957" t="str">
        <f t="shared" si="53"/>
        <v>135</v>
      </c>
      <c r="G79" s="958" t="str">
        <f t="shared" si="36"/>
        <v>206</v>
      </c>
      <c r="H79" s="959" t="str">
        <f t="shared" si="37"/>
        <v>250</v>
      </c>
      <c r="I79" s="957" t="str">
        <f t="shared" si="54"/>
        <v>203.0</v>
      </c>
      <c r="J79" s="958" t="str">
        <f t="shared" si="38"/>
        <v xml:space="preserve"> 92.0</v>
      </c>
      <c r="K79" s="959" t="str">
        <f t="shared" si="39"/>
        <v xml:space="preserve"> 75.5</v>
      </c>
      <c r="L79" s="957" t="str">
        <f t="shared" si="55"/>
        <v>203.0</v>
      </c>
      <c r="M79" s="958" t="str">
        <f t="shared" si="56"/>
        <v xml:space="preserve"> 52.9</v>
      </c>
      <c r="N79" s="959" t="str">
        <f t="shared" si="40"/>
        <v xml:space="preserve">  2.0</v>
      </c>
      <c r="O79" s="977">
        <f t="shared" si="41"/>
        <v>203</v>
      </c>
      <c r="P79" s="978">
        <f t="shared" si="42"/>
        <v>92</v>
      </c>
      <c r="Q79" s="979">
        <f t="shared" si="57"/>
        <v>75.5</v>
      </c>
      <c r="R79" s="977">
        <f t="shared" si="58"/>
        <v>203</v>
      </c>
      <c r="S79" s="978">
        <f t="shared" si="59"/>
        <v>52.9</v>
      </c>
      <c r="T79" s="979">
        <f t="shared" si="43"/>
        <v>2</v>
      </c>
      <c r="U79" s="966">
        <v>135</v>
      </c>
      <c r="V79" s="967">
        <v>206</v>
      </c>
      <c r="W79" s="968">
        <v>250</v>
      </c>
      <c r="X79" s="989">
        <f t="shared" si="44"/>
        <v>202.95652173913044</v>
      </c>
      <c r="Y79" s="990">
        <f t="shared" si="45"/>
        <v>91.999999999999986</v>
      </c>
      <c r="Z79" s="991">
        <f t="shared" si="46"/>
        <v>75.490196078431367</v>
      </c>
      <c r="AA79" s="989">
        <f t="shared" si="47"/>
        <v>52.941176470588239</v>
      </c>
      <c r="AB79" s="991">
        <f t="shared" si="48"/>
        <v>1.9607843137254943</v>
      </c>
      <c r="AC79" s="948">
        <f t="shared" si="60"/>
        <v>0.52941176470588236</v>
      </c>
      <c r="AD79" s="949">
        <f t="shared" si="61"/>
        <v>0.80784313725490198</v>
      </c>
      <c r="AE79" s="950">
        <f t="shared" si="62"/>
        <v>0.98039215686274506</v>
      </c>
      <c r="AF79" s="948">
        <f t="shared" si="63"/>
        <v>0.52941176470588236</v>
      </c>
      <c r="AG79" s="949">
        <f t="shared" si="64"/>
        <v>0.98039215686274506</v>
      </c>
      <c r="AH79" s="949">
        <f t="shared" si="65"/>
        <v>0.4509803921568627</v>
      </c>
      <c r="AI79" s="950">
        <f t="shared" si="66"/>
        <v>1.5098039215686274</v>
      </c>
      <c r="AJ79" s="940"/>
      <c r="AK79" s="940"/>
      <c r="AL79" s="940"/>
      <c r="AM79" s="940"/>
      <c r="AN79" s="940"/>
      <c r="AO79" s="940"/>
      <c r="AP79" s="940"/>
      <c r="AQ79" s="940"/>
      <c r="AR79" s="940"/>
      <c r="AS79" s="940"/>
      <c r="AT79" s="940"/>
      <c r="AU79" s="940"/>
      <c r="AV79" s="940"/>
      <c r="AW79" s="940"/>
      <c r="AX79" s="940"/>
      <c r="AY79" s="940"/>
      <c r="AZ79" s="940"/>
      <c r="BA79" s="940"/>
      <c r="BB79" s="940"/>
      <c r="BC79" s="940"/>
      <c r="BD79" s="940"/>
      <c r="BE79" s="940"/>
      <c r="BF79" s="940"/>
      <c r="BG79" s="940"/>
      <c r="BH79" s="940"/>
      <c r="BI79" s="940"/>
      <c r="BJ79" s="940"/>
      <c r="BK79" s="940"/>
      <c r="BL79" s="940"/>
      <c r="BM79" s="940"/>
      <c r="BN79" s="940"/>
      <c r="BO79" s="940"/>
      <c r="BP79" s="940"/>
      <c r="BQ79" s="940"/>
      <c r="BR79" s="940"/>
      <c r="BS79" s="940"/>
      <c r="BT79" s="940"/>
      <c r="BU79" s="940"/>
      <c r="BV79" s="940"/>
      <c r="BW79" s="940"/>
      <c r="BX79" s="940"/>
      <c r="BY79" s="940"/>
      <c r="BZ79" s="940"/>
      <c r="CA79" s="940"/>
      <c r="CB79" s="940"/>
      <c r="CC79" s="940"/>
      <c r="CD79" s="940"/>
      <c r="CE79" s="940"/>
      <c r="CF79" s="940"/>
      <c r="CG79" s="940"/>
      <c r="CH79" s="940"/>
      <c r="CI79" s="940"/>
      <c r="CJ79" s="940"/>
      <c r="CK79" s="940"/>
      <c r="CL79" s="940"/>
      <c r="CM79" s="940"/>
      <c r="CN79" s="940"/>
      <c r="CO79" s="940"/>
      <c r="CP79" s="940"/>
      <c r="CQ79" s="940"/>
      <c r="CR79" s="940"/>
      <c r="CS79" s="940"/>
      <c r="CT79" s="940"/>
      <c r="CU79" s="940"/>
      <c r="CV79" s="940"/>
      <c r="CW79" s="940"/>
      <c r="CX79" s="940"/>
      <c r="CY79" s="940"/>
      <c r="CZ79" s="940"/>
      <c r="DA79" s="940"/>
      <c r="DB79" s="940"/>
      <c r="DC79" s="940"/>
      <c r="DD79" s="940"/>
      <c r="DE79" s="940"/>
      <c r="DF79" s="940"/>
      <c r="DG79" s="940"/>
      <c r="DH79" s="940"/>
      <c r="DI79" s="940"/>
      <c r="DJ79" s="940"/>
      <c r="DK79" s="940"/>
      <c r="DL79" s="940"/>
      <c r="DM79" s="940"/>
      <c r="DN79" s="940"/>
      <c r="DO79" s="940"/>
      <c r="DP79" s="940"/>
      <c r="DQ79" s="940"/>
      <c r="DR79" s="940"/>
      <c r="DS79" s="940"/>
      <c r="DT79" s="940"/>
      <c r="DU79" s="940"/>
      <c r="DV79" s="940"/>
      <c r="DW79" s="940"/>
    </row>
    <row r="80" spans="1:127" ht="13.7" customHeight="1" x14ac:dyDescent="0.3">
      <c r="A80" s="1216" t="s">
        <v>196</v>
      </c>
      <c r="B80" s="1217" t="str">
        <f t="shared" si="49"/>
        <v>rgb:[119,136,153], hsl:[210.0, 14.3, 53.3], hwb:[210.0, 46.7, 40.0]</v>
      </c>
      <c r="C80" s="919" t="str">
        <f t="shared" si="50"/>
        <v>rgb(119 136 153)</v>
      </c>
      <c r="D80" s="919" t="str">
        <f t="shared" si="51"/>
        <v>hsl(210 14.3% 53.3%)</v>
      </c>
      <c r="E80" s="919" t="str">
        <f t="shared" si="52"/>
        <v>hwb(210 46.7% 40%)</v>
      </c>
      <c r="F80" s="957" t="str">
        <f t="shared" si="53"/>
        <v>119</v>
      </c>
      <c r="G80" s="958" t="str">
        <f t="shared" si="36"/>
        <v>136</v>
      </c>
      <c r="H80" s="959" t="str">
        <f t="shared" si="37"/>
        <v>153</v>
      </c>
      <c r="I80" s="957" t="str">
        <f t="shared" si="54"/>
        <v>210.0</v>
      </c>
      <c r="J80" s="958" t="str">
        <f t="shared" si="38"/>
        <v xml:space="preserve"> 14.3</v>
      </c>
      <c r="K80" s="959" t="str">
        <f t="shared" si="39"/>
        <v xml:space="preserve"> 53.3</v>
      </c>
      <c r="L80" s="957" t="str">
        <f t="shared" si="55"/>
        <v>210.0</v>
      </c>
      <c r="M80" s="958" t="str">
        <f t="shared" si="56"/>
        <v xml:space="preserve"> 46.7</v>
      </c>
      <c r="N80" s="959" t="str">
        <f t="shared" si="40"/>
        <v xml:space="preserve"> 40.0</v>
      </c>
      <c r="O80" s="977">
        <f t="shared" si="41"/>
        <v>210</v>
      </c>
      <c r="P80" s="978">
        <f t="shared" si="42"/>
        <v>14.3</v>
      </c>
      <c r="Q80" s="979">
        <f t="shared" si="57"/>
        <v>53.3</v>
      </c>
      <c r="R80" s="977">
        <f t="shared" si="58"/>
        <v>210</v>
      </c>
      <c r="S80" s="978">
        <f t="shared" si="59"/>
        <v>46.7</v>
      </c>
      <c r="T80" s="979">
        <f t="shared" si="43"/>
        <v>40</v>
      </c>
      <c r="U80" s="966">
        <v>119</v>
      </c>
      <c r="V80" s="967">
        <v>136</v>
      </c>
      <c r="W80" s="968">
        <v>153</v>
      </c>
      <c r="X80" s="989">
        <f t="shared" si="44"/>
        <v>210</v>
      </c>
      <c r="Y80" s="990">
        <f t="shared" si="45"/>
        <v>14.285714285714283</v>
      </c>
      <c r="Z80" s="991">
        <f t="shared" si="46"/>
        <v>53.333333333333336</v>
      </c>
      <c r="AA80" s="989">
        <f t="shared" si="47"/>
        <v>46.666666666666664</v>
      </c>
      <c r="AB80" s="991">
        <f t="shared" si="48"/>
        <v>40</v>
      </c>
      <c r="AC80" s="948">
        <f t="shared" si="60"/>
        <v>0.46666666666666667</v>
      </c>
      <c r="AD80" s="949">
        <f t="shared" si="61"/>
        <v>0.53333333333333333</v>
      </c>
      <c r="AE80" s="950">
        <f t="shared" si="62"/>
        <v>0.6</v>
      </c>
      <c r="AF80" s="948">
        <f t="shared" si="63"/>
        <v>0.46666666666666667</v>
      </c>
      <c r="AG80" s="949">
        <f t="shared" si="64"/>
        <v>0.6</v>
      </c>
      <c r="AH80" s="949">
        <f t="shared" si="65"/>
        <v>0.1333333333333333</v>
      </c>
      <c r="AI80" s="950">
        <f t="shared" si="66"/>
        <v>1.0666666666666667</v>
      </c>
      <c r="AJ80" s="940"/>
      <c r="AK80" s="940"/>
      <c r="AL80" s="940"/>
      <c r="AM80" s="940"/>
      <c r="AN80" s="940"/>
      <c r="AO80" s="940"/>
      <c r="AP80" s="940"/>
      <c r="AQ80" s="940"/>
      <c r="AR80" s="940"/>
      <c r="AS80" s="940"/>
      <c r="AT80" s="940"/>
      <c r="AU80" s="940"/>
      <c r="AV80" s="940"/>
      <c r="AW80" s="940"/>
      <c r="AX80" s="940"/>
      <c r="AY80" s="940"/>
      <c r="AZ80" s="940"/>
      <c r="BA80" s="940"/>
      <c r="BB80" s="940"/>
      <c r="BC80" s="940"/>
      <c r="BD80" s="940"/>
      <c r="BE80" s="940"/>
      <c r="BF80" s="940"/>
      <c r="BG80" s="940"/>
      <c r="BH80" s="940"/>
      <c r="BI80" s="940"/>
      <c r="BJ80" s="940"/>
      <c r="BK80" s="940"/>
      <c r="BL80" s="940"/>
      <c r="BM80" s="940"/>
      <c r="BN80" s="940"/>
      <c r="BO80" s="940"/>
      <c r="BP80" s="940"/>
      <c r="BQ80" s="940"/>
      <c r="BR80" s="940"/>
      <c r="BS80" s="940"/>
      <c r="BT80" s="940"/>
      <c r="BU80" s="940"/>
      <c r="BV80" s="940"/>
      <c r="BW80" s="940"/>
      <c r="BX80" s="940"/>
      <c r="BY80" s="940"/>
      <c r="BZ80" s="940"/>
      <c r="CA80" s="940"/>
      <c r="CB80" s="940"/>
      <c r="CC80" s="940"/>
      <c r="CD80" s="940"/>
      <c r="CE80" s="940"/>
      <c r="CF80" s="940"/>
      <c r="CG80" s="940"/>
      <c r="CH80" s="940"/>
      <c r="CI80" s="940"/>
      <c r="CJ80" s="940"/>
      <c r="CK80" s="940"/>
      <c r="CL80" s="940"/>
      <c r="CM80" s="940"/>
      <c r="CN80" s="940"/>
      <c r="CO80" s="940"/>
      <c r="CP80" s="940"/>
      <c r="CQ80" s="940"/>
      <c r="CR80" s="940"/>
      <c r="CS80" s="940"/>
      <c r="CT80" s="940"/>
      <c r="CU80" s="940"/>
      <c r="CV80" s="940"/>
      <c r="CW80" s="940"/>
      <c r="CX80" s="940"/>
      <c r="CY80" s="940"/>
      <c r="CZ80" s="940"/>
      <c r="DA80" s="940"/>
      <c r="DB80" s="940"/>
      <c r="DC80" s="940"/>
      <c r="DD80" s="940"/>
      <c r="DE80" s="940"/>
      <c r="DF80" s="940"/>
      <c r="DG80" s="940"/>
      <c r="DH80" s="940"/>
      <c r="DI80" s="940"/>
      <c r="DJ80" s="940"/>
      <c r="DK80" s="940"/>
      <c r="DL80" s="940"/>
      <c r="DM80" s="940"/>
      <c r="DN80" s="940"/>
      <c r="DO80" s="940"/>
      <c r="DP80" s="940"/>
      <c r="DQ80" s="940"/>
      <c r="DR80" s="940"/>
      <c r="DS80" s="940"/>
      <c r="DT80" s="940"/>
      <c r="DU80" s="940"/>
      <c r="DV80" s="940"/>
      <c r="DW80" s="940"/>
    </row>
    <row r="81" spans="1:127" ht="13.7" customHeight="1" x14ac:dyDescent="0.3">
      <c r="A81" s="1216" t="s">
        <v>197</v>
      </c>
      <c r="B81" s="1217" t="str">
        <f t="shared" si="49"/>
        <v>rgb:[119,136,153], hsl:[210.0, 14.3, 53.3], hwb:[210.0, 46.7, 40.0]</v>
      </c>
      <c r="C81" s="919" t="str">
        <f t="shared" si="50"/>
        <v>rgb(119 136 153)</v>
      </c>
      <c r="D81" s="919" t="str">
        <f t="shared" si="51"/>
        <v>hsl(210 14.3% 53.3%)</v>
      </c>
      <c r="E81" s="919" t="str">
        <f t="shared" si="52"/>
        <v>hwb(210 46.7% 40%)</v>
      </c>
      <c r="F81" s="957" t="str">
        <f t="shared" si="53"/>
        <v>119</v>
      </c>
      <c r="G81" s="958" t="str">
        <f t="shared" si="36"/>
        <v>136</v>
      </c>
      <c r="H81" s="959" t="str">
        <f t="shared" si="37"/>
        <v>153</v>
      </c>
      <c r="I81" s="957" t="str">
        <f t="shared" si="54"/>
        <v>210.0</v>
      </c>
      <c r="J81" s="958" t="str">
        <f t="shared" si="38"/>
        <v xml:space="preserve"> 14.3</v>
      </c>
      <c r="K81" s="959" t="str">
        <f t="shared" si="39"/>
        <v xml:space="preserve"> 53.3</v>
      </c>
      <c r="L81" s="957" t="str">
        <f t="shared" si="55"/>
        <v>210.0</v>
      </c>
      <c r="M81" s="958" t="str">
        <f t="shared" si="56"/>
        <v xml:space="preserve"> 46.7</v>
      </c>
      <c r="N81" s="959" t="str">
        <f t="shared" si="40"/>
        <v xml:space="preserve"> 40.0</v>
      </c>
      <c r="O81" s="977">
        <f t="shared" si="41"/>
        <v>210</v>
      </c>
      <c r="P81" s="978">
        <f t="shared" si="42"/>
        <v>14.3</v>
      </c>
      <c r="Q81" s="979">
        <f t="shared" si="57"/>
        <v>53.3</v>
      </c>
      <c r="R81" s="977">
        <f t="shared" si="58"/>
        <v>210</v>
      </c>
      <c r="S81" s="978">
        <f t="shared" si="59"/>
        <v>46.7</v>
      </c>
      <c r="T81" s="979">
        <f t="shared" si="43"/>
        <v>40</v>
      </c>
      <c r="U81" s="966">
        <v>119</v>
      </c>
      <c r="V81" s="967">
        <v>136</v>
      </c>
      <c r="W81" s="968">
        <v>153</v>
      </c>
      <c r="X81" s="989">
        <f t="shared" si="44"/>
        <v>210</v>
      </c>
      <c r="Y81" s="990">
        <f t="shared" si="45"/>
        <v>14.285714285714283</v>
      </c>
      <c r="Z81" s="991">
        <f t="shared" si="46"/>
        <v>53.333333333333336</v>
      </c>
      <c r="AA81" s="989">
        <f t="shared" si="47"/>
        <v>46.666666666666664</v>
      </c>
      <c r="AB81" s="991">
        <f t="shared" si="48"/>
        <v>40</v>
      </c>
      <c r="AC81" s="948">
        <f t="shared" si="60"/>
        <v>0.46666666666666667</v>
      </c>
      <c r="AD81" s="949">
        <f t="shared" si="61"/>
        <v>0.53333333333333333</v>
      </c>
      <c r="AE81" s="950">
        <f t="shared" si="62"/>
        <v>0.6</v>
      </c>
      <c r="AF81" s="948">
        <f t="shared" si="63"/>
        <v>0.46666666666666667</v>
      </c>
      <c r="AG81" s="949">
        <f t="shared" si="64"/>
        <v>0.6</v>
      </c>
      <c r="AH81" s="949">
        <f t="shared" si="65"/>
        <v>0.1333333333333333</v>
      </c>
      <c r="AI81" s="950">
        <f t="shared" si="66"/>
        <v>1.0666666666666667</v>
      </c>
      <c r="AJ81" s="940"/>
      <c r="AK81" s="940"/>
      <c r="AL81" s="940"/>
      <c r="AM81" s="940"/>
      <c r="AN81" s="940"/>
      <c r="AO81" s="940"/>
      <c r="AP81" s="940"/>
      <c r="AQ81" s="940"/>
      <c r="AR81" s="940"/>
      <c r="AS81" s="940"/>
      <c r="AT81" s="940"/>
      <c r="AU81" s="940"/>
      <c r="AV81" s="940"/>
      <c r="AW81" s="940"/>
      <c r="AX81" s="940"/>
      <c r="AY81" s="940"/>
      <c r="AZ81" s="940"/>
      <c r="BA81" s="940"/>
      <c r="BB81" s="940"/>
      <c r="BC81" s="940"/>
      <c r="BD81" s="940"/>
      <c r="BE81" s="940"/>
      <c r="BF81" s="940"/>
      <c r="BG81" s="940"/>
      <c r="BH81" s="940"/>
      <c r="BI81" s="940"/>
      <c r="BJ81" s="940"/>
      <c r="BK81" s="940"/>
      <c r="BL81" s="940"/>
      <c r="BM81" s="940"/>
      <c r="BN81" s="940"/>
      <c r="BO81" s="940"/>
      <c r="BP81" s="940"/>
      <c r="BQ81" s="940"/>
      <c r="BR81" s="940"/>
      <c r="BS81" s="940"/>
      <c r="BT81" s="940"/>
      <c r="BU81" s="940"/>
      <c r="BV81" s="940"/>
      <c r="BW81" s="940"/>
      <c r="BX81" s="940"/>
      <c r="BY81" s="940"/>
      <c r="BZ81" s="940"/>
      <c r="CA81" s="940"/>
      <c r="CB81" s="940"/>
      <c r="CC81" s="940"/>
      <c r="CD81" s="940"/>
      <c r="CE81" s="940"/>
      <c r="CF81" s="940"/>
      <c r="CG81" s="940"/>
      <c r="CH81" s="940"/>
      <c r="CI81" s="940"/>
      <c r="CJ81" s="940"/>
      <c r="CK81" s="940"/>
      <c r="CL81" s="940"/>
      <c r="CM81" s="940"/>
      <c r="CN81" s="940"/>
      <c r="CO81" s="940"/>
      <c r="CP81" s="940"/>
      <c r="CQ81" s="940"/>
      <c r="CR81" s="940"/>
      <c r="CS81" s="940"/>
      <c r="CT81" s="940"/>
      <c r="CU81" s="940"/>
      <c r="CV81" s="940"/>
      <c r="CW81" s="940"/>
      <c r="CX81" s="940"/>
      <c r="CY81" s="940"/>
      <c r="CZ81" s="940"/>
      <c r="DA81" s="940"/>
      <c r="DB81" s="940"/>
      <c r="DC81" s="940"/>
      <c r="DD81" s="940"/>
      <c r="DE81" s="940"/>
      <c r="DF81" s="940"/>
      <c r="DG81" s="940"/>
      <c r="DH81" s="940"/>
      <c r="DI81" s="940"/>
      <c r="DJ81" s="940"/>
      <c r="DK81" s="940"/>
      <c r="DL81" s="940"/>
      <c r="DM81" s="940"/>
      <c r="DN81" s="940"/>
      <c r="DO81" s="940"/>
      <c r="DP81" s="940"/>
      <c r="DQ81" s="940"/>
      <c r="DR81" s="940"/>
      <c r="DS81" s="940"/>
      <c r="DT81" s="940"/>
      <c r="DU81" s="940"/>
      <c r="DV81" s="940"/>
      <c r="DW81" s="940"/>
    </row>
    <row r="82" spans="1:127" ht="13.7" customHeight="1" x14ac:dyDescent="0.3">
      <c r="A82" s="1216" t="s">
        <v>198</v>
      </c>
      <c r="B82" s="1217" t="str">
        <f t="shared" si="49"/>
        <v>rgb:[176,196,222], hsl:[213.9, 41.1, 78.0], hwb:[213.9, 69.0, 12.9]</v>
      </c>
      <c r="C82" s="919" t="str">
        <f t="shared" si="50"/>
        <v>rgb(176 196 222)</v>
      </c>
      <c r="D82" s="919" t="str">
        <f t="shared" si="51"/>
        <v>hsl(213.9 41.1% 78%)</v>
      </c>
      <c r="E82" s="919" t="str">
        <f t="shared" si="52"/>
        <v>hwb(213.9 69% 12.9%)</v>
      </c>
      <c r="F82" s="957" t="str">
        <f t="shared" si="53"/>
        <v>176</v>
      </c>
      <c r="G82" s="958" t="str">
        <f t="shared" si="36"/>
        <v>196</v>
      </c>
      <c r="H82" s="959" t="str">
        <f t="shared" si="37"/>
        <v>222</v>
      </c>
      <c r="I82" s="957" t="str">
        <f t="shared" si="54"/>
        <v>213.9</v>
      </c>
      <c r="J82" s="958" t="str">
        <f t="shared" si="38"/>
        <v xml:space="preserve"> 41.1</v>
      </c>
      <c r="K82" s="959" t="str">
        <f t="shared" si="39"/>
        <v xml:space="preserve"> 78.0</v>
      </c>
      <c r="L82" s="957" t="str">
        <f t="shared" si="55"/>
        <v>213.9</v>
      </c>
      <c r="M82" s="958" t="str">
        <f t="shared" si="56"/>
        <v xml:space="preserve"> 69.0</v>
      </c>
      <c r="N82" s="959" t="str">
        <f t="shared" si="40"/>
        <v xml:space="preserve"> 12.9</v>
      </c>
      <c r="O82" s="977">
        <f t="shared" si="41"/>
        <v>213.9</v>
      </c>
      <c r="P82" s="978">
        <f t="shared" si="42"/>
        <v>41.1</v>
      </c>
      <c r="Q82" s="979">
        <f t="shared" si="57"/>
        <v>78</v>
      </c>
      <c r="R82" s="977">
        <f t="shared" si="58"/>
        <v>213.9</v>
      </c>
      <c r="S82" s="978">
        <f t="shared" si="59"/>
        <v>69</v>
      </c>
      <c r="T82" s="979">
        <f t="shared" si="43"/>
        <v>12.9</v>
      </c>
      <c r="U82" s="966">
        <v>176</v>
      </c>
      <c r="V82" s="967">
        <v>196</v>
      </c>
      <c r="W82" s="968">
        <v>222</v>
      </c>
      <c r="X82" s="989">
        <f t="shared" si="44"/>
        <v>213.91304347826087</v>
      </c>
      <c r="Y82" s="990">
        <f t="shared" si="45"/>
        <v>41.071428571428577</v>
      </c>
      <c r="Z82" s="991">
        <f t="shared" si="46"/>
        <v>78.039215686274517</v>
      </c>
      <c r="AA82" s="989">
        <f t="shared" si="47"/>
        <v>69.019607843137251</v>
      </c>
      <c r="AB82" s="991">
        <f t="shared" si="48"/>
        <v>12.941176470588234</v>
      </c>
      <c r="AC82" s="948">
        <f t="shared" si="60"/>
        <v>0.69019607843137254</v>
      </c>
      <c r="AD82" s="949">
        <f t="shared" si="61"/>
        <v>0.7686274509803922</v>
      </c>
      <c r="AE82" s="950">
        <f t="shared" si="62"/>
        <v>0.87058823529411766</v>
      </c>
      <c r="AF82" s="948">
        <f t="shared" si="63"/>
        <v>0.69019607843137254</v>
      </c>
      <c r="AG82" s="949">
        <f t="shared" si="64"/>
        <v>0.87058823529411766</v>
      </c>
      <c r="AH82" s="949">
        <f t="shared" si="65"/>
        <v>0.18039215686274512</v>
      </c>
      <c r="AI82" s="950">
        <f t="shared" si="66"/>
        <v>1.5607843137254902</v>
      </c>
      <c r="AJ82" s="940"/>
      <c r="AK82" s="940"/>
      <c r="AL82" s="940"/>
      <c r="AM82" s="940"/>
      <c r="AN82" s="940"/>
      <c r="AO82" s="940"/>
      <c r="AP82" s="940"/>
      <c r="AQ82" s="940"/>
      <c r="AR82" s="940"/>
      <c r="AS82" s="940"/>
      <c r="AT82" s="940"/>
      <c r="AU82" s="940"/>
      <c r="AV82" s="940"/>
      <c r="AW82" s="940"/>
      <c r="AX82" s="940"/>
      <c r="AY82" s="940"/>
      <c r="AZ82" s="940"/>
      <c r="BA82" s="940"/>
      <c r="BB82" s="940"/>
      <c r="BC82" s="940"/>
      <c r="BD82" s="940"/>
      <c r="BE82" s="940"/>
      <c r="BF82" s="940"/>
      <c r="BG82" s="940"/>
      <c r="BH82" s="940"/>
      <c r="BI82" s="940"/>
      <c r="BJ82" s="940"/>
      <c r="BK82" s="940"/>
      <c r="BL82" s="940"/>
      <c r="BM82" s="940"/>
      <c r="BN82" s="940"/>
      <c r="BO82" s="940"/>
      <c r="BP82" s="940"/>
      <c r="BQ82" s="940"/>
      <c r="BR82" s="940"/>
      <c r="BS82" s="940"/>
      <c r="BT82" s="940"/>
      <c r="BU82" s="940"/>
      <c r="BV82" s="940"/>
      <c r="BW82" s="940"/>
      <c r="BX82" s="940"/>
      <c r="BY82" s="940"/>
      <c r="BZ82" s="940"/>
      <c r="CA82" s="940"/>
      <c r="CB82" s="940"/>
      <c r="CC82" s="940"/>
      <c r="CD82" s="940"/>
      <c r="CE82" s="940"/>
      <c r="CF82" s="940"/>
      <c r="CG82" s="940"/>
      <c r="CH82" s="940"/>
      <c r="CI82" s="940"/>
      <c r="CJ82" s="940"/>
      <c r="CK82" s="940"/>
      <c r="CL82" s="940"/>
      <c r="CM82" s="940"/>
      <c r="CN82" s="940"/>
      <c r="CO82" s="940"/>
      <c r="CP82" s="940"/>
      <c r="CQ82" s="940"/>
      <c r="CR82" s="940"/>
      <c r="CS82" s="940"/>
      <c r="CT82" s="940"/>
      <c r="CU82" s="940"/>
      <c r="CV82" s="940"/>
      <c r="CW82" s="940"/>
      <c r="CX82" s="940"/>
      <c r="CY82" s="940"/>
      <c r="CZ82" s="940"/>
      <c r="DA82" s="940"/>
      <c r="DB82" s="940"/>
      <c r="DC82" s="940"/>
      <c r="DD82" s="940"/>
      <c r="DE82" s="940"/>
      <c r="DF82" s="940"/>
      <c r="DG82" s="940"/>
      <c r="DH82" s="940"/>
      <c r="DI82" s="940"/>
      <c r="DJ82" s="940"/>
      <c r="DK82" s="940"/>
      <c r="DL82" s="940"/>
      <c r="DM82" s="940"/>
      <c r="DN82" s="940"/>
      <c r="DO82" s="940"/>
      <c r="DP82" s="940"/>
      <c r="DQ82" s="940"/>
      <c r="DR82" s="940"/>
      <c r="DS82" s="940"/>
      <c r="DT82" s="940"/>
      <c r="DU82" s="940"/>
      <c r="DV82" s="940"/>
      <c r="DW82" s="940"/>
    </row>
    <row r="83" spans="1:127" ht="13.7" customHeight="1" x14ac:dyDescent="0.3">
      <c r="A83" s="1216" t="s">
        <v>199</v>
      </c>
      <c r="B83" s="1217" t="str">
        <f t="shared" si="49"/>
        <v>rgb:[255,255,224], hsl:[ 60.0,100.0, 93.9], hwb:[ 60.0, 87.8,  0.0]</v>
      </c>
      <c r="C83" s="919" t="str">
        <f t="shared" si="50"/>
        <v>rgb(255 255 224)</v>
      </c>
      <c r="D83" s="919" t="str">
        <f t="shared" si="51"/>
        <v>hsl(60 100% 93.9%)</v>
      </c>
      <c r="E83" s="919" t="str">
        <f t="shared" si="52"/>
        <v>hwb(60 87.8% 0%)</v>
      </c>
      <c r="F83" s="957" t="str">
        <f t="shared" si="53"/>
        <v>255</v>
      </c>
      <c r="G83" s="958" t="str">
        <f t="shared" si="36"/>
        <v>255</v>
      </c>
      <c r="H83" s="959" t="str">
        <f t="shared" si="37"/>
        <v>224</v>
      </c>
      <c r="I83" s="957" t="str">
        <f t="shared" si="54"/>
        <v xml:space="preserve"> 60.0</v>
      </c>
      <c r="J83" s="958" t="str">
        <f t="shared" si="38"/>
        <v>100.0</v>
      </c>
      <c r="K83" s="959" t="str">
        <f t="shared" si="39"/>
        <v xml:space="preserve"> 93.9</v>
      </c>
      <c r="L83" s="957" t="str">
        <f t="shared" si="55"/>
        <v xml:space="preserve"> 60.0</v>
      </c>
      <c r="M83" s="958" t="str">
        <f t="shared" si="56"/>
        <v xml:space="preserve"> 87.8</v>
      </c>
      <c r="N83" s="959" t="str">
        <f t="shared" si="40"/>
        <v xml:space="preserve">  0.0</v>
      </c>
      <c r="O83" s="977">
        <f t="shared" si="41"/>
        <v>60</v>
      </c>
      <c r="P83" s="978">
        <f t="shared" si="42"/>
        <v>100</v>
      </c>
      <c r="Q83" s="979">
        <f t="shared" si="57"/>
        <v>93.9</v>
      </c>
      <c r="R83" s="977">
        <f t="shared" si="58"/>
        <v>60</v>
      </c>
      <c r="S83" s="978">
        <f t="shared" si="59"/>
        <v>87.8</v>
      </c>
      <c r="T83" s="979">
        <f t="shared" si="43"/>
        <v>0</v>
      </c>
      <c r="U83" s="966">
        <v>255</v>
      </c>
      <c r="V83" s="967">
        <v>255</v>
      </c>
      <c r="W83" s="968">
        <v>224</v>
      </c>
      <c r="X83" s="989">
        <f t="shared" si="44"/>
        <v>60</v>
      </c>
      <c r="Y83" s="990">
        <f t="shared" si="45"/>
        <v>100</v>
      </c>
      <c r="Z83" s="991">
        <f t="shared" si="46"/>
        <v>93.921568627450981</v>
      </c>
      <c r="AA83" s="989">
        <f t="shared" si="47"/>
        <v>87.843137254901961</v>
      </c>
      <c r="AB83" s="991">
        <f t="shared" si="48"/>
        <v>0</v>
      </c>
      <c r="AC83" s="948">
        <f t="shared" si="60"/>
        <v>1</v>
      </c>
      <c r="AD83" s="949">
        <f t="shared" si="61"/>
        <v>1</v>
      </c>
      <c r="AE83" s="950">
        <f t="shared" si="62"/>
        <v>0.8784313725490196</v>
      </c>
      <c r="AF83" s="948">
        <f t="shared" si="63"/>
        <v>0.8784313725490196</v>
      </c>
      <c r="AG83" s="949">
        <f t="shared" si="64"/>
        <v>1</v>
      </c>
      <c r="AH83" s="949">
        <f t="shared" si="65"/>
        <v>0.1215686274509804</v>
      </c>
      <c r="AI83" s="950">
        <f t="shared" si="66"/>
        <v>1.8784313725490196</v>
      </c>
      <c r="AJ83" s="940"/>
      <c r="AK83" s="940"/>
      <c r="AL83" s="940"/>
      <c r="AM83" s="940"/>
      <c r="AN83" s="940"/>
      <c r="AO83" s="940"/>
      <c r="AP83" s="940"/>
      <c r="AQ83" s="940"/>
      <c r="AR83" s="940"/>
      <c r="AS83" s="940"/>
      <c r="AT83" s="940"/>
      <c r="AU83" s="940"/>
      <c r="AV83" s="940"/>
      <c r="AW83" s="940"/>
      <c r="AX83" s="940"/>
      <c r="AY83" s="940"/>
      <c r="AZ83" s="940"/>
      <c r="BA83" s="940"/>
      <c r="BB83" s="940"/>
      <c r="BC83" s="940"/>
      <c r="BD83" s="940"/>
      <c r="BE83" s="940"/>
      <c r="BF83" s="940"/>
      <c r="BG83" s="940"/>
      <c r="BH83" s="940"/>
      <c r="BI83" s="940"/>
      <c r="BJ83" s="940"/>
      <c r="BK83" s="940"/>
      <c r="BL83" s="940"/>
      <c r="BM83" s="940"/>
      <c r="BN83" s="940"/>
      <c r="BO83" s="940"/>
      <c r="BP83" s="940"/>
      <c r="BQ83" s="940"/>
      <c r="BR83" s="940"/>
      <c r="BS83" s="940"/>
      <c r="BT83" s="940"/>
      <c r="BU83" s="940"/>
      <c r="BV83" s="940"/>
      <c r="BW83" s="940"/>
      <c r="BX83" s="940"/>
      <c r="BY83" s="940"/>
      <c r="BZ83" s="940"/>
      <c r="CA83" s="940"/>
      <c r="CB83" s="940"/>
      <c r="CC83" s="940"/>
      <c r="CD83" s="940"/>
      <c r="CE83" s="940"/>
      <c r="CF83" s="940"/>
      <c r="CG83" s="940"/>
      <c r="CH83" s="940"/>
      <c r="CI83" s="940"/>
      <c r="CJ83" s="940"/>
      <c r="CK83" s="940"/>
      <c r="CL83" s="940"/>
      <c r="CM83" s="940"/>
      <c r="CN83" s="940"/>
      <c r="CO83" s="940"/>
      <c r="CP83" s="940"/>
      <c r="CQ83" s="940"/>
      <c r="CR83" s="940"/>
      <c r="CS83" s="940"/>
      <c r="CT83" s="940"/>
      <c r="CU83" s="940"/>
      <c r="CV83" s="940"/>
      <c r="CW83" s="940"/>
      <c r="CX83" s="940"/>
      <c r="CY83" s="940"/>
      <c r="CZ83" s="940"/>
      <c r="DA83" s="940"/>
      <c r="DB83" s="940"/>
      <c r="DC83" s="940"/>
      <c r="DD83" s="940"/>
      <c r="DE83" s="940"/>
      <c r="DF83" s="940"/>
      <c r="DG83" s="940"/>
      <c r="DH83" s="940"/>
      <c r="DI83" s="940"/>
      <c r="DJ83" s="940"/>
      <c r="DK83" s="940"/>
      <c r="DL83" s="940"/>
      <c r="DM83" s="940"/>
      <c r="DN83" s="940"/>
      <c r="DO83" s="940"/>
      <c r="DP83" s="940"/>
      <c r="DQ83" s="940"/>
      <c r="DR83" s="940"/>
      <c r="DS83" s="940"/>
      <c r="DT83" s="940"/>
      <c r="DU83" s="940"/>
      <c r="DV83" s="940"/>
      <c r="DW83" s="940"/>
    </row>
    <row r="84" spans="1:127" ht="13.7" customHeight="1" x14ac:dyDescent="0.3">
      <c r="A84" s="1216" t="s">
        <v>200</v>
      </c>
      <c r="B84" s="1217" t="str">
        <f t="shared" si="49"/>
        <v>rgb:[  0,255,  0], hsl:[120.0,100.0, 50.0], hwb:[120.0,  0.0,  0.0]</v>
      </c>
      <c r="C84" s="919" t="str">
        <f t="shared" si="50"/>
        <v>rgb(0 255 0)</v>
      </c>
      <c r="D84" s="919" t="str">
        <f t="shared" si="51"/>
        <v>hsl(120 100% 50%)</v>
      </c>
      <c r="E84" s="919" t="str">
        <f t="shared" si="52"/>
        <v>hwb(120 0% 0%)</v>
      </c>
      <c r="F84" s="957" t="str">
        <f t="shared" si="53"/>
        <v xml:space="preserve">  0</v>
      </c>
      <c r="G84" s="958" t="str">
        <f t="shared" si="36"/>
        <v>255</v>
      </c>
      <c r="H84" s="959" t="str">
        <f t="shared" si="37"/>
        <v xml:space="preserve">  0</v>
      </c>
      <c r="I84" s="957" t="str">
        <f t="shared" si="54"/>
        <v>120.0</v>
      </c>
      <c r="J84" s="958" t="str">
        <f t="shared" si="38"/>
        <v>100.0</v>
      </c>
      <c r="K84" s="959" t="str">
        <f t="shared" si="39"/>
        <v xml:space="preserve"> 50.0</v>
      </c>
      <c r="L84" s="957" t="str">
        <f t="shared" si="55"/>
        <v>120.0</v>
      </c>
      <c r="M84" s="958" t="str">
        <f t="shared" si="56"/>
        <v xml:space="preserve">  0.0</v>
      </c>
      <c r="N84" s="959" t="str">
        <f t="shared" si="40"/>
        <v xml:space="preserve">  0.0</v>
      </c>
      <c r="O84" s="977">
        <f t="shared" si="41"/>
        <v>120</v>
      </c>
      <c r="P84" s="978">
        <f t="shared" si="42"/>
        <v>100</v>
      </c>
      <c r="Q84" s="979">
        <f t="shared" si="57"/>
        <v>50</v>
      </c>
      <c r="R84" s="977">
        <f t="shared" si="58"/>
        <v>120</v>
      </c>
      <c r="S84" s="978">
        <f t="shared" si="59"/>
        <v>0</v>
      </c>
      <c r="T84" s="979">
        <f t="shared" si="43"/>
        <v>0</v>
      </c>
      <c r="U84" s="966">
        <v>0</v>
      </c>
      <c r="V84" s="967">
        <v>255</v>
      </c>
      <c r="W84" s="968">
        <v>0</v>
      </c>
      <c r="X84" s="989">
        <f t="shared" si="44"/>
        <v>120</v>
      </c>
      <c r="Y84" s="990">
        <f t="shared" si="45"/>
        <v>100</v>
      </c>
      <c r="Z84" s="991">
        <f t="shared" si="46"/>
        <v>50</v>
      </c>
      <c r="AA84" s="989">
        <f t="shared" si="47"/>
        <v>0</v>
      </c>
      <c r="AB84" s="991">
        <f t="shared" si="48"/>
        <v>0</v>
      </c>
      <c r="AC84" s="948">
        <f t="shared" si="60"/>
        <v>0</v>
      </c>
      <c r="AD84" s="949">
        <f t="shared" si="61"/>
        <v>1</v>
      </c>
      <c r="AE84" s="950">
        <f t="shared" si="62"/>
        <v>0</v>
      </c>
      <c r="AF84" s="948">
        <f t="shared" si="63"/>
        <v>0</v>
      </c>
      <c r="AG84" s="949">
        <f t="shared" si="64"/>
        <v>1</v>
      </c>
      <c r="AH84" s="949">
        <f t="shared" si="65"/>
        <v>1</v>
      </c>
      <c r="AI84" s="950">
        <f t="shared" si="66"/>
        <v>1</v>
      </c>
      <c r="AJ84" s="940"/>
      <c r="AK84" s="940"/>
      <c r="AL84" s="940"/>
      <c r="AM84" s="940"/>
      <c r="AN84" s="940"/>
      <c r="AO84" s="940"/>
      <c r="AP84" s="940"/>
      <c r="AQ84" s="940"/>
      <c r="AR84" s="940"/>
      <c r="AS84" s="940"/>
      <c r="AT84" s="940"/>
      <c r="AU84" s="940"/>
      <c r="AV84" s="940"/>
      <c r="AW84" s="940"/>
      <c r="AX84" s="940"/>
      <c r="AY84" s="940"/>
      <c r="AZ84" s="940"/>
      <c r="BA84" s="940"/>
      <c r="BB84" s="940"/>
      <c r="BC84" s="940"/>
      <c r="BD84" s="940"/>
      <c r="BE84" s="940"/>
      <c r="BF84" s="940"/>
      <c r="BG84" s="940"/>
      <c r="BH84" s="940"/>
      <c r="BI84" s="940"/>
      <c r="BJ84" s="940"/>
      <c r="BK84" s="940"/>
      <c r="BL84" s="940"/>
      <c r="BM84" s="940"/>
      <c r="BN84" s="940"/>
      <c r="BO84" s="940"/>
      <c r="BP84" s="940"/>
      <c r="BQ84" s="940"/>
      <c r="BR84" s="940"/>
      <c r="BS84" s="940"/>
      <c r="BT84" s="940"/>
      <c r="BU84" s="940"/>
      <c r="BV84" s="940"/>
      <c r="BW84" s="940"/>
      <c r="BX84" s="940"/>
      <c r="BY84" s="940"/>
      <c r="BZ84" s="940"/>
      <c r="CA84" s="940"/>
      <c r="CB84" s="940"/>
      <c r="CC84" s="940"/>
      <c r="CD84" s="940"/>
      <c r="CE84" s="940"/>
      <c r="CF84" s="940"/>
      <c r="CG84" s="940"/>
      <c r="CH84" s="940"/>
      <c r="CI84" s="940"/>
      <c r="CJ84" s="940"/>
      <c r="CK84" s="940"/>
      <c r="CL84" s="940"/>
      <c r="CM84" s="940"/>
      <c r="CN84" s="940"/>
      <c r="CO84" s="940"/>
      <c r="CP84" s="940"/>
      <c r="CQ84" s="940"/>
      <c r="CR84" s="940"/>
      <c r="CS84" s="940"/>
      <c r="CT84" s="940"/>
      <c r="CU84" s="940"/>
      <c r="CV84" s="940"/>
      <c r="CW84" s="940"/>
      <c r="CX84" s="940"/>
      <c r="CY84" s="940"/>
      <c r="CZ84" s="940"/>
      <c r="DA84" s="940"/>
      <c r="DB84" s="940"/>
      <c r="DC84" s="940"/>
      <c r="DD84" s="940"/>
      <c r="DE84" s="940"/>
      <c r="DF84" s="940"/>
      <c r="DG84" s="940"/>
      <c r="DH84" s="940"/>
      <c r="DI84" s="940"/>
      <c r="DJ84" s="940"/>
      <c r="DK84" s="940"/>
      <c r="DL84" s="940"/>
      <c r="DM84" s="940"/>
      <c r="DN84" s="940"/>
      <c r="DO84" s="940"/>
      <c r="DP84" s="940"/>
      <c r="DQ84" s="940"/>
      <c r="DR84" s="940"/>
      <c r="DS84" s="940"/>
      <c r="DT84" s="940"/>
      <c r="DU84" s="940"/>
      <c r="DV84" s="940"/>
      <c r="DW84" s="940"/>
    </row>
    <row r="85" spans="1:127" ht="13.7" customHeight="1" x14ac:dyDescent="0.3">
      <c r="A85" s="1216" t="s">
        <v>201</v>
      </c>
      <c r="B85" s="1217" t="str">
        <f t="shared" si="49"/>
        <v>rgb:[ 50,205, 50], hsl:[120.0, 60.8, 50.0], hwb:[120.0, 19.6, 19.6]</v>
      </c>
      <c r="C85" s="919" t="str">
        <f t="shared" si="50"/>
        <v>rgb(50 205 50)</v>
      </c>
      <c r="D85" s="919" t="str">
        <f t="shared" si="51"/>
        <v>hsl(120 60.8% 50%)</v>
      </c>
      <c r="E85" s="919" t="str">
        <f t="shared" si="52"/>
        <v>hwb(120 19.6% 19.6%)</v>
      </c>
      <c r="F85" s="957" t="str">
        <f t="shared" si="53"/>
        <v xml:space="preserve"> 50</v>
      </c>
      <c r="G85" s="958" t="str">
        <f t="shared" si="36"/>
        <v>205</v>
      </c>
      <c r="H85" s="959" t="str">
        <f t="shared" si="37"/>
        <v xml:space="preserve"> 50</v>
      </c>
      <c r="I85" s="957" t="str">
        <f t="shared" si="54"/>
        <v>120.0</v>
      </c>
      <c r="J85" s="958" t="str">
        <f t="shared" si="38"/>
        <v xml:space="preserve"> 60.8</v>
      </c>
      <c r="K85" s="959" t="str">
        <f t="shared" si="39"/>
        <v xml:space="preserve"> 50.0</v>
      </c>
      <c r="L85" s="957" t="str">
        <f t="shared" si="55"/>
        <v>120.0</v>
      </c>
      <c r="M85" s="958" t="str">
        <f t="shared" si="56"/>
        <v xml:space="preserve"> 19.6</v>
      </c>
      <c r="N85" s="959" t="str">
        <f t="shared" si="40"/>
        <v xml:space="preserve"> 19.6</v>
      </c>
      <c r="O85" s="977">
        <f t="shared" si="41"/>
        <v>120</v>
      </c>
      <c r="P85" s="978">
        <f t="shared" si="42"/>
        <v>60.8</v>
      </c>
      <c r="Q85" s="979">
        <f t="shared" si="57"/>
        <v>50</v>
      </c>
      <c r="R85" s="977">
        <f t="shared" si="58"/>
        <v>120</v>
      </c>
      <c r="S85" s="978">
        <f t="shared" si="59"/>
        <v>19.600000000000001</v>
      </c>
      <c r="T85" s="979">
        <f t="shared" si="43"/>
        <v>19.600000000000001</v>
      </c>
      <c r="U85" s="966">
        <v>50</v>
      </c>
      <c r="V85" s="967">
        <v>205</v>
      </c>
      <c r="W85" s="968">
        <v>50</v>
      </c>
      <c r="X85" s="989">
        <f t="shared" si="44"/>
        <v>120</v>
      </c>
      <c r="Y85" s="990">
        <f t="shared" si="45"/>
        <v>60.7843137254902</v>
      </c>
      <c r="Z85" s="991">
        <f t="shared" si="46"/>
        <v>50</v>
      </c>
      <c r="AA85" s="989">
        <f t="shared" si="47"/>
        <v>19.607843137254903</v>
      </c>
      <c r="AB85" s="991">
        <f t="shared" si="48"/>
        <v>19.6078431372549</v>
      </c>
      <c r="AC85" s="948">
        <f t="shared" si="60"/>
        <v>0.19607843137254902</v>
      </c>
      <c r="AD85" s="949">
        <f t="shared" si="61"/>
        <v>0.80392156862745101</v>
      </c>
      <c r="AE85" s="950">
        <f t="shared" si="62"/>
        <v>0.19607843137254902</v>
      </c>
      <c r="AF85" s="948">
        <f t="shared" si="63"/>
        <v>0.19607843137254902</v>
      </c>
      <c r="AG85" s="949">
        <f t="shared" si="64"/>
        <v>0.80392156862745101</v>
      </c>
      <c r="AH85" s="949">
        <f t="shared" si="65"/>
        <v>0.60784313725490202</v>
      </c>
      <c r="AI85" s="950">
        <f t="shared" si="66"/>
        <v>1</v>
      </c>
      <c r="AJ85" s="940"/>
      <c r="AK85" s="940"/>
      <c r="AL85" s="940"/>
      <c r="AM85" s="940"/>
      <c r="AN85" s="940"/>
      <c r="AO85" s="940"/>
      <c r="AP85" s="940"/>
      <c r="AQ85" s="940"/>
      <c r="AR85" s="940"/>
      <c r="AS85" s="940"/>
      <c r="AT85" s="940"/>
      <c r="AU85" s="940"/>
      <c r="AV85" s="940"/>
      <c r="AW85" s="940"/>
      <c r="AX85" s="940"/>
      <c r="AY85" s="940"/>
      <c r="AZ85" s="940"/>
      <c r="BA85" s="940"/>
      <c r="BB85" s="940"/>
      <c r="BC85" s="940"/>
      <c r="BD85" s="940"/>
      <c r="BE85" s="940"/>
      <c r="BF85" s="940"/>
      <c r="BG85" s="940"/>
      <c r="BH85" s="940"/>
      <c r="BI85" s="940"/>
      <c r="BJ85" s="940"/>
      <c r="BK85" s="940"/>
      <c r="BL85" s="940"/>
      <c r="BM85" s="940"/>
      <c r="BN85" s="940"/>
      <c r="BO85" s="940"/>
      <c r="BP85" s="940"/>
      <c r="BQ85" s="940"/>
      <c r="BR85" s="940"/>
      <c r="BS85" s="940"/>
      <c r="BT85" s="940"/>
      <c r="BU85" s="940"/>
      <c r="BV85" s="940"/>
      <c r="BW85" s="940"/>
      <c r="BX85" s="940"/>
      <c r="BY85" s="940"/>
      <c r="BZ85" s="940"/>
      <c r="CA85" s="940"/>
      <c r="CB85" s="940"/>
      <c r="CC85" s="940"/>
      <c r="CD85" s="940"/>
      <c r="CE85" s="940"/>
      <c r="CF85" s="940"/>
      <c r="CG85" s="940"/>
      <c r="CH85" s="940"/>
      <c r="CI85" s="940"/>
      <c r="CJ85" s="940"/>
      <c r="CK85" s="940"/>
      <c r="CL85" s="940"/>
      <c r="CM85" s="940"/>
      <c r="CN85" s="940"/>
      <c r="CO85" s="940"/>
      <c r="CP85" s="940"/>
      <c r="CQ85" s="940"/>
      <c r="CR85" s="940"/>
      <c r="CS85" s="940"/>
      <c r="CT85" s="940"/>
      <c r="CU85" s="940"/>
      <c r="CV85" s="940"/>
      <c r="CW85" s="940"/>
      <c r="CX85" s="940"/>
      <c r="CY85" s="940"/>
      <c r="CZ85" s="940"/>
      <c r="DA85" s="940"/>
      <c r="DB85" s="940"/>
      <c r="DC85" s="940"/>
      <c r="DD85" s="940"/>
      <c r="DE85" s="940"/>
      <c r="DF85" s="940"/>
      <c r="DG85" s="940"/>
      <c r="DH85" s="940"/>
      <c r="DI85" s="940"/>
      <c r="DJ85" s="940"/>
      <c r="DK85" s="940"/>
      <c r="DL85" s="940"/>
      <c r="DM85" s="940"/>
      <c r="DN85" s="940"/>
      <c r="DO85" s="940"/>
      <c r="DP85" s="940"/>
      <c r="DQ85" s="940"/>
      <c r="DR85" s="940"/>
      <c r="DS85" s="940"/>
      <c r="DT85" s="940"/>
      <c r="DU85" s="940"/>
      <c r="DV85" s="940"/>
      <c r="DW85" s="940"/>
    </row>
    <row r="86" spans="1:127" ht="13.7" customHeight="1" x14ac:dyDescent="0.3">
      <c r="A86" s="1216" t="s">
        <v>202</v>
      </c>
      <c r="B86" s="1217" t="str">
        <f t="shared" si="49"/>
        <v>rgb:[250,240,230], hsl:[ 30.0, 66.7, 94.1], hwb:[ 30.0, 90.2,  2.0]</v>
      </c>
      <c r="C86" s="919" t="str">
        <f t="shared" si="50"/>
        <v>rgb(250 240 230)</v>
      </c>
      <c r="D86" s="919" t="str">
        <f t="shared" si="51"/>
        <v>hsl(30 66.7% 94.1%)</v>
      </c>
      <c r="E86" s="919" t="str">
        <f t="shared" si="52"/>
        <v>hwb(30 90.2% 2%)</v>
      </c>
      <c r="F86" s="957" t="str">
        <f t="shared" si="53"/>
        <v>250</v>
      </c>
      <c r="G86" s="958" t="str">
        <f t="shared" si="36"/>
        <v>240</v>
      </c>
      <c r="H86" s="959" t="str">
        <f t="shared" si="37"/>
        <v>230</v>
      </c>
      <c r="I86" s="957" t="str">
        <f t="shared" si="54"/>
        <v xml:space="preserve"> 30.0</v>
      </c>
      <c r="J86" s="958" t="str">
        <f t="shared" si="38"/>
        <v xml:space="preserve"> 66.7</v>
      </c>
      <c r="K86" s="959" t="str">
        <f t="shared" si="39"/>
        <v xml:space="preserve"> 94.1</v>
      </c>
      <c r="L86" s="957" t="str">
        <f t="shared" si="55"/>
        <v xml:space="preserve"> 30.0</v>
      </c>
      <c r="M86" s="958" t="str">
        <f t="shared" si="56"/>
        <v xml:space="preserve"> 90.2</v>
      </c>
      <c r="N86" s="959" t="str">
        <f t="shared" si="40"/>
        <v xml:space="preserve">  2.0</v>
      </c>
      <c r="O86" s="977">
        <f t="shared" si="41"/>
        <v>30</v>
      </c>
      <c r="P86" s="978">
        <f t="shared" si="42"/>
        <v>66.7</v>
      </c>
      <c r="Q86" s="979">
        <f t="shared" si="57"/>
        <v>94.1</v>
      </c>
      <c r="R86" s="977">
        <f t="shared" si="58"/>
        <v>30</v>
      </c>
      <c r="S86" s="978">
        <f t="shared" si="59"/>
        <v>90.2</v>
      </c>
      <c r="T86" s="979">
        <f t="shared" si="43"/>
        <v>2</v>
      </c>
      <c r="U86" s="966">
        <v>250</v>
      </c>
      <c r="V86" s="967">
        <v>240</v>
      </c>
      <c r="W86" s="968">
        <v>230</v>
      </c>
      <c r="X86" s="989">
        <f t="shared" si="44"/>
        <v>30</v>
      </c>
      <c r="Y86" s="990">
        <f t="shared" si="45"/>
        <v>66.6666666666666</v>
      </c>
      <c r="Z86" s="991">
        <f t="shared" si="46"/>
        <v>94.117647058823522</v>
      </c>
      <c r="AA86" s="989">
        <f t="shared" si="47"/>
        <v>90.196078431372555</v>
      </c>
      <c r="AB86" s="991">
        <f t="shared" si="48"/>
        <v>1.9607843137254943</v>
      </c>
      <c r="AC86" s="948">
        <f t="shared" si="60"/>
        <v>0.98039215686274506</v>
      </c>
      <c r="AD86" s="949">
        <f t="shared" si="61"/>
        <v>0.94117647058823528</v>
      </c>
      <c r="AE86" s="950">
        <f t="shared" si="62"/>
        <v>0.90196078431372551</v>
      </c>
      <c r="AF86" s="948">
        <f t="shared" si="63"/>
        <v>0.90196078431372551</v>
      </c>
      <c r="AG86" s="949">
        <f t="shared" si="64"/>
        <v>0.98039215686274506</v>
      </c>
      <c r="AH86" s="949">
        <f t="shared" si="65"/>
        <v>7.8431372549019551E-2</v>
      </c>
      <c r="AI86" s="950">
        <f t="shared" si="66"/>
        <v>1.8823529411764706</v>
      </c>
      <c r="AJ86" s="940"/>
      <c r="AK86" s="940"/>
      <c r="AL86" s="940"/>
      <c r="AM86" s="940"/>
      <c r="AN86" s="940"/>
      <c r="AO86" s="940"/>
      <c r="AP86" s="940"/>
      <c r="AQ86" s="940"/>
      <c r="AR86" s="940"/>
      <c r="AS86" s="940"/>
      <c r="AT86" s="940"/>
      <c r="AU86" s="940"/>
      <c r="AV86" s="940"/>
      <c r="AW86" s="940"/>
      <c r="AX86" s="940"/>
      <c r="AY86" s="940"/>
      <c r="AZ86" s="940"/>
      <c r="BA86" s="940"/>
      <c r="BB86" s="940"/>
      <c r="BC86" s="940"/>
      <c r="BD86" s="940"/>
      <c r="BE86" s="940"/>
      <c r="BF86" s="940"/>
      <c r="BG86" s="940"/>
      <c r="BH86" s="940"/>
      <c r="BI86" s="940"/>
      <c r="BJ86" s="940"/>
      <c r="BK86" s="940"/>
      <c r="BL86" s="940"/>
      <c r="BM86" s="940"/>
      <c r="BN86" s="940"/>
      <c r="BO86" s="940"/>
      <c r="BP86" s="940"/>
      <c r="BQ86" s="940"/>
      <c r="BR86" s="940"/>
      <c r="BS86" s="940"/>
      <c r="BT86" s="940"/>
      <c r="BU86" s="940"/>
      <c r="BV86" s="940"/>
      <c r="BW86" s="940"/>
      <c r="BX86" s="940"/>
      <c r="BY86" s="940"/>
      <c r="BZ86" s="940"/>
      <c r="CA86" s="940"/>
      <c r="CB86" s="940"/>
      <c r="CC86" s="940"/>
      <c r="CD86" s="940"/>
      <c r="CE86" s="940"/>
      <c r="CF86" s="940"/>
      <c r="CG86" s="940"/>
      <c r="CH86" s="940"/>
      <c r="CI86" s="940"/>
      <c r="CJ86" s="940"/>
      <c r="CK86" s="940"/>
      <c r="CL86" s="940"/>
      <c r="CM86" s="940"/>
      <c r="CN86" s="940"/>
      <c r="CO86" s="940"/>
      <c r="CP86" s="940"/>
      <c r="CQ86" s="940"/>
      <c r="CR86" s="940"/>
      <c r="CS86" s="940"/>
      <c r="CT86" s="940"/>
      <c r="CU86" s="940"/>
      <c r="CV86" s="940"/>
      <c r="CW86" s="940"/>
      <c r="CX86" s="940"/>
      <c r="CY86" s="940"/>
      <c r="CZ86" s="940"/>
      <c r="DA86" s="940"/>
      <c r="DB86" s="940"/>
      <c r="DC86" s="940"/>
      <c r="DD86" s="940"/>
      <c r="DE86" s="940"/>
      <c r="DF86" s="940"/>
      <c r="DG86" s="940"/>
      <c r="DH86" s="940"/>
      <c r="DI86" s="940"/>
      <c r="DJ86" s="940"/>
      <c r="DK86" s="940"/>
      <c r="DL86" s="940"/>
      <c r="DM86" s="940"/>
      <c r="DN86" s="940"/>
      <c r="DO86" s="940"/>
      <c r="DP86" s="940"/>
      <c r="DQ86" s="940"/>
      <c r="DR86" s="940"/>
      <c r="DS86" s="940"/>
      <c r="DT86" s="940"/>
      <c r="DU86" s="940"/>
      <c r="DV86" s="940"/>
      <c r="DW86" s="940"/>
    </row>
    <row r="87" spans="1:127" ht="13.7" customHeight="1" x14ac:dyDescent="0.3">
      <c r="A87" s="1216" t="s">
        <v>203</v>
      </c>
      <c r="B87" s="1217" t="str">
        <f t="shared" si="49"/>
        <v>rgb:[255,  0,255], hsl:[300.0,100.0, 50.0], hwb:[300.0,  0.0,  0.0]</v>
      </c>
      <c r="C87" s="919" t="str">
        <f t="shared" si="50"/>
        <v>rgb(255 0 255)</v>
      </c>
      <c r="D87" s="919" t="str">
        <f t="shared" si="51"/>
        <v>hsl(300 100% 50%)</v>
      </c>
      <c r="E87" s="919" t="str">
        <f t="shared" si="52"/>
        <v>hwb(300 0% 0%)</v>
      </c>
      <c r="F87" s="957" t="str">
        <f t="shared" si="53"/>
        <v>255</v>
      </c>
      <c r="G87" s="958" t="str">
        <f t="shared" si="36"/>
        <v xml:space="preserve">  0</v>
      </c>
      <c r="H87" s="959" t="str">
        <f t="shared" si="37"/>
        <v>255</v>
      </c>
      <c r="I87" s="957" t="str">
        <f t="shared" si="54"/>
        <v>300.0</v>
      </c>
      <c r="J87" s="958" t="str">
        <f t="shared" si="38"/>
        <v>100.0</v>
      </c>
      <c r="K87" s="959" t="str">
        <f t="shared" si="39"/>
        <v xml:space="preserve"> 50.0</v>
      </c>
      <c r="L87" s="957" t="str">
        <f t="shared" si="55"/>
        <v>300.0</v>
      </c>
      <c r="M87" s="958" t="str">
        <f t="shared" si="56"/>
        <v xml:space="preserve">  0.0</v>
      </c>
      <c r="N87" s="959" t="str">
        <f t="shared" si="40"/>
        <v xml:space="preserve">  0.0</v>
      </c>
      <c r="O87" s="977">
        <f t="shared" si="41"/>
        <v>300</v>
      </c>
      <c r="P87" s="978">
        <f t="shared" si="42"/>
        <v>100</v>
      </c>
      <c r="Q87" s="979">
        <f t="shared" si="57"/>
        <v>50</v>
      </c>
      <c r="R87" s="977">
        <f t="shared" si="58"/>
        <v>300</v>
      </c>
      <c r="S87" s="978">
        <f t="shared" si="59"/>
        <v>0</v>
      </c>
      <c r="T87" s="979">
        <f t="shared" si="43"/>
        <v>0</v>
      </c>
      <c r="U87" s="966">
        <v>255</v>
      </c>
      <c r="V87" s="967">
        <v>0</v>
      </c>
      <c r="W87" s="968">
        <v>255</v>
      </c>
      <c r="X87" s="989">
        <f t="shared" si="44"/>
        <v>300</v>
      </c>
      <c r="Y87" s="990">
        <f t="shared" si="45"/>
        <v>100</v>
      </c>
      <c r="Z87" s="991">
        <f t="shared" si="46"/>
        <v>50</v>
      </c>
      <c r="AA87" s="989">
        <f t="shared" si="47"/>
        <v>0</v>
      </c>
      <c r="AB87" s="991">
        <f t="shared" si="48"/>
        <v>0</v>
      </c>
      <c r="AC87" s="948">
        <f t="shared" si="60"/>
        <v>1</v>
      </c>
      <c r="AD87" s="949">
        <f t="shared" si="61"/>
        <v>0</v>
      </c>
      <c r="AE87" s="950">
        <f t="shared" si="62"/>
        <v>1</v>
      </c>
      <c r="AF87" s="948">
        <f t="shared" si="63"/>
        <v>0</v>
      </c>
      <c r="AG87" s="949">
        <f t="shared" si="64"/>
        <v>1</v>
      </c>
      <c r="AH87" s="949">
        <f t="shared" si="65"/>
        <v>1</v>
      </c>
      <c r="AI87" s="950">
        <f t="shared" si="66"/>
        <v>1</v>
      </c>
      <c r="AJ87" s="940"/>
      <c r="AK87" s="940"/>
      <c r="AL87" s="940"/>
      <c r="AM87" s="940"/>
      <c r="AN87" s="940"/>
      <c r="AO87" s="940"/>
      <c r="AP87" s="940"/>
      <c r="AQ87" s="940"/>
      <c r="AR87" s="940"/>
      <c r="AS87" s="940"/>
      <c r="AT87" s="940"/>
      <c r="AU87" s="940"/>
      <c r="AV87" s="940"/>
      <c r="AW87" s="940"/>
      <c r="AX87" s="940"/>
      <c r="AY87" s="940"/>
      <c r="AZ87" s="940"/>
      <c r="BA87" s="940"/>
      <c r="BB87" s="940"/>
      <c r="BC87" s="940"/>
      <c r="BD87" s="940"/>
      <c r="BE87" s="940"/>
      <c r="BF87" s="940"/>
      <c r="BG87" s="940"/>
      <c r="BH87" s="940"/>
      <c r="BI87" s="940"/>
      <c r="BJ87" s="940"/>
      <c r="BK87" s="940"/>
      <c r="BL87" s="940"/>
      <c r="BM87" s="940"/>
      <c r="BN87" s="940"/>
      <c r="BO87" s="940"/>
      <c r="BP87" s="940"/>
      <c r="BQ87" s="940"/>
      <c r="BR87" s="940"/>
      <c r="BS87" s="940"/>
      <c r="BT87" s="940"/>
      <c r="BU87" s="940"/>
      <c r="BV87" s="940"/>
      <c r="BW87" s="940"/>
      <c r="BX87" s="940"/>
      <c r="BY87" s="940"/>
      <c r="BZ87" s="940"/>
      <c r="CA87" s="940"/>
      <c r="CB87" s="940"/>
      <c r="CC87" s="940"/>
      <c r="CD87" s="940"/>
      <c r="CE87" s="940"/>
      <c r="CF87" s="940"/>
      <c r="CG87" s="940"/>
      <c r="CH87" s="940"/>
      <c r="CI87" s="940"/>
      <c r="CJ87" s="940"/>
      <c r="CK87" s="940"/>
      <c r="CL87" s="940"/>
      <c r="CM87" s="940"/>
      <c r="CN87" s="940"/>
      <c r="CO87" s="940"/>
      <c r="CP87" s="940"/>
      <c r="CQ87" s="940"/>
      <c r="CR87" s="940"/>
      <c r="CS87" s="940"/>
      <c r="CT87" s="940"/>
      <c r="CU87" s="940"/>
      <c r="CV87" s="940"/>
      <c r="CW87" s="940"/>
      <c r="CX87" s="940"/>
      <c r="CY87" s="940"/>
      <c r="CZ87" s="940"/>
      <c r="DA87" s="940"/>
      <c r="DB87" s="940"/>
      <c r="DC87" s="940"/>
      <c r="DD87" s="940"/>
      <c r="DE87" s="940"/>
      <c r="DF87" s="940"/>
      <c r="DG87" s="940"/>
      <c r="DH87" s="940"/>
      <c r="DI87" s="940"/>
      <c r="DJ87" s="940"/>
      <c r="DK87" s="940"/>
      <c r="DL87" s="940"/>
      <c r="DM87" s="940"/>
      <c r="DN87" s="940"/>
      <c r="DO87" s="940"/>
      <c r="DP87" s="940"/>
      <c r="DQ87" s="940"/>
      <c r="DR87" s="940"/>
      <c r="DS87" s="940"/>
      <c r="DT87" s="940"/>
      <c r="DU87" s="940"/>
      <c r="DV87" s="940"/>
      <c r="DW87" s="940"/>
    </row>
    <row r="88" spans="1:127" ht="13.7" customHeight="1" x14ac:dyDescent="0.3">
      <c r="A88" s="1216" t="s">
        <v>204</v>
      </c>
      <c r="B88" s="1217" t="str">
        <f t="shared" si="49"/>
        <v>rgb:[128,  0,  0], hsl:[  0.0,100.0, 25.1], hwb:[  0.0,  0.0, 49.8]</v>
      </c>
      <c r="C88" s="919" t="str">
        <f t="shared" si="50"/>
        <v>rgb(128 0 0)</v>
      </c>
      <c r="D88" s="919" t="str">
        <f t="shared" si="51"/>
        <v>hsl(0 100% 25.1%)</v>
      </c>
      <c r="E88" s="919" t="str">
        <f t="shared" si="52"/>
        <v>hwb(0 0% 49.8%)</v>
      </c>
      <c r="F88" s="957" t="str">
        <f t="shared" si="53"/>
        <v>128</v>
      </c>
      <c r="G88" s="958" t="str">
        <f t="shared" si="36"/>
        <v xml:space="preserve">  0</v>
      </c>
      <c r="H88" s="959" t="str">
        <f t="shared" si="37"/>
        <v xml:space="preserve">  0</v>
      </c>
      <c r="I88" s="957" t="str">
        <f t="shared" si="54"/>
        <v xml:space="preserve">  0.0</v>
      </c>
      <c r="J88" s="958" t="str">
        <f t="shared" si="38"/>
        <v>100.0</v>
      </c>
      <c r="K88" s="959" t="str">
        <f t="shared" si="39"/>
        <v xml:space="preserve"> 25.1</v>
      </c>
      <c r="L88" s="957" t="str">
        <f t="shared" si="55"/>
        <v xml:space="preserve">  0.0</v>
      </c>
      <c r="M88" s="958" t="str">
        <f t="shared" si="56"/>
        <v xml:space="preserve">  0.0</v>
      </c>
      <c r="N88" s="959" t="str">
        <f t="shared" si="40"/>
        <v xml:space="preserve"> 49.8</v>
      </c>
      <c r="O88" s="977">
        <f t="shared" si="41"/>
        <v>0</v>
      </c>
      <c r="P88" s="978">
        <f t="shared" si="42"/>
        <v>100</v>
      </c>
      <c r="Q88" s="979">
        <f t="shared" si="57"/>
        <v>25.1</v>
      </c>
      <c r="R88" s="977">
        <f t="shared" si="58"/>
        <v>0</v>
      </c>
      <c r="S88" s="978">
        <f t="shared" si="59"/>
        <v>0</v>
      </c>
      <c r="T88" s="979">
        <f t="shared" si="43"/>
        <v>49.8</v>
      </c>
      <c r="U88" s="966">
        <v>128</v>
      </c>
      <c r="V88" s="967">
        <v>0</v>
      </c>
      <c r="W88" s="968">
        <v>0</v>
      </c>
      <c r="X88" s="989">
        <f t="shared" si="44"/>
        <v>0</v>
      </c>
      <c r="Y88" s="990">
        <f t="shared" si="45"/>
        <v>100</v>
      </c>
      <c r="Z88" s="991">
        <f t="shared" si="46"/>
        <v>25.098039215686274</v>
      </c>
      <c r="AA88" s="989">
        <f t="shared" si="47"/>
        <v>0</v>
      </c>
      <c r="AB88" s="991">
        <f t="shared" si="48"/>
        <v>49.803921568627452</v>
      </c>
      <c r="AC88" s="948">
        <f t="shared" si="60"/>
        <v>0.50196078431372548</v>
      </c>
      <c r="AD88" s="949">
        <f t="shared" si="61"/>
        <v>0</v>
      </c>
      <c r="AE88" s="950">
        <f t="shared" si="62"/>
        <v>0</v>
      </c>
      <c r="AF88" s="948">
        <f t="shared" si="63"/>
        <v>0</v>
      </c>
      <c r="AG88" s="949">
        <f t="shared" si="64"/>
        <v>0.50196078431372548</v>
      </c>
      <c r="AH88" s="949">
        <f t="shared" si="65"/>
        <v>0.50196078431372548</v>
      </c>
      <c r="AI88" s="950">
        <f t="shared" si="66"/>
        <v>0.50196078431372548</v>
      </c>
      <c r="AJ88" s="940"/>
      <c r="AK88" s="940"/>
      <c r="AL88" s="940"/>
      <c r="AM88" s="940"/>
      <c r="AN88" s="940"/>
      <c r="AO88" s="940"/>
      <c r="AP88" s="940"/>
      <c r="AQ88" s="940"/>
      <c r="AR88" s="940"/>
      <c r="AS88" s="940"/>
      <c r="AT88" s="940"/>
      <c r="AU88" s="940"/>
      <c r="AV88" s="940"/>
      <c r="AW88" s="940"/>
      <c r="AX88" s="940"/>
      <c r="AY88" s="940"/>
      <c r="AZ88" s="940"/>
      <c r="BA88" s="940"/>
      <c r="BB88" s="940"/>
      <c r="BC88" s="940"/>
      <c r="BD88" s="940"/>
      <c r="BE88" s="940"/>
      <c r="BF88" s="940"/>
      <c r="BG88" s="940"/>
      <c r="BH88" s="940"/>
      <c r="BI88" s="940"/>
      <c r="BJ88" s="940"/>
      <c r="BK88" s="940"/>
      <c r="BL88" s="940"/>
      <c r="BM88" s="940"/>
      <c r="BN88" s="940"/>
      <c r="BO88" s="940"/>
      <c r="BP88" s="940"/>
      <c r="BQ88" s="940"/>
      <c r="BR88" s="940"/>
      <c r="BS88" s="940"/>
      <c r="BT88" s="940"/>
      <c r="BU88" s="940"/>
      <c r="BV88" s="940"/>
      <c r="BW88" s="940"/>
      <c r="BX88" s="940"/>
      <c r="BY88" s="940"/>
      <c r="BZ88" s="940"/>
      <c r="CA88" s="940"/>
      <c r="CB88" s="940"/>
      <c r="CC88" s="940"/>
      <c r="CD88" s="940"/>
      <c r="CE88" s="940"/>
      <c r="CF88" s="940"/>
      <c r="CG88" s="940"/>
      <c r="CH88" s="940"/>
      <c r="CI88" s="940"/>
      <c r="CJ88" s="940"/>
      <c r="CK88" s="940"/>
      <c r="CL88" s="940"/>
      <c r="CM88" s="940"/>
      <c r="CN88" s="940"/>
      <c r="CO88" s="940"/>
      <c r="CP88" s="940"/>
      <c r="CQ88" s="940"/>
      <c r="CR88" s="940"/>
      <c r="CS88" s="940"/>
      <c r="CT88" s="940"/>
      <c r="CU88" s="940"/>
      <c r="CV88" s="940"/>
      <c r="CW88" s="940"/>
      <c r="CX88" s="940"/>
      <c r="CY88" s="940"/>
      <c r="CZ88" s="940"/>
      <c r="DA88" s="940"/>
      <c r="DB88" s="940"/>
      <c r="DC88" s="940"/>
      <c r="DD88" s="940"/>
      <c r="DE88" s="940"/>
      <c r="DF88" s="940"/>
      <c r="DG88" s="940"/>
      <c r="DH88" s="940"/>
      <c r="DI88" s="940"/>
      <c r="DJ88" s="940"/>
      <c r="DK88" s="940"/>
      <c r="DL88" s="940"/>
      <c r="DM88" s="940"/>
      <c r="DN88" s="940"/>
      <c r="DO88" s="940"/>
      <c r="DP88" s="940"/>
      <c r="DQ88" s="940"/>
      <c r="DR88" s="940"/>
      <c r="DS88" s="940"/>
      <c r="DT88" s="940"/>
      <c r="DU88" s="940"/>
      <c r="DV88" s="940"/>
      <c r="DW88" s="940"/>
    </row>
    <row r="89" spans="1:127" ht="13.7" customHeight="1" x14ac:dyDescent="0.3">
      <c r="A89" s="1216" t="s">
        <v>205</v>
      </c>
      <c r="B89" s="1217" t="str">
        <f t="shared" si="49"/>
        <v>rgb:[102,205,170], hsl:[159.6, 50.7, 60.2], hwb:[159.6, 40.0, 19.6]</v>
      </c>
      <c r="C89" s="919" t="str">
        <f t="shared" si="50"/>
        <v>rgb(102 205 170)</v>
      </c>
      <c r="D89" s="919" t="str">
        <f t="shared" si="51"/>
        <v>hsl(159.6 50.7% 60.2%)</v>
      </c>
      <c r="E89" s="919" t="str">
        <f t="shared" si="52"/>
        <v>hwb(159.6 40% 19.6%)</v>
      </c>
      <c r="F89" s="957" t="str">
        <f t="shared" si="53"/>
        <v>102</v>
      </c>
      <c r="G89" s="958" t="str">
        <f t="shared" si="36"/>
        <v>205</v>
      </c>
      <c r="H89" s="959" t="str">
        <f t="shared" si="37"/>
        <v>170</v>
      </c>
      <c r="I89" s="957" t="str">
        <f t="shared" si="54"/>
        <v>159.6</v>
      </c>
      <c r="J89" s="958" t="str">
        <f t="shared" si="38"/>
        <v xml:space="preserve"> 50.7</v>
      </c>
      <c r="K89" s="959" t="str">
        <f t="shared" si="39"/>
        <v xml:space="preserve"> 60.2</v>
      </c>
      <c r="L89" s="957" t="str">
        <f t="shared" si="55"/>
        <v>159.6</v>
      </c>
      <c r="M89" s="958" t="str">
        <f t="shared" si="56"/>
        <v xml:space="preserve"> 40.0</v>
      </c>
      <c r="N89" s="959" t="str">
        <f t="shared" si="40"/>
        <v xml:space="preserve"> 19.6</v>
      </c>
      <c r="O89" s="977">
        <f t="shared" si="41"/>
        <v>159.6</v>
      </c>
      <c r="P89" s="978">
        <f t="shared" si="42"/>
        <v>50.7</v>
      </c>
      <c r="Q89" s="979">
        <f t="shared" si="57"/>
        <v>60.2</v>
      </c>
      <c r="R89" s="977">
        <f t="shared" si="58"/>
        <v>159.6</v>
      </c>
      <c r="S89" s="978">
        <f t="shared" si="59"/>
        <v>40</v>
      </c>
      <c r="T89" s="979">
        <f t="shared" si="43"/>
        <v>19.600000000000001</v>
      </c>
      <c r="U89" s="966">
        <v>102</v>
      </c>
      <c r="V89" s="967">
        <v>205</v>
      </c>
      <c r="W89" s="968">
        <v>170</v>
      </c>
      <c r="X89" s="989">
        <f t="shared" si="44"/>
        <v>159.61165048543688</v>
      </c>
      <c r="Y89" s="990">
        <f t="shared" si="45"/>
        <v>50.738916256157651</v>
      </c>
      <c r="Z89" s="991">
        <f t="shared" si="46"/>
        <v>60.196078431372555</v>
      </c>
      <c r="AA89" s="989">
        <f t="shared" si="47"/>
        <v>40</v>
      </c>
      <c r="AB89" s="991">
        <f t="shared" si="48"/>
        <v>19.6078431372549</v>
      </c>
      <c r="AC89" s="948">
        <f t="shared" si="60"/>
        <v>0.4</v>
      </c>
      <c r="AD89" s="949">
        <f t="shared" si="61"/>
        <v>0.80392156862745101</v>
      </c>
      <c r="AE89" s="950">
        <f t="shared" si="62"/>
        <v>0.66666666666666663</v>
      </c>
      <c r="AF89" s="948">
        <f t="shared" si="63"/>
        <v>0.4</v>
      </c>
      <c r="AG89" s="949">
        <f t="shared" si="64"/>
        <v>0.80392156862745101</v>
      </c>
      <c r="AH89" s="949">
        <f t="shared" si="65"/>
        <v>0.40392156862745099</v>
      </c>
      <c r="AI89" s="950">
        <f t="shared" si="66"/>
        <v>1.2039215686274511</v>
      </c>
      <c r="AJ89" s="940"/>
      <c r="AK89" s="940"/>
      <c r="AL89" s="940"/>
      <c r="AM89" s="940"/>
      <c r="AN89" s="940"/>
      <c r="AO89" s="940"/>
      <c r="AP89" s="940"/>
      <c r="AQ89" s="940"/>
      <c r="AR89" s="940"/>
      <c r="AS89" s="940"/>
      <c r="AT89" s="940"/>
      <c r="AU89" s="940"/>
      <c r="AV89" s="940"/>
      <c r="AW89" s="940"/>
      <c r="AX89" s="940"/>
      <c r="AY89" s="940"/>
      <c r="AZ89" s="940"/>
      <c r="BA89" s="940"/>
      <c r="BB89" s="940"/>
      <c r="BC89" s="940"/>
      <c r="BD89" s="940"/>
      <c r="BE89" s="940"/>
      <c r="BF89" s="940"/>
      <c r="BG89" s="940"/>
      <c r="BH89" s="940"/>
      <c r="BI89" s="940"/>
      <c r="BJ89" s="940"/>
      <c r="BK89" s="940"/>
      <c r="BL89" s="940"/>
      <c r="BM89" s="940"/>
      <c r="BN89" s="940"/>
      <c r="BO89" s="940"/>
      <c r="BP89" s="940"/>
      <c r="BQ89" s="940"/>
      <c r="BR89" s="940"/>
      <c r="BS89" s="940"/>
      <c r="BT89" s="940"/>
      <c r="BU89" s="940"/>
      <c r="BV89" s="940"/>
      <c r="BW89" s="940"/>
      <c r="BX89" s="940"/>
      <c r="BY89" s="940"/>
      <c r="BZ89" s="940"/>
      <c r="CA89" s="940"/>
      <c r="CB89" s="940"/>
      <c r="CC89" s="940"/>
      <c r="CD89" s="940"/>
      <c r="CE89" s="940"/>
      <c r="CF89" s="940"/>
      <c r="CG89" s="940"/>
      <c r="CH89" s="940"/>
      <c r="CI89" s="940"/>
      <c r="CJ89" s="940"/>
      <c r="CK89" s="940"/>
      <c r="CL89" s="940"/>
      <c r="CM89" s="940"/>
      <c r="CN89" s="940"/>
      <c r="CO89" s="940"/>
      <c r="CP89" s="940"/>
      <c r="CQ89" s="940"/>
      <c r="CR89" s="940"/>
      <c r="CS89" s="940"/>
      <c r="CT89" s="940"/>
      <c r="CU89" s="940"/>
      <c r="CV89" s="940"/>
      <c r="CW89" s="940"/>
      <c r="CX89" s="940"/>
      <c r="CY89" s="940"/>
      <c r="CZ89" s="940"/>
      <c r="DA89" s="940"/>
      <c r="DB89" s="940"/>
      <c r="DC89" s="940"/>
      <c r="DD89" s="940"/>
      <c r="DE89" s="940"/>
      <c r="DF89" s="940"/>
      <c r="DG89" s="940"/>
      <c r="DH89" s="940"/>
      <c r="DI89" s="940"/>
      <c r="DJ89" s="940"/>
      <c r="DK89" s="940"/>
      <c r="DL89" s="940"/>
      <c r="DM89" s="940"/>
      <c r="DN89" s="940"/>
      <c r="DO89" s="940"/>
      <c r="DP89" s="940"/>
      <c r="DQ89" s="940"/>
      <c r="DR89" s="940"/>
      <c r="DS89" s="940"/>
      <c r="DT89" s="940"/>
      <c r="DU89" s="940"/>
      <c r="DV89" s="940"/>
      <c r="DW89" s="940"/>
    </row>
    <row r="90" spans="1:127" ht="13.7" customHeight="1" x14ac:dyDescent="0.3">
      <c r="A90" s="1216" t="s">
        <v>206</v>
      </c>
      <c r="B90" s="1217" t="str">
        <f t="shared" si="49"/>
        <v>rgb:[  0,  0,205], hsl:[240.0,100.0, 40.2], hwb:[240.0,  0.0, 19.6]</v>
      </c>
      <c r="C90" s="919" t="str">
        <f t="shared" si="50"/>
        <v>rgb(0 0 205)</v>
      </c>
      <c r="D90" s="919" t="str">
        <f t="shared" si="51"/>
        <v>hsl(240 100% 40.2%)</v>
      </c>
      <c r="E90" s="919" t="str">
        <f t="shared" si="52"/>
        <v>hwb(240 0% 19.6%)</v>
      </c>
      <c r="F90" s="957" t="str">
        <f t="shared" si="53"/>
        <v xml:space="preserve">  0</v>
      </c>
      <c r="G90" s="958" t="str">
        <f t="shared" si="36"/>
        <v xml:space="preserve">  0</v>
      </c>
      <c r="H90" s="959" t="str">
        <f t="shared" si="37"/>
        <v>205</v>
      </c>
      <c r="I90" s="957" t="str">
        <f t="shared" si="54"/>
        <v>240.0</v>
      </c>
      <c r="J90" s="958" t="str">
        <f t="shared" si="38"/>
        <v>100.0</v>
      </c>
      <c r="K90" s="959" t="str">
        <f t="shared" si="39"/>
        <v xml:space="preserve"> 40.2</v>
      </c>
      <c r="L90" s="957" t="str">
        <f t="shared" si="55"/>
        <v>240.0</v>
      </c>
      <c r="M90" s="958" t="str">
        <f t="shared" si="56"/>
        <v xml:space="preserve">  0.0</v>
      </c>
      <c r="N90" s="959" t="str">
        <f t="shared" si="40"/>
        <v xml:space="preserve"> 19.6</v>
      </c>
      <c r="O90" s="977">
        <f t="shared" si="41"/>
        <v>240</v>
      </c>
      <c r="P90" s="978">
        <f t="shared" si="42"/>
        <v>100</v>
      </c>
      <c r="Q90" s="979">
        <f t="shared" si="57"/>
        <v>40.200000000000003</v>
      </c>
      <c r="R90" s="977">
        <f t="shared" si="58"/>
        <v>240</v>
      </c>
      <c r="S90" s="978">
        <f t="shared" si="59"/>
        <v>0</v>
      </c>
      <c r="T90" s="979">
        <f t="shared" si="43"/>
        <v>19.600000000000001</v>
      </c>
      <c r="U90" s="966">
        <v>0</v>
      </c>
      <c r="V90" s="967">
        <v>0</v>
      </c>
      <c r="W90" s="968">
        <v>205</v>
      </c>
      <c r="X90" s="989">
        <f t="shared" si="44"/>
        <v>240</v>
      </c>
      <c r="Y90" s="990">
        <f t="shared" si="45"/>
        <v>100</v>
      </c>
      <c r="Z90" s="991">
        <f t="shared" si="46"/>
        <v>40.196078431372548</v>
      </c>
      <c r="AA90" s="989">
        <f t="shared" si="47"/>
        <v>0</v>
      </c>
      <c r="AB90" s="991">
        <f t="shared" si="48"/>
        <v>19.6078431372549</v>
      </c>
      <c r="AC90" s="948">
        <f t="shared" si="60"/>
        <v>0</v>
      </c>
      <c r="AD90" s="949">
        <f t="shared" si="61"/>
        <v>0</v>
      </c>
      <c r="AE90" s="950">
        <f t="shared" si="62"/>
        <v>0.80392156862745101</v>
      </c>
      <c r="AF90" s="948">
        <f t="shared" si="63"/>
        <v>0</v>
      </c>
      <c r="AG90" s="949">
        <f t="shared" si="64"/>
        <v>0.80392156862745101</v>
      </c>
      <c r="AH90" s="949">
        <f t="shared" si="65"/>
        <v>0.80392156862745101</v>
      </c>
      <c r="AI90" s="950">
        <f t="shared" si="66"/>
        <v>0.80392156862745101</v>
      </c>
      <c r="AJ90" s="940"/>
      <c r="AK90" s="940"/>
      <c r="AL90" s="940"/>
      <c r="AM90" s="940"/>
      <c r="AN90" s="940"/>
      <c r="AO90" s="940"/>
      <c r="AP90" s="940"/>
      <c r="AQ90" s="940"/>
      <c r="AR90" s="940"/>
      <c r="AS90" s="940"/>
      <c r="AT90" s="940"/>
      <c r="AU90" s="940"/>
      <c r="AV90" s="940"/>
      <c r="AW90" s="940"/>
      <c r="AX90" s="940"/>
      <c r="AY90" s="940"/>
      <c r="AZ90" s="940"/>
      <c r="BA90" s="940"/>
      <c r="BB90" s="940"/>
      <c r="BC90" s="940"/>
      <c r="BD90" s="940"/>
      <c r="BE90" s="940"/>
      <c r="BF90" s="940"/>
      <c r="BG90" s="940"/>
      <c r="BH90" s="940"/>
      <c r="BI90" s="940"/>
      <c r="BJ90" s="940"/>
      <c r="BK90" s="940"/>
      <c r="BL90" s="940"/>
      <c r="BM90" s="940"/>
      <c r="BN90" s="940"/>
      <c r="BO90" s="940"/>
      <c r="BP90" s="940"/>
      <c r="BQ90" s="940"/>
      <c r="BR90" s="940"/>
      <c r="BS90" s="940"/>
      <c r="BT90" s="940"/>
      <c r="BU90" s="940"/>
      <c r="BV90" s="940"/>
      <c r="BW90" s="940"/>
      <c r="BX90" s="940"/>
      <c r="BY90" s="940"/>
      <c r="BZ90" s="940"/>
      <c r="CA90" s="940"/>
      <c r="CB90" s="940"/>
      <c r="CC90" s="940"/>
      <c r="CD90" s="940"/>
      <c r="CE90" s="940"/>
      <c r="CF90" s="940"/>
      <c r="CG90" s="940"/>
      <c r="CH90" s="940"/>
      <c r="CI90" s="940"/>
      <c r="CJ90" s="940"/>
      <c r="CK90" s="940"/>
      <c r="CL90" s="940"/>
      <c r="CM90" s="940"/>
      <c r="CN90" s="940"/>
      <c r="CO90" s="940"/>
      <c r="CP90" s="940"/>
      <c r="CQ90" s="940"/>
      <c r="CR90" s="940"/>
      <c r="CS90" s="940"/>
      <c r="CT90" s="940"/>
      <c r="CU90" s="940"/>
      <c r="CV90" s="940"/>
      <c r="CW90" s="940"/>
      <c r="CX90" s="940"/>
      <c r="CY90" s="940"/>
      <c r="CZ90" s="940"/>
      <c r="DA90" s="940"/>
      <c r="DB90" s="940"/>
      <c r="DC90" s="940"/>
      <c r="DD90" s="940"/>
      <c r="DE90" s="940"/>
      <c r="DF90" s="940"/>
      <c r="DG90" s="940"/>
      <c r="DH90" s="940"/>
      <c r="DI90" s="940"/>
      <c r="DJ90" s="940"/>
      <c r="DK90" s="940"/>
      <c r="DL90" s="940"/>
      <c r="DM90" s="940"/>
      <c r="DN90" s="940"/>
      <c r="DO90" s="940"/>
      <c r="DP90" s="940"/>
      <c r="DQ90" s="940"/>
      <c r="DR90" s="940"/>
      <c r="DS90" s="940"/>
      <c r="DT90" s="940"/>
      <c r="DU90" s="940"/>
      <c r="DV90" s="940"/>
      <c r="DW90" s="940"/>
    </row>
    <row r="91" spans="1:127" ht="13.7" customHeight="1" x14ac:dyDescent="0.3">
      <c r="A91" s="1216" t="s">
        <v>207</v>
      </c>
      <c r="B91" s="1217" t="str">
        <f t="shared" si="49"/>
        <v>rgb:[186, 85,211], hsl:[288.1, 58.9, 58.0], hwb:[288.1, 33.3, 17.3]</v>
      </c>
      <c r="C91" s="919" t="str">
        <f t="shared" si="50"/>
        <v>rgb(186 85 211)</v>
      </c>
      <c r="D91" s="919" t="str">
        <f t="shared" si="51"/>
        <v>hsl(288.1 58.9% 58%)</v>
      </c>
      <c r="E91" s="919" t="str">
        <f t="shared" si="52"/>
        <v>hwb(288.1 33.3% 17.3%)</v>
      </c>
      <c r="F91" s="957" t="str">
        <f t="shared" si="53"/>
        <v>186</v>
      </c>
      <c r="G91" s="958" t="str">
        <f t="shared" si="36"/>
        <v xml:space="preserve"> 85</v>
      </c>
      <c r="H91" s="959" t="str">
        <f t="shared" si="37"/>
        <v>211</v>
      </c>
      <c r="I91" s="957" t="str">
        <f t="shared" si="54"/>
        <v>288.1</v>
      </c>
      <c r="J91" s="958" t="str">
        <f t="shared" si="38"/>
        <v xml:space="preserve"> 58.9</v>
      </c>
      <c r="K91" s="959" t="str">
        <f t="shared" si="39"/>
        <v xml:space="preserve"> 58.0</v>
      </c>
      <c r="L91" s="957" t="str">
        <f t="shared" si="55"/>
        <v>288.1</v>
      </c>
      <c r="M91" s="958" t="str">
        <f t="shared" si="56"/>
        <v xml:space="preserve"> 33.3</v>
      </c>
      <c r="N91" s="959" t="str">
        <f t="shared" si="40"/>
        <v xml:space="preserve"> 17.3</v>
      </c>
      <c r="O91" s="977">
        <f t="shared" si="41"/>
        <v>288.10000000000002</v>
      </c>
      <c r="P91" s="978">
        <f t="shared" si="42"/>
        <v>58.9</v>
      </c>
      <c r="Q91" s="979">
        <f t="shared" si="57"/>
        <v>58</v>
      </c>
      <c r="R91" s="977">
        <f t="shared" si="58"/>
        <v>288.10000000000002</v>
      </c>
      <c r="S91" s="978">
        <f t="shared" si="59"/>
        <v>33.299999999999997</v>
      </c>
      <c r="T91" s="979">
        <f t="shared" si="43"/>
        <v>17.3</v>
      </c>
      <c r="U91" s="966">
        <v>186</v>
      </c>
      <c r="V91" s="967">
        <v>85</v>
      </c>
      <c r="W91" s="968">
        <v>211</v>
      </c>
      <c r="X91" s="989">
        <f t="shared" si="44"/>
        <v>288.09523809523807</v>
      </c>
      <c r="Y91" s="990">
        <f t="shared" si="45"/>
        <v>58.878504672897179</v>
      </c>
      <c r="Z91" s="991">
        <f t="shared" si="46"/>
        <v>58.039215686274503</v>
      </c>
      <c r="AA91" s="989">
        <f t="shared" si="47"/>
        <v>33.333333333333329</v>
      </c>
      <c r="AB91" s="991">
        <f t="shared" si="48"/>
        <v>17.25490196078432</v>
      </c>
      <c r="AC91" s="948">
        <f t="shared" si="60"/>
        <v>0.72941176470588232</v>
      </c>
      <c r="AD91" s="949">
        <f t="shared" si="61"/>
        <v>0.33333333333333331</v>
      </c>
      <c r="AE91" s="950">
        <f t="shared" si="62"/>
        <v>0.82745098039215681</v>
      </c>
      <c r="AF91" s="948">
        <f t="shared" si="63"/>
        <v>0.33333333333333331</v>
      </c>
      <c r="AG91" s="949">
        <f t="shared" si="64"/>
        <v>0.82745098039215681</v>
      </c>
      <c r="AH91" s="949">
        <f t="shared" si="65"/>
        <v>0.49411764705882349</v>
      </c>
      <c r="AI91" s="950">
        <f t="shared" si="66"/>
        <v>1.1607843137254901</v>
      </c>
      <c r="AJ91" s="940"/>
      <c r="AK91" s="940"/>
      <c r="AL91" s="940"/>
      <c r="AM91" s="940"/>
      <c r="AN91" s="940"/>
      <c r="AO91" s="940"/>
      <c r="AP91" s="940"/>
      <c r="AQ91" s="940"/>
      <c r="AR91" s="940"/>
      <c r="AS91" s="940"/>
      <c r="AT91" s="940"/>
      <c r="AU91" s="940"/>
      <c r="AV91" s="940"/>
      <c r="AW91" s="940"/>
      <c r="AX91" s="940"/>
      <c r="AY91" s="940"/>
      <c r="AZ91" s="940"/>
      <c r="BA91" s="940"/>
      <c r="BB91" s="940"/>
      <c r="BC91" s="940"/>
      <c r="BD91" s="940"/>
      <c r="BE91" s="940"/>
      <c r="BF91" s="940"/>
      <c r="BG91" s="940"/>
      <c r="BH91" s="940"/>
      <c r="BI91" s="940"/>
      <c r="BJ91" s="940"/>
      <c r="BK91" s="940"/>
      <c r="BL91" s="940"/>
      <c r="BM91" s="940"/>
      <c r="BN91" s="940"/>
      <c r="BO91" s="940"/>
      <c r="BP91" s="940"/>
      <c r="BQ91" s="940"/>
      <c r="BR91" s="940"/>
      <c r="BS91" s="940"/>
      <c r="BT91" s="940"/>
      <c r="BU91" s="940"/>
      <c r="BV91" s="940"/>
      <c r="BW91" s="940"/>
      <c r="BX91" s="940"/>
      <c r="BY91" s="940"/>
      <c r="BZ91" s="940"/>
      <c r="CA91" s="940"/>
      <c r="CB91" s="940"/>
      <c r="CC91" s="940"/>
      <c r="CD91" s="940"/>
      <c r="CE91" s="940"/>
      <c r="CF91" s="940"/>
      <c r="CG91" s="940"/>
      <c r="CH91" s="940"/>
      <c r="CI91" s="940"/>
      <c r="CJ91" s="940"/>
      <c r="CK91" s="940"/>
      <c r="CL91" s="940"/>
      <c r="CM91" s="940"/>
      <c r="CN91" s="940"/>
      <c r="CO91" s="940"/>
      <c r="CP91" s="940"/>
      <c r="CQ91" s="940"/>
      <c r="CR91" s="940"/>
      <c r="CS91" s="940"/>
      <c r="CT91" s="940"/>
      <c r="CU91" s="940"/>
      <c r="CV91" s="940"/>
      <c r="CW91" s="940"/>
      <c r="CX91" s="940"/>
      <c r="CY91" s="940"/>
      <c r="CZ91" s="940"/>
      <c r="DA91" s="940"/>
      <c r="DB91" s="940"/>
      <c r="DC91" s="940"/>
      <c r="DD91" s="940"/>
      <c r="DE91" s="940"/>
      <c r="DF91" s="940"/>
      <c r="DG91" s="940"/>
      <c r="DH91" s="940"/>
      <c r="DI91" s="940"/>
      <c r="DJ91" s="940"/>
      <c r="DK91" s="940"/>
      <c r="DL91" s="940"/>
      <c r="DM91" s="940"/>
      <c r="DN91" s="940"/>
      <c r="DO91" s="940"/>
      <c r="DP91" s="940"/>
      <c r="DQ91" s="940"/>
      <c r="DR91" s="940"/>
      <c r="DS91" s="940"/>
      <c r="DT91" s="940"/>
      <c r="DU91" s="940"/>
      <c r="DV91" s="940"/>
      <c r="DW91" s="940"/>
    </row>
    <row r="92" spans="1:127" ht="13.7" customHeight="1" x14ac:dyDescent="0.3">
      <c r="A92" s="1216" t="s">
        <v>208</v>
      </c>
      <c r="B92" s="1217" t="str">
        <f t="shared" si="49"/>
        <v>rgb:[147,112,219], hsl:[259.6, 59.8, 64.9], hwb:[259.6, 43.9, 14.1]</v>
      </c>
      <c r="C92" s="919" t="str">
        <f t="shared" si="50"/>
        <v>rgb(147 112 219)</v>
      </c>
      <c r="D92" s="919" t="str">
        <f t="shared" si="51"/>
        <v>hsl(259.6 59.8% 64.9%)</v>
      </c>
      <c r="E92" s="919" t="str">
        <f t="shared" si="52"/>
        <v>hwb(259.6 43.9% 14.1%)</v>
      </c>
      <c r="F92" s="957" t="str">
        <f t="shared" si="53"/>
        <v>147</v>
      </c>
      <c r="G92" s="958" t="str">
        <f t="shared" si="36"/>
        <v>112</v>
      </c>
      <c r="H92" s="959" t="str">
        <f t="shared" si="37"/>
        <v>219</v>
      </c>
      <c r="I92" s="957" t="str">
        <f t="shared" si="54"/>
        <v>259.6</v>
      </c>
      <c r="J92" s="958" t="str">
        <f t="shared" si="38"/>
        <v xml:space="preserve"> 59.8</v>
      </c>
      <c r="K92" s="959" t="str">
        <f t="shared" si="39"/>
        <v xml:space="preserve"> 64.9</v>
      </c>
      <c r="L92" s="957" t="str">
        <f t="shared" si="55"/>
        <v>259.6</v>
      </c>
      <c r="M92" s="958" t="str">
        <f t="shared" si="56"/>
        <v xml:space="preserve"> 43.9</v>
      </c>
      <c r="N92" s="959" t="str">
        <f t="shared" si="40"/>
        <v xml:space="preserve"> 14.1</v>
      </c>
      <c r="O92" s="977">
        <f t="shared" si="41"/>
        <v>259.60000000000002</v>
      </c>
      <c r="P92" s="978">
        <f t="shared" si="42"/>
        <v>59.8</v>
      </c>
      <c r="Q92" s="979">
        <f t="shared" si="57"/>
        <v>64.900000000000006</v>
      </c>
      <c r="R92" s="977">
        <f t="shared" si="58"/>
        <v>259.60000000000002</v>
      </c>
      <c r="S92" s="978">
        <f t="shared" si="59"/>
        <v>43.9</v>
      </c>
      <c r="T92" s="979">
        <f t="shared" si="43"/>
        <v>14.1</v>
      </c>
      <c r="U92" s="966">
        <v>147</v>
      </c>
      <c r="V92" s="967">
        <v>112</v>
      </c>
      <c r="W92" s="968">
        <v>219</v>
      </c>
      <c r="X92" s="989">
        <f t="shared" si="44"/>
        <v>259.62616822429908</v>
      </c>
      <c r="Y92" s="990">
        <f t="shared" si="45"/>
        <v>59.776536312849139</v>
      </c>
      <c r="Z92" s="991">
        <f t="shared" si="46"/>
        <v>64.901960784313715</v>
      </c>
      <c r="AA92" s="989">
        <f t="shared" si="47"/>
        <v>43.921568627450981</v>
      </c>
      <c r="AB92" s="991">
        <f t="shared" si="48"/>
        <v>14.117647058823534</v>
      </c>
      <c r="AC92" s="948">
        <f t="shared" si="60"/>
        <v>0.57647058823529407</v>
      </c>
      <c r="AD92" s="949">
        <f t="shared" si="61"/>
        <v>0.4392156862745098</v>
      </c>
      <c r="AE92" s="950">
        <f t="shared" si="62"/>
        <v>0.85882352941176465</v>
      </c>
      <c r="AF92" s="948">
        <f t="shared" si="63"/>
        <v>0.4392156862745098</v>
      </c>
      <c r="AG92" s="949">
        <f t="shared" si="64"/>
        <v>0.85882352941176465</v>
      </c>
      <c r="AH92" s="949">
        <f t="shared" si="65"/>
        <v>0.41960784313725485</v>
      </c>
      <c r="AI92" s="950">
        <f t="shared" si="66"/>
        <v>1.2980392156862743</v>
      </c>
      <c r="AJ92" s="940"/>
      <c r="AK92" s="940"/>
      <c r="AL92" s="940"/>
      <c r="AM92" s="940"/>
      <c r="AN92" s="940"/>
      <c r="AO92" s="940"/>
      <c r="AP92" s="940"/>
      <c r="AQ92" s="940"/>
      <c r="AR92" s="940"/>
      <c r="AS92" s="940"/>
      <c r="AT92" s="940"/>
      <c r="AU92" s="940"/>
      <c r="AV92" s="940"/>
      <c r="AW92" s="940"/>
      <c r="AX92" s="940"/>
      <c r="AY92" s="940"/>
      <c r="AZ92" s="940"/>
      <c r="BA92" s="940"/>
      <c r="BB92" s="940"/>
      <c r="BC92" s="940"/>
      <c r="BD92" s="940"/>
      <c r="BE92" s="940"/>
      <c r="BF92" s="940"/>
      <c r="BG92" s="940"/>
      <c r="BH92" s="940"/>
      <c r="BI92" s="940"/>
      <c r="BJ92" s="940"/>
      <c r="BK92" s="940"/>
      <c r="BL92" s="940"/>
      <c r="BM92" s="940"/>
      <c r="BN92" s="940"/>
      <c r="BO92" s="940"/>
      <c r="BP92" s="940"/>
      <c r="BQ92" s="940"/>
      <c r="BR92" s="940"/>
      <c r="BS92" s="940"/>
      <c r="BT92" s="940"/>
      <c r="BU92" s="940"/>
      <c r="BV92" s="940"/>
      <c r="BW92" s="940"/>
      <c r="BX92" s="940"/>
      <c r="BY92" s="940"/>
      <c r="BZ92" s="940"/>
      <c r="CA92" s="940"/>
      <c r="CB92" s="940"/>
      <c r="CC92" s="940"/>
      <c r="CD92" s="940"/>
      <c r="CE92" s="940"/>
      <c r="CF92" s="940"/>
      <c r="CG92" s="940"/>
      <c r="CH92" s="940"/>
      <c r="CI92" s="940"/>
      <c r="CJ92" s="940"/>
      <c r="CK92" s="940"/>
      <c r="CL92" s="940"/>
      <c r="CM92" s="940"/>
      <c r="CN92" s="940"/>
      <c r="CO92" s="940"/>
      <c r="CP92" s="940"/>
      <c r="CQ92" s="940"/>
      <c r="CR92" s="940"/>
      <c r="CS92" s="940"/>
      <c r="CT92" s="940"/>
      <c r="CU92" s="940"/>
      <c r="CV92" s="940"/>
      <c r="CW92" s="940"/>
      <c r="CX92" s="940"/>
      <c r="CY92" s="940"/>
      <c r="CZ92" s="940"/>
      <c r="DA92" s="940"/>
      <c r="DB92" s="940"/>
      <c r="DC92" s="940"/>
      <c r="DD92" s="940"/>
      <c r="DE92" s="940"/>
      <c r="DF92" s="940"/>
      <c r="DG92" s="940"/>
      <c r="DH92" s="940"/>
      <c r="DI92" s="940"/>
      <c r="DJ92" s="940"/>
      <c r="DK92" s="940"/>
      <c r="DL92" s="940"/>
      <c r="DM92" s="940"/>
      <c r="DN92" s="940"/>
      <c r="DO92" s="940"/>
      <c r="DP92" s="940"/>
      <c r="DQ92" s="940"/>
      <c r="DR92" s="940"/>
      <c r="DS92" s="940"/>
      <c r="DT92" s="940"/>
      <c r="DU92" s="940"/>
      <c r="DV92" s="940"/>
      <c r="DW92" s="940"/>
    </row>
    <row r="93" spans="1:127" ht="13.7" customHeight="1" x14ac:dyDescent="0.3">
      <c r="A93" s="1216" t="s">
        <v>209</v>
      </c>
      <c r="B93" s="1217" t="str">
        <f t="shared" si="49"/>
        <v>rgb:[ 60,179,113], hsl:[146.7, 49.8, 46.9], hwb:[146.7, 23.5, 29.8]</v>
      </c>
      <c r="C93" s="919" t="str">
        <f t="shared" si="50"/>
        <v>rgb(60 179 113)</v>
      </c>
      <c r="D93" s="919" t="str">
        <f t="shared" si="51"/>
        <v>hsl(146.7 49.8% 46.9%)</v>
      </c>
      <c r="E93" s="919" t="str">
        <f t="shared" si="52"/>
        <v>hwb(146.7 23.5% 29.8%)</v>
      </c>
      <c r="F93" s="957" t="str">
        <f t="shared" si="53"/>
        <v xml:space="preserve"> 60</v>
      </c>
      <c r="G93" s="958" t="str">
        <f t="shared" si="36"/>
        <v>179</v>
      </c>
      <c r="H93" s="959" t="str">
        <f t="shared" si="37"/>
        <v>113</v>
      </c>
      <c r="I93" s="957" t="str">
        <f t="shared" si="54"/>
        <v>146.7</v>
      </c>
      <c r="J93" s="958" t="str">
        <f t="shared" si="38"/>
        <v xml:space="preserve"> 49.8</v>
      </c>
      <c r="K93" s="959" t="str">
        <f t="shared" si="39"/>
        <v xml:space="preserve"> 46.9</v>
      </c>
      <c r="L93" s="957" t="str">
        <f t="shared" si="55"/>
        <v>146.7</v>
      </c>
      <c r="M93" s="958" t="str">
        <f t="shared" si="56"/>
        <v xml:space="preserve"> 23.5</v>
      </c>
      <c r="N93" s="959" t="str">
        <f t="shared" si="40"/>
        <v xml:space="preserve"> 29.8</v>
      </c>
      <c r="O93" s="977">
        <f t="shared" si="41"/>
        <v>146.69999999999999</v>
      </c>
      <c r="P93" s="978">
        <f t="shared" si="42"/>
        <v>49.8</v>
      </c>
      <c r="Q93" s="979">
        <f t="shared" si="57"/>
        <v>46.9</v>
      </c>
      <c r="R93" s="977">
        <f t="shared" si="58"/>
        <v>146.69999999999999</v>
      </c>
      <c r="S93" s="978">
        <f t="shared" si="59"/>
        <v>23.5</v>
      </c>
      <c r="T93" s="979">
        <f t="shared" si="43"/>
        <v>29.8</v>
      </c>
      <c r="U93" s="966">
        <v>60</v>
      </c>
      <c r="V93" s="967">
        <v>179</v>
      </c>
      <c r="W93" s="968">
        <v>113</v>
      </c>
      <c r="X93" s="989">
        <f t="shared" si="44"/>
        <v>146.72268907563026</v>
      </c>
      <c r="Y93" s="990">
        <f t="shared" si="45"/>
        <v>49.790794979079493</v>
      </c>
      <c r="Z93" s="991">
        <f t="shared" si="46"/>
        <v>46.862745098039213</v>
      </c>
      <c r="AA93" s="989">
        <f t="shared" si="47"/>
        <v>23.52941176470588</v>
      </c>
      <c r="AB93" s="991">
        <f t="shared" si="48"/>
        <v>29.803921568627455</v>
      </c>
      <c r="AC93" s="948">
        <f t="shared" si="60"/>
        <v>0.23529411764705882</v>
      </c>
      <c r="AD93" s="949">
        <f t="shared" si="61"/>
        <v>0.70196078431372544</v>
      </c>
      <c r="AE93" s="950">
        <f t="shared" si="62"/>
        <v>0.44313725490196076</v>
      </c>
      <c r="AF93" s="948">
        <f t="shared" si="63"/>
        <v>0.23529411764705882</v>
      </c>
      <c r="AG93" s="949">
        <f t="shared" si="64"/>
        <v>0.70196078431372544</v>
      </c>
      <c r="AH93" s="949">
        <f t="shared" si="65"/>
        <v>0.46666666666666662</v>
      </c>
      <c r="AI93" s="950">
        <f t="shared" si="66"/>
        <v>0.93725490196078431</v>
      </c>
      <c r="AJ93" s="940"/>
      <c r="AK93" s="940"/>
      <c r="AL93" s="940"/>
      <c r="AM93" s="940"/>
      <c r="AN93" s="940"/>
      <c r="AO93" s="940"/>
      <c r="AP93" s="940"/>
      <c r="AQ93" s="940"/>
      <c r="AR93" s="940"/>
      <c r="AS93" s="940"/>
      <c r="AT93" s="940"/>
      <c r="AU93" s="940"/>
      <c r="AV93" s="940"/>
      <c r="AW93" s="940"/>
      <c r="AX93" s="940"/>
      <c r="AY93" s="940"/>
      <c r="AZ93" s="940"/>
      <c r="BA93" s="940"/>
      <c r="BB93" s="940"/>
      <c r="BC93" s="940"/>
      <c r="BD93" s="940"/>
      <c r="BE93" s="940"/>
      <c r="BF93" s="940"/>
      <c r="BG93" s="940"/>
      <c r="BH93" s="940"/>
      <c r="BI93" s="940"/>
      <c r="BJ93" s="940"/>
      <c r="BK93" s="940"/>
      <c r="BL93" s="940"/>
      <c r="BM93" s="940"/>
      <c r="BN93" s="940"/>
      <c r="BO93" s="940"/>
      <c r="BP93" s="940"/>
      <c r="BQ93" s="940"/>
      <c r="BR93" s="940"/>
      <c r="BS93" s="940"/>
      <c r="BT93" s="940"/>
      <c r="BU93" s="940"/>
      <c r="BV93" s="940"/>
      <c r="BW93" s="940"/>
      <c r="BX93" s="940"/>
      <c r="BY93" s="940"/>
      <c r="BZ93" s="940"/>
      <c r="CA93" s="940"/>
      <c r="CB93" s="940"/>
      <c r="CC93" s="940"/>
      <c r="CD93" s="940"/>
      <c r="CE93" s="940"/>
      <c r="CF93" s="940"/>
      <c r="CG93" s="940"/>
      <c r="CH93" s="940"/>
      <c r="CI93" s="940"/>
      <c r="CJ93" s="940"/>
      <c r="CK93" s="940"/>
      <c r="CL93" s="940"/>
      <c r="CM93" s="940"/>
      <c r="CN93" s="940"/>
      <c r="CO93" s="940"/>
      <c r="CP93" s="940"/>
      <c r="CQ93" s="940"/>
      <c r="CR93" s="940"/>
      <c r="CS93" s="940"/>
      <c r="CT93" s="940"/>
      <c r="CU93" s="940"/>
      <c r="CV93" s="940"/>
      <c r="CW93" s="940"/>
      <c r="CX93" s="940"/>
      <c r="CY93" s="940"/>
      <c r="CZ93" s="940"/>
      <c r="DA93" s="940"/>
      <c r="DB93" s="940"/>
      <c r="DC93" s="940"/>
      <c r="DD93" s="940"/>
      <c r="DE93" s="940"/>
      <c r="DF93" s="940"/>
      <c r="DG93" s="940"/>
      <c r="DH93" s="940"/>
      <c r="DI93" s="940"/>
      <c r="DJ93" s="940"/>
      <c r="DK93" s="940"/>
      <c r="DL93" s="940"/>
      <c r="DM93" s="940"/>
      <c r="DN93" s="940"/>
      <c r="DO93" s="940"/>
      <c r="DP93" s="940"/>
      <c r="DQ93" s="940"/>
      <c r="DR93" s="940"/>
      <c r="DS93" s="940"/>
      <c r="DT93" s="940"/>
      <c r="DU93" s="940"/>
      <c r="DV93" s="940"/>
      <c r="DW93" s="940"/>
    </row>
    <row r="94" spans="1:127" ht="13.7" customHeight="1" x14ac:dyDescent="0.3">
      <c r="A94" s="1216" t="s">
        <v>210</v>
      </c>
      <c r="B94" s="1217" t="str">
        <f t="shared" si="49"/>
        <v>rgb:[123,104,238], hsl:[248.5, 79.8, 67.1], hwb:[248.5, 40.8,  6.7]</v>
      </c>
      <c r="C94" s="919" t="str">
        <f t="shared" si="50"/>
        <v>rgb(123 104 238)</v>
      </c>
      <c r="D94" s="919" t="str">
        <f t="shared" si="51"/>
        <v>hsl(248.5 79.8% 67.1%)</v>
      </c>
      <c r="E94" s="919" t="str">
        <f t="shared" si="52"/>
        <v>hwb(248.5 40.8% 6.7%)</v>
      </c>
      <c r="F94" s="957" t="str">
        <f t="shared" si="53"/>
        <v>123</v>
      </c>
      <c r="G94" s="958" t="str">
        <f t="shared" si="36"/>
        <v>104</v>
      </c>
      <c r="H94" s="959" t="str">
        <f t="shared" si="37"/>
        <v>238</v>
      </c>
      <c r="I94" s="957" t="str">
        <f t="shared" si="54"/>
        <v>248.5</v>
      </c>
      <c r="J94" s="958" t="str">
        <f t="shared" si="38"/>
        <v xml:space="preserve"> 79.8</v>
      </c>
      <c r="K94" s="959" t="str">
        <f t="shared" si="39"/>
        <v xml:space="preserve"> 67.1</v>
      </c>
      <c r="L94" s="957" t="str">
        <f t="shared" si="55"/>
        <v>248.5</v>
      </c>
      <c r="M94" s="958" t="str">
        <f t="shared" si="56"/>
        <v xml:space="preserve"> 40.8</v>
      </c>
      <c r="N94" s="959" t="str">
        <f t="shared" si="40"/>
        <v xml:space="preserve">  6.7</v>
      </c>
      <c r="O94" s="977">
        <f t="shared" si="41"/>
        <v>248.5</v>
      </c>
      <c r="P94" s="978">
        <f t="shared" si="42"/>
        <v>79.8</v>
      </c>
      <c r="Q94" s="979">
        <f t="shared" si="57"/>
        <v>67.099999999999994</v>
      </c>
      <c r="R94" s="977">
        <f t="shared" si="58"/>
        <v>248.5</v>
      </c>
      <c r="S94" s="978">
        <f t="shared" si="59"/>
        <v>40.799999999999997</v>
      </c>
      <c r="T94" s="979">
        <f t="shared" si="43"/>
        <v>6.7</v>
      </c>
      <c r="U94" s="966">
        <v>123</v>
      </c>
      <c r="V94" s="967">
        <v>104</v>
      </c>
      <c r="W94" s="968">
        <v>238</v>
      </c>
      <c r="X94" s="989">
        <f t="shared" si="44"/>
        <v>248.50746268656715</v>
      </c>
      <c r="Y94" s="990">
        <f t="shared" si="45"/>
        <v>79.761904761904773</v>
      </c>
      <c r="Z94" s="991">
        <f t="shared" si="46"/>
        <v>67.058823529411768</v>
      </c>
      <c r="AA94" s="989">
        <f t="shared" si="47"/>
        <v>40.784313725490193</v>
      </c>
      <c r="AB94" s="991">
        <f t="shared" si="48"/>
        <v>6.6666666666666652</v>
      </c>
      <c r="AC94" s="948">
        <f t="shared" si="60"/>
        <v>0.4823529411764706</v>
      </c>
      <c r="AD94" s="949">
        <f t="shared" si="61"/>
        <v>0.40784313725490196</v>
      </c>
      <c r="AE94" s="950">
        <f t="shared" si="62"/>
        <v>0.93333333333333335</v>
      </c>
      <c r="AF94" s="948">
        <f t="shared" si="63"/>
        <v>0.40784313725490196</v>
      </c>
      <c r="AG94" s="949">
        <f t="shared" si="64"/>
        <v>0.93333333333333335</v>
      </c>
      <c r="AH94" s="949">
        <f t="shared" si="65"/>
        <v>0.52549019607843139</v>
      </c>
      <c r="AI94" s="950">
        <f t="shared" si="66"/>
        <v>1.3411764705882354</v>
      </c>
      <c r="AJ94" s="940"/>
      <c r="AK94" s="940"/>
      <c r="AL94" s="940"/>
      <c r="AM94" s="940"/>
      <c r="AN94" s="940"/>
      <c r="AO94" s="940"/>
      <c r="AP94" s="940"/>
      <c r="AQ94" s="940"/>
      <c r="AR94" s="940"/>
      <c r="AS94" s="940"/>
      <c r="AT94" s="940"/>
      <c r="AU94" s="940"/>
      <c r="AV94" s="940"/>
      <c r="AW94" s="940"/>
      <c r="AX94" s="940"/>
      <c r="AY94" s="940"/>
      <c r="AZ94" s="940"/>
      <c r="BA94" s="940"/>
      <c r="BB94" s="940"/>
      <c r="BC94" s="940"/>
      <c r="BD94" s="940"/>
      <c r="BE94" s="940"/>
      <c r="BF94" s="940"/>
      <c r="BG94" s="940"/>
      <c r="BH94" s="940"/>
      <c r="BI94" s="940"/>
      <c r="BJ94" s="940"/>
      <c r="BK94" s="940"/>
      <c r="BL94" s="940"/>
      <c r="BM94" s="940"/>
      <c r="BN94" s="940"/>
      <c r="BO94" s="940"/>
      <c r="BP94" s="940"/>
      <c r="BQ94" s="940"/>
      <c r="BR94" s="940"/>
      <c r="BS94" s="940"/>
      <c r="BT94" s="940"/>
      <c r="BU94" s="940"/>
      <c r="BV94" s="940"/>
      <c r="BW94" s="940"/>
      <c r="BX94" s="940"/>
      <c r="BY94" s="940"/>
      <c r="BZ94" s="940"/>
      <c r="CA94" s="940"/>
      <c r="CB94" s="940"/>
      <c r="CC94" s="940"/>
      <c r="CD94" s="940"/>
      <c r="CE94" s="940"/>
      <c r="CF94" s="940"/>
      <c r="CG94" s="940"/>
      <c r="CH94" s="940"/>
      <c r="CI94" s="940"/>
      <c r="CJ94" s="940"/>
      <c r="CK94" s="940"/>
      <c r="CL94" s="940"/>
      <c r="CM94" s="940"/>
      <c r="CN94" s="940"/>
      <c r="CO94" s="940"/>
      <c r="CP94" s="940"/>
      <c r="CQ94" s="940"/>
      <c r="CR94" s="940"/>
      <c r="CS94" s="940"/>
      <c r="CT94" s="940"/>
      <c r="CU94" s="940"/>
      <c r="CV94" s="940"/>
      <c r="CW94" s="940"/>
      <c r="CX94" s="940"/>
      <c r="CY94" s="940"/>
      <c r="CZ94" s="940"/>
      <c r="DA94" s="940"/>
      <c r="DB94" s="940"/>
      <c r="DC94" s="940"/>
      <c r="DD94" s="940"/>
      <c r="DE94" s="940"/>
      <c r="DF94" s="940"/>
      <c r="DG94" s="940"/>
      <c r="DH94" s="940"/>
      <c r="DI94" s="940"/>
      <c r="DJ94" s="940"/>
      <c r="DK94" s="940"/>
      <c r="DL94" s="940"/>
      <c r="DM94" s="940"/>
      <c r="DN94" s="940"/>
      <c r="DO94" s="940"/>
      <c r="DP94" s="940"/>
      <c r="DQ94" s="940"/>
      <c r="DR94" s="940"/>
      <c r="DS94" s="940"/>
      <c r="DT94" s="940"/>
      <c r="DU94" s="940"/>
      <c r="DV94" s="940"/>
      <c r="DW94" s="940"/>
    </row>
    <row r="95" spans="1:127" ht="13.7" customHeight="1" x14ac:dyDescent="0.3">
      <c r="A95" s="1216" t="s">
        <v>211</v>
      </c>
      <c r="B95" s="1217" t="str">
        <f t="shared" si="49"/>
        <v>rgb:[  0,250,154], hsl:[157.0,100.0, 49.0], hwb:[157.0,  0.0,  2.0]</v>
      </c>
      <c r="C95" s="919" t="str">
        <f t="shared" si="50"/>
        <v>rgb(0 250 154)</v>
      </c>
      <c r="D95" s="919" t="str">
        <f t="shared" si="51"/>
        <v>hsl(157 100% 49%)</v>
      </c>
      <c r="E95" s="919" t="str">
        <f t="shared" si="52"/>
        <v>hwb(157 0% 2%)</v>
      </c>
      <c r="F95" s="957" t="str">
        <f t="shared" si="53"/>
        <v xml:space="preserve">  0</v>
      </c>
      <c r="G95" s="958" t="str">
        <f t="shared" si="36"/>
        <v>250</v>
      </c>
      <c r="H95" s="959" t="str">
        <f t="shared" si="37"/>
        <v>154</v>
      </c>
      <c r="I95" s="957" t="str">
        <f t="shared" si="54"/>
        <v>157.0</v>
      </c>
      <c r="J95" s="958" t="str">
        <f t="shared" si="38"/>
        <v>100.0</v>
      </c>
      <c r="K95" s="959" t="str">
        <f t="shared" si="39"/>
        <v xml:space="preserve"> 49.0</v>
      </c>
      <c r="L95" s="957" t="str">
        <f t="shared" si="55"/>
        <v>157.0</v>
      </c>
      <c r="M95" s="958" t="str">
        <f t="shared" si="56"/>
        <v xml:space="preserve">  0.0</v>
      </c>
      <c r="N95" s="959" t="str">
        <f t="shared" si="40"/>
        <v xml:space="preserve">  2.0</v>
      </c>
      <c r="O95" s="977">
        <f t="shared" si="41"/>
        <v>157</v>
      </c>
      <c r="P95" s="978">
        <f t="shared" si="42"/>
        <v>100</v>
      </c>
      <c r="Q95" s="979">
        <f t="shared" si="57"/>
        <v>49</v>
      </c>
      <c r="R95" s="977">
        <f t="shared" si="58"/>
        <v>157</v>
      </c>
      <c r="S95" s="978">
        <f t="shared" si="59"/>
        <v>0</v>
      </c>
      <c r="T95" s="979">
        <f t="shared" si="43"/>
        <v>2</v>
      </c>
      <c r="U95" s="966">
        <v>0</v>
      </c>
      <c r="V95" s="967">
        <v>250</v>
      </c>
      <c r="W95" s="968">
        <v>154</v>
      </c>
      <c r="X95" s="989">
        <f t="shared" si="44"/>
        <v>156.96</v>
      </c>
      <c r="Y95" s="990">
        <f t="shared" si="45"/>
        <v>100</v>
      </c>
      <c r="Z95" s="991">
        <f t="shared" si="46"/>
        <v>49.019607843137251</v>
      </c>
      <c r="AA95" s="989">
        <f t="shared" si="47"/>
        <v>0</v>
      </c>
      <c r="AB95" s="991">
        <f t="shared" si="48"/>
        <v>1.9607843137254943</v>
      </c>
      <c r="AC95" s="948">
        <f t="shared" si="60"/>
        <v>0</v>
      </c>
      <c r="AD95" s="949">
        <f t="shared" si="61"/>
        <v>0.98039215686274506</v>
      </c>
      <c r="AE95" s="950">
        <f t="shared" si="62"/>
        <v>0.60392156862745094</v>
      </c>
      <c r="AF95" s="948">
        <f t="shared" si="63"/>
        <v>0</v>
      </c>
      <c r="AG95" s="949">
        <f t="shared" si="64"/>
        <v>0.98039215686274506</v>
      </c>
      <c r="AH95" s="949">
        <f t="shared" si="65"/>
        <v>0.98039215686274506</v>
      </c>
      <c r="AI95" s="950">
        <f t="shared" si="66"/>
        <v>0.98039215686274506</v>
      </c>
      <c r="AJ95" s="940"/>
      <c r="AK95" s="940"/>
      <c r="AL95" s="940"/>
      <c r="AM95" s="940"/>
      <c r="AN95" s="940"/>
      <c r="AO95" s="940"/>
      <c r="AP95" s="940"/>
      <c r="AQ95" s="940"/>
      <c r="AR95" s="940"/>
      <c r="AS95" s="940"/>
      <c r="AT95" s="940"/>
      <c r="AU95" s="940"/>
      <c r="AV95" s="940"/>
      <c r="AW95" s="940"/>
      <c r="AX95" s="940"/>
      <c r="AY95" s="940"/>
      <c r="AZ95" s="940"/>
      <c r="BA95" s="940"/>
      <c r="BB95" s="940"/>
      <c r="BC95" s="940"/>
      <c r="BD95" s="940"/>
      <c r="BE95" s="940"/>
      <c r="BF95" s="940"/>
      <c r="BG95" s="940"/>
      <c r="BH95" s="940"/>
      <c r="BI95" s="940"/>
      <c r="BJ95" s="940"/>
      <c r="BK95" s="940"/>
      <c r="BL95" s="940"/>
      <c r="BM95" s="940"/>
      <c r="BN95" s="940"/>
      <c r="BO95" s="940"/>
      <c r="BP95" s="940"/>
      <c r="BQ95" s="940"/>
      <c r="BR95" s="940"/>
      <c r="BS95" s="940"/>
      <c r="BT95" s="940"/>
      <c r="BU95" s="940"/>
      <c r="BV95" s="940"/>
      <c r="BW95" s="940"/>
      <c r="BX95" s="940"/>
      <c r="BY95" s="940"/>
      <c r="BZ95" s="940"/>
      <c r="CA95" s="940"/>
      <c r="CB95" s="940"/>
      <c r="CC95" s="940"/>
      <c r="CD95" s="940"/>
      <c r="CE95" s="940"/>
      <c r="CF95" s="940"/>
      <c r="CG95" s="940"/>
      <c r="CH95" s="940"/>
      <c r="CI95" s="940"/>
      <c r="CJ95" s="940"/>
      <c r="CK95" s="940"/>
      <c r="CL95" s="940"/>
      <c r="CM95" s="940"/>
      <c r="CN95" s="940"/>
      <c r="CO95" s="940"/>
      <c r="CP95" s="940"/>
      <c r="CQ95" s="940"/>
      <c r="CR95" s="940"/>
      <c r="CS95" s="940"/>
      <c r="CT95" s="940"/>
      <c r="CU95" s="940"/>
      <c r="CV95" s="940"/>
      <c r="CW95" s="940"/>
      <c r="CX95" s="940"/>
      <c r="CY95" s="940"/>
      <c r="CZ95" s="940"/>
      <c r="DA95" s="940"/>
      <c r="DB95" s="940"/>
      <c r="DC95" s="940"/>
      <c r="DD95" s="940"/>
      <c r="DE95" s="940"/>
      <c r="DF95" s="940"/>
      <c r="DG95" s="940"/>
      <c r="DH95" s="940"/>
      <c r="DI95" s="940"/>
      <c r="DJ95" s="940"/>
      <c r="DK95" s="940"/>
      <c r="DL95" s="940"/>
      <c r="DM95" s="940"/>
      <c r="DN95" s="940"/>
      <c r="DO95" s="940"/>
      <c r="DP95" s="940"/>
      <c r="DQ95" s="940"/>
      <c r="DR95" s="940"/>
      <c r="DS95" s="940"/>
      <c r="DT95" s="940"/>
      <c r="DU95" s="940"/>
      <c r="DV95" s="940"/>
      <c r="DW95" s="940"/>
    </row>
    <row r="96" spans="1:127" ht="13.7" customHeight="1" x14ac:dyDescent="0.3">
      <c r="A96" s="1216" t="s">
        <v>212</v>
      </c>
      <c r="B96" s="1217" t="str">
        <f t="shared" si="49"/>
        <v>rgb:[ 72,209,204], hsl:[177.8, 59.8, 55.1], hwb:[177.8, 28.2, 18.0]</v>
      </c>
      <c r="C96" s="919" t="str">
        <f t="shared" si="50"/>
        <v>rgb(72 209 204)</v>
      </c>
      <c r="D96" s="919" t="str">
        <f t="shared" si="51"/>
        <v>hsl(177.8 59.8% 55.1%)</v>
      </c>
      <c r="E96" s="919" t="str">
        <f t="shared" si="52"/>
        <v>hwb(177.8 28.2% 18%)</v>
      </c>
      <c r="F96" s="957" t="str">
        <f t="shared" si="53"/>
        <v xml:space="preserve"> 72</v>
      </c>
      <c r="G96" s="958" t="str">
        <f t="shared" si="36"/>
        <v>209</v>
      </c>
      <c r="H96" s="959" t="str">
        <f t="shared" si="37"/>
        <v>204</v>
      </c>
      <c r="I96" s="957" t="str">
        <f t="shared" si="54"/>
        <v>177.8</v>
      </c>
      <c r="J96" s="958" t="str">
        <f t="shared" si="38"/>
        <v xml:space="preserve"> 59.8</v>
      </c>
      <c r="K96" s="959" t="str">
        <f t="shared" si="39"/>
        <v xml:space="preserve"> 55.1</v>
      </c>
      <c r="L96" s="957" t="str">
        <f t="shared" si="55"/>
        <v>177.8</v>
      </c>
      <c r="M96" s="958" t="str">
        <f t="shared" si="56"/>
        <v xml:space="preserve"> 28.2</v>
      </c>
      <c r="N96" s="959" t="str">
        <f t="shared" si="40"/>
        <v xml:space="preserve"> 18.0</v>
      </c>
      <c r="O96" s="977">
        <f t="shared" si="41"/>
        <v>177.8</v>
      </c>
      <c r="P96" s="978">
        <f t="shared" si="42"/>
        <v>59.8</v>
      </c>
      <c r="Q96" s="979">
        <f t="shared" si="57"/>
        <v>55.1</v>
      </c>
      <c r="R96" s="977">
        <f t="shared" si="58"/>
        <v>177.8</v>
      </c>
      <c r="S96" s="978">
        <f t="shared" si="59"/>
        <v>28.2</v>
      </c>
      <c r="T96" s="979">
        <f t="shared" si="43"/>
        <v>18</v>
      </c>
      <c r="U96" s="966">
        <v>72</v>
      </c>
      <c r="V96" s="967">
        <v>209</v>
      </c>
      <c r="W96" s="968">
        <v>204</v>
      </c>
      <c r="X96" s="989">
        <f t="shared" si="44"/>
        <v>177.8102189781022</v>
      </c>
      <c r="Y96" s="990">
        <f t="shared" si="45"/>
        <v>59.825327510917035</v>
      </c>
      <c r="Z96" s="991">
        <f t="shared" si="46"/>
        <v>55.098039215686278</v>
      </c>
      <c r="AA96" s="989">
        <f t="shared" si="47"/>
        <v>28.235294117647058</v>
      </c>
      <c r="AB96" s="991">
        <f t="shared" si="48"/>
        <v>18.039215686274513</v>
      </c>
      <c r="AC96" s="948">
        <f t="shared" si="60"/>
        <v>0.28235294117647058</v>
      </c>
      <c r="AD96" s="949">
        <f t="shared" si="61"/>
        <v>0.81960784313725488</v>
      </c>
      <c r="AE96" s="950">
        <f t="shared" si="62"/>
        <v>0.8</v>
      </c>
      <c r="AF96" s="948">
        <f t="shared" si="63"/>
        <v>0.28235294117647058</v>
      </c>
      <c r="AG96" s="949">
        <f t="shared" si="64"/>
        <v>0.81960784313725488</v>
      </c>
      <c r="AH96" s="949">
        <f t="shared" si="65"/>
        <v>0.53725490196078429</v>
      </c>
      <c r="AI96" s="950">
        <f t="shared" si="66"/>
        <v>1.1019607843137256</v>
      </c>
      <c r="AJ96" s="940"/>
      <c r="AK96" s="940"/>
      <c r="AL96" s="940"/>
      <c r="AM96" s="940"/>
      <c r="AN96" s="940"/>
      <c r="AO96" s="940"/>
      <c r="AP96" s="940"/>
      <c r="AQ96" s="940"/>
      <c r="AR96" s="940"/>
      <c r="AS96" s="940"/>
      <c r="AT96" s="940"/>
      <c r="AU96" s="940"/>
      <c r="AV96" s="940"/>
      <c r="AW96" s="940"/>
      <c r="AX96" s="940"/>
      <c r="AY96" s="940"/>
      <c r="AZ96" s="940"/>
      <c r="BA96" s="940"/>
      <c r="BB96" s="940"/>
      <c r="BC96" s="940"/>
      <c r="BD96" s="940"/>
      <c r="BE96" s="940"/>
      <c r="BF96" s="940"/>
      <c r="BG96" s="940"/>
      <c r="BH96" s="940"/>
      <c r="BI96" s="940"/>
      <c r="BJ96" s="940"/>
      <c r="BK96" s="940"/>
      <c r="BL96" s="940"/>
      <c r="BM96" s="940"/>
      <c r="BN96" s="940"/>
      <c r="BO96" s="940"/>
      <c r="BP96" s="940"/>
      <c r="BQ96" s="940"/>
      <c r="BR96" s="940"/>
      <c r="BS96" s="940"/>
      <c r="BT96" s="940"/>
      <c r="BU96" s="940"/>
      <c r="BV96" s="940"/>
      <c r="BW96" s="940"/>
      <c r="BX96" s="940"/>
      <c r="BY96" s="940"/>
      <c r="BZ96" s="940"/>
      <c r="CA96" s="940"/>
      <c r="CB96" s="940"/>
      <c r="CC96" s="940"/>
      <c r="CD96" s="940"/>
      <c r="CE96" s="940"/>
      <c r="CF96" s="940"/>
      <c r="CG96" s="940"/>
      <c r="CH96" s="940"/>
      <c r="CI96" s="940"/>
      <c r="CJ96" s="940"/>
      <c r="CK96" s="940"/>
      <c r="CL96" s="940"/>
      <c r="CM96" s="940"/>
      <c r="CN96" s="940"/>
      <c r="CO96" s="940"/>
      <c r="CP96" s="940"/>
      <c r="CQ96" s="940"/>
      <c r="CR96" s="940"/>
      <c r="CS96" s="940"/>
      <c r="CT96" s="940"/>
      <c r="CU96" s="940"/>
      <c r="CV96" s="940"/>
      <c r="CW96" s="940"/>
      <c r="CX96" s="940"/>
      <c r="CY96" s="940"/>
      <c r="CZ96" s="940"/>
      <c r="DA96" s="940"/>
      <c r="DB96" s="940"/>
      <c r="DC96" s="940"/>
      <c r="DD96" s="940"/>
      <c r="DE96" s="940"/>
      <c r="DF96" s="940"/>
      <c r="DG96" s="940"/>
      <c r="DH96" s="940"/>
      <c r="DI96" s="940"/>
      <c r="DJ96" s="940"/>
      <c r="DK96" s="940"/>
      <c r="DL96" s="940"/>
      <c r="DM96" s="940"/>
      <c r="DN96" s="940"/>
      <c r="DO96" s="940"/>
      <c r="DP96" s="940"/>
      <c r="DQ96" s="940"/>
      <c r="DR96" s="940"/>
      <c r="DS96" s="940"/>
      <c r="DT96" s="940"/>
      <c r="DU96" s="940"/>
      <c r="DV96" s="940"/>
      <c r="DW96" s="940"/>
    </row>
    <row r="97" spans="1:127" ht="13.7" customHeight="1" x14ac:dyDescent="0.3">
      <c r="A97" s="1216" t="s">
        <v>213</v>
      </c>
      <c r="B97" s="1217" t="str">
        <f t="shared" si="49"/>
        <v>rgb:[199, 21,133], hsl:[322.2, 80.9, 43.1], hwb:[322.2,  8.2, 22.0]</v>
      </c>
      <c r="C97" s="919" t="str">
        <f t="shared" si="50"/>
        <v>rgb(199 21 133)</v>
      </c>
      <c r="D97" s="919" t="str">
        <f t="shared" si="51"/>
        <v>hsl(322.2 80.9% 43.1%)</v>
      </c>
      <c r="E97" s="919" t="str">
        <f t="shared" si="52"/>
        <v>hwb(322.2 8.2% 22%)</v>
      </c>
      <c r="F97" s="957" t="str">
        <f t="shared" si="53"/>
        <v>199</v>
      </c>
      <c r="G97" s="958" t="str">
        <f t="shared" si="36"/>
        <v xml:space="preserve"> 21</v>
      </c>
      <c r="H97" s="959" t="str">
        <f t="shared" si="37"/>
        <v>133</v>
      </c>
      <c r="I97" s="957" t="str">
        <f t="shared" si="54"/>
        <v>322.2</v>
      </c>
      <c r="J97" s="958" t="str">
        <f t="shared" si="38"/>
        <v xml:space="preserve"> 80.9</v>
      </c>
      <c r="K97" s="959" t="str">
        <f t="shared" si="39"/>
        <v xml:space="preserve"> 43.1</v>
      </c>
      <c r="L97" s="957" t="str">
        <f t="shared" si="55"/>
        <v>322.2</v>
      </c>
      <c r="M97" s="958" t="str">
        <f t="shared" si="56"/>
        <v xml:space="preserve">  8.2</v>
      </c>
      <c r="N97" s="959" t="str">
        <f t="shared" si="40"/>
        <v xml:space="preserve"> 22.0</v>
      </c>
      <c r="O97" s="977">
        <f t="shared" si="41"/>
        <v>322.2</v>
      </c>
      <c r="P97" s="978">
        <f t="shared" si="42"/>
        <v>80.900000000000006</v>
      </c>
      <c r="Q97" s="979">
        <f t="shared" si="57"/>
        <v>43.1</v>
      </c>
      <c r="R97" s="977">
        <f t="shared" si="58"/>
        <v>322.2</v>
      </c>
      <c r="S97" s="978">
        <f t="shared" si="59"/>
        <v>8.1999999999999993</v>
      </c>
      <c r="T97" s="979">
        <f t="shared" si="43"/>
        <v>22</v>
      </c>
      <c r="U97" s="966">
        <v>199</v>
      </c>
      <c r="V97" s="967">
        <v>21</v>
      </c>
      <c r="W97" s="968">
        <v>133</v>
      </c>
      <c r="X97" s="989">
        <f t="shared" si="44"/>
        <v>322.24719101123594</v>
      </c>
      <c r="Y97" s="990">
        <f t="shared" si="45"/>
        <v>80.909090909090892</v>
      </c>
      <c r="Z97" s="991">
        <f t="shared" si="46"/>
        <v>43.137254901960787</v>
      </c>
      <c r="AA97" s="989">
        <f t="shared" si="47"/>
        <v>8.235294117647058</v>
      </c>
      <c r="AB97" s="991">
        <f t="shared" si="48"/>
        <v>21.96078431372549</v>
      </c>
      <c r="AC97" s="948">
        <f t="shared" si="60"/>
        <v>0.7803921568627451</v>
      </c>
      <c r="AD97" s="949">
        <f t="shared" si="61"/>
        <v>8.2352941176470587E-2</v>
      </c>
      <c r="AE97" s="950">
        <f t="shared" si="62"/>
        <v>0.52156862745098043</v>
      </c>
      <c r="AF97" s="948">
        <f t="shared" si="63"/>
        <v>8.2352941176470587E-2</v>
      </c>
      <c r="AG97" s="949">
        <f t="shared" si="64"/>
        <v>0.7803921568627451</v>
      </c>
      <c r="AH97" s="949">
        <f t="shared" si="65"/>
        <v>0.69803921568627447</v>
      </c>
      <c r="AI97" s="950">
        <f t="shared" si="66"/>
        <v>0.86274509803921573</v>
      </c>
      <c r="AJ97" s="940"/>
      <c r="AK97" s="940"/>
      <c r="AL97" s="940"/>
      <c r="AM97" s="940"/>
      <c r="AN97" s="940"/>
      <c r="AO97" s="940"/>
      <c r="AP97" s="940"/>
      <c r="AQ97" s="940"/>
      <c r="AR97" s="940"/>
      <c r="AS97" s="940"/>
      <c r="AT97" s="940"/>
      <c r="AU97" s="940"/>
      <c r="AV97" s="940"/>
      <c r="AW97" s="940"/>
      <c r="AX97" s="940"/>
      <c r="AY97" s="940"/>
      <c r="AZ97" s="940"/>
      <c r="BA97" s="940"/>
      <c r="BB97" s="940"/>
      <c r="BC97" s="940"/>
      <c r="BD97" s="940"/>
      <c r="BE97" s="940"/>
      <c r="BF97" s="940"/>
      <c r="BG97" s="940"/>
      <c r="BH97" s="940"/>
      <c r="BI97" s="940"/>
      <c r="BJ97" s="940"/>
      <c r="BK97" s="940"/>
      <c r="BL97" s="940"/>
      <c r="BM97" s="940"/>
      <c r="BN97" s="940"/>
      <c r="BO97" s="940"/>
      <c r="BP97" s="940"/>
      <c r="BQ97" s="940"/>
      <c r="BR97" s="940"/>
      <c r="BS97" s="940"/>
      <c r="BT97" s="940"/>
      <c r="BU97" s="940"/>
      <c r="BV97" s="940"/>
      <c r="BW97" s="940"/>
      <c r="BX97" s="940"/>
      <c r="BY97" s="940"/>
      <c r="BZ97" s="940"/>
      <c r="CA97" s="940"/>
      <c r="CB97" s="940"/>
      <c r="CC97" s="940"/>
      <c r="CD97" s="940"/>
      <c r="CE97" s="940"/>
      <c r="CF97" s="940"/>
      <c r="CG97" s="940"/>
      <c r="CH97" s="940"/>
      <c r="CI97" s="940"/>
      <c r="CJ97" s="940"/>
      <c r="CK97" s="940"/>
      <c r="CL97" s="940"/>
      <c r="CM97" s="940"/>
      <c r="CN97" s="940"/>
      <c r="CO97" s="940"/>
      <c r="CP97" s="940"/>
      <c r="CQ97" s="940"/>
      <c r="CR97" s="940"/>
      <c r="CS97" s="940"/>
      <c r="CT97" s="940"/>
      <c r="CU97" s="940"/>
      <c r="CV97" s="940"/>
      <c r="CW97" s="940"/>
      <c r="CX97" s="940"/>
      <c r="CY97" s="940"/>
      <c r="CZ97" s="940"/>
      <c r="DA97" s="940"/>
      <c r="DB97" s="940"/>
      <c r="DC97" s="940"/>
      <c r="DD97" s="940"/>
      <c r="DE97" s="940"/>
      <c r="DF97" s="940"/>
      <c r="DG97" s="940"/>
      <c r="DH97" s="940"/>
      <c r="DI97" s="940"/>
      <c r="DJ97" s="940"/>
      <c r="DK97" s="940"/>
      <c r="DL97" s="940"/>
      <c r="DM97" s="940"/>
      <c r="DN97" s="940"/>
      <c r="DO97" s="940"/>
      <c r="DP97" s="940"/>
      <c r="DQ97" s="940"/>
      <c r="DR97" s="940"/>
      <c r="DS97" s="940"/>
      <c r="DT97" s="940"/>
      <c r="DU97" s="940"/>
      <c r="DV97" s="940"/>
      <c r="DW97" s="940"/>
    </row>
    <row r="98" spans="1:127" ht="13.7" customHeight="1" x14ac:dyDescent="0.3">
      <c r="A98" s="1216" t="s">
        <v>214</v>
      </c>
      <c r="B98" s="1217" t="str">
        <f t="shared" si="49"/>
        <v>rgb:[ 25, 25,112], hsl:[240.0, 63.5, 26.9], hwb:[240.0,  9.8, 56.1]</v>
      </c>
      <c r="C98" s="919" t="str">
        <f t="shared" si="50"/>
        <v>rgb(25 25 112)</v>
      </c>
      <c r="D98" s="919" t="str">
        <f t="shared" si="51"/>
        <v>hsl(240 63.5% 26.9%)</v>
      </c>
      <c r="E98" s="919" t="str">
        <f t="shared" si="52"/>
        <v>hwb(240 9.8% 56.1%)</v>
      </c>
      <c r="F98" s="957" t="str">
        <f t="shared" si="53"/>
        <v xml:space="preserve"> 25</v>
      </c>
      <c r="G98" s="958" t="str">
        <f t="shared" si="36"/>
        <v xml:space="preserve"> 25</v>
      </c>
      <c r="H98" s="959" t="str">
        <f t="shared" si="37"/>
        <v>112</v>
      </c>
      <c r="I98" s="957" t="str">
        <f t="shared" si="54"/>
        <v>240.0</v>
      </c>
      <c r="J98" s="958" t="str">
        <f t="shared" si="38"/>
        <v xml:space="preserve"> 63.5</v>
      </c>
      <c r="K98" s="959" t="str">
        <f t="shared" si="39"/>
        <v xml:space="preserve"> 26.9</v>
      </c>
      <c r="L98" s="957" t="str">
        <f t="shared" si="55"/>
        <v>240.0</v>
      </c>
      <c r="M98" s="958" t="str">
        <f t="shared" si="56"/>
        <v xml:space="preserve">  9.8</v>
      </c>
      <c r="N98" s="959" t="str">
        <f t="shared" si="40"/>
        <v xml:space="preserve"> 56.1</v>
      </c>
      <c r="O98" s="977">
        <f t="shared" si="41"/>
        <v>240</v>
      </c>
      <c r="P98" s="978">
        <f t="shared" si="42"/>
        <v>63.5</v>
      </c>
      <c r="Q98" s="979">
        <f t="shared" si="57"/>
        <v>26.9</v>
      </c>
      <c r="R98" s="977">
        <f t="shared" si="58"/>
        <v>240</v>
      </c>
      <c r="S98" s="978">
        <f t="shared" si="59"/>
        <v>9.8000000000000007</v>
      </c>
      <c r="T98" s="979">
        <f t="shared" si="43"/>
        <v>56.1</v>
      </c>
      <c r="U98" s="966">
        <v>25</v>
      </c>
      <c r="V98" s="967">
        <v>25</v>
      </c>
      <c r="W98" s="968">
        <v>112</v>
      </c>
      <c r="X98" s="989">
        <f t="shared" ref="X98:X129" si="67">IF(AH98=0,0,IF(AG98=AC98,MOD((AD98-AE98)/AH98,6),IF(AG98=AD98,(AE98-AC98)/AH98+2,(AC98-AD98)/AH98+4)))*60</f>
        <v>240</v>
      </c>
      <c r="Y98" s="990">
        <f t="shared" ref="Y98:Y129" si="68">IF(AH98=0,0,AH98/IF(Z98&lt;50,AI98,2-AI98)) *100</f>
        <v>63.503649635036496</v>
      </c>
      <c r="Z98" s="991">
        <f t="shared" ref="Z98:Z129" si="69">AI98/2*100</f>
        <v>26.862745098039216</v>
      </c>
      <c r="AA98" s="989">
        <f t="shared" ref="AA98:AA129" si="70">AF98*100</f>
        <v>9.8039215686274517</v>
      </c>
      <c r="AB98" s="991">
        <f t="shared" ref="AB98:AB129" si="71">(1-AG98)*100</f>
        <v>56.078431372549019</v>
      </c>
      <c r="AC98" s="948">
        <f t="shared" si="60"/>
        <v>9.8039215686274508E-2</v>
      </c>
      <c r="AD98" s="949">
        <f t="shared" si="61"/>
        <v>9.8039215686274508E-2</v>
      </c>
      <c r="AE98" s="950">
        <f t="shared" si="62"/>
        <v>0.4392156862745098</v>
      </c>
      <c r="AF98" s="948">
        <f t="shared" si="63"/>
        <v>9.8039215686274508E-2</v>
      </c>
      <c r="AG98" s="949">
        <f t="shared" si="64"/>
        <v>0.4392156862745098</v>
      </c>
      <c r="AH98" s="949">
        <f t="shared" si="65"/>
        <v>0.3411764705882353</v>
      </c>
      <c r="AI98" s="950">
        <f t="shared" si="66"/>
        <v>0.53725490196078429</v>
      </c>
      <c r="AJ98" s="940"/>
      <c r="AK98" s="940"/>
      <c r="AL98" s="940"/>
      <c r="AM98" s="940"/>
      <c r="AN98" s="940"/>
      <c r="AO98" s="940"/>
      <c r="AP98" s="940"/>
      <c r="AQ98" s="940"/>
      <c r="AR98" s="940"/>
      <c r="AS98" s="940"/>
      <c r="AT98" s="940"/>
      <c r="AU98" s="940"/>
      <c r="AV98" s="940"/>
      <c r="AW98" s="940"/>
      <c r="AX98" s="940"/>
      <c r="AY98" s="940"/>
      <c r="AZ98" s="940"/>
      <c r="BA98" s="940"/>
      <c r="BB98" s="940"/>
      <c r="BC98" s="940"/>
      <c r="BD98" s="940"/>
      <c r="BE98" s="940"/>
      <c r="BF98" s="940"/>
      <c r="BG98" s="940"/>
      <c r="BH98" s="940"/>
      <c r="BI98" s="940"/>
      <c r="BJ98" s="940"/>
      <c r="BK98" s="940"/>
      <c r="BL98" s="940"/>
      <c r="BM98" s="940"/>
      <c r="BN98" s="940"/>
      <c r="BO98" s="940"/>
      <c r="BP98" s="940"/>
      <c r="BQ98" s="940"/>
      <c r="BR98" s="940"/>
      <c r="BS98" s="940"/>
      <c r="BT98" s="940"/>
      <c r="BU98" s="940"/>
      <c r="BV98" s="940"/>
      <c r="BW98" s="940"/>
      <c r="BX98" s="940"/>
      <c r="BY98" s="940"/>
      <c r="BZ98" s="940"/>
      <c r="CA98" s="940"/>
      <c r="CB98" s="940"/>
      <c r="CC98" s="940"/>
      <c r="CD98" s="940"/>
      <c r="CE98" s="940"/>
      <c r="CF98" s="940"/>
      <c r="CG98" s="940"/>
      <c r="CH98" s="940"/>
      <c r="CI98" s="940"/>
      <c r="CJ98" s="940"/>
      <c r="CK98" s="940"/>
      <c r="CL98" s="940"/>
      <c r="CM98" s="940"/>
      <c r="CN98" s="940"/>
      <c r="CO98" s="940"/>
      <c r="CP98" s="940"/>
      <c r="CQ98" s="940"/>
      <c r="CR98" s="940"/>
      <c r="CS98" s="940"/>
      <c r="CT98" s="940"/>
      <c r="CU98" s="940"/>
      <c r="CV98" s="940"/>
      <c r="CW98" s="940"/>
      <c r="CX98" s="940"/>
      <c r="CY98" s="940"/>
      <c r="CZ98" s="940"/>
      <c r="DA98" s="940"/>
      <c r="DB98" s="940"/>
      <c r="DC98" s="940"/>
      <c r="DD98" s="940"/>
      <c r="DE98" s="940"/>
      <c r="DF98" s="940"/>
      <c r="DG98" s="940"/>
      <c r="DH98" s="940"/>
      <c r="DI98" s="940"/>
      <c r="DJ98" s="940"/>
      <c r="DK98" s="940"/>
      <c r="DL98" s="940"/>
      <c r="DM98" s="940"/>
      <c r="DN98" s="940"/>
      <c r="DO98" s="940"/>
      <c r="DP98" s="940"/>
      <c r="DQ98" s="940"/>
      <c r="DR98" s="940"/>
      <c r="DS98" s="940"/>
      <c r="DT98" s="940"/>
      <c r="DU98" s="940"/>
      <c r="DV98" s="940"/>
      <c r="DW98" s="940"/>
    </row>
    <row r="99" spans="1:127" ht="13.7" customHeight="1" x14ac:dyDescent="0.3">
      <c r="A99" s="1216" t="s">
        <v>215</v>
      </c>
      <c r="B99" s="1217" t="str">
        <f t="shared" si="49"/>
        <v>rgb:[245,255,250], hsl:[150.0,100.0, 98.0], hwb:[150.0, 96.1,  0.0]</v>
      </c>
      <c r="C99" s="919" t="str">
        <f t="shared" si="50"/>
        <v>rgb(245 255 250)</v>
      </c>
      <c r="D99" s="919" t="str">
        <f t="shared" si="51"/>
        <v>hsl(150 100% 98%)</v>
      </c>
      <c r="E99" s="919" t="str">
        <f t="shared" si="52"/>
        <v>hwb(150 96.1% 0%)</v>
      </c>
      <c r="F99" s="957" t="str">
        <f t="shared" si="53"/>
        <v>245</v>
      </c>
      <c r="G99" s="958" t="str">
        <f t="shared" si="36"/>
        <v>255</v>
      </c>
      <c r="H99" s="959" t="str">
        <f t="shared" si="37"/>
        <v>250</v>
      </c>
      <c r="I99" s="957" t="str">
        <f t="shared" si="54"/>
        <v>150.0</v>
      </c>
      <c r="J99" s="958" t="str">
        <f t="shared" si="38"/>
        <v>100.0</v>
      </c>
      <c r="K99" s="959" t="str">
        <f t="shared" si="39"/>
        <v xml:space="preserve"> 98.0</v>
      </c>
      <c r="L99" s="957" t="str">
        <f t="shared" si="55"/>
        <v>150.0</v>
      </c>
      <c r="M99" s="958" t="str">
        <f t="shared" si="56"/>
        <v xml:space="preserve"> 96.1</v>
      </c>
      <c r="N99" s="959" t="str">
        <f t="shared" si="40"/>
        <v xml:space="preserve">  0.0</v>
      </c>
      <c r="O99" s="977">
        <f t="shared" si="41"/>
        <v>150</v>
      </c>
      <c r="P99" s="978">
        <f t="shared" si="42"/>
        <v>100</v>
      </c>
      <c r="Q99" s="979">
        <f t="shared" si="57"/>
        <v>98</v>
      </c>
      <c r="R99" s="977">
        <f t="shared" si="58"/>
        <v>150</v>
      </c>
      <c r="S99" s="978">
        <f t="shared" si="59"/>
        <v>96.1</v>
      </c>
      <c r="T99" s="979">
        <f t="shared" si="43"/>
        <v>0</v>
      </c>
      <c r="U99" s="966">
        <v>245</v>
      </c>
      <c r="V99" s="967">
        <v>255</v>
      </c>
      <c r="W99" s="968">
        <v>250</v>
      </c>
      <c r="X99" s="989">
        <f t="shared" si="67"/>
        <v>149.99999999999991</v>
      </c>
      <c r="Y99" s="990">
        <f t="shared" si="68"/>
        <v>100.00000000000028</v>
      </c>
      <c r="Z99" s="991">
        <f t="shared" si="69"/>
        <v>98.039215686274517</v>
      </c>
      <c r="AA99" s="989">
        <f t="shared" si="70"/>
        <v>96.078431372549019</v>
      </c>
      <c r="AB99" s="991">
        <f t="shared" si="71"/>
        <v>0</v>
      </c>
      <c r="AC99" s="948">
        <f t="shared" si="60"/>
        <v>0.96078431372549022</v>
      </c>
      <c r="AD99" s="949">
        <f t="shared" si="61"/>
        <v>1</v>
      </c>
      <c r="AE99" s="950">
        <f t="shared" si="62"/>
        <v>0.98039215686274506</v>
      </c>
      <c r="AF99" s="948">
        <f t="shared" si="63"/>
        <v>0.96078431372549022</v>
      </c>
      <c r="AG99" s="949">
        <f t="shared" si="64"/>
        <v>1</v>
      </c>
      <c r="AH99" s="949">
        <f t="shared" si="65"/>
        <v>3.9215686274509776E-2</v>
      </c>
      <c r="AI99" s="950">
        <f t="shared" si="66"/>
        <v>1.9607843137254903</v>
      </c>
      <c r="AJ99" s="940"/>
      <c r="AK99" s="940"/>
      <c r="AL99" s="940"/>
      <c r="AM99" s="940"/>
      <c r="AN99" s="940"/>
      <c r="AO99" s="940"/>
      <c r="AP99" s="940"/>
      <c r="AQ99" s="940"/>
      <c r="AR99" s="940"/>
      <c r="AS99" s="940"/>
      <c r="AT99" s="940"/>
      <c r="AU99" s="940"/>
      <c r="AV99" s="940"/>
      <c r="AW99" s="940"/>
      <c r="AX99" s="940"/>
      <c r="AY99" s="940"/>
      <c r="AZ99" s="940"/>
      <c r="BA99" s="940"/>
      <c r="BB99" s="940"/>
      <c r="BC99" s="940"/>
      <c r="BD99" s="940"/>
      <c r="BE99" s="940"/>
      <c r="BF99" s="940"/>
      <c r="BG99" s="940"/>
      <c r="BH99" s="940"/>
      <c r="BI99" s="940"/>
      <c r="BJ99" s="940"/>
      <c r="BK99" s="940"/>
      <c r="BL99" s="940"/>
      <c r="BM99" s="940"/>
      <c r="BN99" s="940"/>
      <c r="BO99" s="940"/>
      <c r="BP99" s="940"/>
      <c r="BQ99" s="940"/>
      <c r="BR99" s="940"/>
      <c r="BS99" s="940"/>
      <c r="BT99" s="940"/>
      <c r="BU99" s="940"/>
      <c r="BV99" s="940"/>
      <c r="BW99" s="940"/>
      <c r="BX99" s="940"/>
      <c r="BY99" s="940"/>
      <c r="BZ99" s="940"/>
      <c r="CA99" s="940"/>
      <c r="CB99" s="940"/>
      <c r="CC99" s="940"/>
      <c r="CD99" s="940"/>
      <c r="CE99" s="940"/>
      <c r="CF99" s="940"/>
      <c r="CG99" s="940"/>
      <c r="CH99" s="940"/>
      <c r="CI99" s="940"/>
      <c r="CJ99" s="940"/>
      <c r="CK99" s="940"/>
      <c r="CL99" s="940"/>
      <c r="CM99" s="940"/>
      <c r="CN99" s="940"/>
      <c r="CO99" s="940"/>
      <c r="CP99" s="940"/>
      <c r="CQ99" s="940"/>
      <c r="CR99" s="940"/>
      <c r="CS99" s="940"/>
      <c r="CT99" s="940"/>
      <c r="CU99" s="940"/>
      <c r="CV99" s="940"/>
      <c r="CW99" s="940"/>
      <c r="CX99" s="940"/>
      <c r="CY99" s="940"/>
      <c r="CZ99" s="940"/>
      <c r="DA99" s="940"/>
      <c r="DB99" s="940"/>
      <c r="DC99" s="940"/>
      <c r="DD99" s="940"/>
      <c r="DE99" s="940"/>
      <c r="DF99" s="940"/>
      <c r="DG99" s="940"/>
      <c r="DH99" s="940"/>
      <c r="DI99" s="940"/>
      <c r="DJ99" s="940"/>
      <c r="DK99" s="940"/>
      <c r="DL99" s="940"/>
      <c r="DM99" s="940"/>
      <c r="DN99" s="940"/>
      <c r="DO99" s="940"/>
      <c r="DP99" s="940"/>
      <c r="DQ99" s="940"/>
      <c r="DR99" s="940"/>
      <c r="DS99" s="940"/>
      <c r="DT99" s="940"/>
      <c r="DU99" s="940"/>
      <c r="DV99" s="940"/>
      <c r="DW99" s="940"/>
    </row>
    <row r="100" spans="1:127" ht="13.7" customHeight="1" x14ac:dyDescent="0.3">
      <c r="A100" s="1216" t="s">
        <v>216</v>
      </c>
      <c r="B100" s="1217" t="str">
        <f t="shared" si="49"/>
        <v>rgb:[255,228,225], hsl:[  6.0,100.0, 94.1], hwb:[  6.0, 88.2,  0.0]</v>
      </c>
      <c r="C100" s="919" t="str">
        <f t="shared" si="50"/>
        <v>rgb(255 228 225)</v>
      </c>
      <c r="D100" s="919" t="str">
        <f t="shared" si="51"/>
        <v>hsl(6 100% 94.1%)</v>
      </c>
      <c r="E100" s="919" t="str">
        <f t="shared" si="52"/>
        <v>hwb(6 88.2% 0%)</v>
      </c>
      <c r="F100" s="957" t="str">
        <f t="shared" si="53"/>
        <v>255</v>
      </c>
      <c r="G100" s="958" t="str">
        <f t="shared" si="36"/>
        <v>228</v>
      </c>
      <c r="H100" s="959" t="str">
        <f t="shared" si="37"/>
        <v>225</v>
      </c>
      <c r="I100" s="957" t="str">
        <f t="shared" si="54"/>
        <v xml:space="preserve">  6.0</v>
      </c>
      <c r="J100" s="958" t="str">
        <f t="shared" si="38"/>
        <v>100.0</v>
      </c>
      <c r="K100" s="959" t="str">
        <f t="shared" si="39"/>
        <v xml:space="preserve"> 94.1</v>
      </c>
      <c r="L100" s="957" t="str">
        <f t="shared" si="55"/>
        <v xml:space="preserve">  6.0</v>
      </c>
      <c r="M100" s="958" t="str">
        <f t="shared" si="56"/>
        <v xml:space="preserve"> 88.2</v>
      </c>
      <c r="N100" s="959" t="str">
        <f t="shared" si="40"/>
        <v xml:space="preserve">  0.0</v>
      </c>
      <c r="O100" s="977">
        <f t="shared" si="41"/>
        <v>6</v>
      </c>
      <c r="P100" s="978">
        <f t="shared" si="42"/>
        <v>100</v>
      </c>
      <c r="Q100" s="979">
        <f t="shared" si="57"/>
        <v>94.1</v>
      </c>
      <c r="R100" s="977">
        <f t="shared" si="58"/>
        <v>6</v>
      </c>
      <c r="S100" s="978">
        <f t="shared" si="59"/>
        <v>88.2</v>
      </c>
      <c r="T100" s="979">
        <f t="shared" si="43"/>
        <v>0</v>
      </c>
      <c r="U100" s="966">
        <v>255</v>
      </c>
      <c r="V100" s="967">
        <v>228</v>
      </c>
      <c r="W100" s="968">
        <v>225</v>
      </c>
      <c r="X100" s="989">
        <f t="shared" si="67"/>
        <v>6.0000000000000338</v>
      </c>
      <c r="Y100" s="990">
        <f t="shared" si="68"/>
        <v>100</v>
      </c>
      <c r="Z100" s="991">
        <f t="shared" si="69"/>
        <v>94.117647058823522</v>
      </c>
      <c r="AA100" s="989">
        <f t="shared" si="70"/>
        <v>88.235294117647058</v>
      </c>
      <c r="AB100" s="991">
        <f t="shared" si="71"/>
        <v>0</v>
      </c>
      <c r="AC100" s="948">
        <f t="shared" si="60"/>
        <v>1</v>
      </c>
      <c r="AD100" s="949">
        <f t="shared" si="61"/>
        <v>0.89411764705882357</v>
      </c>
      <c r="AE100" s="950">
        <f t="shared" si="62"/>
        <v>0.88235294117647056</v>
      </c>
      <c r="AF100" s="948">
        <f t="shared" si="63"/>
        <v>0.88235294117647056</v>
      </c>
      <c r="AG100" s="949">
        <f t="shared" si="64"/>
        <v>1</v>
      </c>
      <c r="AH100" s="949">
        <f t="shared" si="65"/>
        <v>0.11764705882352944</v>
      </c>
      <c r="AI100" s="950">
        <f t="shared" si="66"/>
        <v>1.8823529411764706</v>
      </c>
      <c r="AJ100" s="940"/>
      <c r="AK100" s="940"/>
      <c r="AL100" s="940"/>
      <c r="AM100" s="940"/>
      <c r="AN100" s="940"/>
      <c r="AO100" s="940"/>
      <c r="AP100" s="940"/>
      <c r="AQ100" s="940"/>
      <c r="AR100" s="940"/>
      <c r="AS100" s="940"/>
      <c r="AT100" s="940"/>
      <c r="AU100" s="940"/>
      <c r="AV100" s="940"/>
      <c r="AW100" s="940"/>
      <c r="AX100" s="940"/>
      <c r="AY100" s="940"/>
      <c r="AZ100" s="940"/>
      <c r="BA100" s="940"/>
      <c r="BB100" s="940"/>
      <c r="BC100" s="940"/>
      <c r="BD100" s="940"/>
      <c r="BE100" s="940"/>
      <c r="BF100" s="940"/>
      <c r="BG100" s="940"/>
      <c r="BH100" s="940"/>
      <c r="BI100" s="940"/>
      <c r="BJ100" s="940"/>
      <c r="BK100" s="940"/>
      <c r="BL100" s="940"/>
      <c r="BM100" s="940"/>
      <c r="BN100" s="940"/>
      <c r="BO100" s="940"/>
      <c r="BP100" s="940"/>
      <c r="BQ100" s="940"/>
      <c r="BR100" s="940"/>
      <c r="BS100" s="940"/>
      <c r="BT100" s="940"/>
      <c r="BU100" s="940"/>
      <c r="BV100" s="940"/>
      <c r="BW100" s="940"/>
      <c r="BX100" s="940"/>
      <c r="BY100" s="940"/>
      <c r="BZ100" s="940"/>
      <c r="CA100" s="940"/>
      <c r="CB100" s="940"/>
      <c r="CC100" s="940"/>
      <c r="CD100" s="940"/>
      <c r="CE100" s="940"/>
      <c r="CF100" s="940"/>
      <c r="CG100" s="940"/>
      <c r="CH100" s="940"/>
      <c r="CI100" s="940"/>
      <c r="CJ100" s="940"/>
      <c r="CK100" s="940"/>
      <c r="CL100" s="940"/>
      <c r="CM100" s="940"/>
      <c r="CN100" s="940"/>
      <c r="CO100" s="940"/>
      <c r="CP100" s="940"/>
      <c r="CQ100" s="940"/>
      <c r="CR100" s="940"/>
      <c r="CS100" s="940"/>
      <c r="CT100" s="940"/>
      <c r="CU100" s="940"/>
      <c r="CV100" s="940"/>
      <c r="CW100" s="940"/>
      <c r="CX100" s="940"/>
      <c r="CY100" s="940"/>
      <c r="CZ100" s="940"/>
      <c r="DA100" s="940"/>
      <c r="DB100" s="940"/>
      <c r="DC100" s="940"/>
      <c r="DD100" s="940"/>
      <c r="DE100" s="940"/>
      <c r="DF100" s="940"/>
      <c r="DG100" s="940"/>
      <c r="DH100" s="940"/>
      <c r="DI100" s="940"/>
      <c r="DJ100" s="940"/>
      <c r="DK100" s="940"/>
      <c r="DL100" s="940"/>
      <c r="DM100" s="940"/>
      <c r="DN100" s="940"/>
      <c r="DO100" s="940"/>
      <c r="DP100" s="940"/>
      <c r="DQ100" s="940"/>
      <c r="DR100" s="940"/>
      <c r="DS100" s="940"/>
      <c r="DT100" s="940"/>
      <c r="DU100" s="940"/>
      <c r="DV100" s="940"/>
      <c r="DW100" s="940"/>
    </row>
    <row r="101" spans="1:127" ht="13.7" customHeight="1" x14ac:dyDescent="0.3">
      <c r="A101" s="1216" t="s">
        <v>217</v>
      </c>
      <c r="B101" s="1217" t="str">
        <f t="shared" si="49"/>
        <v>rgb:[255,228,181], hsl:[ 38.1,100.0, 85.5], hwb:[ 38.1, 71.0,  0.0]</v>
      </c>
      <c r="C101" s="919" t="str">
        <f t="shared" si="50"/>
        <v>rgb(255 228 181)</v>
      </c>
      <c r="D101" s="919" t="str">
        <f t="shared" si="51"/>
        <v>hsl(38.1 100% 85.5%)</v>
      </c>
      <c r="E101" s="919" t="str">
        <f t="shared" si="52"/>
        <v>hwb(38.1 71% 0%)</v>
      </c>
      <c r="F101" s="957" t="str">
        <f t="shared" si="53"/>
        <v>255</v>
      </c>
      <c r="G101" s="958" t="str">
        <f t="shared" si="36"/>
        <v>228</v>
      </c>
      <c r="H101" s="959" t="str">
        <f t="shared" si="37"/>
        <v>181</v>
      </c>
      <c r="I101" s="957" t="str">
        <f t="shared" si="54"/>
        <v xml:space="preserve"> 38.1</v>
      </c>
      <c r="J101" s="958" t="str">
        <f t="shared" si="38"/>
        <v>100.0</v>
      </c>
      <c r="K101" s="959" t="str">
        <f t="shared" si="39"/>
        <v xml:space="preserve"> 85.5</v>
      </c>
      <c r="L101" s="957" t="str">
        <f t="shared" si="55"/>
        <v xml:space="preserve"> 38.1</v>
      </c>
      <c r="M101" s="958" t="str">
        <f t="shared" si="56"/>
        <v xml:space="preserve"> 71.0</v>
      </c>
      <c r="N101" s="959" t="str">
        <f t="shared" si="40"/>
        <v xml:space="preserve">  0.0</v>
      </c>
      <c r="O101" s="977">
        <f t="shared" si="41"/>
        <v>38.1</v>
      </c>
      <c r="P101" s="978">
        <f t="shared" si="42"/>
        <v>100</v>
      </c>
      <c r="Q101" s="979">
        <f t="shared" si="57"/>
        <v>85.5</v>
      </c>
      <c r="R101" s="977">
        <f t="shared" si="58"/>
        <v>38.1</v>
      </c>
      <c r="S101" s="978">
        <f t="shared" si="59"/>
        <v>71</v>
      </c>
      <c r="T101" s="979">
        <f t="shared" si="43"/>
        <v>0</v>
      </c>
      <c r="U101" s="966">
        <v>255</v>
      </c>
      <c r="V101" s="967">
        <v>228</v>
      </c>
      <c r="W101" s="968">
        <v>181</v>
      </c>
      <c r="X101" s="989">
        <f t="shared" si="67"/>
        <v>38.108108108108112</v>
      </c>
      <c r="Y101" s="990">
        <f t="shared" si="68"/>
        <v>100.00000000000004</v>
      </c>
      <c r="Z101" s="991">
        <f t="shared" si="69"/>
        <v>85.490196078431381</v>
      </c>
      <c r="AA101" s="989">
        <f t="shared" si="70"/>
        <v>70.980392156862749</v>
      </c>
      <c r="AB101" s="991">
        <f t="shared" si="71"/>
        <v>0</v>
      </c>
      <c r="AC101" s="948">
        <f t="shared" si="60"/>
        <v>1</v>
      </c>
      <c r="AD101" s="949">
        <f t="shared" si="61"/>
        <v>0.89411764705882357</v>
      </c>
      <c r="AE101" s="950">
        <f t="shared" si="62"/>
        <v>0.70980392156862748</v>
      </c>
      <c r="AF101" s="948">
        <f t="shared" si="63"/>
        <v>0.70980392156862748</v>
      </c>
      <c r="AG101" s="949">
        <f t="shared" si="64"/>
        <v>1</v>
      </c>
      <c r="AH101" s="949">
        <f t="shared" si="65"/>
        <v>0.29019607843137252</v>
      </c>
      <c r="AI101" s="950">
        <f t="shared" si="66"/>
        <v>1.7098039215686276</v>
      </c>
      <c r="AJ101" s="940"/>
      <c r="AK101" s="940"/>
      <c r="AL101" s="940"/>
      <c r="AM101" s="940"/>
      <c r="AN101" s="940"/>
      <c r="AO101" s="940"/>
      <c r="AP101" s="940"/>
      <c r="AQ101" s="940"/>
      <c r="AR101" s="940"/>
      <c r="AS101" s="940"/>
      <c r="AT101" s="940"/>
      <c r="AU101" s="940"/>
      <c r="AV101" s="940"/>
      <c r="AW101" s="940"/>
      <c r="AX101" s="940"/>
      <c r="AY101" s="940"/>
      <c r="AZ101" s="940"/>
      <c r="BA101" s="940"/>
      <c r="BB101" s="940"/>
      <c r="BC101" s="940"/>
      <c r="BD101" s="940"/>
      <c r="BE101" s="940"/>
      <c r="BF101" s="940"/>
      <c r="BG101" s="940"/>
      <c r="BH101" s="940"/>
      <c r="BI101" s="940"/>
      <c r="BJ101" s="940"/>
      <c r="BK101" s="940"/>
      <c r="BL101" s="940"/>
      <c r="BM101" s="940"/>
      <c r="BN101" s="940"/>
      <c r="BO101" s="940"/>
      <c r="BP101" s="940"/>
      <c r="BQ101" s="940"/>
      <c r="BR101" s="940"/>
      <c r="BS101" s="940"/>
      <c r="BT101" s="940"/>
      <c r="BU101" s="940"/>
      <c r="BV101" s="940"/>
      <c r="BW101" s="940"/>
      <c r="BX101" s="940"/>
      <c r="BY101" s="940"/>
      <c r="BZ101" s="940"/>
      <c r="CA101" s="940"/>
      <c r="CB101" s="940"/>
      <c r="CC101" s="940"/>
      <c r="CD101" s="940"/>
      <c r="CE101" s="940"/>
      <c r="CF101" s="940"/>
      <c r="CG101" s="940"/>
      <c r="CH101" s="940"/>
      <c r="CI101" s="940"/>
      <c r="CJ101" s="940"/>
      <c r="CK101" s="940"/>
      <c r="CL101" s="940"/>
      <c r="CM101" s="940"/>
      <c r="CN101" s="940"/>
      <c r="CO101" s="940"/>
      <c r="CP101" s="940"/>
      <c r="CQ101" s="940"/>
      <c r="CR101" s="940"/>
      <c r="CS101" s="940"/>
      <c r="CT101" s="940"/>
      <c r="CU101" s="940"/>
      <c r="CV101" s="940"/>
      <c r="CW101" s="940"/>
      <c r="CX101" s="940"/>
      <c r="CY101" s="940"/>
      <c r="CZ101" s="940"/>
      <c r="DA101" s="940"/>
      <c r="DB101" s="940"/>
      <c r="DC101" s="940"/>
      <c r="DD101" s="940"/>
      <c r="DE101" s="940"/>
      <c r="DF101" s="940"/>
      <c r="DG101" s="940"/>
      <c r="DH101" s="940"/>
      <c r="DI101" s="940"/>
      <c r="DJ101" s="940"/>
      <c r="DK101" s="940"/>
      <c r="DL101" s="940"/>
      <c r="DM101" s="940"/>
      <c r="DN101" s="940"/>
      <c r="DO101" s="940"/>
      <c r="DP101" s="940"/>
      <c r="DQ101" s="940"/>
      <c r="DR101" s="940"/>
      <c r="DS101" s="940"/>
      <c r="DT101" s="940"/>
      <c r="DU101" s="940"/>
      <c r="DV101" s="940"/>
      <c r="DW101" s="940"/>
    </row>
    <row r="102" spans="1:127" ht="13.7" customHeight="1" x14ac:dyDescent="0.3">
      <c r="A102" s="1216" t="s">
        <v>218</v>
      </c>
      <c r="B102" s="1217" t="str">
        <f t="shared" si="49"/>
        <v>rgb:[255,222,173], hsl:[ 35.9,100.0, 83.9], hwb:[ 35.9, 67.8,  0.0]</v>
      </c>
      <c r="C102" s="919" t="str">
        <f t="shared" si="50"/>
        <v>rgb(255 222 173)</v>
      </c>
      <c r="D102" s="919" t="str">
        <f t="shared" si="51"/>
        <v>hsl(35.9 100% 83.9%)</v>
      </c>
      <c r="E102" s="919" t="str">
        <f t="shared" si="52"/>
        <v>hwb(35.9 67.8% 0%)</v>
      </c>
      <c r="F102" s="957" t="str">
        <f t="shared" si="53"/>
        <v>255</v>
      </c>
      <c r="G102" s="958" t="str">
        <f t="shared" si="36"/>
        <v>222</v>
      </c>
      <c r="H102" s="959" t="str">
        <f t="shared" si="37"/>
        <v>173</v>
      </c>
      <c r="I102" s="957" t="str">
        <f t="shared" si="54"/>
        <v xml:space="preserve"> 35.9</v>
      </c>
      <c r="J102" s="958" t="str">
        <f t="shared" si="38"/>
        <v>100.0</v>
      </c>
      <c r="K102" s="959" t="str">
        <f t="shared" si="39"/>
        <v xml:space="preserve"> 83.9</v>
      </c>
      <c r="L102" s="957" t="str">
        <f t="shared" si="55"/>
        <v xml:space="preserve"> 35.9</v>
      </c>
      <c r="M102" s="958" t="str">
        <f t="shared" si="56"/>
        <v xml:space="preserve"> 67.8</v>
      </c>
      <c r="N102" s="959" t="str">
        <f t="shared" si="40"/>
        <v xml:space="preserve">  0.0</v>
      </c>
      <c r="O102" s="977">
        <f t="shared" si="41"/>
        <v>35.9</v>
      </c>
      <c r="P102" s="978">
        <f t="shared" si="42"/>
        <v>100</v>
      </c>
      <c r="Q102" s="979">
        <f t="shared" si="57"/>
        <v>83.9</v>
      </c>
      <c r="R102" s="977">
        <f t="shared" si="58"/>
        <v>35.9</v>
      </c>
      <c r="S102" s="978">
        <f t="shared" si="59"/>
        <v>67.8</v>
      </c>
      <c r="T102" s="979">
        <f t="shared" si="43"/>
        <v>0</v>
      </c>
      <c r="U102" s="966">
        <v>255</v>
      </c>
      <c r="V102" s="967">
        <v>222</v>
      </c>
      <c r="W102" s="968">
        <v>173</v>
      </c>
      <c r="X102" s="989">
        <f t="shared" si="67"/>
        <v>35.853658536585364</v>
      </c>
      <c r="Y102" s="990">
        <f t="shared" si="68"/>
        <v>100</v>
      </c>
      <c r="Z102" s="991">
        <f t="shared" si="69"/>
        <v>83.921568627450981</v>
      </c>
      <c r="AA102" s="989">
        <f t="shared" si="70"/>
        <v>67.843137254901961</v>
      </c>
      <c r="AB102" s="991">
        <f t="shared" si="71"/>
        <v>0</v>
      </c>
      <c r="AC102" s="948">
        <f t="shared" si="60"/>
        <v>1</v>
      </c>
      <c r="AD102" s="949">
        <f t="shared" si="61"/>
        <v>0.87058823529411766</v>
      </c>
      <c r="AE102" s="950">
        <f t="shared" si="62"/>
        <v>0.67843137254901964</v>
      </c>
      <c r="AF102" s="948">
        <f t="shared" si="63"/>
        <v>0.67843137254901964</v>
      </c>
      <c r="AG102" s="949">
        <f t="shared" si="64"/>
        <v>1</v>
      </c>
      <c r="AH102" s="949">
        <f t="shared" si="65"/>
        <v>0.32156862745098036</v>
      </c>
      <c r="AI102" s="950">
        <f t="shared" si="66"/>
        <v>1.6784313725490196</v>
      </c>
      <c r="AJ102" s="940"/>
      <c r="AK102" s="940"/>
      <c r="AL102" s="940"/>
      <c r="AM102" s="940"/>
      <c r="AN102" s="940"/>
      <c r="AO102" s="940"/>
      <c r="AP102" s="940"/>
      <c r="AQ102" s="940"/>
      <c r="AR102" s="940"/>
      <c r="AS102" s="940"/>
      <c r="AT102" s="940"/>
      <c r="AU102" s="940"/>
      <c r="AV102" s="940"/>
      <c r="AW102" s="940"/>
      <c r="AX102" s="940"/>
      <c r="AY102" s="940"/>
      <c r="AZ102" s="940"/>
      <c r="BA102" s="940"/>
      <c r="BB102" s="940"/>
      <c r="BC102" s="940"/>
      <c r="BD102" s="940"/>
      <c r="BE102" s="940"/>
      <c r="BF102" s="940"/>
      <c r="BG102" s="940"/>
      <c r="BH102" s="940"/>
      <c r="BI102" s="940"/>
      <c r="BJ102" s="940"/>
      <c r="BK102" s="940"/>
      <c r="BL102" s="940"/>
      <c r="BM102" s="940"/>
      <c r="BN102" s="940"/>
      <c r="BO102" s="940"/>
      <c r="BP102" s="940"/>
      <c r="BQ102" s="940"/>
      <c r="BR102" s="940"/>
      <c r="BS102" s="940"/>
      <c r="BT102" s="940"/>
      <c r="BU102" s="940"/>
      <c r="BV102" s="940"/>
      <c r="BW102" s="940"/>
      <c r="BX102" s="940"/>
      <c r="BY102" s="940"/>
      <c r="BZ102" s="940"/>
      <c r="CA102" s="940"/>
      <c r="CB102" s="940"/>
      <c r="CC102" s="940"/>
      <c r="CD102" s="940"/>
      <c r="CE102" s="940"/>
      <c r="CF102" s="940"/>
      <c r="CG102" s="940"/>
      <c r="CH102" s="940"/>
      <c r="CI102" s="940"/>
      <c r="CJ102" s="940"/>
      <c r="CK102" s="940"/>
      <c r="CL102" s="940"/>
      <c r="CM102" s="940"/>
      <c r="CN102" s="940"/>
      <c r="CO102" s="940"/>
      <c r="CP102" s="940"/>
      <c r="CQ102" s="940"/>
      <c r="CR102" s="940"/>
      <c r="CS102" s="940"/>
      <c r="CT102" s="940"/>
      <c r="CU102" s="940"/>
      <c r="CV102" s="940"/>
      <c r="CW102" s="940"/>
      <c r="CX102" s="940"/>
      <c r="CY102" s="940"/>
      <c r="CZ102" s="940"/>
      <c r="DA102" s="940"/>
      <c r="DB102" s="940"/>
      <c r="DC102" s="940"/>
      <c r="DD102" s="940"/>
      <c r="DE102" s="940"/>
      <c r="DF102" s="940"/>
      <c r="DG102" s="940"/>
      <c r="DH102" s="940"/>
      <c r="DI102" s="940"/>
      <c r="DJ102" s="940"/>
      <c r="DK102" s="940"/>
      <c r="DL102" s="940"/>
      <c r="DM102" s="940"/>
      <c r="DN102" s="940"/>
      <c r="DO102" s="940"/>
      <c r="DP102" s="940"/>
      <c r="DQ102" s="940"/>
      <c r="DR102" s="940"/>
      <c r="DS102" s="940"/>
      <c r="DT102" s="940"/>
      <c r="DU102" s="940"/>
      <c r="DV102" s="940"/>
      <c r="DW102" s="940"/>
    </row>
    <row r="103" spans="1:127" ht="13.7" customHeight="1" x14ac:dyDescent="0.3">
      <c r="A103" s="1216" t="s">
        <v>219</v>
      </c>
      <c r="B103" s="1217" t="str">
        <f t="shared" si="49"/>
        <v>rgb:[  0,  0,128], hsl:[240.0,100.0, 25.1], hwb:[240.0,  0.0, 49.8]</v>
      </c>
      <c r="C103" s="919" t="str">
        <f t="shared" si="50"/>
        <v>rgb(0 0 128)</v>
      </c>
      <c r="D103" s="919" t="str">
        <f t="shared" si="51"/>
        <v>hsl(240 100% 25.1%)</v>
      </c>
      <c r="E103" s="919" t="str">
        <f t="shared" si="52"/>
        <v>hwb(240 0% 49.8%)</v>
      </c>
      <c r="F103" s="957" t="str">
        <f t="shared" si="53"/>
        <v xml:space="preserve">  0</v>
      </c>
      <c r="G103" s="958" t="str">
        <f t="shared" si="36"/>
        <v xml:space="preserve">  0</v>
      </c>
      <c r="H103" s="959" t="str">
        <f t="shared" si="37"/>
        <v>128</v>
      </c>
      <c r="I103" s="957" t="str">
        <f t="shared" si="54"/>
        <v>240.0</v>
      </c>
      <c r="J103" s="958" t="str">
        <f t="shared" si="38"/>
        <v>100.0</v>
      </c>
      <c r="K103" s="959" t="str">
        <f t="shared" si="39"/>
        <v xml:space="preserve"> 25.1</v>
      </c>
      <c r="L103" s="957" t="str">
        <f t="shared" si="55"/>
        <v>240.0</v>
      </c>
      <c r="M103" s="958" t="str">
        <f t="shared" si="56"/>
        <v xml:space="preserve">  0.0</v>
      </c>
      <c r="N103" s="959" t="str">
        <f t="shared" si="40"/>
        <v xml:space="preserve"> 49.8</v>
      </c>
      <c r="O103" s="977">
        <f t="shared" si="41"/>
        <v>240</v>
      </c>
      <c r="P103" s="978">
        <f t="shared" si="42"/>
        <v>100</v>
      </c>
      <c r="Q103" s="979">
        <f t="shared" si="57"/>
        <v>25.1</v>
      </c>
      <c r="R103" s="977">
        <f t="shared" si="58"/>
        <v>240</v>
      </c>
      <c r="S103" s="978">
        <f t="shared" si="59"/>
        <v>0</v>
      </c>
      <c r="T103" s="979">
        <f t="shared" si="43"/>
        <v>49.8</v>
      </c>
      <c r="U103" s="966">
        <v>0</v>
      </c>
      <c r="V103" s="967">
        <v>0</v>
      </c>
      <c r="W103" s="968">
        <v>128</v>
      </c>
      <c r="X103" s="989">
        <f t="shared" si="67"/>
        <v>240</v>
      </c>
      <c r="Y103" s="990">
        <f t="shared" si="68"/>
        <v>100</v>
      </c>
      <c r="Z103" s="991">
        <f t="shared" si="69"/>
        <v>25.098039215686274</v>
      </c>
      <c r="AA103" s="989">
        <f t="shared" si="70"/>
        <v>0</v>
      </c>
      <c r="AB103" s="991">
        <f t="shared" si="71"/>
        <v>49.803921568627452</v>
      </c>
      <c r="AC103" s="948">
        <f t="shared" si="60"/>
        <v>0</v>
      </c>
      <c r="AD103" s="949">
        <f t="shared" si="61"/>
        <v>0</v>
      </c>
      <c r="AE103" s="950">
        <f t="shared" si="62"/>
        <v>0.50196078431372548</v>
      </c>
      <c r="AF103" s="948">
        <f t="shared" si="63"/>
        <v>0</v>
      </c>
      <c r="AG103" s="949">
        <f t="shared" si="64"/>
        <v>0.50196078431372548</v>
      </c>
      <c r="AH103" s="949">
        <f t="shared" si="65"/>
        <v>0.50196078431372548</v>
      </c>
      <c r="AI103" s="950">
        <f t="shared" si="66"/>
        <v>0.50196078431372548</v>
      </c>
      <c r="AJ103" s="940"/>
      <c r="AK103" s="940"/>
      <c r="AL103" s="940"/>
      <c r="AM103" s="940"/>
      <c r="AN103" s="940"/>
      <c r="AO103" s="940"/>
      <c r="AP103" s="940"/>
      <c r="AQ103" s="940"/>
      <c r="AR103" s="940"/>
      <c r="AS103" s="940"/>
      <c r="AT103" s="940"/>
      <c r="AU103" s="940"/>
      <c r="AV103" s="940"/>
      <c r="AW103" s="940"/>
      <c r="AX103" s="940"/>
      <c r="AY103" s="940"/>
      <c r="AZ103" s="940"/>
      <c r="BA103" s="940"/>
      <c r="BB103" s="940"/>
      <c r="BC103" s="940"/>
      <c r="BD103" s="940"/>
      <c r="BE103" s="940"/>
      <c r="BF103" s="940"/>
      <c r="BG103" s="940"/>
      <c r="BH103" s="940"/>
      <c r="BI103" s="940"/>
      <c r="BJ103" s="940"/>
      <c r="BK103" s="940"/>
      <c r="BL103" s="940"/>
      <c r="BM103" s="940"/>
      <c r="BN103" s="940"/>
      <c r="BO103" s="940"/>
      <c r="BP103" s="940"/>
      <c r="BQ103" s="940"/>
      <c r="BR103" s="940"/>
      <c r="BS103" s="940"/>
      <c r="BT103" s="940"/>
      <c r="BU103" s="940"/>
      <c r="BV103" s="940"/>
      <c r="BW103" s="940"/>
      <c r="BX103" s="940"/>
      <c r="BY103" s="940"/>
      <c r="BZ103" s="940"/>
      <c r="CA103" s="940"/>
      <c r="CB103" s="940"/>
      <c r="CC103" s="940"/>
      <c r="CD103" s="940"/>
      <c r="CE103" s="940"/>
      <c r="CF103" s="940"/>
      <c r="CG103" s="940"/>
      <c r="CH103" s="940"/>
      <c r="CI103" s="940"/>
      <c r="CJ103" s="940"/>
      <c r="CK103" s="940"/>
      <c r="CL103" s="940"/>
      <c r="CM103" s="940"/>
      <c r="CN103" s="940"/>
      <c r="CO103" s="940"/>
      <c r="CP103" s="940"/>
      <c r="CQ103" s="940"/>
      <c r="CR103" s="940"/>
      <c r="CS103" s="940"/>
      <c r="CT103" s="940"/>
      <c r="CU103" s="940"/>
      <c r="CV103" s="940"/>
      <c r="CW103" s="940"/>
      <c r="CX103" s="940"/>
      <c r="CY103" s="940"/>
      <c r="CZ103" s="940"/>
      <c r="DA103" s="940"/>
      <c r="DB103" s="940"/>
      <c r="DC103" s="940"/>
      <c r="DD103" s="940"/>
      <c r="DE103" s="940"/>
      <c r="DF103" s="940"/>
      <c r="DG103" s="940"/>
      <c r="DH103" s="940"/>
      <c r="DI103" s="940"/>
      <c r="DJ103" s="940"/>
      <c r="DK103" s="940"/>
      <c r="DL103" s="940"/>
      <c r="DM103" s="940"/>
      <c r="DN103" s="940"/>
      <c r="DO103" s="940"/>
      <c r="DP103" s="940"/>
      <c r="DQ103" s="940"/>
      <c r="DR103" s="940"/>
      <c r="DS103" s="940"/>
      <c r="DT103" s="940"/>
      <c r="DU103" s="940"/>
      <c r="DV103" s="940"/>
      <c r="DW103" s="940"/>
    </row>
    <row r="104" spans="1:127" ht="13.7" customHeight="1" x14ac:dyDescent="0.3">
      <c r="A104" s="1216" t="s">
        <v>220</v>
      </c>
      <c r="B104" s="1217" t="str">
        <f t="shared" si="49"/>
        <v>rgb:[253,245,230], hsl:[ 39.1, 85.2, 94.7], hwb:[ 39.1, 90.2,  0.8]</v>
      </c>
      <c r="C104" s="919" t="str">
        <f t="shared" si="50"/>
        <v>rgb(253 245 230)</v>
      </c>
      <c r="D104" s="919" t="str">
        <f t="shared" si="51"/>
        <v>hsl(39.1 85.2% 94.7%)</v>
      </c>
      <c r="E104" s="919" t="str">
        <f t="shared" si="52"/>
        <v>hwb(39.1 90.2% 0.8%)</v>
      </c>
      <c r="F104" s="957" t="str">
        <f t="shared" si="53"/>
        <v>253</v>
      </c>
      <c r="G104" s="958" t="str">
        <f t="shared" si="36"/>
        <v>245</v>
      </c>
      <c r="H104" s="959" t="str">
        <f t="shared" si="37"/>
        <v>230</v>
      </c>
      <c r="I104" s="957" t="str">
        <f t="shared" si="54"/>
        <v xml:space="preserve"> 39.1</v>
      </c>
      <c r="J104" s="958" t="str">
        <f t="shared" si="38"/>
        <v xml:space="preserve"> 85.2</v>
      </c>
      <c r="K104" s="959" t="str">
        <f t="shared" si="39"/>
        <v xml:space="preserve"> 94.7</v>
      </c>
      <c r="L104" s="957" t="str">
        <f t="shared" si="55"/>
        <v xml:space="preserve"> 39.1</v>
      </c>
      <c r="M104" s="958" t="str">
        <f t="shared" si="56"/>
        <v xml:space="preserve"> 90.2</v>
      </c>
      <c r="N104" s="959" t="str">
        <f t="shared" si="40"/>
        <v xml:space="preserve">  0.8</v>
      </c>
      <c r="O104" s="977">
        <f t="shared" si="41"/>
        <v>39.1</v>
      </c>
      <c r="P104" s="978">
        <f t="shared" si="42"/>
        <v>85.2</v>
      </c>
      <c r="Q104" s="979">
        <f t="shared" si="57"/>
        <v>94.7</v>
      </c>
      <c r="R104" s="977">
        <f t="shared" si="58"/>
        <v>39.1</v>
      </c>
      <c r="S104" s="978">
        <f t="shared" si="59"/>
        <v>90.2</v>
      </c>
      <c r="T104" s="979">
        <f t="shared" si="43"/>
        <v>0.8</v>
      </c>
      <c r="U104" s="966">
        <v>253</v>
      </c>
      <c r="V104" s="967">
        <v>245</v>
      </c>
      <c r="W104" s="968">
        <v>230</v>
      </c>
      <c r="X104" s="989">
        <f t="shared" si="67"/>
        <v>39.130434782608695</v>
      </c>
      <c r="Y104" s="990">
        <f t="shared" si="68"/>
        <v>85.185185185185148</v>
      </c>
      <c r="Z104" s="991">
        <f t="shared" si="69"/>
        <v>94.705882352941174</v>
      </c>
      <c r="AA104" s="989">
        <f t="shared" si="70"/>
        <v>90.196078431372555</v>
      </c>
      <c r="AB104" s="991">
        <f t="shared" si="71"/>
        <v>0.78431372549019329</v>
      </c>
      <c r="AC104" s="948">
        <f t="shared" si="60"/>
        <v>0.99215686274509807</v>
      </c>
      <c r="AD104" s="949">
        <f t="shared" si="61"/>
        <v>0.96078431372549022</v>
      </c>
      <c r="AE104" s="950">
        <f t="shared" si="62"/>
        <v>0.90196078431372551</v>
      </c>
      <c r="AF104" s="948">
        <f t="shared" si="63"/>
        <v>0.90196078431372551</v>
      </c>
      <c r="AG104" s="949">
        <f t="shared" si="64"/>
        <v>0.99215686274509807</v>
      </c>
      <c r="AH104" s="949">
        <f t="shared" si="65"/>
        <v>9.0196078431372562E-2</v>
      </c>
      <c r="AI104" s="950">
        <f t="shared" si="66"/>
        <v>1.8941176470588235</v>
      </c>
      <c r="AJ104" s="940"/>
      <c r="AK104" s="940"/>
      <c r="AL104" s="940"/>
      <c r="AM104" s="940"/>
      <c r="AN104" s="940"/>
      <c r="AO104" s="940"/>
      <c r="AP104" s="940"/>
      <c r="AQ104" s="940"/>
      <c r="AR104" s="940"/>
      <c r="AS104" s="940"/>
      <c r="AT104" s="940"/>
      <c r="AU104" s="940"/>
      <c r="AV104" s="940"/>
      <c r="AW104" s="940"/>
      <c r="AX104" s="940"/>
      <c r="AY104" s="940"/>
      <c r="AZ104" s="940"/>
      <c r="BA104" s="940"/>
      <c r="BB104" s="940"/>
      <c r="BC104" s="940"/>
      <c r="BD104" s="940"/>
      <c r="BE104" s="940"/>
      <c r="BF104" s="940"/>
      <c r="BG104" s="940"/>
      <c r="BH104" s="940"/>
      <c r="BI104" s="940"/>
      <c r="BJ104" s="940"/>
      <c r="BK104" s="940"/>
      <c r="BL104" s="940"/>
      <c r="BM104" s="940"/>
      <c r="BN104" s="940"/>
      <c r="BO104" s="940"/>
      <c r="BP104" s="940"/>
      <c r="BQ104" s="940"/>
      <c r="BR104" s="940"/>
      <c r="BS104" s="940"/>
      <c r="BT104" s="940"/>
      <c r="BU104" s="940"/>
      <c r="BV104" s="940"/>
      <c r="BW104" s="940"/>
      <c r="BX104" s="940"/>
      <c r="BY104" s="940"/>
      <c r="BZ104" s="940"/>
      <c r="CA104" s="940"/>
      <c r="CB104" s="940"/>
      <c r="CC104" s="940"/>
      <c r="CD104" s="940"/>
      <c r="CE104" s="940"/>
      <c r="CF104" s="940"/>
      <c r="CG104" s="940"/>
      <c r="CH104" s="940"/>
      <c r="CI104" s="940"/>
      <c r="CJ104" s="940"/>
      <c r="CK104" s="940"/>
      <c r="CL104" s="940"/>
      <c r="CM104" s="940"/>
      <c r="CN104" s="940"/>
      <c r="CO104" s="940"/>
      <c r="CP104" s="940"/>
      <c r="CQ104" s="940"/>
      <c r="CR104" s="940"/>
      <c r="CS104" s="940"/>
      <c r="CT104" s="940"/>
      <c r="CU104" s="940"/>
      <c r="CV104" s="940"/>
      <c r="CW104" s="940"/>
      <c r="CX104" s="940"/>
      <c r="CY104" s="940"/>
      <c r="CZ104" s="940"/>
      <c r="DA104" s="940"/>
      <c r="DB104" s="940"/>
      <c r="DC104" s="940"/>
      <c r="DD104" s="940"/>
      <c r="DE104" s="940"/>
      <c r="DF104" s="940"/>
      <c r="DG104" s="940"/>
      <c r="DH104" s="940"/>
      <c r="DI104" s="940"/>
      <c r="DJ104" s="940"/>
      <c r="DK104" s="940"/>
      <c r="DL104" s="940"/>
      <c r="DM104" s="940"/>
      <c r="DN104" s="940"/>
      <c r="DO104" s="940"/>
      <c r="DP104" s="940"/>
      <c r="DQ104" s="940"/>
      <c r="DR104" s="940"/>
      <c r="DS104" s="940"/>
      <c r="DT104" s="940"/>
      <c r="DU104" s="940"/>
      <c r="DV104" s="940"/>
      <c r="DW104" s="940"/>
    </row>
    <row r="105" spans="1:127" ht="13.7" customHeight="1" x14ac:dyDescent="0.3">
      <c r="A105" s="1216" t="s">
        <v>221</v>
      </c>
      <c r="B105" s="1217" t="str">
        <f t="shared" si="49"/>
        <v>rgb:[128,128,  0], hsl:[ 60.0,100.0, 25.1], hwb:[ 60.0,  0.0, 49.8]</v>
      </c>
      <c r="C105" s="919" t="str">
        <f t="shared" si="50"/>
        <v>rgb(128 128 0)</v>
      </c>
      <c r="D105" s="919" t="str">
        <f t="shared" si="51"/>
        <v>hsl(60 100% 25.1%)</v>
      </c>
      <c r="E105" s="919" t="str">
        <f t="shared" si="52"/>
        <v>hwb(60 0% 49.8%)</v>
      </c>
      <c r="F105" s="957" t="str">
        <f t="shared" si="53"/>
        <v>128</v>
      </c>
      <c r="G105" s="958" t="str">
        <f t="shared" si="36"/>
        <v>128</v>
      </c>
      <c r="H105" s="959" t="str">
        <f t="shared" si="37"/>
        <v xml:space="preserve">  0</v>
      </c>
      <c r="I105" s="957" t="str">
        <f t="shared" si="54"/>
        <v xml:space="preserve"> 60.0</v>
      </c>
      <c r="J105" s="958" t="str">
        <f t="shared" si="38"/>
        <v>100.0</v>
      </c>
      <c r="K105" s="959" t="str">
        <f t="shared" si="39"/>
        <v xml:space="preserve"> 25.1</v>
      </c>
      <c r="L105" s="957" t="str">
        <f t="shared" si="55"/>
        <v xml:space="preserve"> 60.0</v>
      </c>
      <c r="M105" s="958" t="str">
        <f t="shared" si="56"/>
        <v xml:space="preserve">  0.0</v>
      </c>
      <c r="N105" s="959" t="str">
        <f t="shared" si="40"/>
        <v xml:space="preserve"> 49.8</v>
      </c>
      <c r="O105" s="977">
        <f t="shared" si="41"/>
        <v>60</v>
      </c>
      <c r="P105" s="978">
        <f t="shared" si="42"/>
        <v>100</v>
      </c>
      <c r="Q105" s="979">
        <f t="shared" si="57"/>
        <v>25.1</v>
      </c>
      <c r="R105" s="977">
        <f t="shared" si="58"/>
        <v>60</v>
      </c>
      <c r="S105" s="978">
        <f t="shared" si="59"/>
        <v>0</v>
      </c>
      <c r="T105" s="979">
        <f t="shared" si="43"/>
        <v>49.8</v>
      </c>
      <c r="U105" s="966">
        <v>128</v>
      </c>
      <c r="V105" s="967">
        <v>128</v>
      </c>
      <c r="W105" s="968">
        <v>0</v>
      </c>
      <c r="X105" s="989">
        <f t="shared" si="67"/>
        <v>60</v>
      </c>
      <c r="Y105" s="990">
        <f t="shared" si="68"/>
        <v>100</v>
      </c>
      <c r="Z105" s="991">
        <f t="shared" si="69"/>
        <v>25.098039215686274</v>
      </c>
      <c r="AA105" s="989">
        <f t="shared" si="70"/>
        <v>0</v>
      </c>
      <c r="AB105" s="991">
        <f t="shared" si="71"/>
        <v>49.803921568627452</v>
      </c>
      <c r="AC105" s="948">
        <f t="shared" si="60"/>
        <v>0.50196078431372548</v>
      </c>
      <c r="AD105" s="949">
        <f t="shared" si="61"/>
        <v>0.50196078431372548</v>
      </c>
      <c r="AE105" s="950">
        <f t="shared" si="62"/>
        <v>0</v>
      </c>
      <c r="AF105" s="948">
        <f t="shared" si="63"/>
        <v>0</v>
      </c>
      <c r="AG105" s="949">
        <f t="shared" si="64"/>
        <v>0.50196078431372548</v>
      </c>
      <c r="AH105" s="949">
        <f t="shared" si="65"/>
        <v>0.50196078431372548</v>
      </c>
      <c r="AI105" s="950">
        <f t="shared" si="66"/>
        <v>0.50196078431372548</v>
      </c>
      <c r="AJ105" s="940"/>
      <c r="AK105" s="940"/>
      <c r="AL105" s="940"/>
      <c r="AM105" s="940"/>
      <c r="AN105" s="940"/>
      <c r="AO105" s="940"/>
      <c r="AP105" s="940"/>
      <c r="AQ105" s="940"/>
      <c r="AR105" s="940"/>
      <c r="AS105" s="940"/>
      <c r="AT105" s="940"/>
      <c r="AU105" s="940"/>
      <c r="AV105" s="940"/>
      <c r="AW105" s="940"/>
      <c r="AX105" s="940"/>
      <c r="AY105" s="940"/>
      <c r="AZ105" s="940"/>
      <c r="BA105" s="940"/>
      <c r="BB105" s="940"/>
      <c r="BC105" s="940"/>
      <c r="BD105" s="940"/>
      <c r="BE105" s="940"/>
      <c r="BF105" s="940"/>
      <c r="BG105" s="940"/>
      <c r="BH105" s="940"/>
      <c r="BI105" s="940"/>
      <c r="BJ105" s="940"/>
      <c r="BK105" s="940"/>
      <c r="BL105" s="940"/>
      <c r="BM105" s="940"/>
      <c r="BN105" s="940"/>
      <c r="BO105" s="940"/>
      <c r="BP105" s="940"/>
      <c r="BQ105" s="940"/>
      <c r="BR105" s="940"/>
      <c r="BS105" s="940"/>
      <c r="BT105" s="940"/>
      <c r="BU105" s="940"/>
      <c r="BV105" s="940"/>
      <c r="BW105" s="940"/>
      <c r="BX105" s="940"/>
      <c r="BY105" s="940"/>
      <c r="BZ105" s="940"/>
      <c r="CA105" s="940"/>
      <c r="CB105" s="940"/>
      <c r="CC105" s="940"/>
      <c r="CD105" s="940"/>
      <c r="CE105" s="940"/>
      <c r="CF105" s="940"/>
      <c r="CG105" s="940"/>
      <c r="CH105" s="940"/>
      <c r="CI105" s="940"/>
      <c r="CJ105" s="940"/>
      <c r="CK105" s="940"/>
      <c r="CL105" s="940"/>
      <c r="CM105" s="940"/>
      <c r="CN105" s="940"/>
      <c r="CO105" s="940"/>
      <c r="CP105" s="940"/>
      <c r="CQ105" s="940"/>
      <c r="CR105" s="940"/>
      <c r="CS105" s="940"/>
      <c r="CT105" s="940"/>
      <c r="CU105" s="940"/>
      <c r="CV105" s="940"/>
      <c r="CW105" s="940"/>
      <c r="CX105" s="940"/>
      <c r="CY105" s="940"/>
      <c r="CZ105" s="940"/>
      <c r="DA105" s="940"/>
      <c r="DB105" s="940"/>
      <c r="DC105" s="940"/>
      <c r="DD105" s="940"/>
      <c r="DE105" s="940"/>
      <c r="DF105" s="940"/>
      <c r="DG105" s="940"/>
      <c r="DH105" s="940"/>
      <c r="DI105" s="940"/>
      <c r="DJ105" s="940"/>
      <c r="DK105" s="940"/>
      <c r="DL105" s="940"/>
      <c r="DM105" s="940"/>
      <c r="DN105" s="940"/>
      <c r="DO105" s="940"/>
      <c r="DP105" s="940"/>
      <c r="DQ105" s="940"/>
      <c r="DR105" s="940"/>
      <c r="DS105" s="940"/>
      <c r="DT105" s="940"/>
      <c r="DU105" s="940"/>
      <c r="DV105" s="940"/>
      <c r="DW105" s="940"/>
    </row>
    <row r="106" spans="1:127" ht="13.7" customHeight="1" x14ac:dyDescent="0.3">
      <c r="A106" s="1216" t="s">
        <v>222</v>
      </c>
      <c r="B106" s="1217" t="str">
        <f t="shared" si="49"/>
        <v>rgb:[107,142, 35], hsl:[ 79.6, 60.5, 34.7], hwb:[ 79.6, 13.7, 44.3]</v>
      </c>
      <c r="C106" s="919" t="str">
        <f t="shared" si="50"/>
        <v>rgb(107 142 35)</v>
      </c>
      <c r="D106" s="919" t="str">
        <f t="shared" si="51"/>
        <v>hsl(79.6 60.5% 34.7%)</v>
      </c>
      <c r="E106" s="919" t="str">
        <f t="shared" si="52"/>
        <v>hwb(79.6 13.7% 44.3%)</v>
      </c>
      <c r="F106" s="957" t="str">
        <f t="shared" si="53"/>
        <v>107</v>
      </c>
      <c r="G106" s="958" t="str">
        <f t="shared" si="36"/>
        <v>142</v>
      </c>
      <c r="H106" s="959" t="str">
        <f t="shared" si="37"/>
        <v xml:space="preserve"> 35</v>
      </c>
      <c r="I106" s="957" t="str">
        <f t="shared" si="54"/>
        <v xml:space="preserve"> 79.6</v>
      </c>
      <c r="J106" s="958" t="str">
        <f t="shared" si="38"/>
        <v xml:space="preserve"> 60.5</v>
      </c>
      <c r="K106" s="959" t="str">
        <f t="shared" si="39"/>
        <v xml:space="preserve"> 34.7</v>
      </c>
      <c r="L106" s="957" t="str">
        <f t="shared" si="55"/>
        <v xml:space="preserve"> 79.6</v>
      </c>
      <c r="M106" s="958" t="str">
        <f t="shared" si="56"/>
        <v xml:space="preserve"> 13.7</v>
      </c>
      <c r="N106" s="959" t="str">
        <f t="shared" si="40"/>
        <v xml:space="preserve"> 44.3</v>
      </c>
      <c r="O106" s="977">
        <f t="shared" si="41"/>
        <v>79.599999999999994</v>
      </c>
      <c r="P106" s="978">
        <f t="shared" si="42"/>
        <v>60.5</v>
      </c>
      <c r="Q106" s="979">
        <f t="shared" si="57"/>
        <v>34.700000000000003</v>
      </c>
      <c r="R106" s="977">
        <f t="shared" si="58"/>
        <v>79.599999999999994</v>
      </c>
      <c r="S106" s="978">
        <f t="shared" si="59"/>
        <v>13.7</v>
      </c>
      <c r="T106" s="979">
        <f t="shared" si="43"/>
        <v>44.3</v>
      </c>
      <c r="U106" s="966">
        <v>107</v>
      </c>
      <c r="V106" s="967">
        <v>142</v>
      </c>
      <c r="W106" s="968">
        <v>35</v>
      </c>
      <c r="X106" s="989">
        <f t="shared" si="67"/>
        <v>79.626168224299064</v>
      </c>
      <c r="Y106" s="990">
        <f t="shared" si="68"/>
        <v>60.451977401129945</v>
      </c>
      <c r="Z106" s="991">
        <f t="shared" si="69"/>
        <v>34.705882352941174</v>
      </c>
      <c r="AA106" s="989">
        <f t="shared" si="70"/>
        <v>13.725490196078432</v>
      </c>
      <c r="AB106" s="991">
        <f t="shared" si="71"/>
        <v>44.313725490196077</v>
      </c>
      <c r="AC106" s="948">
        <f t="shared" si="60"/>
        <v>0.41960784313725491</v>
      </c>
      <c r="AD106" s="949">
        <f t="shared" si="61"/>
        <v>0.55686274509803924</v>
      </c>
      <c r="AE106" s="950">
        <f t="shared" si="62"/>
        <v>0.13725490196078433</v>
      </c>
      <c r="AF106" s="948">
        <f t="shared" si="63"/>
        <v>0.13725490196078433</v>
      </c>
      <c r="AG106" s="949">
        <f t="shared" si="64"/>
        <v>0.55686274509803924</v>
      </c>
      <c r="AH106" s="949">
        <f t="shared" si="65"/>
        <v>0.41960784313725491</v>
      </c>
      <c r="AI106" s="950">
        <f t="shared" si="66"/>
        <v>0.69411764705882351</v>
      </c>
      <c r="AJ106" s="940"/>
      <c r="AK106" s="940"/>
      <c r="AL106" s="940"/>
      <c r="AM106" s="940"/>
      <c r="AN106" s="940"/>
      <c r="AO106" s="940"/>
      <c r="AP106" s="940"/>
      <c r="AQ106" s="940"/>
      <c r="AR106" s="940"/>
      <c r="AS106" s="940"/>
      <c r="AT106" s="940"/>
      <c r="AU106" s="940"/>
      <c r="AV106" s="940"/>
      <c r="AW106" s="940"/>
      <c r="AX106" s="940"/>
      <c r="AY106" s="940"/>
      <c r="AZ106" s="940"/>
      <c r="BA106" s="940"/>
      <c r="BB106" s="940"/>
      <c r="BC106" s="940"/>
      <c r="BD106" s="940"/>
      <c r="BE106" s="940"/>
      <c r="BF106" s="940"/>
      <c r="BG106" s="940"/>
      <c r="BH106" s="940"/>
      <c r="BI106" s="940"/>
      <c r="BJ106" s="940"/>
      <c r="BK106" s="940"/>
      <c r="BL106" s="940"/>
      <c r="BM106" s="940"/>
      <c r="BN106" s="940"/>
      <c r="BO106" s="940"/>
      <c r="BP106" s="940"/>
      <c r="BQ106" s="940"/>
      <c r="BR106" s="940"/>
      <c r="BS106" s="940"/>
      <c r="BT106" s="940"/>
      <c r="BU106" s="940"/>
      <c r="BV106" s="940"/>
      <c r="BW106" s="940"/>
      <c r="BX106" s="940"/>
      <c r="BY106" s="940"/>
      <c r="BZ106" s="940"/>
      <c r="CA106" s="940"/>
      <c r="CB106" s="940"/>
      <c r="CC106" s="940"/>
      <c r="CD106" s="940"/>
      <c r="CE106" s="940"/>
      <c r="CF106" s="940"/>
      <c r="CG106" s="940"/>
      <c r="CH106" s="940"/>
      <c r="CI106" s="940"/>
      <c r="CJ106" s="940"/>
      <c r="CK106" s="940"/>
      <c r="CL106" s="940"/>
      <c r="CM106" s="940"/>
      <c r="CN106" s="940"/>
      <c r="CO106" s="940"/>
      <c r="CP106" s="940"/>
      <c r="CQ106" s="940"/>
      <c r="CR106" s="940"/>
      <c r="CS106" s="940"/>
      <c r="CT106" s="940"/>
      <c r="CU106" s="940"/>
      <c r="CV106" s="940"/>
      <c r="CW106" s="940"/>
      <c r="CX106" s="940"/>
      <c r="CY106" s="940"/>
      <c r="CZ106" s="940"/>
      <c r="DA106" s="940"/>
      <c r="DB106" s="940"/>
      <c r="DC106" s="940"/>
      <c r="DD106" s="940"/>
      <c r="DE106" s="940"/>
      <c r="DF106" s="940"/>
      <c r="DG106" s="940"/>
      <c r="DH106" s="940"/>
      <c r="DI106" s="940"/>
      <c r="DJ106" s="940"/>
      <c r="DK106" s="940"/>
      <c r="DL106" s="940"/>
      <c r="DM106" s="940"/>
      <c r="DN106" s="940"/>
      <c r="DO106" s="940"/>
      <c r="DP106" s="940"/>
      <c r="DQ106" s="940"/>
      <c r="DR106" s="940"/>
      <c r="DS106" s="940"/>
      <c r="DT106" s="940"/>
      <c r="DU106" s="940"/>
      <c r="DV106" s="940"/>
      <c r="DW106" s="940"/>
    </row>
    <row r="107" spans="1:127" ht="13.7" customHeight="1" x14ac:dyDescent="0.3">
      <c r="A107" s="1216" t="s">
        <v>223</v>
      </c>
      <c r="B107" s="1217" t="str">
        <f t="shared" si="49"/>
        <v>rgb:[255,165,  0], hsl:[ 38.8,100.0, 50.0], hwb:[ 38.8,  0.0,  0.0]</v>
      </c>
      <c r="C107" s="919" t="str">
        <f t="shared" si="50"/>
        <v>rgb(255 165 0)</v>
      </c>
      <c r="D107" s="919" t="str">
        <f t="shared" si="51"/>
        <v>hsl(38.8 100% 50%)</v>
      </c>
      <c r="E107" s="919" t="str">
        <f t="shared" si="52"/>
        <v>hwb(38.8 0% 0%)</v>
      </c>
      <c r="F107" s="957" t="str">
        <f t="shared" si="53"/>
        <v>255</v>
      </c>
      <c r="G107" s="958" t="str">
        <f t="shared" si="36"/>
        <v>165</v>
      </c>
      <c r="H107" s="959" t="str">
        <f t="shared" si="37"/>
        <v xml:space="preserve">  0</v>
      </c>
      <c r="I107" s="957" t="str">
        <f t="shared" si="54"/>
        <v xml:space="preserve"> 38.8</v>
      </c>
      <c r="J107" s="958" t="str">
        <f t="shared" si="38"/>
        <v>100.0</v>
      </c>
      <c r="K107" s="959" t="str">
        <f t="shared" si="39"/>
        <v xml:space="preserve"> 50.0</v>
      </c>
      <c r="L107" s="957" t="str">
        <f t="shared" si="55"/>
        <v xml:space="preserve"> 38.8</v>
      </c>
      <c r="M107" s="958" t="str">
        <f t="shared" si="56"/>
        <v xml:space="preserve">  0.0</v>
      </c>
      <c r="N107" s="959" t="str">
        <f t="shared" si="40"/>
        <v xml:space="preserve">  0.0</v>
      </c>
      <c r="O107" s="977">
        <f t="shared" si="41"/>
        <v>38.799999999999997</v>
      </c>
      <c r="P107" s="978">
        <f t="shared" si="42"/>
        <v>100</v>
      </c>
      <c r="Q107" s="979">
        <f t="shared" si="57"/>
        <v>50</v>
      </c>
      <c r="R107" s="977">
        <f t="shared" si="58"/>
        <v>38.799999999999997</v>
      </c>
      <c r="S107" s="978">
        <f t="shared" si="59"/>
        <v>0</v>
      </c>
      <c r="T107" s="979">
        <f t="shared" si="43"/>
        <v>0</v>
      </c>
      <c r="U107" s="966">
        <v>255</v>
      </c>
      <c r="V107" s="967">
        <v>165</v>
      </c>
      <c r="W107" s="968">
        <v>0</v>
      </c>
      <c r="X107" s="989">
        <f t="shared" si="67"/>
        <v>38.82352941176471</v>
      </c>
      <c r="Y107" s="990">
        <f t="shared" si="68"/>
        <v>100</v>
      </c>
      <c r="Z107" s="991">
        <f t="shared" si="69"/>
        <v>50</v>
      </c>
      <c r="AA107" s="989">
        <f t="shared" si="70"/>
        <v>0</v>
      </c>
      <c r="AB107" s="991">
        <f t="shared" si="71"/>
        <v>0</v>
      </c>
      <c r="AC107" s="948">
        <f t="shared" si="60"/>
        <v>1</v>
      </c>
      <c r="AD107" s="949">
        <f t="shared" si="61"/>
        <v>0.6470588235294118</v>
      </c>
      <c r="AE107" s="950">
        <f t="shared" si="62"/>
        <v>0</v>
      </c>
      <c r="AF107" s="948">
        <f t="shared" si="63"/>
        <v>0</v>
      </c>
      <c r="AG107" s="949">
        <f t="shared" si="64"/>
        <v>1</v>
      </c>
      <c r="AH107" s="949">
        <f t="shared" si="65"/>
        <v>1</v>
      </c>
      <c r="AI107" s="950">
        <f t="shared" si="66"/>
        <v>1</v>
      </c>
      <c r="AJ107" s="940"/>
      <c r="AK107" s="940"/>
      <c r="AL107" s="940"/>
      <c r="AM107" s="940"/>
      <c r="AN107" s="940"/>
      <c r="AO107" s="940"/>
      <c r="AP107" s="940"/>
      <c r="AQ107" s="940"/>
      <c r="AR107" s="940"/>
      <c r="AS107" s="940"/>
      <c r="AT107" s="940"/>
      <c r="AU107" s="940"/>
      <c r="AV107" s="940"/>
      <c r="AW107" s="940"/>
      <c r="AX107" s="940"/>
      <c r="AY107" s="940"/>
      <c r="AZ107" s="940"/>
      <c r="BA107" s="940"/>
      <c r="BB107" s="940"/>
      <c r="BC107" s="940"/>
      <c r="BD107" s="940"/>
      <c r="BE107" s="940"/>
      <c r="BF107" s="940"/>
      <c r="BG107" s="940"/>
      <c r="BH107" s="940"/>
      <c r="BI107" s="940"/>
      <c r="BJ107" s="940"/>
      <c r="BK107" s="940"/>
      <c r="BL107" s="940"/>
      <c r="BM107" s="940"/>
      <c r="BN107" s="940"/>
      <c r="BO107" s="940"/>
      <c r="BP107" s="940"/>
      <c r="BQ107" s="940"/>
      <c r="BR107" s="940"/>
      <c r="BS107" s="940"/>
      <c r="BT107" s="940"/>
      <c r="BU107" s="940"/>
      <c r="BV107" s="940"/>
      <c r="BW107" s="940"/>
      <c r="BX107" s="940"/>
      <c r="BY107" s="940"/>
      <c r="BZ107" s="940"/>
      <c r="CA107" s="940"/>
      <c r="CB107" s="940"/>
      <c r="CC107" s="940"/>
      <c r="CD107" s="940"/>
      <c r="CE107" s="940"/>
      <c r="CF107" s="940"/>
      <c r="CG107" s="940"/>
      <c r="CH107" s="940"/>
      <c r="CI107" s="940"/>
      <c r="CJ107" s="940"/>
      <c r="CK107" s="940"/>
      <c r="CL107" s="940"/>
      <c r="CM107" s="940"/>
      <c r="CN107" s="940"/>
      <c r="CO107" s="940"/>
      <c r="CP107" s="940"/>
      <c r="CQ107" s="940"/>
      <c r="CR107" s="940"/>
      <c r="CS107" s="940"/>
      <c r="CT107" s="940"/>
      <c r="CU107" s="940"/>
      <c r="CV107" s="940"/>
      <c r="CW107" s="940"/>
      <c r="CX107" s="940"/>
      <c r="CY107" s="940"/>
      <c r="CZ107" s="940"/>
      <c r="DA107" s="940"/>
      <c r="DB107" s="940"/>
      <c r="DC107" s="940"/>
      <c r="DD107" s="940"/>
      <c r="DE107" s="940"/>
      <c r="DF107" s="940"/>
      <c r="DG107" s="940"/>
      <c r="DH107" s="940"/>
      <c r="DI107" s="940"/>
      <c r="DJ107" s="940"/>
      <c r="DK107" s="940"/>
      <c r="DL107" s="940"/>
      <c r="DM107" s="940"/>
      <c r="DN107" s="940"/>
      <c r="DO107" s="940"/>
      <c r="DP107" s="940"/>
      <c r="DQ107" s="940"/>
      <c r="DR107" s="940"/>
      <c r="DS107" s="940"/>
      <c r="DT107" s="940"/>
      <c r="DU107" s="940"/>
      <c r="DV107" s="940"/>
      <c r="DW107" s="940"/>
    </row>
    <row r="108" spans="1:127" ht="13.7" customHeight="1" x14ac:dyDescent="0.3">
      <c r="A108" s="1216" t="s">
        <v>224</v>
      </c>
      <c r="B108" s="1217" t="str">
        <f t="shared" si="49"/>
        <v>rgb:[255, 69,  0], hsl:[ 16.2,100.0, 50.0], hwb:[ 16.2,  0.0,  0.0]</v>
      </c>
      <c r="C108" s="919" t="str">
        <f t="shared" si="50"/>
        <v>rgb(255 69 0)</v>
      </c>
      <c r="D108" s="919" t="str">
        <f t="shared" si="51"/>
        <v>hsl(16.2 100% 50%)</v>
      </c>
      <c r="E108" s="919" t="str">
        <f t="shared" si="52"/>
        <v>hwb(16.2 0% 0%)</v>
      </c>
      <c r="F108" s="957" t="str">
        <f t="shared" si="53"/>
        <v>255</v>
      </c>
      <c r="G108" s="958" t="str">
        <f t="shared" si="36"/>
        <v xml:space="preserve"> 69</v>
      </c>
      <c r="H108" s="959" t="str">
        <f t="shared" si="37"/>
        <v xml:space="preserve">  0</v>
      </c>
      <c r="I108" s="957" t="str">
        <f t="shared" si="54"/>
        <v xml:space="preserve"> 16.2</v>
      </c>
      <c r="J108" s="958" t="str">
        <f t="shared" si="38"/>
        <v>100.0</v>
      </c>
      <c r="K108" s="959" t="str">
        <f t="shared" si="39"/>
        <v xml:space="preserve"> 50.0</v>
      </c>
      <c r="L108" s="957" t="str">
        <f t="shared" si="55"/>
        <v xml:space="preserve"> 16.2</v>
      </c>
      <c r="M108" s="958" t="str">
        <f t="shared" si="56"/>
        <v xml:space="preserve">  0.0</v>
      </c>
      <c r="N108" s="959" t="str">
        <f t="shared" si="40"/>
        <v xml:space="preserve">  0.0</v>
      </c>
      <c r="O108" s="977">
        <f t="shared" si="41"/>
        <v>16.2</v>
      </c>
      <c r="P108" s="978">
        <f t="shared" si="42"/>
        <v>100</v>
      </c>
      <c r="Q108" s="979">
        <f t="shared" si="57"/>
        <v>50</v>
      </c>
      <c r="R108" s="977">
        <f t="shared" si="58"/>
        <v>16.2</v>
      </c>
      <c r="S108" s="978">
        <f t="shared" si="59"/>
        <v>0</v>
      </c>
      <c r="T108" s="979">
        <f t="shared" si="43"/>
        <v>0</v>
      </c>
      <c r="U108" s="966">
        <v>255</v>
      </c>
      <c r="V108" s="967">
        <v>69</v>
      </c>
      <c r="W108" s="968">
        <v>0</v>
      </c>
      <c r="X108" s="989">
        <f t="shared" si="67"/>
        <v>16.235294117647058</v>
      </c>
      <c r="Y108" s="990">
        <f t="shared" si="68"/>
        <v>100</v>
      </c>
      <c r="Z108" s="991">
        <f t="shared" si="69"/>
        <v>50</v>
      </c>
      <c r="AA108" s="989">
        <f t="shared" si="70"/>
        <v>0</v>
      </c>
      <c r="AB108" s="991">
        <f t="shared" si="71"/>
        <v>0</v>
      </c>
      <c r="AC108" s="948">
        <f t="shared" si="60"/>
        <v>1</v>
      </c>
      <c r="AD108" s="949">
        <f t="shared" si="61"/>
        <v>0.27058823529411763</v>
      </c>
      <c r="AE108" s="950">
        <f t="shared" si="62"/>
        <v>0</v>
      </c>
      <c r="AF108" s="948">
        <f t="shared" si="63"/>
        <v>0</v>
      </c>
      <c r="AG108" s="949">
        <f t="shared" si="64"/>
        <v>1</v>
      </c>
      <c r="AH108" s="949">
        <f t="shared" si="65"/>
        <v>1</v>
      </c>
      <c r="AI108" s="950">
        <f t="shared" si="66"/>
        <v>1</v>
      </c>
      <c r="AJ108" s="940"/>
      <c r="AK108" s="940"/>
      <c r="AL108" s="940"/>
      <c r="AM108" s="940"/>
      <c r="AN108" s="940"/>
      <c r="AO108" s="940"/>
      <c r="AP108" s="940"/>
      <c r="AQ108" s="940"/>
      <c r="AR108" s="940"/>
      <c r="AS108" s="940"/>
      <c r="AT108" s="940"/>
      <c r="AU108" s="940"/>
      <c r="AV108" s="940"/>
      <c r="AW108" s="940"/>
      <c r="AX108" s="940"/>
      <c r="AY108" s="940"/>
      <c r="AZ108" s="940"/>
      <c r="BA108" s="940"/>
      <c r="BB108" s="940"/>
      <c r="BC108" s="940"/>
      <c r="BD108" s="940"/>
      <c r="BE108" s="940"/>
      <c r="BF108" s="940"/>
      <c r="BG108" s="940"/>
      <c r="BH108" s="940"/>
      <c r="BI108" s="940"/>
      <c r="BJ108" s="940"/>
      <c r="BK108" s="940"/>
      <c r="BL108" s="940"/>
      <c r="BM108" s="940"/>
      <c r="BN108" s="940"/>
      <c r="BO108" s="940"/>
      <c r="BP108" s="940"/>
      <c r="BQ108" s="940"/>
      <c r="BR108" s="940"/>
      <c r="BS108" s="940"/>
      <c r="BT108" s="940"/>
      <c r="BU108" s="940"/>
      <c r="BV108" s="940"/>
      <c r="BW108" s="940"/>
      <c r="BX108" s="940"/>
      <c r="BY108" s="940"/>
      <c r="BZ108" s="940"/>
      <c r="CA108" s="940"/>
      <c r="CB108" s="940"/>
      <c r="CC108" s="940"/>
      <c r="CD108" s="940"/>
      <c r="CE108" s="940"/>
      <c r="CF108" s="940"/>
      <c r="CG108" s="940"/>
      <c r="CH108" s="940"/>
      <c r="CI108" s="940"/>
      <c r="CJ108" s="940"/>
      <c r="CK108" s="940"/>
      <c r="CL108" s="940"/>
      <c r="CM108" s="940"/>
      <c r="CN108" s="940"/>
      <c r="CO108" s="940"/>
      <c r="CP108" s="940"/>
      <c r="CQ108" s="940"/>
      <c r="CR108" s="940"/>
      <c r="CS108" s="940"/>
      <c r="CT108" s="940"/>
      <c r="CU108" s="940"/>
      <c r="CV108" s="940"/>
      <c r="CW108" s="940"/>
      <c r="CX108" s="940"/>
      <c r="CY108" s="940"/>
      <c r="CZ108" s="940"/>
      <c r="DA108" s="940"/>
      <c r="DB108" s="940"/>
      <c r="DC108" s="940"/>
      <c r="DD108" s="940"/>
      <c r="DE108" s="940"/>
      <c r="DF108" s="940"/>
      <c r="DG108" s="940"/>
      <c r="DH108" s="940"/>
      <c r="DI108" s="940"/>
      <c r="DJ108" s="940"/>
      <c r="DK108" s="940"/>
      <c r="DL108" s="940"/>
      <c r="DM108" s="940"/>
      <c r="DN108" s="940"/>
      <c r="DO108" s="940"/>
      <c r="DP108" s="940"/>
      <c r="DQ108" s="940"/>
      <c r="DR108" s="940"/>
      <c r="DS108" s="940"/>
      <c r="DT108" s="940"/>
      <c r="DU108" s="940"/>
      <c r="DV108" s="940"/>
      <c r="DW108" s="940"/>
    </row>
    <row r="109" spans="1:127" ht="13.7" customHeight="1" x14ac:dyDescent="0.3">
      <c r="A109" s="1216" t="s">
        <v>225</v>
      </c>
      <c r="B109" s="1217" t="str">
        <f t="shared" si="49"/>
        <v>rgb:[218,112,214], hsl:[302.3, 58.9, 64.7], hwb:[302.3, 43.9, 14.5]</v>
      </c>
      <c r="C109" s="919" t="str">
        <f t="shared" si="50"/>
        <v>rgb(218 112 214)</v>
      </c>
      <c r="D109" s="919" t="str">
        <f t="shared" si="51"/>
        <v>hsl(302.3 58.9% 64.7%)</v>
      </c>
      <c r="E109" s="919" t="str">
        <f t="shared" si="52"/>
        <v>hwb(302.3 43.9% 14.5%)</v>
      </c>
      <c r="F109" s="957" t="str">
        <f t="shared" si="53"/>
        <v>218</v>
      </c>
      <c r="G109" s="958" t="str">
        <f t="shared" si="36"/>
        <v>112</v>
      </c>
      <c r="H109" s="959" t="str">
        <f t="shared" si="37"/>
        <v>214</v>
      </c>
      <c r="I109" s="957" t="str">
        <f t="shared" si="54"/>
        <v>302.3</v>
      </c>
      <c r="J109" s="958" t="str">
        <f t="shared" si="38"/>
        <v xml:space="preserve"> 58.9</v>
      </c>
      <c r="K109" s="959" t="str">
        <f t="shared" si="39"/>
        <v xml:space="preserve"> 64.7</v>
      </c>
      <c r="L109" s="957" t="str">
        <f t="shared" si="55"/>
        <v>302.3</v>
      </c>
      <c r="M109" s="958" t="str">
        <f t="shared" si="56"/>
        <v xml:space="preserve"> 43.9</v>
      </c>
      <c r="N109" s="959" t="str">
        <f t="shared" si="40"/>
        <v xml:space="preserve"> 14.5</v>
      </c>
      <c r="O109" s="977">
        <f t="shared" si="41"/>
        <v>302.3</v>
      </c>
      <c r="P109" s="978">
        <f t="shared" si="42"/>
        <v>58.9</v>
      </c>
      <c r="Q109" s="979">
        <f t="shared" si="57"/>
        <v>64.7</v>
      </c>
      <c r="R109" s="977">
        <f t="shared" si="58"/>
        <v>302.3</v>
      </c>
      <c r="S109" s="978">
        <f t="shared" si="59"/>
        <v>43.9</v>
      </c>
      <c r="T109" s="979">
        <f t="shared" si="43"/>
        <v>14.5</v>
      </c>
      <c r="U109" s="966">
        <v>218</v>
      </c>
      <c r="V109" s="967">
        <v>112</v>
      </c>
      <c r="W109" s="968">
        <v>214</v>
      </c>
      <c r="X109" s="989">
        <f t="shared" si="67"/>
        <v>302.2641509433962</v>
      </c>
      <c r="Y109" s="990">
        <f t="shared" si="68"/>
        <v>58.888888888888872</v>
      </c>
      <c r="Z109" s="991">
        <f t="shared" si="69"/>
        <v>64.705882352941174</v>
      </c>
      <c r="AA109" s="989">
        <f t="shared" si="70"/>
        <v>43.921568627450981</v>
      </c>
      <c r="AB109" s="991">
        <f t="shared" si="71"/>
        <v>14.509803921568631</v>
      </c>
      <c r="AC109" s="948">
        <f t="shared" si="60"/>
        <v>0.85490196078431369</v>
      </c>
      <c r="AD109" s="949">
        <f t="shared" si="61"/>
        <v>0.4392156862745098</v>
      </c>
      <c r="AE109" s="950">
        <f t="shared" si="62"/>
        <v>0.83921568627450982</v>
      </c>
      <c r="AF109" s="948">
        <f t="shared" si="63"/>
        <v>0.4392156862745098</v>
      </c>
      <c r="AG109" s="949">
        <f t="shared" si="64"/>
        <v>0.85490196078431369</v>
      </c>
      <c r="AH109" s="949">
        <f t="shared" si="65"/>
        <v>0.41568627450980389</v>
      </c>
      <c r="AI109" s="950">
        <f t="shared" si="66"/>
        <v>1.2941176470588234</v>
      </c>
      <c r="AJ109" s="940"/>
      <c r="AK109" s="940"/>
      <c r="AL109" s="940"/>
      <c r="AM109" s="940"/>
      <c r="AN109" s="940"/>
      <c r="AO109" s="940"/>
      <c r="AP109" s="940"/>
      <c r="AQ109" s="940"/>
      <c r="AR109" s="940"/>
      <c r="AS109" s="940"/>
      <c r="AT109" s="940"/>
      <c r="AU109" s="940"/>
      <c r="AV109" s="940"/>
      <c r="AW109" s="940"/>
      <c r="AX109" s="940"/>
      <c r="AY109" s="940"/>
      <c r="AZ109" s="940"/>
      <c r="BA109" s="940"/>
      <c r="BB109" s="940"/>
      <c r="BC109" s="940"/>
      <c r="BD109" s="940"/>
      <c r="BE109" s="940"/>
      <c r="BF109" s="940"/>
      <c r="BG109" s="940"/>
      <c r="BH109" s="940"/>
      <c r="BI109" s="940"/>
      <c r="BJ109" s="940"/>
      <c r="BK109" s="940"/>
      <c r="BL109" s="940"/>
      <c r="BM109" s="940"/>
      <c r="BN109" s="940"/>
      <c r="BO109" s="940"/>
      <c r="BP109" s="940"/>
      <c r="BQ109" s="940"/>
      <c r="BR109" s="940"/>
      <c r="BS109" s="940"/>
      <c r="BT109" s="940"/>
      <c r="BU109" s="940"/>
      <c r="BV109" s="940"/>
      <c r="BW109" s="940"/>
      <c r="BX109" s="940"/>
      <c r="BY109" s="940"/>
      <c r="BZ109" s="940"/>
      <c r="CA109" s="940"/>
      <c r="CB109" s="940"/>
      <c r="CC109" s="940"/>
      <c r="CD109" s="940"/>
      <c r="CE109" s="940"/>
      <c r="CF109" s="940"/>
      <c r="CG109" s="940"/>
      <c r="CH109" s="940"/>
      <c r="CI109" s="940"/>
      <c r="CJ109" s="940"/>
      <c r="CK109" s="940"/>
      <c r="CL109" s="940"/>
      <c r="CM109" s="940"/>
      <c r="CN109" s="940"/>
      <c r="CO109" s="940"/>
      <c r="CP109" s="940"/>
      <c r="CQ109" s="940"/>
      <c r="CR109" s="940"/>
      <c r="CS109" s="940"/>
      <c r="CT109" s="940"/>
      <c r="CU109" s="940"/>
      <c r="CV109" s="940"/>
      <c r="CW109" s="940"/>
      <c r="CX109" s="940"/>
      <c r="CY109" s="940"/>
      <c r="CZ109" s="940"/>
      <c r="DA109" s="940"/>
      <c r="DB109" s="940"/>
      <c r="DC109" s="940"/>
      <c r="DD109" s="940"/>
      <c r="DE109" s="940"/>
      <c r="DF109" s="940"/>
      <c r="DG109" s="940"/>
      <c r="DH109" s="940"/>
      <c r="DI109" s="940"/>
      <c r="DJ109" s="940"/>
      <c r="DK109" s="940"/>
      <c r="DL109" s="940"/>
      <c r="DM109" s="940"/>
      <c r="DN109" s="940"/>
      <c r="DO109" s="940"/>
      <c r="DP109" s="940"/>
      <c r="DQ109" s="940"/>
      <c r="DR109" s="940"/>
      <c r="DS109" s="940"/>
      <c r="DT109" s="940"/>
      <c r="DU109" s="940"/>
      <c r="DV109" s="940"/>
      <c r="DW109" s="940"/>
    </row>
    <row r="110" spans="1:127" ht="13.7" customHeight="1" x14ac:dyDescent="0.3">
      <c r="A110" s="1216" t="s">
        <v>226</v>
      </c>
      <c r="B110" s="1217" t="str">
        <f t="shared" si="49"/>
        <v>rgb:[238,232,170], hsl:[ 54.7, 66.7, 80.0], hwb:[ 54.7, 66.7,  6.7]</v>
      </c>
      <c r="C110" s="919" t="str">
        <f t="shared" si="50"/>
        <v>rgb(238 232 170)</v>
      </c>
      <c r="D110" s="919" t="str">
        <f t="shared" si="51"/>
        <v>hsl(54.7 66.7% 80%)</v>
      </c>
      <c r="E110" s="919" t="str">
        <f t="shared" si="52"/>
        <v>hwb(54.7 66.7% 6.7%)</v>
      </c>
      <c r="F110" s="957" t="str">
        <f t="shared" si="53"/>
        <v>238</v>
      </c>
      <c r="G110" s="958" t="str">
        <f t="shared" si="36"/>
        <v>232</v>
      </c>
      <c r="H110" s="959" t="str">
        <f t="shared" si="37"/>
        <v>170</v>
      </c>
      <c r="I110" s="957" t="str">
        <f t="shared" si="54"/>
        <v xml:space="preserve"> 54.7</v>
      </c>
      <c r="J110" s="958" t="str">
        <f t="shared" si="38"/>
        <v xml:space="preserve"> 66.7</v>
      </c>
      <c r="K110" s="959" t="str">
        <f t="shared" si="39"/>
        <v xml:space="preserve"> 80.0</v>
      </c>
      <c r="L110" s="957" t="str">
        <f t="shared" si="55"/>
        <v xml:space="preserve"> 54.7</v>
      </c>
      <c r="M110" s="958" t="str">
        <f t="shared" si="56"/>
        <v xml:space="preserve"> 66.7</v>
      </c>
      <c r="N110" s="959" t="str">
        <f t="shared" si="40"/>
        <v xml:space="preserve">  6.7</v>
      </c>
      <c r="O110" s="977">
        <f t="shared" si="41"/>
        <v>54.7</v>
      </c>
      <c r="P110" s="978">
        <f t="shared" si="42"/>
        <v>66.7</v>
      </c>
      <c r="Q110" s="979">
        <f t="shared" si="57"/>
        <v>80</v>
      </c>
      <c r="R110" s="977">
        <f t="shared" si="58"/>
        <v>54.7</v>
      </c>
      <c r="S110" s="978">
        <f t="shared" si="59"/>
        <v>66.7</v>
      </c>
      <c r="T110" s="979">
        <f t="shared" si="43"/>
        <v>6.7</v>
      </c>
      <c r="U110" s="966">
        <v>238</v>
      </c>
      <c r="V110" s="967">
        <v>232</v>
      </c>
      <c r="W110" s="968">
        <v>170</v>
      </c>
      <c r="X110" s="989">
        <f t="shared" si="67"/>
        <v>54.705882352941167</v>
      </c>
      <c r="Y110" s="990">
        <f t="shared" si="68"/>
        <v>66.6666666666667</v>
      </c>
      <c r="Z110" s="991">
        <f t="shared" si="69"/>
        <v>80</v>
      </c>
      <c r="AA110" s="989">
        <f t="shared" si="70"/>
        <v>66.666666666666657</v>
      </c>
      <c r="AB110" s="991">
        <f t="shared" si="71"/>
        <v>6.6666666666666652</v>
      </c>
      <c r="AC110" s="948">
        <f t="shared" si="60"/>
        <v>0.93333333333333335</v>
      </c>
      <c r="AD110" s="949">
        <f t="shared" si="61"/>
        <v>0.90980392156862744</v>
      </c>
      <c r="AE110" s="950">
        <f t="shared" si="62"/>
        <v>0.66666666666666663</v>
      </c>
      <c r="AF110" s="948">
        <f t="shared" si="63"/>
        <v>0.66666666666666663</v>
      </c>
      <c r="AG110" s="949">
        <f t="shared" si="64"/>
        <v>0.93333333333333335</v>
      </c>
      <c r="AH110" s="949">
        <f t="shared" si="65"/>
        <v>0.26666666666666672</v>
      </c>
      <c r="AI110" s="950">
        <f t="shared" si="66"/>
        <v>1.6</v>
      </c>
      <c r="AJ110" s="940"/>
      <c r="AK110" s="940"/>
      <c r="AL110" s="940"/>
      <c r="AM110" s="940"/>
      <c r="AN110" s="940"/>
      <c r="AO110" s="940"/>
      <c r="AP110" s="940"/>
      <c r="AQ110" s="940"/>
      <c r="AR110" s="940"/>
      <c r="AS110" s="940"/>
      <c r="AT110" s="940"/>
      <c r="AU110" s="940"/>
      <c r="AV110" s="940"/>
      <c r="AW110" s="940"/>
      <c r="AX110" s="940"/>
      <c r="AY110" s="940"/>
      <c r="AZ110" s="940"/>
      <c r="BA110" s="940"/>
      <c r="BB110" s="940"/>
      <c r="BC110" s="940"/>
      <c r="BD110" s="940"/>
      <c r="BE110" s="940"/>
      <c r="BF110" s="940"/>
      <c r="BG110" s="940"/>
      <c r="BH110" s="940"/>
      <c r="BI110" s="940"/>
      <c r="BJ110" s="940"/>
      <c r="BK110" s="940"/>
      <c r="BL110" s="940"/>
      <c r="BM110" s="940"/>
      <c r="BN110" s="940"/>
      <c r="BO110" s="940"/>
      <c r="BP110" s="940"/>
      <c r="BQ110" s="940"/>
      <c r="BR110" s="940"/>
      <c r="BS110" s="940"/>
      <c r="BT110" s="940"/>
      <c r="BU110" s="940"/>
      <c r="BV110" s="940"/>
      <c r="BW110" s="940"/>
      <c r="BX110" s="940"/>
      <c r="BY110" s="940"/>
      <c r="BZ110" s="940"/>
      <c r="CA110" s="940"/>
      <c r="CB110" s="940"/>
      <c r="CC110" s="940"/>
      <c r="CD110" s="940"/>
      <c r="CE110" s="940"/>
      <c r="CF110" s="940"/>
      <c r="CG110" s="940"/>
      <c r="CH110" s="940"/>
      <c r="CI110" s="940"/>
      <c r="CJ110" s="940"/>
      <c r="CK110" s="940"/>
      <c r="CL110" s="940"/>
      <c r="CM110" s="940"/>
      <c r="CN110" s="940"/>
      <c r="CO110" s="940"/>
      <c r="CP110" s="940"/>
      <c r="CQ110" s="940"/>
      <c r="CR110" s="940"/>
      <c r="CS110" s="940"/>
      <c r="CT110" s="940"/>
      <c r="CU110" s="940"/>
      <c r="CV110" s="940"/>
      <c r="CW110" s="940"/>
      <c r="CX110" s="940"/>
      <c r="CY110" s="940"/>
      <c r="CZ110" s="940"/>
      <c r="DA110" s="940"/>
      <c r="DB110" s="940"/>
      <c r="DC110" s="940"/>
      <c r="DD110" s="940"/>
      <c r="DE110" s="940"/>
      <c r="DF110" s="940"/>
      <c r="DG110" s="940"/>
      <c r="DH110" s="940"/>
      <c r="DI110" s="940"/>
      <c r="DJ110" s="940"/>
      <c r="DK110" s="940"/>
      <c r="DL110" s="940"/>
      <c r="DM110" s="940"/>
      <c r="DN110" s="940"/>
      <c r="DO110" s="940"/>
      <c r="DP110" s="940"/>
      <c r="DQ110" s="940"/>
      <c r="DR110" s="940"/>
      <c r="DS110" s="940"/>
      <c r="DT110" s="940"/>
      <c r="DU110" s="940"/>
      <c r="DV110" s="940"/>
      <c r="DW110" s="940"/>
    </row>
    <row r="111" spans="1:127" ht="13.7" customHeight="1" x14ac:dyDescent="0.3">
      <c r="A111" s="1216" t="s">
        <v>227</v>
      </c>
      <c r="B111" s="1217" t="str">
        <f t="shared" si="49"/>
        <v>rgb:[152,251,152], hsl:[120.0, 92.5, 79.0], hwb:[120.0, 59.6,  1.6]</v>
      </c>
      <c r="C111" s="919" t="str">
        <f t="shared" si="50"/>
        <v>rgb(152 251 152)</v>
      </c>
      <c r="D111" s="919" t="str">
        <f t="shared" si="51"/>
        <v>hsl(120 92.5% 79%)</v>
      </c>
      <c r="E111" s="919" t="str">
        <f t="shared" si="52"/>
        <v>hwb(120 59.6% 1.6%)</v>
      </c>
      <c r="F111" s="957" t="str">
        <f t="shared" si="53"/>
        <v>152</v>
      </c>
      <c r="G111" s="958" t="str">
        <f t="shared" si="36"/>
        <v>251</v>
      </c>
      <c r="H111" s="959" t="str">
        <f t="shared" si="37"/>
        <v>152</v>
      </c>
      <c r="I111" s="957" t="str">
        <f t="shared" si="54"/>
        <v>120.0</v>
      </c>
      <c r="J111" s="958" t="str">
        <f t="shared" si="38"/>
        <v xml:space="preserve"> 92.5</v>
      </c>
      <c r="K111" s="959" t="str">
        <f t="shared" si="39"/>
        <v xml:space="preserve"> 79.0</v>
      </c>
      <c r="L111" s="957" t="str">
        <f t="shared" si="55"/>
        <v>120.0</v>
      </c>
      <c r="M111" s="958" t="str">
        <f t="shared" si="56"/>
        <v xml:space="preserve"> 59.6</v>
      </c>
      <c r="N111" s="959" t="str">
        <f t="shared" si="40"/>
        <v xml:space="preserve">  1.6</v>
      </c>
      <c r="O111" s="977">
        <f t="shared" si="41"/>
        <v>120</v>
      </c>
      <c r="P111" s="978">
        <f t="shared" si="42"/>
        <v>92.5</v>
      </c>
      <c r="Q111" s="979">
        <f t="shared" si="57"/>
        <v>79</v>
      </c>
      <c r="R111" s="977">
        <f t="shared" si="58"/>
        <v>120</v>
      </c>
      <c r="S111" s="978">
        <f t="shared" si="59"/>
        <v>59.6</v>
      </c>
      <c r="T111" s="979">
        <f t="shared" si="43"/>
        <v>1.6</v>
      </c>
      <c r="U111" s="966">
        <v>152</v>
      </c>
      <c r="V111" s="967">
        <v>251</v>
      </c>
      <c r="W111" s="968">
        <v>152</v>
      </c>
      <c r="X111" s="989">
        <f t="shared" si="67"/>
        <v>120</v>
      </c>
      <c r="Y111" s="990">
        <f t="shared" si="68"/>
        <v>92.52336448598129</v>
      </c>
      <c r="Z111" s="991">
        <f t="shared" si="69"/>
        <v>79.019607843137251</v>
      </c>
      <c r="AA111" s="989">
        <f t="shared" si="70"/>
        <v>59.607843137254903</v>
      </c>
      <c r="AB111" s="991">
        <f t="shared" si="71"/>
        <v>1.5686274509803977</v>
      </c>
      <c r="AC111" s="948">
        <f t="shared" si="60"/>
        <v>0.59607843137254901</v>
      </c>
      <c r="AD111" s="949">
        <f t="shared" si="61"/>
        <v>0.98431372549019602</v>
      </c>
      <c r="AE111" s="950">
        <f t="shared" si="62"/>
        <v>0.59607843137254901</v>
      </c>
      <c r="AF111" s="948">
        <f t="shared" si="63"/>
        <v>0.59607843137254901</v>
      </c>
      <c r="AG111" s="949">
        <f t="shared" si="64"/>
        <v>0.98431372549019602</v>
      </c>
      <c r="AH111" s="949">
        <f t="shared" si="65"/>
        <v>0.38823529411764701</v>
      </c>
      <c r="AI111" s="950">
        <f t="shared" si="66"/>
        <v>1.580392156862745</v>
      </c>
      <c r="AJ111" s="940"/>
      <c r="AK111" s="940"/>
      <c r="AL111" s="940"/>
      <c r="AM111" s="940"/>
      <c r="AN111" s="940"/>
      <c r="AO111" s="940"/>
      <c r="AP111" s="940"/>
      <c r="AQ111" s="940"/>
      <c r="AR111" s="940"/>
      <c r="AS111" s="940"/>
      <c r="AT111" s="940"/>
      <c r="AU111" s="940"/>
      <c r="AV111" s="940"/>
      <c r="AW111" s="940"/>
      <c r="AX111" s="940"/>
      <c r="AY111" s="940"/>
      <c r="AZ111" s="940"/>
      <c r="BA111" s="940"/>
      <c r="BB111" s="940"/>
      <c r="BC111" s="940"/>
      <c r="BD111" s="940"/>
      <c r="BE111" s="940"/>
      <c r="BF111" s="940"/>
      <c r="BG111" s="940"/>
      <c r="BH111" s="940"/>
      <c r="BI111" s="940"/>
      <c r="BJ111" s="940"/>
      <c r="BK111" s="940"/>
      <c r="BL111" s="940"/>
      <c r="BM111" s="940"/>
      <c r="BN111" s="940"/>
      <c r="BO111" s="940"/>
      <c r="BP111" s="940"/>
      <c r="BQ111" s="940"/>
      <c r="BR111" s="940"/>
      <c r="BS111" s="940"/>
      <c r="BT111" s="940"/>
      <c r="BU111" s="940"/>
      <c r="BV111" s="940"/>
      <c r="BW111" s="940"/>
      <c r="BX111" s="940"/>
      <c r="BY111" s="940"/>
      <c r="BZ111" s="940"/>
      <c r="CA111" s="940"/>
      <c r="CB111" s="940"/>
      <c r="CC111" s="940"/>
      <c r="CD111" s="940"/>
      <c r="CE111" s="940"/>
      <c r="CF111" s="940"/>
      <c r="CG111" s="940"/>
      <c r="CH111" s="940"/>
      <c r="CI111" s="940"/>
      <c r="CJ111" s="940"/>
      <c r="CK111" s="940"/>
      <c r="CL111" s="940"/>
      <c r="CM111" s="940"/>
      <c r="CN111" s="940"/>
      <c r="CO111" s="940"/>
      <c r="CP111" s="940"/>
      <c r="CQ111" s="940"/>
      <c r="CR111" s="940"/>
      <c r="CS111" s="940"/>
      <c r="CT111" s="940"/>
      <c r="CU111" s="940"/>
      <c r="CV111" s="940"/>
      <c r="CW111" s="940"/>
      <c r="CX111" s="940"/>
      <c r="CY111" s="940"/>
      <c r="CZ111" s="940"/>
      <c r="DA111" s="940"/>
      <c r="DB111" s="940"/>
      <c r="DC111" s="940"/>
      <c r="DD111" s="940"/>
      <c r="DE111" s="940"/>
      <c r="DF111" s="940"/>
      <c r="DG111" s="940"/>
      <c r="DH111" s="940"/>
      <c r="DI111" s="940"/>
      <c r="DJ111" s="940"/>
      <c r="DK111" s="940"/>
      <c r="DL111" s="940"/>
      <c r="DM111" s="940"/>
      <c r="DN111" s="940"/>
      <c r="DO111" s="940"/>
      <c r="DP111" s="940"/>
      <c r="DQ111" s="940"/>
      <c r="DR111" s="940"/>
      <c r="DS111" s="940"/>
      <c r="DT111" s="940"/>
      <c r="DU111" s="940"/>
      <c r="DV111" s="940"/>
      <c r="DW111" s="940"/>
    </row>
    <row r="112" spans="1:127" ht="13.7" customHeight="1" x14ac:dyDescent="0.3">
      <c r="A112" s="1216" t="s">
        <v>228</v>
      </c>
      <c r="B112" s="1217" t="str">
        <f t="shared" si="49"/>
        <v>rgb:[175,238,238], hsl:[180.0, 64.9, 81.0], hwb:[180.0, 68.6,  6.7]</v>
      </c>
      <c r="C112" s="919" t="str">
        <f t="shared" si="50"/>
        <v>rgb(175 238 238)</v>
      </c>
      <c r="D112" s="919" t="str">
        <f t="shared" si="51"/>
        <v>hsl(180 64.9% 81%)</v>
      </c>
      <c r="E112" s="919" t="str">
        <f t="shared" si="52"/>
        <v>hwb(180 68.6% 6.7%)</v>
      </c>
      <c r="F112" s="957" t="str">
        <f t="shared" si="53"/>
        <v>175</v>
      </c>
      <c r="G112" s="958" t="str">
        <f t="shared" si="36"/>
        <v>238</v>
      </c>
      <c r="H112" s="959" t="str">
        <f t="shared" si="37"/>
        <v>238</v>
      </c>
      <c r="I112" s="957" t="str">
        <f t="shared" si="54"/>
        <v>180.0</v>
      </c>
      <c r="J112" s="958" t="str">
        <f t="shared" si="38"/>
        <v xml:space="preserve"> 64.9</v>
      </c>
      <c r="K112" s="959" t="str">
        <f t="shared" si="39"/>
        <v xml:space="preserve"> 81.0</v>
      </c>
      <c r="L112" s="957" t="str">
        <f t="shared" si="55"/>
        <v>180.0</v>
      </c>
      <c r="M112" s="958" t="str">
        <f t="shared" si="56"/>
        <v xml:space="preserve"> 68.6</v>
      </c>
      <c r="N112" s="959" t="str">
        <f t="shared" si="40"/>
        <v xml:space="preserve">  6.7</v>
      </c>
      <c r="O112" s="977">
        <f t="shared" si="41"/>
        <v>180</v>
      </c>
      <c r="P112" s="978">
        <f t="shared" si="42"/>
        <v>64.900000000000006</v>
      </c>
      <c r="Q112" s="979">
        <f t="shared" si="57"/>
        <v>81</v>
      </c>
      <c r="R112" s="977">
        <f t="shared" si="58"/>
        <v>180</v>
      </c>
      <c r="S112" s="978">
        <f t="shared" si="59"/>
        <v>68.599999999999994</v>
      </c>
      <c r="T112" s="979">
        <f t="shared" si="43"/>
        <v>6.7</v>
      </c>
      <c r="U112" s="966">
        <v>175</v>
      </c>
      <c r="V112" s="967">
        <v>238</v>
      </c>
      <c r="W112" s="968">
        <v>238</v>
      </c>
      <c r="X112" s="989">
        <f t="shared" si="67"/>
        <v>180</v>
      </c>
      <c r="Y112" s="990">
        <f t="shared" si="68"/>
        <v>64.948453608247419</v>
      </c>
      <c r="Z112" s="991">
        <f t="shared" si="69"/>
        <v>80.980392156862749</v>
      </c>
      <c r="AA112" s="989">
        <f t="shared" si="70"/>
        <v>68.627450980392155</v>
      </c>
      <c r="AB112" s="991">
        <f t="shared" si="71"/>
        <v>6.6666666666666652</v>
      </c>
      <c r="AC112" s="948">
        <f t="shared" si="60"/>
        <v>0.68627450980392157</v>
      </c>
      <c r="AD112" s="949">
        <f t="shared" si="61"/>
        <v>0.93333333333333335</v>
      </c>
      <c r="AE112" s="950">
        <f t="shared" si="62"/>
        <v>0.93333333333333335</v>
      </c>
      <c r="AF112" s="948">
        <f t="shared" si="63"/>
        <v>0.68627450980392157</v>
      </c>
      <c r="AG112" s="949">
        <f t="shared" si="64"/>
        <v>0.93333333333333335</v>
      </c>
      <c r="AH112" s="949">
        <f t="shared" si="65"/>
        <v>0.24705882352941178</v>
      </c>
      <c r="AI112" s="950">
        <f t="shared" si="66"/>
        <v>1.6196078431372549</v>
      </c>
      <c r="AJ112" s="940"/>
      <c r="AK112" s="940"/>
      <c r="AL112" s="940"/>
      <c r="AM112" s="940"/>
      <c r="AN112" s="940"/>
      <c r="AO112" s="940"/>
      <c r="AP112" s="940"/>
      <c r="AQ112" s="940"/>
      <c r="AR112" s="940"/>
      <c r="AS112" s="940"/>
      <c r="AT112" s="940"/>
      <c r="AU112" s="940"/>
      <c r="AV112" s="940"/>
      <c r="AW112" s="940"/>
      <c r="AX112" s="940"/>
      <c r="AY112" s="940"/>
      <c r="AZ112" s="940"/>
      <c r="BA112" s="940"/>
      <c r="BB112" s="940"/>
      <c r="BC112" s="940"/>
      <c r="BD112" s="940"/>
      <c r="BE112" s="940"/>
      <c r="BF112" s="940"/>
      <c r="BG112" s="940"/>
      <c r="BH112" s="940"/>
      <c r="BI112" s="940"/>
      <c r="BJ112" s="940"/>
      <c r="BK112" s="940"/>
      <c r="BL112" s="940"/>
      <c r="BM112" s="940"/>
      <c r="BN112" s="940"/>
      <c r="BO112" s="940"/>
      <c r="BP112" s="940"/>
      <c r="BQ112" s="940"/>
      <c r="BR112" s="940"/>
      <c r="BS112" s="940"/>
      <c r="BT112" s="940"/>
      <c r="BU112" s="940"/>
      <c r="BV112" s="940"/>
      <c r="BW112" s="940"/>
      <c r="BX112" s="940"/>
      <c r="BY112" s="940"/>
      <c r="BZ112" s="940"/>
      <c r="CA112" s="940"/>
      <c r="CB112" s="940"/>
      <c r="CC112" s="940"/>
      <c r="CD112" s="940"/>
      <c r="CE112" s="940"/>
      <c r="CF112" s="940"/>
      <c r="CG112" s="940"/>
      <c r="CH112" s="940"/>
      <c r="CI112" s="940"/>
      <c r="CJ112" s="940"/>
      <c r="CK112" s="940"/>
      <c r="CL112" s="940"/>
      <c r="CM112" s="940"/>
      <c r="CN112" s="940"/>
      <c r="CO112" s="940"/>
      <c r="CP112" s="940"/>
      <c r="CQ112" s="940"/>
      <c r="CR112" s="940"/>
      <c r="CS112" s="940"/>
      <c r="CT112" s="940"/>
      <c r="CU112" s="940"/>
      <c r="CV112" s="940"/>
      <c r="CW112" s="940"/>
      <c r="CX112" s="940"/>
      <c r="CY112" s="940"/>
      <c r="CZ112" s="940"/>
      <c r="DA112" s="940"/>
      <c r="DB112" s="940"/>
      <c r="DC112" s="940"/>
      <c r="DD112" s="940"/>
      <c r="DE112" s="940"/>
      <c r="DF112" s="940"/>
      <c r="DG112" s="940"/>
      <c r="DH112" s="940"/>
      <c r="DI112" s="940"/>
      <c r="DJ112" s="940"/>
      <c r="DK112" s="940"/>
      <c r="DL112" s="940"/>
      <c r="DM112" s="940"/>
      <c r="DN112" s="940"/>
      <c r="DO112" s="940"/>
      <c r="DP112" s="940"/>
      <c r="DQ112" s="940"/>
      <c r="DR112" s="940"/>
      <c r="DS112" s="940"/>
      <c r="DT112" s="940"/>
      <c r="DU112" s="940"/>
      <c r="DV112" s="940"/>
      <c r="DW112" s="940"/>
    </row>
    <row r="113" spans="1:127" ht="13.7" customHeight="1" x14ac:dyDescent="0.3">
      <c r="A113" s="1216" t="s">
        <v>229</v>
      </c>
      <c r="B113" s="1217" t="str">
        <f t="shared" si="49"/>
        <v>rgb:[219,112,147], hsl:[340.4, 59.8, 64.9], hwb:[340.4, 43.9, 14.1]</v>
      </c>
      <c r="C113" s="919" t="str">
        <f t="shared" si="50"/>
        <v>rgb(219 112 147)</v>
      </c>
      <c r="D113" s="919" t="str">
        <f t="shared" si="51"/>
        <v>hsl(340.4 59.8% 64.9%)</v>
      </c>
      <c r="E113" s="919" t="str">
        <f t="shared" si="52"/>
        <v>hwb(340.4 43.9% 14.1%)</v>
      </c>
      <c r="F113" s="957" t="str">
        <f t="shared" si="53"/>
        <v>219</v>
      </c>
      <c r="G113" s="958" t="str">
        <f t="shared" si="36"/>
        <v>112</v>
      </c>
      <c r="H113" s="959" t="str">
        <f t="shared" si="37"/>
        <v>147</v>
      </c>
      <c r="I113" s="957" t="str">
        <f t="shared" si="54"/>
        <v>340.4</v>
      </c>
      <c r="J113" s="958" t="str">
        <f t="shared" si="38"/>
        <v xml:space="preserve"> 59.8</v>
      </c>
      <c r="K113" s="959" t="str">
        <f t="shared" si="39"/>
        <v xml:space="preserve"> 64.9</v>
      </c>
      <c r="L113" s="957" t="str">
        <f t="shared" si="55"/>
        <v>340.4</v>
      </c>
      <c r="M113" s="958" t="str">
        <f t="shared" si="56"/>
        <v xml:space="preserve"> 43.9</v>
      </c>
      <c r="N113" s="959" t="str">
        <f t="shared" si="40"/>
        <v xml:space="preserve"> 14.1</v>
      </c>
      <c r="O113" s="977">
        <f t="shared" si="41"/>
        <v>340.4</v>
      </c>
      <c r="P113" s="978">
        <f t="shared" si="42"/>
        <v>59.8</v>
      </c>
      <c r="Q113" s="979">
        <f t="shared" si="57"/>
        <v>64.900000000000006</v>
      </c>
      <c r="R113" s="977">
        <f t="shared" si="58"/>
        <v>340.4</v>
      </c>
      <c r="S113" s="978">
        <f t="shared" si="59"/>
        <v>43.9</v>
      </c>
      <c r="T113" s="979">
        <f t="shared" si="43"/>
        <v>14.1</v>
      </c>
      <c r="U113" s="966">
        <v>219</v>
      </c>
      <c r="V113" s="967">
        <v>112</v>
      </c>
      <c r="W113" s="968">
        <v>147</v>
      </c>
      <c r="X113" s="989">
        <f t="shared" si="67"/>
        <v>340.37383177570092</v>
      </c>
      <c r="Y113" s="990">
        <f t="shared" si="68"/>
        <v>59.776536312849139</v>
      </c>
      <c r="Z113" s="991">
        <f t="shared" si="69"/>
        <v>64.901960784313715</v>
      </c>
      <c r="AA113" s="989">
        <f t="shared" si="70"/>
        <v>43.921568627450981</v>
      </c>
      <c r="AB113" s="991">
        <f t="shared" si="71"/>
        <v>14.117647058823534</v>
      </c>
      <c r="AC113" s="948">
        <f t="shared" si="60"/>
        <v>0.85882352941176465</v>
      </c>
      <c r="AD113" s="949">
        <f t="shared" si="61"/>
        <v>0.4392156862745098</v>
      </c>
      <c r="AE113" s="950">
        <f t="shared" si="62"/>
        <v>0.57647058823529407</v>
      </c>
      <c r="AF113" s="948">
        <f t="shared" si="63"/>
        <v>0.4392156862745098</v>
      </c>
      <c r="AG113" s="949">
        <f t="shared" si="64"/>
        <v>0.85882352941176465</v>
      </c>
      <c r="AH113" s="949">
        <f t="shared" si="65"/>
        <v>0.41960784313725485</v>
      </c>
      <c r="AI113" s="950">
        <f t="shared" si="66"/>
        <v>1.2980392156862743</v>
      </c>
      <c r="AJ113" s="940"/>
      <c r="AK113" s="940"/>
      <c r="AL113" s="940"/>
      <c r="AM113" s="940"/>
      <c r="AN113" s="940"/>
      <c r="AO113" s="940"/>
      <c r="AP113" s="940"/>
      <c r="AQ113" s="940"/>
      <c r="AR113" s="940"/>
      <c r="AS113" s="940"/>
      <c r="AT113" s="940"/>
      <c r="AU113" s="940"/>
      <c r="AV113" s="940"/>
      <c r="AW113" s="940"/>
      <c r="AX113" s="940"/>
      <c r="AY113" s="940"/>
      <c r="AZ113" s="940"/>
      <c r="BA113" s="940"/>
      <c r="BB113" s="940"/>
      <c r="BC113" s="940"/>
      <c r="BD113" s="940"/>
      <c r="BE113" s="940"/>
      <c r="BF113" s="940"/>
      <c r="BG113" s="940"/>
      <c r="BH113" s="940"/>
      <c r="BI113" s="940"/>
      <c r="BJ113" s="940"/>
      <c r="BK113" s="940"/>
      <c r="BL113" s="940"/>
      <c r="BM113" s="940"/>
      <c r="BN113" s="940"/>
      <c r="BO113" s="940"/>
      <c r="BP113" s="940"/>
      <c r="BQ113" s="940"/>
      <c r="BR113" s="940"/>
      <c r="BS113" s="940"/>
      <c r="BT113" s="940"/>
      <c r="BU113" s="940"/>
      <c r="BV113" s="940"/>
      <c r="BW113" s="940"/>
      <c r="BX113" s="940"/>
      <c r="BY113" s="940"/>
      <c r="BZ113" s="940"/>
      <c r="CA113" s="940"/>
      <c r="CB113" s="940"/>
      <c r="CC113" s="940"/>
      <c r="CD113" s="940"/>
      <c r="CE113" s="940"/>
      <c r="CF113" s="940"/>
      <c r="CG113" s="940"/>
      <c r="CH113" s="940"/>
      <c r="CI113" s="940"/>
      <c r="CJ113" s="940"/>
      <c r="CK113" s="940"/>
      <c r="CL113" s="940"/>
      <c r="CM113" s="940"/>
      <c r="CN113" s="940"/>
      <c r="CO113" s="940"/>
      <c r="CP113" s="940"/>
      <c r="CQ113" s="940"/>
      <c r="CR113" s="940"/>
      <c r="CS113" s="940"/>
      <c r="CT113" s="940"/>
      <c r="CU113" s="940"/>
      <c r="CV113" s="940"/>
      <c r="CW113" s="940"/>
      <c r="CX113" s="940"/>
      <c r="CY113" s="940"/>
      <c r="CZ113" s="940"/>
      <c r="DA113" s="940"/>
      <c r="DB113" s="940"/>
      <c r="DC113" s="940"/>
      <c r="DD113" s="940"/>
      <c r="DE113" s="940"/>
      <c r="DF113" s="940"/>
      <c r="DG113" s="940"/>
      <c r="DH113" s="940"/>
      <c r="DI113" s="940"/>
      <c r="DJ113" s="940"/>
      <c r="DK113" s="940"/>
      <c r="DL113" s="940"/>
      <c r="DM113" s="940"/>
      <c r="DN113" s="940"/>
      <c r="DO113" s="940"/>
      <c r="DP113" s="940"/>
      <c r="DQ113" s="940"/>
      <c r="DR113" s="940"/>
      <c r="DS113" s="940"/>
      <c r="DT113" s="940"/>
      <c r="DU113" s="940"/>
      <c r="DV113" s="940"/>
      <c r="DW113" s="940"/>
    </row>
    <row r="114" spans="1:127" ht="13.7" customHeight="1" x14ac:dyDescent="0.3">
      <c r="A114" s="1216" t="s">
        <v>230</v>
      </c>
      <c r="B114" s="1217" t="str">
        <f t="shared" si="49"/>
        <v>rgb:[255,239,213], hsl:[ 37.1,100.0, 91.8], hwb:[ 37.1, 83.5,  0.0]</v>
      </c>
      <c r="C114" s="919" t="str">
        <f t="shared" si="50"/>
        <v>rgb(255 239 213)</v>
      </c>
      <c r="D114" s="919" t="str">
        <f t="shared" si="51"/>
        <v>hsl(37.1 100% 91.8%)</v>
      </c>
      <c r="E114" s="919" t="str">
        <f t="shared" si="52"/>
        <v>hwb(37.1 83.5% 0%)</v>
      </c>
      <c r="F114" s="957" t="str">
        <f t="shared" si="53"/>
        <v>255</v>
      </c>
      <c r="G114" s="958" t="str">
        <f t="shared" si="36"/>
        <v>239</v>
      </c>
      <c r="H114" s="959" t="str">
        <f t="shared" si="37"/>
        <v>213</v>
      </c>
      <c r="I114" s="957" t="str">
        <f t="shared" si="54"/>
        <v xml:space="preserve"> 37.1</v>
      </c>
      <c r="J114" s="958" t="str">
        <f t="shared" si="38"/>
        <v>100.0</v>
      </c>
      <c r="K114" s="959" t="str">
        <f t="shared" si="39"/>
        <v xml:space="preserve"> 91.8</v>
      </c>
      <c r="L114" s="957" t="str">
        <f t="shared" si="55"/>
        <v xml:space="preserve"> 37.1</v>
      </c>
      <c r="M114" s="958" t="str">
        <f t="shared" si="56"/>
        <v xml:space="preserve"> 83.5</v>
      </c>
      <c r="N114" s="959" t="str">
        <f t="shared" si="40"/>
        <v xml:space="preserve">  0.0</v>
      </c>
      <c r="O114" s="977">
        <f t="shared" si="41"/>
        <v>37.1</v>
      </c>
      <c r="P114" s="978">
        <f t="shared" si="42"/>
        <v>100</v>
      </c>
      <c r="Q114" s="979">
        <f t="shared" si="57"/>
        <v>91.8</v>
      </c>
      <c r="R114" s="977">
        <f t="shared" si="58"/>
        <v>37.1</v>
      </c>
      <c r="S114" s="978">
        <f t="shared" si="59"/>
        <v>83.5</v>
      </c>
      <c r="T114" s="979">
        <f t="shared" si="43"/>
        <v>0</v>
      </c>
      <c r="U114" s="966">
        <v>255</v>
      </c>
      <c r="V114" s="967">
        <v>239</v>
      </c>
      <c r="W114" s="968">
        <v>213</v>
      </c>
      <c r="X114" s="989">
        <f t="shared" si="67"/>
        <v>37.142857142857139</v>
      </c>
      <c r="Y114" s="990">
        <f t="shared" si="68"/>
        <v>100.00000000000007</v>
      </c>
      <c r="Z114" s="991">
        <f t="shared" si="69"/>
        <v>91.764705882352942</v>
      </c>
      <c r="AA114" s="989">
        <f t="shared" si="70"/>
        <v>83.529411764705884</v>
      </c>
      <c r="AB114" s="991">
        <f t="shared" si="71"/>
        <v>0</v>
      </c>
      <c r="AC114" s="948">
        <f t="shared" si="60"/>
        <v>1</v>
      </c>
      <c r="AD114" s="949">
        <f t="shared" si="61"/>
        <v>0.93725490196078431</v>
      </c>
      <c r="AE114" s="950">
        <f t="shared" si="62"/>
        <v>0.83529411764705885</v>
      </c>
      <c r="AF114" s="948">
        <f t="shared" si="63"/>
        <v>0.83529411764705885</v>
      </c>
      <c r="AG114" s="949">
        <f t="shared" si="64"/>
        <v>1</v>
      </c>
      <c r="AH114" s="949">
        <f t="shared" si="65"/>
        <v>0.16470588235294115</v>
      </c>
      <c r="AI114" s="950">
        <f t="shared" si="66"/>
        <v>1.835294117647059</v>
      </c>
      <c r="AJ114" s="940"/>
      <c r="AK114" s="940"/>
      <c r="AL114" s="940"/>
      <c r="AM114" s="940"/>
      <c r="AN114" s="940"/>
      <c r="AO114" s="940"/>
      <c r="AP114" s="940"/>
      <c r="AQ114" s="940"/>
      <c r="AR114" s="940"/>
      <c r="AS114" s="940"/>
      <c r="AT114" s="940"/>
      <c r="AU114" s="940"/>
      <c r="AV114" s="940"/>
      <c r="AW114" s="940"/>
      <c r="AX114" s="940"/>
      <c r="AY114" s="940"/>
      <c r="AZ114" s="940"/>
      <c r="BA114" s="940"/>
      <c r="BB114" s="940"/>
      <c r="BC114" s="940"/>
      <c r="BD114" s="940"/>
      <c r="BE114" s="940"/>
      <c r="BF114" s="940"/>
      <c r="BG114" s="940"/>
      <c r="BH114" s="940"/>
      <c r="BI114" s="940"/>
      <c r="BJ114" s="940"/>
      <c r="BK114" s="940"/>
      <c r="BL114" s="940"/>
      <c r="BM114" s="940"/>
      <c r="BN114" s="940"/>
      <c r="BO114" s="940"/>
      <c r="BP114" s="940"/>
      <c r="BQ114" s="940"/>
      <c r="BR114" s="940"/>
      <c r="BS114" s="940"/>
      <c r="BT114" s="940"/>
      <c r="BU114" s="940"/>
      <c r="BV114" s="940"/>
      <c r="BW114" s="940"/>
      <c r="BX114" s="940"/>
      <c r="BY114" s="940"/>
      <c r="BZ114" s="940"/>
      <c r="CA114" s="940"/>
      <c r="CB114" s="940"/>
      <c r="CC114" s="940"/>
      <c r="CD114" s="940"/>
      <c r="CE114" s="940"/>
      <c r="CF114" s="940"/>
      <c r="CG114" s="940"/>
      <c r="CH114" s="940"/>
      <c r="CI114" s="940"/>
      <c r="CJ114" s="940"/>
      <c r="CK114" s="940"/>
      <c r="CL114" s="940"/>
      <c r="CM114" s="940"/>
      <c r="CN114" s="940"/>
      <c r="CO114" s="940"/>
      <c r="CP114" s="940"/>
      <c r="CQ114" s="940"/>
      <c r="CR114" s="940"/>
      <c r="CS114" s="940"/>
      <c r="CT114" s="940"/>
      <c r="CU114" s="940"/>
      <c r="CV114" s="940"/>
      <c r="CW114" s="940"/>
      <c r="CX114" s="940"/>
      <c r="CY114" s="940"/>
      <c r="CZ114" s="940"/>
      <c r="DA114" s="940"/>
      <c r="DB114" s="940"/>
      <c r="DC114" s="940"/>
      <c r="DD114" s="940"/>
      <c r="DE114" s="940"/>
      <c r="DF114" s="940"/>
      <c r="DG114" s="940"/>
      <c r="DH114" s="940"/>
      <c r="DI114" s="940"/>
      <c r="DJ114" s="940"/>
      <c r="DK114" s="940"/>
      <c r="DL114" s="940"/>
      <c r="DM114" s="940"/>
      <c r="DN114" s="940"/>
      <c r="DO114" s="940"/>
      <c r="DP114" s="940"/>
      <c r="DQ114" s="940"/>
      <c r="DR114" s="940"/>
      <c r="DS114" s="940"/>
      <c r="DT114" s="940"/>
      <c r="DU114" s="940"/>
      <c r="DV114" s="940"/>
      <c r="DW114" s="940"/>
    </row>
    <row r="115" spans="1:127" ht="13.7" customHeight="1" x14ac:dyDescent="0.3">
      <c r="A115" s="1216" t="s">
        <v>231</v>
      </c>
      <c r="B115" s="1217" t="str">
        <f t="shared" si="49"/>
        <v>rgb:[255,218,185], hsl:[ 28.3,100.0, 86.3], hwb:[ 28.3, 72.5,  0.0]</v>
      </c>
      <c r="C115" s="919" t="str">
        <f t="shared" si="50"/>
        <v>rgb(255 218 185)</v>
      </c>
      <c r="D115" s="919" t="str">
        <f t="shared" si="51"/>
        <v>hsl(28.3 100% 86.3%)</v>
      </c>
      <c r="E115" s="919" t="str">
        <f t="shared" si="52"/>
        <v>hwb(28.3 72.5% 0%)</v>
      </c>
      <c r="F115" s="957" t="str">
        <f t="shared" si="53"/>
        <v>255</v>
      </c>
      <c r="G115" s="958" t="str">
        <f t="shared" si="36"/>
        <v>218</v>
      </c>
      <c r="H115" s="959" t="str">
        <f t="shared" si="37"/>
        <v>185</v>
      </c>
      <c r="I115" s="957" t="str">
        <f t="shared" si="54"/>
        <v xml:space="preserve"> 28.3</v>
      </c>
      <c r="J115" s="958" t="str">
        <f t="shared" si="38"/>
        <v>100.0</v>
      </c>
      <c r="K115" s="959" t="str">
        <f t="shared" si="39"/>
        <v xml:space="preserve"> 86.3</v>
      </c>
      <c r="L115" s="957" t="str">
        <f t="shared" si="55"/>
        <v xml:space="preserve"> 28.3</v>
      </c>
      <c r="M115" s="958" t="str">
        <f t="shared" si="56"/>
        <v xml:space="preserve"> 72.5</v>
      </c>
      <c r="N115" s="959" t="str">
        <f t="shared" si="40"/>
        <v xml:space="preserve">  0.0</v>
      </c>
      <c r="O115" s="977">
        <f t="shared" si="41"/>
        <v>28.3</v>
      </c>
      <c r="P115" s="978">
        <f t="shared" si="42"/>
        <v>100</v>
      </c>
      <c r="Q115" s="979">
        <f t="shared" si="57"/>
        <v>86.3</v>
      </c>
      <c r="R115" s="977">
        <f t="shared" si="58"/>
        <v>28.3</v>
      </c>
      <c r="S115" s="978">
        <f t="shared" si="59"/>
        <v>72.5</v>
      </c>
      <c r="T115" s="979">
        <f t="shared" si="43"/>
        <v>0</v>
      </c>
      <c r="U115" s="966">
        <v>255</v>
      </c>
      <c r="V115" s="967">
        <v>218</v>
      </c>
      <c r="W115" s="968">
        <v>185</v>
      </c>
      <c r="X115" s="989">
        <f t="shared" si="67"/>
        <v>28.285714285714278</v>
      </c>
      <c r="Y115" s="990">
        <f t="shared" si="68"/>
        <v>100.00000000000004</v>
      </c>
      <c r="Z115" s="991">
        <f t="shared" si="69"/>
        <v>86.274509803921575</v>
      </c>
      <c r="AA115" s="989">
        <f t="shared" si="70"/>
        <v>72.549019607843135</v>
      </c>
      <c r="AB115" s="991">
        <f t="shared" si="71"/>
        <v>0</v>
      </c>
      <c r="AC115" s="948">
        <f t="shared" si="60"/>
        <v>1</v>
      </c>
      <c r="AD115" s="949">
        <f t="shared" si="61"/>
        <v>0.85490196078431369</v>
      </c>
      <c r="AE115" s="950">
        <f t="shared" si="62"/>
        <v>0.72549019607843135</v>
      </c>
      <c r="AF115" s="948">
        <f t="shared" si="63"/>
        <v>0.72549019607843135</v>
      </c>
      <c r="AG115" s="949">
        <f t="shared" si="64"/>
        <v>1</v>
      </c>
      <c r="AH115" s="949">
        <f t="shared" si="65"/>
        <v>0.27450980392156865</v>
      </c>
      <c r="AI115" s="950">
        <f t="shared" si="66"/>
        <v>1.7254901960784315</v>
      </c>
      <c r="AJ115" s="940"/>
      <c r="AK115" s="940"/>
      <c r="AL115" s="940"/>
      <c r="AM115" s="940"/>
      <c r="AN115" s="940"/>
      <c r="AO115" s="940"/>
      <c r="AP115" s="940"/>
      <c r="AQ115" s="940"/>
      <c r="AR115" s="940"/>
      <c r="AS115" s="940"/>
      <c r="AT115" s="940"/>
      <c r="AU115" s="940"/>
      <c r="AV115" s="940"/>
      <c r="AW115" s="940"/>
      <c r="AX115" s="940"/>
      <c r="AY115" s="940"/>
      <c r="AZ115" s="940"/>
      <c r="BA115" s="940"/>
      <c r="BB115" s="940"/>
      <c r="BC115" s="940"/>
      <c r="BD115" s="940"/>
      <c r="BE115" s="940"/>
      <c r="BF115" s="940"/>
      <c r="BG115" s="940"/>
      <c r="BH115" s="940"/>
      <c r="BI115" s="940"/>
      <c r="BJ115" s="940"/>
      <c r="BK115" s="940"/>
      <c r="BL115" s="940"/>
      <c r="BM115" s="940"/>
      <c r="BN115" s="940"/>
      <c r="BO115" s="940"/>
      <c r="BP115" s="940"/>
      <c r="BQ115" s="940"/>
      <c r="BR115" s="940"/>
      <c r="BS115" s="940"/>
      <c r="BT115" s="940"/>
      <c r="BU115" s="940"/>
      <c r="BV115" s="940"/>
      <c r="BW115" s="940"/>
      <c r="BX115" s="940"/>
      <c r="BY115" s="940"/>
      <c r="BZ115" s="940"/>
      <c r="CA115" s="940"/>
      <c r="CB115" s="940"/>
      <c r="CC115" s="940"/>
      <c r="CD115" s="940"/>
      <c r="CE115" s="940"/>
      <c r="CF115" s="940"/>
      <c r="CG115" s="940"/>
      <c r="CH115" s="940"/>
      <c r="CI115" s="940"/>
      <c r="CJ115" s="940"/>
      <c r="CK115" s="940"/>
      <c r="CL115" s="940"/>
      <c r="CM115" s="940"/>
      <c r="CN115" s="940"/>
      <c r="CO115" s="940"/>
      <c r="CP115" s="940"/>
      <c r="CQ115" s="940"/>
      <c r="CR115" s="940"/>
      <c r="CS115" s="940"/>
      <c r="CT115" s="940"/>
      <c r="CU115" s="940"/>
      <c r="CV115" s="940"/>
      <c r="CW115" s="940"/>
      <c r="CX115" s="940"/>
      <c r="CY115" s="940"/>
      <c r="CZ115" s="940"/>
      <c r="DA115" s="940"/>
      <c r="DB115" s="940"/>
      <c r="DC115" s="940"/>
      <c r="DD115" s="940"/>
      <c r="DE115" s="940"/>
      <c r="DF115" s="940"/>
      <c r="DG115" s="940"/>
      <c r="DH115" s="940"/>
      <c r="DI115" s="940"/>
      <c r="DJ115" s="940"/>
      <c r="DK115" s="940"/>
      <c r="DL115" s="940"/>
      <c r="DM115" s="940"/>
      <c r="DN115" s="940"/>
      <c r="DO115" s="940"/>
      <c r="DP115" s="940"/>
      <c r="DQ115" s="940"/>
      <c r="DR115" s="940"/>
      <c r="DS115" s="940"/>
      <c r="DT115" s="940"/>
      <c r="DU115" s="940"/>
      <c r="DV115" s="940"/>
      <c r="DW115" s="940"/>
    </row>
    <row r="116" spans="1:127" ht="13.7" customHeight="1" x14ac:dyDescent="0.3">
      <c r="A116" s="1216" t="s">
        <v>232</v>
      </c>
      <c r="B116" s="1217" t="str">
        <f t="shared" si="49"/>
        <v>rgb:[205,133, 63], hsl:[ 29.6, 58.7, 52.5], hwb:[ 29.6, 24.7, 19.6]</v>
      </c>
      <c r="C116" s="919" t="str">
        <f t="shared" si="50"/>
        <v>rgb(205 133 63)</v>
      </c>
      <c r="D116" s="919" t="str">
        <f t="shared" si="51"/>
        <v>hsl(29.6 58.7% 52.5%)</v>
      </c>
      <c r="E116" s="919" t="str">
        <f t="shared" si="52"/>
        <v>hwb(29.6 24.7% 19.6%)</v>
      </c>
      <c r="F116" s="957" t="str">
        <f t="shared" si="53"/>
        <v>205</v>
      </c>
      <c r="G116" s="958" t="str">
        <f t="shared" si="36"/>
        <v>133</v>
      </c>
      <c r="H116" s="959" t="str">
        <f t="shared" si="37"/>
        <v xml:space="preserve"> 63</v>
      </c>
      <c r="I116" s="957" t="str">
        <f t="shared" si="54"/>
        <v xml:space="preserve"> 29.6</v>
      </c>
      <c r="J116" s="958" t="str">
        <f t="shared" si="38"/>
        <v xml:space="preserve"> 58.7</v>
      </c>
      <c r="K116" s="959" t="str">
        <f t="shared" si="39"/>
        <v xml:space="preserve"> 52.5</v>
      </c>
      <c r="L116" s="957" t="str">
        <f t="shared" si="55"/>
        <v xml:space="preserve"> 29.6</v>
      </c>
      <c r="M116" s="958" t="str">
        <f t="shared" si="56"/>
        <v xml:space="preserve"> 24.7</v>
      </c>
      <c r="N116" s="959" t="str">
        <f t="shared" si="40"/>
        <v xml:space="preserve"> 19.6</v>
      </c>
      <c r="O116" s="977">
        <f t="shared" si="41"/>
        <v>29.6</v>
      </c>
      <c r="P116" s="978">
        <f t="shared" si="42"/>
        <v>58.7</v>
      </c>
      <c r="Q116" s="979">
        <f t="shared" si="57"/>
        <v>52.5</v>
      </c>
      <c r="R116" s="977">
        <f t="shared" si="58"/>
        <v>29.6</v>
      </c>
      <c r="S116" s="978">
        <f t="shared" si="59"/>
        <v>24.7</v>
      </c>
      <c r="T116" s="979">
        <f t="shared" si="43"/>
        <v>19.600000000000001</v>
      </c>
      <c r="U116" s="966">
        <v>205</v>
      </c>
      <c r="V116" s="967">
        <v>133</v>
      </c>
      <c r="W116" s="968">
        <v>63</v>
      </c>
      <c r="X116" s="989">
        <f t="shared" si="67"/>
        <v>29.577464788732396</v>
      </c>
      <c r="Y116" s="990">
        <f t="shared" si="68"/>
        <v>58.677685950413228</v>
      </c>
      <c r="Z116" s="991">
        <f t="shared" si="69"/>
        <v>52.549019607843142</v>
      </c>
      <c r="AA116" s="989">
        <f t="shared" si="70"/>
        <v>24.705882352941178</v>
      </c>
      <c r="AB116" s="991">
        <f t="shared" si="71"/>
        <v>19.6078431372549</v>
      </c>
      <c r="AC116" s="948">
        <f t="shared" si="60"/>
        <v>0.80392156862745101</v>
      </c>
      <c r="AD116" s="949">
        <f t="shared" si="61"/>
        <v>0.52156862745098043</v>
      </c>
      <c r="AE116" s="950">
        <f t="shared" si="62"/>
        <v>0.24705882352941178</v>
      </c>
      <c r="AF116" s="948">
        <f t="shared" si="63"/>
        <v>0.24705882352941178</v>
      </c>
      <c r="AG116" s="949">
        <f t="shared" si="64"/>
        <v>0.80392156862745101</v>
      </c>
      <c r="AH116" s="949">
        <f t="shared" si="65"/>
        <v>0.55686274509803924</v>
      </c>
      <c r="AI116" s="950">
        <f t="shared" si="66"/>
        <v>1.0509803921568628</v>
      </c>
      <c r="AJ116" s="940"/>
      <c r="AK116" s="940"/>
      <c r="AL116" s="940"/>
      <c r="AM116" s="940"/>
      <c r="AN116" s="940"/>
      <c r="AO116" s="940"/>
      <c r="AP116" s="940"/>
      <c r="AQ116" s="940"/>
      <c r="AR116" s="940"/>
      <c r="AS116" s="940"/>
      <c r="AT116" s="940"/>
      <c r="AU116" s="940"/>
      <c r="AV116" s="940"/>
      <c r="AW116" s="940"/>
      <c r="AX116" s="940"/>
      <c r="AY116" s="940"/>
      <c r="AZ116" s="940"/>
      <c r="BA116" s="940"/>
      <c r="BB116" s="940"/>
      <c r="BC116" s="940"/>
      <c r="BD116" s="940"/>
      <c r="BE116" s="940"/>
      <c r="BF116" s="940"/>
      <c r="BG116" s="940"/>
      <c r="BH116" s="940"/>
      <c r="BI116" s="940"/>
      <c r="BJ116" s="940"/>
      <c r="BK116" s="940"/>
      <c r="BL116" s="940"/>
      <c r="BM116" s="940"/>
      <c r="BN116" s="940"/>
      <c r="BO116" s="940"/>
      <c r="BP116" s="940"/>
      <c r="BQ116" s="940"/>
      <c r="BR116" s="940"/>
      <c r="BS116" s="940"/>
      <c r="BT116" s="940"/>
      <c r="BU116" s="940"/>
      <c r="BV116" s="940"/>
      <c r="BW116" s="940"/>
      <c r="BX116" s="940"/>
      <c r="BY116" s="940"/>
      <c r="BZ116" s="940"/>
      <c r="CA116" s="940"/>
      <c r="CB116" s="940"/>
      <c r="CC116" s="940"/>
      <c r="CD116" s="940"/>
      <c r="CE116" s="940"/>
      <c r="CF116" s="940"/>
      <c r="CG116" s="940"/>
      <c r="CH116" s="940"/>
      <c r="CI116" s="940"/>
      <c r="CJ116" s="940"/>
      <c r="CK116" s="940"/>
      <c r="CL116" s="940"/>
      <c r="CM116" s="940"/>
      <c r="CN116" s="940"/>
      <c r="CO116" s="940"/>
      <c r="CP116" s="940"/>
      <c r="CQ116" s="940"/>
      <c r="CR116" s="940"/>
      <c r="CS116" s="940"/>
      <c r="CT116" s="940"/>
      <c r="CU116" s="940"/>
      <c r="CV116" s="940"/>
      <c r="CW116" s="940"/>
      <c r="CX116" s="940"/>
      <c r="CY116" s="940"/>
      <c r="CZ116" s="940"/>
      <c r="DA116" s="940"/>
      <c r="DB116" s="940"/>
      <c r="DC116" s="940"/>
      <c r="DD116" s="940"/>
      <c r="DE116" s="940"/>
      <c r="DF116" s="940"/>
      <c r="DG116" s="940"/>
      <c r="DH116" s="940"/>
      <c r="DI116" s="940"/>
      <c r="DJ116" s="940"/>
      <c r="DK116" s="940"/>
      <c r="DL116" s="940"/>
      <c r="DM116" s="940"/>
      <c r="DN116" s="940"/>
      <c r="DO116" s="940"/>
      <c r="DP116" s="940"/>
      <c r="DQ116" s="940"/>
      <c r="DR116" s="940"/>
      <c r="DS116" s="940"/>
      <c r="DT116" s="940"/>
      <c r="DU116" s="940"/>
      <c r="DV116" s="940"/>
      <c r="DW116" s="940"/>
    </row>
    <row r="117" spans="1:127" ht="13.7" customHeight="1" x14ac:dyDescent="0.3">
      <c r="A117" s="1216" t="s">
        <v>233</v>
      </c>
      <c r="B117" s="1217" t="str">
        <f t="shared" si="49"/>
        <v>rgb:[255,192,203], hsl:[349.5,100.0, 87.6], hwb:[349.5, 75.3,  0.0]</v>
      </c>
      <c r="C117" s="919" t="str">
        <f t="shared" si="50"/>
        <v>rgb(255 192 203)</v>
      </c>
      <c r="D117" s="919" t="str">
        <f t="shared" si="51"/>
        <v>hsl(349.5 100% 87.6%)</v>
      </c>
      <c r="E117" s="919" t="str">
        <f t="shared" si="52"/>
        <v>hwb(349.5 75.3% 0%)</v>
      </c>
      <c r="F117" s="957" t="str">
        <f t="shared" si="53"/>
        <v>255</v>
      </c>
      <c r="G117" s="958" t="str">
        <f t="shared" si="36"/>
        <v>192</v>
      </c>
      <c r="H117" s="959" t="str">
        <f t="shared" si="37"/>
        <v>203</v>
      </c>
      <c r="I117" s="957" t="str">
        <f t="shared" si="54"/>
        <v>349.5</v>
      </c>
      <c r="J117" s="958" t="str">
        <f t="shared" si="38"/>
        <v>100.0</v>
      </c>
      <c r="K117" s="959" t="str">
        <f t="shared" si="39"/>
        <v xml:space="preserve"> 87.6</v>
      </c>
      <c r="L117" s="957" t="str">
        <f t="shared" si="55"/>
        <v>349.5</v>
      </c>
      <c r="M117" s="958" t="str">
        <f t="shared" si="56"/>
        <v xml:space="preserve"> 75.3</v>
      </c>
      <c r="N117" s="959" t="str">
        <f t="shared" si="40"/>
        <v xml:space="preserve">  0.0</v>
      </c>
      <c r="O117" s="977">
        <f t="shared" si="41"/>
        <v>349.5</v>
      </c>
      <c r="P117" s="978">
        <f t="shared" si="42"/>
        <v>100</v>
      </c>
      <c r="Q117" s="979">
        <f t="shared" si="57"/>
        <v>87.6</v>
      </c>
      <c r="R117" s="977">
        <f t="shared" si="58"/>
        <v>349.5</v>
      </c>
      <c r="S117" s="978">
        <f t="shared" si="59"/>
        <v>75.3</v>
      </c>
      <c r="T117" s="979">
        <f t="shared" si="43"/>
        <v>0</v>
      </c>
      <c r="U117" s="966">
        <v>255</v>
      </c>
      <c r="V117" s="967">
        <v>192</v>
      </c>
      <c r="W117" s="968">
        <v>203</v>
      </c>
      <c r="X117" s="989">
        <f t="shared" si="67"/>
        <v>349.52380952380958</v>
      </c>
      <c r="Y117" s="990">
        <f t="shared" si="68"/>
        <v>100</v>
      </c>
      <c r="Z117" s="991">
        <f t="shared" si="69"/>
        <v>87.647058823529406</v>
      </c>
      <c r="AA117" s="989">
        <f t="shared" si="70"/>
        <v>75.294117647058826</v>
      </c>
      <c r="AB117" s="991">
        <f t="shared" si="71"/>
        <v>0</v>
      </c>
      <c r="AC117" s="948">
        <f t="shared" si="60"/>
        <v>1</v>
      </c>
      <c r="AD117" s="949">
        <f t="shared" si="61"/>
        <v>0.75294117647058822</v>
      </c>
      <c r="AE117" s="950">
        <f t="shared" si="62"/>
        <v>0.79607843137254897</v>
      </c>
      <c r="AF117" s="948">
        <f t="shared" si="63"/>
        <v>0.75294117647058822</v>
      </c>
      <c r="AG117" s="949">
        <f t="shared" si="64"/>
        <v>1</v>
      </c>
      <c r="AH117" s="949">
        <f t="shared" si="65"/>
        <v>0.24705882352941178</v>
      </c>
      <c r="AI117" s="950">
        <f t="shared" si="66"/>
        <v>1.7529411764705882</v>
      </c>
      <c r="AJ117" s="940"/>
      <c r="AK117" s="940"/>
      <c r="AL117" s="940"/>
      <c r="AM117" s="940"/>
      <c r="AN117" s="940"/>
      <c r="AO117" s="940"/>
      <c r="AP117" s="940"/>
      <c r="AQ117" s="940"/>
      <c r="AR117" s="940"/>
      <c r="AS117" s="940"/>
      <c r="AT117" s="940"/>
      <c r="AU117" s="940"/>
      <c r="AV117" s="940"/>
      <c r="AW117" s="940"/>
      <c r="AX117" s="940"/>
      <c r="AY117" s="940"/>
      <c r="AZ117" s="940"/>
      <c r="BA117" s="940"/>
      <c r="BB117" s="940"/>
      <c r="BC117" s="940"/>
      <c r="BD117" s="940"/>
      <c r="BE117" s="940"/>
      <c r="BF117" s="940"/>
      <c r="BG117" s="940"/>
      <c r="BH117" s="940"/>
      <c r="BI117" s="940"/>
      <c r="BJ117" s="940"/>
      <c r="BK117" s="940"/>
      <c r="BL117" s="940"/>
      <c r="BM117" s="940"/>
      <c r="BN117" s="940"/>
      <c r="BO117" s="940"/>
      <c r="BP117" s="940"/>
      <c r="BQ117" s="940"/>
      <c r="BR117" s="940"/>
      <c r="BS117" s="940"/>
      <c r="BT117" s="940"/>
      <c r="BU117" s="940"/>
      <c r="BV117" s="940"/>
      <c r="BW117" s="940"/>
      <c r="BX117" s="940"/>
      <c r="BY117" s="940"/>
      <c r="BZ117" s="940"/>
      <c r="CA117" s="940"/>
      <c r="CB117" s="940"/>
      <c r="CC117" s="940"/>
      <c r="CD117" s="940"/>
      <c r="CE117" s="940"/>
      <c r="CF117" s="940"/>
      <c r="CG117" s="940"/>
      <c r="CH117" s="940"/>
      <c r="CI117" s="940"/>
      <c r="CJ117" s="940"/>
      <c r="CK117" s="940"/>
      <c r="CL117" s="940"/>
      <c r="CM117" s="940"/>
      <c r="CN117" s="940"/>
      <c r="CO117" s="940"/>
      <c r="CP117" s="940"/>
      <c r="CQ117" s="940"/>
      <c r="CR117" s="940"/>
      <c r="CS117" s="940"/>
      <c r="CT117" s="940"/>
      <c r="CU117" s="940"/>
      <c r="CV117" s="940"/>
      <c r="CW117" s="940"/>
      <c r="CX117" s="940"/>
      <c r="CY117" s="940"/>
      <c r="CZ117" s="940"/>
      <c r="DA117" s="940"/>
      <c r="DB117" s="940"/>
      <c r="DC117" s="940"/>
      <c r="DD117" s="940"/>
      <c r="DE117" s="940"/>
      <c r="DF117" s="940"/>
      <c r="DG117" s="940"/>
      <c r="DH117" s="940"/>
      <c r="DI117" s="940"/>
      <c r="DJ117" s="940"/>
      <c r="DK117" s="940"/>
      <c r="DL117" s="940"/>
      <c r="DM117" s="940"/>
      <c r="DN117" s="940"/>
      <c r="DO117" s="940"/>
      <c r="DP117" s="940"/>
      <c r="DQ117" s="940"/>
      <c r="DR117" s="940"/>
      <c r="DS117" s="940"/>
      <c r="DT117" s="940"/>
      <c r="DU117" s="940"/>
      <c r="DV117" s="940"/>
      <c r="DW117" s="940"/>
    </row>
    <row r="118" spans="1:127" ht="13.7" customHeight="1" x14ac:dyDescent="0.3">
      <c r="A118" s="1216" t="s">
        <v>234</v>
      </c>
      <c r="B118" s="1217" t="str">
        <f t="shared" si="49"/>
        <v>rgb:[221,160,221], hsl:[300.0, 47.3, 74.7], hwb:[300.0, 62.7, 13.3]</v>
      </c>
      <c r="C118" s="919" t="str">
        <f t="shared" si="50"/>
        <v>rgb(221 160 221)</v>
      </c>
      <c r="D118" s="919" t="str">
        <f t="shared" si="51"/>
        <v>hsl(300 47.3% 74.7%)</v>
      </c>
      <c r="E118" s="919" t="str">
        <f t="shared" si="52"/>
        <v>hwb(300 62.7% 13.3%)</v>
      </c>
      <c r="F118" s="957" t="str">
        <f t="shared" si="53"/>
        <v>221</v>
      </c>
      <c r="G118" s="958" t="str">
        <f t="shared" si="36"/>
        <v>160</v>
      </c>
      <c r="H118" s="959" t="str">
        <f t="shared" si="37"/>
        <v>221</v>
      </c>
      <c r="I118" s="957" t="str">
        <f t="shared" si="54"/>
        <v>300.0</v>
      </c>
      <c r="J118" s="958" t="str">
        <f t="shared" si="38"/>
        <v xml:space="preserve"> 47.3</v>
      </c>
      <c r="K118" s="959" t="str">
        <f t="shared" si="39"/>
        <v xml:space="preserve"> 74.7</v>
      </c>
      <c r="L118" s="957" t="str">
        <f t="shared" si="55"/>
        <v>300.0</v>
      </c>
      <c r="M118" s="958" t="str">
        <f t="shared" si="56"/>
        <v xml:space="preserve"> 62.7</v>
      </c>
      <c r="N118" s="959" t="str">
        <f t="shared" si="40"/>
        <v xml:space="preserve"> 13.3</v>
      </c>
      <c r="O118" s="977">
        <f t="shared" si="41"/>
        <v>300</v>
      </c>
      <c r="P118" s="978">
        <f t="shared" si="42"/>
        <v>47.3</v>
      </c>
      <c r="Q118" s="979">
        <f t="shared" si="57"/>
        <v>74.7</v>
      </c>
      <c r="R118" s="977">
        <f t="shared" si="58"/>
        <v>300</v>
      </c>
      <c r="S118" s="978">
        <f t="shared" si="59"/>
        <v>62.7</v>
      </c>
      <c r="T118" s="979">
        <f t="shared" si="43"/>
        <v>13.3</v>
      </c>
      <c r="U118" s="966">
        <v>221</v>
      </c>
      <c r="V118" s="967">
        <v>160</v>
      </c>
      <c r="W118" s="968">
        <v>221</v>
      </c>
      <c r="X118" s="989">
        <f t="shared" si="67"/>
        <v>300</v>
      </c>
      <c r="Y118" s="990">
        <f t="shared" si="68"/>
        <v>47.28682170542637</v>
      </c>
      <c r="Z118" s="991">
        <f t="shared" si="69"/>
        <v>74.705882352941174</v>
      </c>
      <c r="AA118" s="989">
        <f t="shared" si="70"/>
        <v>62.745098039215684</v>
      </c>
      <c r="AB118" s="991">
        <f t="shared" si="71"/>
        <v>13.33333333333333</v>
      </c>
      <c r="AC118" s="948">
        <f t="shared" si="60"/>
        <v>0.8666666666666667</v>
      </c>
      <c r="AD118" s="949">
        <f t="shared" si="61"/>
        <v>0.62745098039215685</v>
      </c>
      <c r="AE118" s="950">
        <f t="shared" si="62"/>
        <v>0.8666666666666667</v>
      </c>
      <c r="AF118" s="948">
        <f t="shared" si="63"/>
        <v>0.62745098039215685</v>
      </c>
      <c r="AG118" s="949">
        <f t="shared" si="64"/>
        <v>0.8666666666666667</v>
      </c>
      <c r="AH118" s="949">
        <f t="shared" si="65"/>
        <v>0.23921568627450984</v>
      </c>
      <c r="AI118" s="950">
        <f t="shared" si="66"/>
        <v>1.4941176470588236</v>
      </c>
      <c r="AJ118" s="940"/>
      <c r="AK118" s="940"/>
      <c r="AL118" s="940"/>
      <c r="AM118" s="940"/>
      <c r="AN118" s="940"/>
      <c r="AO118" s="940"/>
      <c r="AP118" s="940"/>
      <c r="AQ118" s="940"/>
      <c r="AR118" s="940"/>
      <c r="AS118" s="940"/>
      <c r="AT118" s="940"/>
      <c r="AU118" s="940"/>
      <c r="AV118" s="940"/>
      <c r="AW118" s="940"/>
      <c r="AX118" s="940"/>
      <c r="AY118" s="940"/>
      <c r="AZ118" s="940"/>
      <c r="BA118" s="940"/>
      <c r="BB118" s="940"/>
      <c r="BC118" s="940"/>
      <c r="BD118" s="940"/>
      <c r="BE118" s="940"/>
      <c r="BF118" s="940"/>
      <c r="BG118" s="940"/>
      <c r="BH118" s="940"/>
      <c r="BI118" s="940"/>
      <c r="BJ118" s="940"/>
      <c r="BK118" s="940"/>
      <c r="BL118" s="940"/>
      <c r="BM118" s="940"/>
      <c r="BN118" s="940"/>
      <c r="BO118" s="940"/>
      <c r="BP118" s="940"/>
      <c r="BQ118" s="940"/>
      <c r="BR118" s="940"/>
      <c r="BS118" s="940"/>
      <c r="BT118" s="940"/>
      <c r="BU118" s="940"/>
      <c r="BV118" s="940"/>
      <c r="BW118" s="940"/>
      <c r="BX118" s="940"/>
      <c r="BY118" s="940"/>
      <c r="BZ118" s="940"/>
      <c r="CA118" s="940"/>
      <c r="CB118" s="940"/>
      <c r="CC118" s="940"/>
      <c r="CD118" s="940"/>
      <c r="CE118" s="940"/>
      <c r="CF118" s="940"/>
      <c r="CG118" s="940"/>
      <c r="CH118" s="940"/>
      <c r="CI118" s="940"/>
      <c r="CJ118" s="940"/>
      <c r="CK118" s="940"/>
      <c r="CL118" s="940"/>
      <c r="CM118" s="940"/>
      <c r="CN118" s="940"/>
      <c r="CO118" s="940"/>
      <c r="CP118" s="940"/>
      <c r="CQ118" s="940"/>
      <c r="CR118" s="940"/>
      <c r="CS118" s="940"/>
      <c r="CT118" s="940"/>
      <c r="CU118" s="940"/>
      <c r="CV118" s="940"/>
      <c r="CW118" s="940"/>
      <c r="CX118" s="940"/>
      <c r="CY118" s="940"/>
      <c r="CZ118" s="940"/>
      <c r="DA118" s="940"/>
      <c r="DB118" s="940"/>
      <c r="DC118" s="940"/>
      <c r="DD118" s="940"/>
      <c r="DE118" s="940"/>
      <c r="DF118" s="940"/>
      <c r="DG118" s="940"/>
      <c r="DH118" s="940"/>
      <c r="DI118" s="940"/>
      <c r="DJ118" s="940"/>
      <c r="DK118" s="940"/>
      <c r="DL118" s="940"/>
      <c r="DM118" s="940"/>
      <c r="DN118" s="940"/>
      <c r="DO118" s="940"/>
      <c r="DP118" s="940"/>
      <c r="DQ118" s="940"/>
      <c r="DR118" s="940"/>
      <c r="DS118" s="940"/>
      <c r="DT118" s="940"/>
      <c r="DU118" s="940"/>
      <c r="DV118" s="940"/>
      <c r="DW118" s="940"/>
    </row>
    <row r="119" spans="1:127" ht="13.7" customHeight="1" x14ac:dyDescent="0.3">
      <c r="A119" s="1216" t="s">
        <v>235</v>
      </c>
      <c r="B119" s="1217" t="str">
        <f t="shared" si="49"/>
        <v>rgb:[176,224,230], hsl:[186.7, 51.9, 79.6], hwb:[186.7, 69.0,  9.8]</v>
      </c>
      <c r="C119" s="919" t="str">
        <f t="shared" si="50"/>
        <v>rgb(176 224 230)</v>
      </c>
      <c r="D119" s="919" t="str">
        <f t="shared" si="51"/>
        <v>hsl(186.7 51.9% 79.6%)</v>
      </c>
      <c r="E119" s="919" t="str">
        <f t="shared" si="52"/>
        <v>hwb(186.7 69% 9.8%)</v>
      </c>
      <c r="F119" s="957" t="str">
        <f t="shared" si="53"/>
        <v>176</v>
      </c>
      <c r="G119" s="958" t="str">
        <f t="shared" si="36"/>
        <v>224</v>
      </c>
      <c r="H119" s="959" t="str">
        <f t="shared" si="37"/>
        <v>230</v>
      </c>
      <c r="I119" s="957" t="str">
        <f t="shared" si="54"/>
        <v>186.7</v>
      </c>
      <c r="J119" s="958" t="str">
        <f t="shared" si="38"/>
        <v xml:space="preserve"> 51.9</v>
      </c>
      <c r="K119" s="959" t="str">
        <f t="shared" si="39"/>
        <v xml:space="preserve"> 79.6</v>
      </c>
      <c r="L119" s="957" t="str">
        <f t="shared" si="55"/>
        <v>186.7</v>
      </c>
      <c r="M119" s="958" t="str">
        <f t="shared" si="56"/>
        <v xml:space="preserve"> 69.0</v>
      </c>
      <c r="N119" s="959" t="str">
        <f t="shared" si="40"/>
        <v xml:space="preserve">  9.8</v>
      </c>
      <c r="O119" s="977">
        <f t="shared" si="41"/>
        <v>186.7</v>
      </c>
      <c r="P119" s="978">
        <f t="shared" si="42"/>
        <v>51.9</v>
      </c>
      <c r="Q119" s="979">
        <f t="shared" si="57"/>
        <v>79.599999999999994</v>
      </c>
      <c r="R119" s="977">
        <f t="shared" si="58"/>
        <v>186.7</v>
      </c>
      <c r="S119" s="978">
        <f t="shared" si="59"/>
        <v>69</v>
      </c>
      <c r="T119" s="979">
        <f t="shared" si="43"/>
        <v>9.8000000000000007</v>
      </c>
      <c r="U119" s="966">
        <v>176</v>
      </c>
      <c r="V119" s="967">
        <v>224</v>
      </c>
      <c r="W119" s="968">
        <v>230</v>
      </c>
      <c r="X119" s="989">
        <f t="shared" si="67"/>
        <v>186.66666666666666</v>
      </c>
      <c r="Y119" s="990">
        <f t="shared" si="68"/>
        <v>51.923076923076948</v>
      </c>
      <c r="Z119" s="991">
        <f t="shared" si="69"/>
        <v>79.607843137254903</v>
      </c>
      <c r="AA119" s="989">
        <f t="shared" si="70"/>
        <v>69.019607843137251</v>
      </c>
      <c r="AB119" s="991">
        <f t="shared" si="71"/>
        <v>9.8039215686274499</v>
      </c>
      <c r="AC119" s="948">
        <f t="shared" si="60"/>
        <v>0.69019607843137254</v>
      </c>
      <c r="AD119" s="949">
        <f t="shared" si="61"/>
        <v>0.8784313725490196</v>
      </c>
      <c r="AE119" s="950">
        <f t="shared" si="62"/>
        <v>0.90196078431372551</v>
      </c>
      <c r="AF119" s="948">
        <f t="shared" si="63"/>
        <v>0.69019607843137254</v>
      </c>
      <c r="AG119" s="949">
        <f t="shared" si="64"/>
        <v>0.90196078431372551</v>
      </c>
      <c r="AH119" s="949">
        <f t="shared" si="65"/>
        <v>0.21176470588235297</v>
      </c>
      <c r="AI119" s="950">
        <f t="shared" si="66"/>
        <v>1.5921568627450982</v>
      </c>
      <c r="AJ119" s="940"/>
      <c r="AK119" s="940"/>
      <c r="AL119" s="940"/>
      <c r="AM119" s="940"/>
      <c r="AN119" s="940"/>
      <c r="AO119" s="940"/>
      <c r="AP119" s="940"/>
      <c r="AQ119" s="940"/>
      <c r="AR119" s="940"/>
      <c r="AS119" s="940"/>
      <c r="AT119" s="940"/>
      <c r="AU119" s="940"/>
      <c r="AV119" s="940"/>
      <c r="AW119" s="940"/>
      <c r="AX119" s="940"/>
      <c r="AY119" s="940"/>
      <c r="AZ119" s="940"/>
      <c r="BA119" s="940"/>
      <c r="BB119" s="940"/>
      <c r="BC119" s="940"/>
      <c r="BD119" s="940"/>
      <c r="BE119" s="940"/>
      <c r="BF119" s="940"/>
      <c r="BG119" s="940"/>
      <c r="BH119" s="940"/>
      <c r="BI119" s="940"/>
      <c r="BJ119" s="940"/>
      <c r="BK119" s="940"/>
      <c r="BL119" s="940"/>
      <c r="BM119" s="940"/>
      <c r="BN119" s="940"/>
      <c r="BO119" s="940"/>
      <c r="BP119" s="940"/>
      <c r="BQ119" s="940"/>
      <c r="BR119" s="940"/>
      <c r="BS119" s="940"/>
      <c r="BT119" s="940"/>
      <c r="BU119" s="940"/>
      <c r="BV119" s="940"/>
      <c r="BW119" s="940"/>
      <c r="BX119" s="940"/>
      <c r="BY119" s="940"/>
      <c r="BZ119" s="940"/>
      <c r="CA119" s="940"/>
      <c r="CB119" s="940"/>
      <c r="CC119" s="940"/>
      <c r="CD119" s="940"/>
      <c r="CE119" s="940"/>
      <c r="CF119" s="940"/>
      <c r="CG119" s="940"/>
      <c r="CH119" s="940"/>
      <c r="CI119" s="940"/>
      <c r="CJ119" s="940"/>
      <c r="CK119" s="940"/>
      <c r="CL119" s="940"/>
      <c r="CM119" s="940"/>
      <c r="CN119" s="940"/>
      <c r="CO119" s="940"/>
      <c r="CP119" s="940"/>
      <c r="CQ119" s="940"/>
      <c r="CR119" s="940"/>
      <c r="CS119" s="940"/>
      <c r="CT119" s="940"/>
      <c r="CU119" s="940"/>
      <c r="CV119" s="940"/>
      <c r="CW119" s="940"/>
      <c r="CX119" s="940"/>
      <c r="CY119" s="940"/>
      <c r="CZ119" s="940"/>
      <c r="DA119" s="940"/>
      <c r="DB119" s="940"/>
      <c r="DC119" s="940"/>
      <c r="DD119" s="940"/>
      <c r="DE119" s="940"/>
      <c r="DF119" s="940"/>
      <c r="DG119" s="940"/>
      <c r="DH119" s="940"/>
      <c r="DI119" s="940"/>
      <c r="DJ119" s="940"/>
      <c r="DK119" s="940"/>
      <c r="DL119" s="940"/>
      <c r="DM119" s="940"/>
      <c r="DN119" s="940"/>
      <c r="DO119" s="940"/>
      <c r="DP119" s="940"/>
      <c r="DQ119" s="940"/>
      <c r="DR119" s="940"/>
      <c r="DS119" s="940"/>
      <c r="DT119" s="940"/>
      <c r="DU119" s="940"/>
      <c r="DV119" s="940"/>
      <c r="DW119" s="940"/>
    </row>
    <row r="120" spans="1:127" ht="13.7" customHeight="1" x14ac:dyDescent="0.3">
      <c r="A120" s="1216" t="s">
        <v>236</v>
      </c>
      <c r="B120" s="1217" t="str">
        <f t="shared" si="49"/>
        <v>rgb:[128,  0,128], hsl:[300.0,100.0, 25.1], hwb:[300.0,  0.0, 49.8]</v>
      </c>
      <c r="C120" s="919" t="str">
        <f t="shared" si="50"/>
        <v>rgb(128 0 128)</v>
      </c>
      <c r="D120" s="919" t="str">
        <f t="shared" si="51"/>
        <v>hsl(300 100% 25.1%)</v>
      </c>
      <c r="E120" s="919" t="str">
        <f t="shared" si="52"/>
        <v>hwb(300 0% 49.8%)</v>
      </c>
      <c r="F120" s="957" t="str">
        <f t="shared" si="53"/>
        <v>128</v>
      </c>
      <c r="G120" s="958" t="str">
        <f t="shared" si="36"/>
        <v xml:space="preserve">  0</v>
      </c>
      <c r="H120" s="959" t="str">
        <f t="shared" si="37"/>
        <v>128</v>
      </c>
      <c r="I120" s="957" t="str">
        <f t="shared" si="54"/>
        <v>300.0</v>
      </c>
      <c r="J120" s="958" t="str">
        <f t="shared" si="38"/>
        <v>100.0</v>
      </c>
      <c r="K120" s="959" t="str">
        <f t="shared" si="39"/>
        <v xml:space="preserve"> 25.1</v>
      </c>
      <c r="L120" s="957" t="str">
        <f t="shared" si="55"/>
        <v>300.0</v>
      </c>
      <c r="M120" s="958" t="str">
        <f t="shared" si="56"/>
        <v xml:space="preserve">  0.0</v>
      </c>
      <c r="N120" s="959" t="str">
        <f t="shared" si="40"/>
        <v xml:space="preserve"> 49.8</v>
      </c>
      <c r="O120" s="977">
        <f t="shared" si="41"/>
        <v>300</v>
      </c>
      <c r="P120" s="978">
        <f t="shared" si="42"/>
        <v>100</v>
      </c>
      <c r="Q120" s="979">
        <f t="shared" si="57"/>
        <v>25.1</v>
      </c>
      <c r="R120" s="977">
        <f t="shared" si="58"/>
        <v>300</v>
      </c>
      <c r="S120" s="978">
        <f t="shared" si="59"/>
        <v>0</v>
      </c>
      <c r="T120" s="979">
        <f t="shared" si="43"/>
        <v>49.8</v>
      </c>
      <c r="U120" s="966">
        <v>128</v>
      </c>
      <c r="V120" s="967">
        <v>0</v>
      </c>
      <c r="W120" s="968">
        <v>128</v>
      </c>
      <c r="X120" s="989">
        <f t="shared" si="67"/>
        <v>300</v>
      </c>
      <c r="Y120" s="990">
        <f t="shared" si="68"/>
        <v>100</v>
      </c>
      <c r="Z120" s="991">
        <f t="shared" si="69"/>
        <v>25.098039215686274</v>
      </c>
      <c r="AA120" s="989">
        <f t="shared" si="70"/>
        <v>0</v>
      </c>
      <c r="AB120" s="991">
        <f t="shared" si="71"/>
        <v>49.803921568627452</v>
      </c>
      <c r="AC120" s="948">
        <f t="shared" si="60"/>
        <v>0.50196078431372548</v>
      </c>
      <c r="AD120" s="949">
        <f t="shared" si="61"/>
        <v>0</v>
      </c>
      <c r="AE120" s="950">
        <f t="shared" si="62"/>
        <v>0.50196078431372548</v>
      </c>
      <c r="AF120" s="948">
        <f t="shared" si="63"/>
        <v>0</v>
      </c>
      <c r="AG120" s="949">
        <f t="shared" si="64"/>
        <v>0.50196078431372548</v>
      </c>
      <c r="AH120" s="949">
        <f t="shared" si="65"/>
        <v>0.50196078431372548</v>
      </c>
      <c r="AI120" s="950">
        <f t="shared" si="66"/>
        <v>0.50196078431372548</v>
      </c>
      <c r="AJ120" s="940"/>
      <c r="AK120" s="940"/>
      <c r="AL120" s="940"/>
      <c r="AM120" s="940"/>
      <c r="AN120" s="940"/>
      <c r="AO120" s="940"/>
      <c r="AP120" s="940"/>
      <c r="AQ120" s="940"/>
      <c r="AR120" s="940"/>
      <c r="AS120" s="940"/>
      <c r="AT120" s="940"/>
      <c r="AU120" s="940"/>
      <c r="AV120" s="940"/>
      <c r="AW120" s="940"/>
      <c r="AX120" s="940"/>
      <c r="AY120" s="940"/>
      <c r="AZ120" s="940"/>
      <c r="BA120" s="940"/>
      <c r="BB120" s="940"/>
      <c r="BC120" s="940"/>
      <c r="BD120" s="940"/>
      <c r="BE120" s="940"/>
      <c r="BF120" s="940"/>
      <c r="BG120" s="940"/>
      <c r="BH120" s="940"/>
      <c r="BI120" s="940"/>
      <c r="BJ120" s="940"/>
      <c r="BK120" s="940"/>
      <c r="BL120" s="940"/>
      <c r="BM120" s="940"/>
      <c r="BN120" s="940"/>
      <c r="BO120" s="940"/>
      <c r="BP120" s="940"/>
      <c r="BQ120" s="940"/>
      <c r="BR120" s="940"/>
      <c r="BS120" s="940"/>
      <c r="BT120" s="940"/>
      <c r="BU120" s="940"/>
      <c r="BV120" s="940"/>
      <c r="BW120" s="940"/>
      <c r="BX120" s="940"/>
      <c r="BY120" s="940"/>
      <c r="BZ120" s="940"/>
      <c r="CA120" s="940"/>
      <c r="CB120" s="940"/>
      <c r="CC120" s="940"/>
      <c r="CD120" s="940"/>
      <c r="CE120" s="940"/>
      <c r="CF120" s="940"/>
      <c r="CG120" s="940"/>
      <c r="CH120" s="940"/>
      <c r="CI120" s="940"/>
      <c r="CJ120" s="940"/>
      <c r="CK120" s="940"/>
      <c r="CL120" s="940"/>
      <c r="CM120" s="940"/>
      <c r="CN120" s="940"/>
      <c r="CO120" s="940"/>
      <c r="CP120" s="940"/>
      <c r="CQ120" s="940"/>
      <c r="CR120" s="940"/>
      <c r="CS120" s="940"/>
      <c r="CT120" s="940"/>
      <c r="CU120" s="940"/>
      <c r="CV120" s="940"/>
      <c r="CW120" s="940"/>
      <c r="CX120" s="940"/>
      <c r="CY120" s="940"/>
      <c r="CZ120" s="940"/>
      <c r="DA120" s="940"/>
      <c r="DB120" s="940"/>
      <c r="DC120" s="940"/>
      <c r="DD120" s="940"/>
      <c r="DE120" s="940"/>
      <c r="DF120" s="940"/>
      <c r="DG120" s="940"/>
      <c r="DH120" s="940"/>
      <c r="DI120" s="940"/>
      <c r="DJ120" s="940"/>
      <c r="DK120" s="940"/>
      <c r="DL120" s="940"/>
      <c r="DM120" s="940"/>
      <c r="DN120" s="940"/>
      <c r="DO120" s="940"/>
      <c r="DP120" s="940"/>
      <c r="DQ120" s="940"/>
      <c r="DR120" s="940"/>
      <c r="DS120" s="940"/>
      <c r="DT120" s="940"/>
      <c r="DU120" s="940"/>
      <c r="DV120" s="940"/>
      <c r="DW120" s="940"/>
    </row>
    <row r="121" spans="1:127" ht="13.7" customHeight="1" x14ac:dyDescent="0.3">
      <c r="A121" s="1216" t="s">
        <v>237</v>
      </c>
      <c r="B121" s="1217" t="str">
        <f t="shared" si="49"/>
        <v>rgb:[102, 51,153], hsl:[270.0, 50.0, 40.0], hwb:[270.0, 20.0, 40.0]</v>
      </c>
      <c r="C121" s="919" t="str">
        <f t="shared" si="50"/>
        <v>rgb(102 51 153)</v>
      </c>
      <c r="D121" s="919" t="str">
        <f t="shared" si="51"/>
        <v>hsl(270 50% 40%)</v>
      </c>
      <c r="E121" s="919" t="str">
        <f t="shared" si="52"/>
        <v>hwb(270 20% 40%)</v>
      </c>
      <c r="F121" s="957" t="str">
        <f t="shared" si="53"/>
        <v>102</v>
      </c>
      <c r="G121" s="958" t="str">
        <f t="shared" si="36"/>
        <v xml:space="preserve"> 51</v>
      </c>
      <c r="H121" s="959" t="str">
        <f t="shared" si="37"/>
        <v>153</v>
      </c>
      <c r="I121" s="957" t="str">
        <f t="shared" si="54"/>
        <v>270.0</v>
      </c>
      <c r="J121" s="958" t="str">
        <f t="shared" si="38"/>
        <v xml:space="preserve"> 50.0</v>
      </c>
      <c r="K121" s="959" t="str">
        <f t="shared" si="39"/>
        <v xml:space="preserve"> 40.0</v>
      </c>
      <c r="L121" s="957" t="str">
        <f t="shared" si="55"/>
        <v>270.0</v>
      </c>
      <c r="M121" s="958" t="str">
        <f t="shared" si="56"/>
        <v xml:space="preserve"> 20.0</v>
      </c>
      <c r="N121" s="959" t="str">
        <f t="shared" si="40"/>
        <v xml:space="preserve"> 40.0</v>
      </c>
      <c r="O121" s="977">
        <f t="shared" si="41"/>
        <v>270</v>
      </c>
      <c r="P121" s="978">
        <f t="shared" si="42"/>
        <v>50</v>
      </c>
      <c r="Q121" s="979">
        <f t="shared" si="57"/>
        <v>40</v>
      </c>
      <c r="R121" s="977">
        <f t="shared" si="58"/>
        <v>270</v>
      </c>
      <c r="S121" s="978">
        <f t="shared" si="59"/>
        <v>20</v>
      </c>
      <c r="T121" s="979">
        <f t="shared" si="43"/>
        <v>40</v>
      </c>
      <c r="U121" s="966">
        <v>102</v>
      </c>
      <c r="V121" s="967">
        <v>51</v>
      </c>
      <c r="W121" s="968">
        <v>153</v>
      </c>
      <c r="X121" s="989">
        <f t="shared" si="67"/>
        <v>270</v>
      </c>
      <c r="Y121" s="990">
        <f t="shared" si="68"/>
        <v>49.999999999999993</v>
      </c>
      <c r="Z121" s="991">
        <f t="shared" si="69"/>
        <v>40</v>
      </c>
      <c r="AA121" s="989">
        <f t="shared" si="70"/>
        <v>20</v>
      </c>
      <c r="AB121" s="991">
        <f t="shared" si="71"/>
        <v>40</v>
      </c>
      <c r="AC121" s="948">
        <f t="shared" si="60"/>
        <v>0.4</v>
      </c>
      <c r="AD121" s="949">
        <f t="shared" si="61"/>
        <v>0.2</v>
      </c>
      <c r="AE121" s="950">
        <f t="shared" si="62"/>
        <v>0.6</v>
      </c>
      <c r="AF121" s="948">
        <f t="shared" si="63"/>
        <v>0.2</v>
      </c>
      <c r="AG121" s="949">
        <f t="shared" si="64"/>
        <v>0.6</v>
      </c>
      <c r="AH121" s="949">
        <f t="shared" si="65"/>
        <v>0.39999999999999997</v>
      </c>
      <c r="AI121" s="950">
        <f t="shared" si="66"/>
        <v>0.8</v>
      </c>
      <c r="AJ121" s="940"/>
      <c r="AK121" s="940"/>
      <c r="AL121" s="940"/>
      <c r="AM121" s="940"/>
      <c r="AN121" s="940"/>
      <c r="AO121" s="940"/>
      <c r="AP121" s="940"/>
      <c r="AQ121" s="940"/>
      <c r="AR121" s="940"/>
      <c r="AS121" s="940"/>
      <c r="AT121" s="940"/>
      <c r="AU121" s="940"/>
      <c r="AV121" s="940"/>
      <c r="AW121" s="940"/>
      <c r="AX121" s="940"/>
      <c r="AY121" s="940"/>
      <c r="AZ121" s="940"/>
      <c r="BA121" s="940"/>
      <c r="BB121" s="940"/>
      <c r="BC121" s="940"/>
      <c r="BD121" s="940"/>
      <c r="BE121" s="940"/>
      <c r="BF121" s="940"/>
      <c r="BG121" s="940"/>
      <c r="BH121" s="940"/>
      <c r="BI121" s="940"/>
      <c r="BJ121" s="940"/>
      <c r="BK121" s="940"/>
      <c r="BL121" s="940"/>
      <c r="BM121" s="940"/>
      <c r="BN121" s="940"/>
      <c r="BO121" s="940"/>
      <c r="BP121" s="940"/>
      <c r="BQ121" s="940"/>
      <c r="BR121" s="940"/>
      <c r="BS121" s="940"/>
      <c r="BT121" s="940"/>
      <c r="BU121" s="940"/>
      <c r="BV121" s="940"/>
      <c r="BW121" s="940"/>
      <c r="BX121" s="940"/>
      <c r="BY121" s="940"/>
      <c r="BZ121" s="940"/>
      <c r="CA121" s="940"/>
      <c r="CB121" s="940"/>
      <c r="CC121" s="940"/>
      <c r="CD121" s="940"/>
      <c r="CE121" s="940"/>
      <c r="CF121" s="940"/>
      <c r="CG121" s="940"/>
      <c r="CH121" s="940"/>
      <c r="CI121" s="940"/>
      <c r="CJ121" s="940"/>
      <c r="CK121" s="940"/>
      <c r="CL121" s="940"/>
      <c r="CM121" s="940"/>
      <c r="CN121" s="940"/>
      <c r="CO121" s="940"/>
      <c r="CP121" s="940"/>
      <c r="CQ121" s="940"/>
      <c r="CR121" s="940"/>
      <c r="CS121" s="940"/>
      <c r="CT121" s="940"/>
      <c r="CU121" s="940"/>
      <c r="CV121" s="940"/>
      <c r="CW121" s="940"/>
      <c r="CX121" s="940"/>
      <c r="CY121" s="940"/>
      <c r="CZ121" s="940"/>
      <c r="DA121" s="940"/>
      <c r="DB121" s="940"/>
      <c r="DC121" s="940"/>
      <c r="DD121" s="940"/>
      <c r="DE121" s="940"/>
      <c r="DF121" s="940"/>
      <c r="DG121" s="940"/>
      <c r="DH121" s="940"/>
      <c r="DI121" s="940"/>
      <c r="DJ121" s="940"/>
      <c r="DK121" s="940"/>
      <c r="DL121" s="940"/>
      <c r="DM121" s="940"/>
      <c r="DN121" s="940"/>
      <c r="DO121" s="940"/>
      <c r="DP121" s="940"/>
      <c r="DQ121" s="940"/>
      <c r="DR121" s="940"/>
      <c r="DS121" s="940"/>
      <c r="DT121" s="940"/>
      <c r="DU121" s="940"/>
      <c r="DV121" s="940"/>
      <c r="DW121" s="940"/>
    </row>
    <row r="122" spans="1:127" ht="13.7" customHeight="1" x14ac:dyDescent="0.3">
      <c r="A122" s="1216" t="s">
        <v>238</v>
      </c>
      <c r="B122" s="1217" t="str">
        <f t="shared" si="49"/>
        <v>rgb:[255,  0,  0], hsl:[  0.0,100.0, 50.0], hwb:[  0.0,  0.0,  0.0]</v>
      </c>
      <c r="C122" s="919" t="str">
        <f t="shared" si="50"/>
        <v>rgb(255 0 0)</v>
      </c>
      <c r="D122" s="919" t="str">
        <f t="shared" si="51"/>
        <v>hsl(0 100% 50%)</v>
      </c>
      <c r="E122" s="919" t="str">
        <f t="shared" si="52"/>
        <v>hwb(0 0% 0%)</v>
      </c>
      <c r="F122" s="957" t="str">
        <f t="shared" si="53"/>
        <v>255</v>
      </c>
      <c r="G122" s="958" t="str">
        <f t="shared" si="36"/>
        <v xml:space="preserve">  0</v>
      </c>
      <c r="H122" s="959" t="str">
        <f t="shared" si="37"/>
        <v xml:space="preserve">  0</v>
      </c>
      <c r="I122" s="957" t="str">
        <f t="shared" si="54"/>
        <v xml:space="preserve">  0.0</v>
      </c>
      <c r="J122" s="958" t="str">
        <f t="shared" si="38"/>
        <v>100.0</v>
      </c>
      <c r="K122" s="959" t="str">
        <f t="shared" si="39"/>
        <v xml:space="preserve"> 50.0</v>
      </c>
      <c r="L122" s="957" t="str">
        <f t="shared" si="55"/>
        <v xml:space="preserve">  0.0</v>
      </c>
      <c r="M122" s="958" t="str">
        <f t="shared" si="56"/>
        <v xml:space="preserve">  0.0</v>
      </c>
      <c r="N122" s="959" t="str">
        <f t="shared" si="40"/>
        <v xml:space="preserve">  0.0</v>
      </c>
      <c r="O122" s="977">
        <f t="shared" si="41"/>
        <v>0</v>
      </c>
      <c r="P122" s="978">
        <f t="shared" si="42"/>
        <v>100</v>
      </c>
      <c r="Q122" s="979">
        <f t="shared" si="57"/>
        <v>50</v>
      </c>
      <c r="R122" s="977">
        <f t="shared" si="58"/>
        <v>0</v>
      </c>
      <c r="S122" s="978">
        <f t="shared" si="59"/>
        <v>0</v>
      </c>
      <c r="T122" s="979">
        <f t="shared" si="43"/>
        <v>0</v>
      </c>
      <c r="U122" s="966">
        <v>255</v>
      </c>
      <c r="V122" s="967">
        <v>0</v>
      </c>
      <c r="W122" s="968">
        <v>0</v>
      </c>
      <c r="X122" s="989">
        <f t="shared" si="67"/>
        <v>0</v>
      </c>
      <c r="Y122" s="990">
        <f t="shared" si="68"/>
        <v>100</v>
      </c>
      <c r="Z122" s="991">
        <f t="shared" si="69"/>
        <v>50</v>
      </c>
      <c r="AA122" s="989">
        <f t="shared" si="70"/>
        <v>0</v>
      </c>
      <c r="AB122" s="991">
        <f t="shared" si="71"/>
        <v>0</v>
      </c>
      <c r="AC122" s="948">
        <f t="shared" si="60"/>
        <v>1</v>
      </c>
      <c r="AD122" s="949">
        <f t="shared" si="61"/>
        <v>0</v>
      </c>
      <c r="AE122" s="950">
        <f t="shared" si="62"/>
        <v>0</v>
      </c>
      <c r="AF122" s="948">
        <f t="shared" si="63"/>
        <v>0</v>
      </c>
      <c r="AG122" s="949">
        <f t="shared" si="64"/>
        <v>1</v>
      </c>
      <c r="AH122" s="949">
        <f t="shared" si="65"/>
        <v>1</v>
      </c>
      <c r="AI122" s="950">
        <f t="shared" si="66"/>
        <v>1</v>
      </c>
      <c r="AJ122" s="940"/>
      <c r="AK122" s="940"/>
      <c r="AL122" s="940"/>
      <c r="AM122" s="940"/>
      <c r="AN122" s="940"/>
      <c r="AO122" s="940"/>
      <c r="AP122" s="940"/>
      <c r="AQ122" s="940"/>
      <c r="AR122" s="940"/>
      <c r="AS122" s="940"/>
      <c r="AT122" s="940"/>
      <c r="AU122" s="940"/>
      <c r="AV122" s="940"/>
      <c r="AW122" s="940"/>
      <c r="AX122" s="940"/>
      <c r="AY122" s="940"/>
      <c r="AZ122" s="940"/>
      <c r="BA122" s="940"/>
      <c r="BB122" s="940"/>
      <c r="BC122" s="940"/>
      <c r="BD122" s="940"/>
      <c r="BE122" s="940"/>
      <c r="BF122" s="940"/>
      <c r="BG122" s="940"/>
      <c r="BH122" s="940"/>
      <c r="BI122" s="940"/>
      <c r="BJ122" s="940"/>
      <c r="BK122" s="940"/>
      <c r="BL122" s="940"/>
      <c r="BM122" s="940"/>
      <c r="BN122" s="940"/>
      <c r="BO122" s="940"/>
      <c r="BP122" s="940"/>
      <c r="BQ122" s="940"/>
      <c r="BR122" s="940"/>
      <c r="BS122" s="940"/>
      <c r="BT122" s="940"/>
      <c r="BU122" s="940"/>
      <c r="BV122" s="940"/>
      <c r="BW122" s="940"/>
      <c r="BX122" s="940"/>
      <c r="BY122" s="940"/>
      <c r="BZ122" s="940"/>
      <c r="CA122" s="940"/>
      <c r="CB122" s="940"/>
      <c r="CC122" s="940"/>
      <c r="CD122" s="940"/>
      <c r="CE122" s="940"/>
      <c r="CF122" s="940"/>
      <c r="CG122" s="940"/>
      <c r="CH122" s="940"/>
      <c r="CI122" s="940"/>
      <c r="CJ122" s="940"/>
      <c r="CK122" s="940"/>
      <c r="CL122" s="940"/>
      <c r="CM122" s="940"/>
      <c r="CN122" s="940"/>
      <c r="CO122" s="940"/>
      <c r="CP122" s="940"/>
      <c r="CQ122" s="940"/>
      <c r="CR122" s="940"/>
      <c r="CS122" s="940"/>
      <c r="CT122" s="940"/>
      <c r="CU122" s="940"/>
      <c r="CV122" s="940"/>
      <c r="CW122" s="940"/>
      <c r="CX122" s="940"/>
      <c r="CY122" s="940"/>
      <c r="CZ122" s="940"/>
      <c r="DA122" s="940"/>
      <c r="DB122" s="940"/>
      <c r="DC122" s="940"/>
      <c r="DD122" s="940"/>
      <c r="DE122" s="940"/>
      <c r="DF122" s="940"/>
      <c r="DG122" s="940"/>
      <c r="DH122" s="940"/>
      <c r="DI122" s="940"/>
      <c r="DJ122" s="940"/>
      <c r="DK122" s="940"/>
      <c r="DL122" s="940"/>
      <c r="DM122" s="940"/>
      <c r="DN122" s="940"/>
      <c r="DO122" s="940"/>
      <c r="DP122" s="940"/>
      <c r="DQ122" s="940"/>
      <c r="DR122" s="940"/>
      <c r="DS122" s="940"/>
      <c r="DT122" s="940"/>
      <c r="DU122" s="940"/>
      <c r="DV122" s="940"/>
      <c r="DW122" s="940"/>
    </row>
    <row r="123" spans="1:127" ht="13.7" customHeight="1" x14ac:dyDescent="0.3">
      <c r="A123" s="1216" t="s">
        <v>239</v>
      </c>
      <c r="B123" s="1217" t="str">
        <f t="shared" si="49"/>
        <v>rgb:[188,143,143], hsl:[  0.0, 25.1, 64.9], hwb:[  0.0, 56.1, 26.3]</v>
      </c>
      <c r="C123" s="919" t="str">
        <f t="shared" si="50"/>
        <v>rgb(188 143 143)</v>
      </c>
      <c r="D123" s="919" t="str">
        <f t="shared" si="51"/>
        <v>hsl(0 25.1% 64.9%)</v>
      </c>
      <c r="E123" s="919" t="str">
        <f t="shared" si="52"/>
        <v>hwb(0 56.1% 26.3%)</v>
      </c>
      <c r="F123" s="957" t="str">
        <f t="shared" si="53"/>
        <v>188</v>
      </c>
      <c r="G123" s="958" t="str">
        <f t="shared" si="36"/>
        <v>143</v>
      </c>
      <c r="H123" s="959" t="str">
        <f t="shared" si="37"/>
        <v>143</v>
      </c>
      <c r="I123" s="957" t="str">
        <f t="shared" si="54"/>
        <v xml:space="preserve">  0.0</v>
      </c>
      <c r="J123" s="958" t="str">
        <f t="shared" si="38"/>
        <v xml:space="preserve"> 25.1</v>
      </c>
      <c r="K123" s="959" t="str">
        <f t="shared" si="39"/>
        <v xml:space="preserve"> 64.9</v>
      </c>
      <c r="L123" s="957" t="str">
        <f t="shared" si="55"/>
        <v xml:space="preserve">  0.0</v>
      </c>
      <c r="M123" s="958" t="str">
        <f t="shared" si="56"/>
        <v xml:space="preserve"> 56.1</v>
      </c>
      <c r="N123" s="959" t="str">
        <f t="shared" si="40"/>
        <v xml:space="preserve"> 26.3</v>
      </c>
      <c r="O123" s="977">
        <f t="shared" si="41"/>
        <v>0</v>
      </c>
      <c r="P123" s="978">
        <f t="shared" si="42"/>
        <v>25.1</v>
      </c>
      <c r="Q123" s="979">
        <f t="shared" si="57"/>
        <v>64.900000000000006</v>
      </c>
      <c r="R123" s="977">
        <f t="shared" si="58"/>
        <v>0</v>
      </c>
      <c r="S123" s="978">
        <f t="shared" si="59"/>
        <v>56.1</v>
      </c>
      <c r="T123" s="979">
        <f t="shared" si="43"/>
        <v>26.3</v>
      </c>
      <c r="U123" s="966">
        <v>188</v>
      </c>
      <c r="V123" s="967">
        <v>143</v>
      </c>
      <c r="W123" s="968">
        <v>143</v>
      </c>
      <c r="X123" s="989">
        <f t="shared" si="67"/>
        <v>0</v>
      </c>
      <c r="Y123" s="990">
        <f t="shared" si="68"/>
        <v>25.13966480446928</v>
      </c>
      <c r="Z123" s="991">
        <f t="shared" si="69"/>
        <v>64.901960784313729</v>
      </c>
      <c r="AA123" s="989">
        <f t="shared" si="70"/>
        <v>56.078431372549019</v>
      </c>
      <c r="AB123" s="991">
        <f t="shared" si="71"/>
        <v>26.274509803921564</v>
      </c>
      <c r="AC123" s="948">
        <f t="shared" si="60"/>
        <v>0.73725490196078436</v>
      </c>
      <c r="AD123" s="949">
        <f t="shared" si="61"/>
        <v>0.5607843137254902</v>
      </c>
      <c r="AE123" s="950">
        <f t="shared" si="62"/>
        <v>0.5607843137254902</v>
      </c>
      <c r="AF123" s="948">
        <f t="shared" si="63"/>
        <v>0.5607843137254902</v>
      </c>
      <c r="AG123" s="949">
        <f t="shared" si="64"/>
        <v>0.73725490196078436</v>
      </c>
      <c r="AH123" s="949">
        <f t="shared" si="65"/>
        <v>0.17647058823529416</v>
      </c>
      <c r="AI123" s="950">
        <f t="shared" si="66"/>
        <v>1.2980392156862746</v>
      </c>
      <c r="AJ123" s="940"/>
      <c r="AK123" s="940"/>
      <c r="AL123" s="940"/>
      <c r="AM123" s="940"/>
      <c r="AN123" s="940"/>
      <c r="AO123" s="940"/>
      <c r="AP123" s="940"/>
      <c r="AQ123" s="940"/>
      <c r="AR123" s="940"/>
      <c r="AS123" s="940"/>
      <c r="AT123" s="940"/>
      <c r="AU123" s="940"/>
      <c r="AV123" s="940"/>
      <c r="AW123" s="940"/>
      <c r="AX123" s="940"/>
      <c r="AY123" s="940"/>
      <c r="AZ123" s="940"/>
      <c r="BA123" s="940"/>
      <c r="BB123" s="940"/>
      <c r="BC123" s="940"/>
      <c r="BD123" s="940"/>
      <c r="BE123" s="940"/>
      <c r="BF123" s="940"/>
      <c r="BG123" s="940"/>
      <c r="BH123" s="940"/>
      <c r="BI123" s="940"/>
      <c r="BJ123" s="940"/>
      <c r="BK123" s="940"/>
      <c r="BL123" s="940"/>
      <c r="BM123" s="940"/>
      <c r="BN123" s="940"/>
      <c r="BO123" s="940"/>
      <c r="BP123" s="940"/>
      <c r="BQ123" s="940"/>
      <c r="BR123" s="940"/>
      <c r="BS123" s="940"/>
      <c r="BT123" s="940"/>
      <c r="BU123" s="940"/>
      <c r="BV123" s="940"/>
      <c r="BW123" s="940"/>
      <c r="BX123" s="940"/>
      <c r="BY123" s="940"/>
      <c r="BZ123" s="940"/>
      <c r="CA123" s="940"/>
      <c r="CB123" s="940"/>
      <c r="CC123" s="940"/>
      <c r="CD123" s="940"/>
      <c r="CE123" s="940"/>
      <c r="CF123" s="940"/>
      <c r="CG123" s="940"/>
      <c r="CH123" s="940"/>
      <c r="CI123" s="940"/>
      <c r="CJ123" s="940"/>
      <c r="CK123" s="940"/>
      <c r="CL123" s="940"/>
      <c r="CM123" s="940"/>
      <c r="CN123" s="940"/>
      <c r="CO123" s="940"/>
      <c r="CP123" s="940"/>
      <c r="CQ123" s="940"/>
      <c r="CR123" s="940"/>
      <c r="CS123" s="940"/>
      <c r="CT123" s="940"/>
      <c r="CU123" s="940"/>
      <c r="CV123" s="940"/>
      <c r="CW123" s="940"/>
      <c r="CX123" s="940"/>
      <c r="CY123" s="940"/>
      <c r="CZ123" s="940"/>
      <c r="DA123" s="940"/>
      <c r="DB123" s="940"/>
      <c r="DC123" s="940"/>
      <c r="DD123" s="940"/>
      <c r="DE123" s="940"/>
      <c r="DF123" s="940"/>
      <c r="DG123" s="940"/>
      <c r="DH123" s="940"/>
      <c r="DI123" s="940"/>
      <c r="DJ123" s="940"/>
      <c r="DK123" s="940"/>
      <c r="DL123" s="940"/>
      <c r="DM123" s="940"/>
      <c r="DN123" s="940"/>
      <c r="DO123" s="940"/>
      <c r="DP123" s="940"/>
      <c r="DQ123" s="940"/>
      <c r="DR123" s="940"/>
      <c r="DS123" s="940"/>
      <c r="DT123" s="940"/>
      <c r="DU123" s="940"/>
      <c r="DV123" s="940"/>
      <c r="DW123" s="940"/>
    </row>
    <row r="124" spans="1:127" ht="13.7" customHeight="1" x14ac:dyDescent="0.3">
      <c r="A124" s="1216" t="s">
        <v>240</v>
      </c>
      <c r="B124" s="1217" t="str">
        <f t="shared" si="49"/>
        <v>rgb:[ 65,105,225], hsl:[225.0, 72.7, 56.9], hwb:[225.0, 25.5, 11.8]</v>
      </c>
      <c r="C124" s="919" t="str">
        <f t="shared" si="50"/>
        <v>rgb(65 105 225)</v>
      </c>
      <c r="D124" s="919" t="str">
        <f t="shared" si="51"/>
        <v>hsl(225 72.7% 56.9%)</v>
      </c>
      <c r="E124" s="919" t="str">
        <f t="shared" si="52"/>
        <v>hwb(225 25.5% 11.8%)</v>
      </c>
      <c r="F124" s="957" t="str">
        <f t="shared" si="53"/>
        <v xml:space="preserve"> 65</v>
      </c>
      <c r="G124" s="958" t="str">
        <f t="shared" si="36"/>
        <v>105</v>
      </c>
      <c r="H124" s="959" t="str">
        <f t="shared" si="37"/>
        <v>225</v>
      </c>
      <c r="I124" s="957" t="str">
        <f t="shared" si="54"/>
        <v>225.0</v>
      </c>
      <c r="J124" s="958" t="str">
        <f t="shared" si="38"/>
        <v xml:space="preserve"> 72.7</v>
      </c>
      <c r="K124" s="959" t="str">
        <f t="shared" si="39"/>
        <v xml:space="preserve"> 56.9</v>
      </c>
      <c r="L124" s="957" t="str">
        <f t="shared" si="55"/>
        <v>225.0</v>
      </c>
      <c r="M124" s="958" t="str">
        <f t="shared" si="56"/>
        <v xml:space="preserve"> 25.5</v>
      </c>
      <c r="N124" s="959" t="str">
        <f t="shared" si="40"/>
        <v xml:space="preserve"> 11.8</v>
      </c>
      <c r="O124" s="977">
        <f t="shared" si="41"/>
        <v>225</v>
      </c>
      <c r="P124" s="978">
        <f t="shared" si="42"/>
        <v>72.7</v>
      </c>
      <c r="Q124" s="979">
        <f t="shared" si="57"/>
        <v>56.9</v>
      </c>
      <c r="R124" s="977">
        <f t="shared" si="58"/>
        <v>225</v>
      </c>
      <c r="S124" s="978">
        <f t="shared" si="59"/>
        <v>25.5</v>
      </c>
      <c r="T124" s="979">
        <f t="shared" si="43"/>
        <v>11.8</v>
      </c>
      <c r="U124" s="966">
        <v>65</v>
      </c>
      <c r="V124" s="967">
        <v>105</v>
      </c>
      <c r="W124" s="968">
        <v>225</v>
      </c>
      <c r="X124" s="989">
        <f t="shared" si="67"/>
        <v>225</v>
      </c>
      <c r="Y124" s="990">
        <f t="shared" si="68"/>
        <v>72.72727272727272</v>
      </c>
      <c r="Z124" s="991">
        <f t="shared" si="69"/>
        <v>56.862745098039213</v>
      </c>
      <c r="AA124" s="989">
        <f t="shared" si="70"/>
        <v>25.490196078431371</v>
      </c>
      <c r="AB124" s="991">
        <f t="shared" si="71"/>
        <v>11.764705882352944</v>
      </c>
      <c r="AC124" s="948">
        <f t="shared" si="60"/>
        <v>0.25490196078431371</v>
      </c>
      <c r="AD124" s="949">
        <f t="shared" si="61"/>
        <v>0.41176470588235292</v>
      </c>
      <c r="AE124" s="950">
        <f t="shared" si="62"/>
        <v>0.88235294117647056</v>
      </c>
      <c r="AF124" s="948">
        <f t="shared" si="63"/>
        <v>0.25490196078431371</v>
      </c>
      <c r="AG124" s="949">
        <f t="shared" si="64"/>
        <v>0.88235294117647056</v>
      </c>
      <c r="AH124" s="949">
        <f t="shared" si="65"/>
        <v>0.62745098039215685</v>
      </c>
      <c r="AI124" s="950">
        <f t="shared" si="66"/>
        <v>1.1372549019607843</v>
      </c>
      <c r="AJ124" s="940"/>
      <c r="AK124" s="940"/>
      <c r="AL124" s="940"/>
      <c r="AM124" s="940"/>
      <c r="AN124" s="940"/>
      <c r="AO124" s="940"/>
      <c r="AP124" s="940"/>
      <c r="AQ124" s="940"/>
      <c r="AR124" s="940"/>
      <c r="AS124" s="940"/>
      <c r="AT124" s="940"/>
      <c r="AU124" s="940"/>
      <c r="AV124" s="940"/>
      <c r="AW124" s="940"/>
      <c r="AX124" s="940"/>
      <c r="AY124" s="940"/>
      <c r="AZ124" s="940"/>
      <c r="BA124" s="940"/>
      <c r="BB124" s="940"/>
      <c r="BC124" s="940"/>
      <c r="BD124" s="940"/>
      <c r="BE124" s="940"/>
      <c r="BF124" s="940"/>
      <c r="BG124" s="940"/>
      <c r="BH124" s="940"/>
      <c r="BI124" s="940"/>
      <c r="BJ124" s="940"/>
      <c r="BK124" s="940"/>
      <c r="BL124" s="940"/>
      <c r="BM124" s="940"/>
      <c r="BN124" s="940"/>
      <c r="BO124" s="940"/>
      <c r="BP124" s="940"/>
      <c r="BQ124" s="940"/>
      <c r="BR124" s="940"/>
      <c r="BS124" s="940"/>
      <c r="BT124" s="940"/>
      <c r="BU124" s="940"/>
      <c r="BV124" s="940"/>
      <c r="BW124" s="940"/>
      <c r="BX124" s="940"/>
      <c r="BY124" s="940"/>
      <c r="BZ124" s="940"/>
      <c r="CA124" s="940"/>
      <c r="CB124" s="940"/>
      <c r="CC124" s="940"/>
      <c r="CD124" s="940"/>
      <c r="CE124" s="940"/>
      <c r="CF124" s="940"/>
      <c r="CG124" s="940"/>
      <c r="CH124" s="940"/>
      <c r="CI124" s="940"/>
      <c r="CJ124" s="940"/>
      <c r="CK124" s="940"/>
      <c r="CL124" s="940"/>
      <c r="CM124" s="940"/>
      <c r="CN124" s="940"/>
      <c r="CO124" s="940"/>
      <c r="CP124" s="940"/>
      <c r="CQ124" s="940"/>
      <c r="CR124" s="940"/>
      <c r="CS124" s="940"/>
      <c r="CT124" s="940"/>
      <c r="CU124" s="940"/>
      <c r="CV124" s="940"/>
      <c r="CW124" s="940"/>
      <c r="CX124" s="940"/>
      <c r="CY124" s="940"/>
      <c r="CZ124" s="940"/>
      <c r="DA124" s="940"/>
      <c r="DB124" s="940"/>
      <c r="DC124" s="940"/>
      <c r="DD124" s="940"/>
      <c r="DE124" s="940"/>
      <c r="DF124" s="940"/>
      <c r="DG124" s="940"/>
      <c r="DH124" s="940"/>
      <c r="DI124" s="940"/>
      <c r="DJ124" s="940"/>
      <c r="DK124" s="940"/>
      <c r="DL124" s="940"/>
      <c r="DM124" s="940"/>
      <c r="DN124" s="940"/>
      <c r="DO124" s="940"/>
      <c r="DP124" s="940"/>
      <c r="DQ124" s="940"/>
      <c r="DR124" s="940"/>
      <c r="DS124" s="940"/>
      <c r="DT124" s="940"/>
      <c r="DU124" s="940"/>
      <c r="DV124" s="940"/>
      <c r="DW124" s="940"/>
    </row>
    <row r="125" spans="1:127" ht="13.7" customHeight="1" x14ac:dyDescent="0.3">
      <c r="A125" s="1216" t="s">
        <v>241</v>
      </c>
      <c r="B125" s="1217" t="str">
        <f t="shared" si="49"/>
        <v>rgb:[139, 69, 19], hsl:[ 25.0, 75.9, 31.0], hwb:[ 25.0,  7.5, 45.5]</v>
      </c>
      <c r="C125" s="919" t="str">
        <f t="shared" si="50"/>
        <v>rgb(139 69 19)</v>
      </c>
      <c r="D125" s="919" t="str">
        <f t="shared" si="51"/>
        <v>hsl(25 75.9% 31%)</v>
      </c>
      <c r="E125" s="919" t="str">
        <f t="shared" si="52"/>
        <v>hwb(25 7.5% 45.5%)</v>
      </c>
      <c r="F125" s="957" t="str">
        <f t="shared" si="53"/>
        <v>139</v>
      </c>
      <c r="G125" s="958" t="str">
        <f t="shared" si="36"/>
        <v xml:space="preserve"> 69</v>
      </c>
      <c r="H125" s="959" t="str">
        <f t="shared" si="37"/>
        <v xml:space="preserve"> 19</v>
      </c>
      <c r="I125" s="957" t="str">
        <f t="shared" si="54"/>
        <v xml:space="preserve"> 25.0</v>
      </c>
      <c r="J125" s="958" t="str">
        <f t="shared" si="38"/>
        <v xml:space="preserve"> 75.9</v>
      </c>
      <c r="K125" s="959" t="str">
        <f t="shared" si="39"/>
        <v xml:space="preserve"> 31.0</v>
      </c>
      <c r="L125" s="957" t="str">
        <f t="shared" si="55"/>
        <v xml:space="preserve"> 25.0</v>
      </c>
      <c r="M125" s="958" t="str">
        <f t="shared" si="56"/>
        <v xml:space="preserve">  7.5</v>
      </c>
      <c r="N125" s="959" t="str">
        <f t="shared" si="40"/>
        <v xml:space="preserve"> 45.5</v>
      </c>
      <c r="O125" s="977">
        <f t="shared" si="41"/>
        <v>25</v>
      </c>
      <c r="P125" s="978">
        <f t="shared" si="42"/>
        <v>75.900000000000006</v>
      </c>
      <c r="Q125" s="979">
        <f t="shared" si="57"/>
        <v>31</v>
      </c>
      <c r="R125" s="977">
        <f t="shared" si="58"/>
        <v>25</v>
      </c>
      <c r="S125" s="978">
        <f t="shared" si="59"/>
        <v>7.5</v>
      </c>
      <c r="T125" s="979">
        <f t="shared" si="43"/>
        <v>45.5</v>
      </c>
      <c r="U125" s="966">
        <v>139</v>
      </c>
      <c r="V125" s="967">
        <v>69</v>
      </c>
      <c r="W125" s="968">
        <v>19</v>
      </c>
      <c r="X125" s="989">
        <f t="shared" si="67"/>
        <v>24.999999999999996</v>
      </c>
      <c r="Y125" s="990">
        <f t="shared" si="68"/>
        <v>75.949367088607602</v>
      </c>
      <c r="Z125" s="991">
        <f t="shared" si="69"/>
        <v>30.980392156862742</v>
      </c>
      <c r="AA125" s="989">
        <f t="shared" si="70"/>
        <v>7.4509803921568629</v>
      </c>
      <c r="AB125" s="991">
        <f t="shared" si="71"/>
        <v>45.490196078431374</v>
      </c>
      <c r="AC125" s="948">
        <f t="shared" si="60"/>
        <v>0.54509803921568623</v>
      </c>
      <c r="AD125" s="949">
        <f t="shared" si="61"/>
        <v>0.27058823529411763</v>
      </c>
      <c r="AE125" s="950">
        <f t="shared" si="62"/>
        <v>7.4509803921568626E-2</v>
      </c>
      <c r="AF125" s="948">
        <f t="shared" si="63"/>
        <v>7.4509803921568626E-2</v>
      </c>
      <c r="AG125" s="949">
        <f t="shared" si="64"/>
        <v>0.54509803921568623</v>
      </c>
      <c r="AH125" s="949">
        <f t="shared" si="65"/>
        <v>0.47058823529411759</v>
      </c>
      <c r="AI125" s="950">
        <f t="shared" si="66"/>
        <v>0.61960784313725481</v>
      </c>
      <c r="AJ125" s="940"/>
      <c r="AK125" s="940"/>
      <c r="AL125" s="940"/>
      <c r="AM125" s="940"/>
      <c r="AN125" s="940"/>
      <c r="AO125" s="940"/>
      <c r="AP125" s="940"/>
      <c r="AQ125" s="940"/>
      <c r="AR125" s="940"/>
      <c r="AS125" s="940"/>
      <c r="AT125" s="940"/>
      <c r="AU125" s="940"/>
      <c r="AV125" s="940"/>
      <c r="AW125" s="940"/>
      <c r="AX125" s="940"/>
      <c r="AY125" s="940"/>
      <c r="AZ125" s="940"/>
      <c r="BA125" s="940"/>
      <c r="BB125" s="940"/>
      <c r="BC125" s="940"/>
      <c r="BD125" s="940"/>
      <c r="BE125" s="940"/>
      <c r="BF125" s="940"/>
      <c r="BG125" s="940"/>
      <c r="BH125" s="940"/>
      <c r="BI125" s="940"/>
      <c r="BJ125" s="940"/>
      <c r="BK125" s="940"/>
      <c r="BL125" s="940"/>
      <c r="BM125" s="940"/>
      <c r="BN125" s="940"/>
      <c r="BO125" s="940"/>
      <c r="BP125" s="940"/>
      <c r="BQ125" s="940"/>
      <c r="BR125" s="940"/>
      <c r="BS125" s="940"/>
      <c r="BT125" s="940"/>
      <c r="BU125" s="940"/>
      <c r="BV125" s="940"/>
      <c r="BW125" s="940"/>
      <c r="BX125" s="940"/>
      <c r="BY125" s="940"/>
      <c r="BZ125" s="940"/>
      <c r="CA125" s="940"/>
      <c r="CB125" s="940"/>
      <c r="CC125" s="940"/>
      <c r="CD125" s="940"/>
      <c r="CE125" s="940"/>
      <c r="CF125" s="940"/>
      <c r="CG125" s="940"/>
      <c r="CH125" s="940"/>
      <c r="CI125" s="940"/>
      <c r="CJ125" s="940"/>
      <c r="CK125" s="940"/>
      <c r="CL125" s="940"/>
      <c r="CM125" s="940"/>
      <c r="CN125" s="940"/>
      <c r="CO125" s="940"/>
      <c r="CP125" s="940"/>
      <c r="CQ125" s="940"/>
      <c r="CR125" s="940"/>
      <c r="CS125" s="940"/>
      <c r="CT125" s="940"/>
      <c r="CU125" s="940"/>
      <c r="CV125" s="940"/>
      <c r="CW125" s="940"/>
      <c r="CX125" s="940"/>
      <c r="CY125" s="940"/>
      <c r="CZ125" s="940"/>
      <c r="DA125" s="940"/>
      <c r="DB125" s="940"/>
      <c r="DC125" s="940"/>
      <c r="DD125" s="940"/>
      <c r="DE125" s="940"/>
      <c r="DF125" s="940"/>
      <c r="DG125" s="940"/>
      <c r="DH125" s="940"/>
      <c r="DI125" s="940"/>
      <c r="DJ125" s="940"/>
      <c r="DK125" s="940"/>
      <c r="DL125" s="940"/>
      <c r="DM125" s="940"/>
      <c r="DN125" s="940"/>
      <c r="DO125" s="940"/>
      <c r="DP125" s="940"/>
      <c r="DQ125" s="940"/>
      <c r="DR125" s="940"/>
      <c r="DS125" s="940"/>
      <c r="DT125" s="940"/>
      <c r="DU125" s="940"/>
      <c r="DV125" s="940"/>
      <c r="DW125" s="940"/>
    </row>
    <row r="126" spans="1:127" ht="13.7" customHeight="1" x14ac:dyDescent="0.3">
      <c r="A126" s="1216" t="s">
        <v>242</v>
      </c>
      <c r="B126" s="1217" t="str">
        <f t="shared" si="49"/>
        <v>rgb:[250,128,114], hsl:[  6.2, 93.2, 71.4], hwb:[  6.2, 44.7,  2.0]</v>
      </c>
      <c r="C126" s="919" t="str">
        <f t="shared" si="50"/>
        <v>rgb(250 128 114)</v>
      </c>
      <c r="D126" s="919" t="str">
        <f t="shared" si="51"/>
        <v>hsl(6.2 93.2% 71.4%)</v>
      </c>
      <c r="E126" s="919" t="str">
        <f t="shared" si="52"/>
        <v>hwb(6.2 44.7% 2%)</v>
      </c>
      <c r="F126" s="957" t="str">
        <f t="shared" si="53"/>
        <v>250</v>
      </c>
      <c r="G126" s="958" t="str">
        <f t="shared" si="36"/>
        <v>128</v>
      </c>
      <c r="H126" s="959" t="str">
        <f t="shared" si="37"/>
        <v>114</v>
      </c>
      <c r="I126" s="957" t="str">
        <f t="shared" si="54"/>
        <v xml:space="preserve">  6.2</v>
      </c>
      <c r="J126" s="958" t="str">
        <f t="shared" si="38"/>
        <v xml:space="preserve"> 93.2</v>
      </c>
      <c r="K126" s="959" t="str">
        <f t="shared" si="39"/>
        <v xml:space="preserve"> 71.4</v>
      </c>
      <c r="L126" s="957" t="str">
        <f t="shared" si="55"/>
        <v xml:space="preserve">  6.2</v>
      </c>
      <c r="M126" s="958" t="str">
        <f t="shared" si="56"/>
        <v xml:space="preserve"> 44.7</v>
      </c>
      <c r="N126" s="959" t="str">
        <f t="shared" si="40"/>
        <v xml:space="preserve">  2.0</v>
      </c>
      <c r="O126" s="977">
        <f t="shared" si="41"/>
        <v>6.2</v>
      </c>
      <c r="P126" s="978">
        <f t="shared" si="42"/>
        <v>93.2</v>
      </c>
      <c r="Q126" s="979">
        <f t="shared" si="57"/>
        <v>71.400000000000006</v>
      </c>
      <c r="R126" s="977">
        <f t="shared" si="58"/>
        <v>6.2</v>
      </c>
      <c r="S126" s="978">
        <f t="shared" si="59"/>
        <v>44.7</v>
      </c>
      <c r="T126" s="979">
        <f t="shared" si="43"/>
        <v>2</v>
      </c>
      <c r="U126" s="966">
        <v>250</v>
      </c>
      <c r="V126" s="967">
        <v>128</v>
      </c>
      <c r="W126" s="968">
        <v>114</v>
      </c>
      <c r="X126" s="989">
        <f t="shared" si="67"/>
        <v>6.1764705882352917</v>
      </c>
      <c r="Y126" s="990">
        <f t="shared" si="68"/>
        <v>93.150684931506831</v>
      </c>
      <c r="Z126" s="991">
        <f t="shared" si="69"/>
        <v>71.372549019607845</v>
      </c>
      <c r="AA126" s="989">
        <f t="shared" si="70"/>
        <v>44.705882352941181</v>
      </c>
      <c r="AB126" s="991">
        <f t="shared" si="71"/>
        <v>1.9607843137254943</v>
      </c>
      <c r="AC126" s="948">
        <f t="shared" si="60"/>
        <v>0.98039215686274506</v>
      </c>
      <c r="AD126" s="949">
        <f t="shared" si="61"/>
        <v>0.50196078431372548</v>
      </c>
      <c r="AE126" s="950">
        <f t="shared" si="62"/>
        <v>0.44705882352941179</v>
      </c>
      <c r="AF126" s="948">
        <f t="shared" si="63"/>
        <v>0.44705882352941179</v>
      </c>
      <c r="AG126" s="949">
        <f t="shared" si="64"/>
        <v>0.98039215686274506</v>
      </c>
      <c r="AH126" s="949">
        <f t="shared" si="65"/>
        <v>0.53333333333333321</v>
      </c>
      <c r="AI126" s="950">
        <f t="shared" si="66"/>
        <v>1.4274509803921569</v>
      </c>
      <c r="AJ126" s="940"/>
      <c r="AK126" s="940"/>
      <c r="AL126" s="940"/>
      <c r="AM126" s="940"/>
      <c r="AN126" s="940"/>
      <c r="AO126" s="940"/>
      <c r="AP126" s="940"/>
      <c r="AQ126" s="940"/>
      <c r="AR126" s="940"/>
      <c r="AS126" s="940"/>
      <c r="AT126" s="940"/>
      <c r="AU126" s="940"/>
      <c r="AV126" s="940"/>
      <c r="AW126" s="940"/>
      <c r="AX126" s="940"/>
      <c r="AY126" s="940"/>
      <c r="AZ126" s="940"/>
      <c r="BA126" s="940"/>
      <c r="BB126" s="940"/>
      <c r="BC126" s="940"/>
      <c r="BD126" s="940"/>
      <c r="BE126" s="940"/>
      <c r="BF126" s="940"/>
      <c r="BG126" s="940"/>
      <c r="BH126" s="940"/>
      <c r="BI126" s="940"/>
      <c r="BJ126" s="940"/>
      <c r="BK126" s="940"/>
      <c r="BL126" s="940"/>
      <c r="BM126" s="940"/>
      <c r="BN126" s="940"/>
      <c r="BO126" s="940"/>
      <c r="BP126" s="940"/>
      <c r="BQ126" s="940"/>
      <c r="BR126" s="940"/>
      <c r="BS126" s="940"/>
      <c r="BT126" s="940"/>
      <c r="BU126" s="940"/>
      <c r="BV126" s="940"/>
      <c r="BW126" s="940"/>
      <c r="BX126" s="940"/>
      <c r="BY126" s="940"/>
      <c r="BZ126" s="940"/>
      <c r="CA126" s="940"/>
      <c r="CB126" s="940"/>
      <c r="CC126" s="940"/>
      <c r="CD126" s="940"/>
      <c r="CE126" s="940"/>
      <c r="CF126" s="940"/>
      <c r="CG126" s="940"/>
      <c r="CH126" s="940"/>
      <c r="CI126" s="940"/>
      <c r="CJ126" s="940"/>
      <c r="CK126" s="940"/>
      <c r="CL126" s="940"/>
      <c r="CM126" s="940"/>
      <c r="CN126" s="940"/>
      <c r="CO126" s="940"/>
      <c r="CP126" s="940"/>
      <c r="CQ126" s="940"/>
      <c r="CR126" s="940"/>
      <c r="CS126" s="940"/>
      <c r="CT126" s="940"/>
      <c r="CU126" s="940"/>
      <c r="CV126" s="940"/>
      <c r="CW126" s="940"/>
      <c r="CX126" s="940"/>
      <c r="CY126" s="940"/>
      <c r="CZ126" s="940"/>
      <c r="DA126" s="940"/>
      <c r="DB126" s="940"/>
      <c r="DC126" s="940"/>
      <c r="DD126" s="940"/>
      <c r="DE126" s="940"/>
      <c r="DF126" s="940"/>
      <c r="DG126" s="940"/>
      <c r="DH126" s="940"/>
      <c r="DI126" s="940"/>
      <c r="DJ126" s="940"/>
      <c r="DK126" s="940"/>
      <c r="DL126" s="940"/>
      <c r="DM126" s="940"/>
      <c r="DN126" s="940"/>
      <c r="DO126" s="940"/>
      <c r="DP126" s="940"/>
      <c r="DQ126" s="940"/>
      <c r="DR126" s="940"/>
      <c r="DS126" s="940"/>
      <c r="DT126" s="940"/>
      <c r="DU126" s="940"/>
      <c r="DV126" s="940"/>
      <c r="DW126" s="940"/>
    </row>
    <row r="127" spans="1:127" ht="13.7" customHeight="1" x14ac:dyDescent="0.3">
      <c r="A127" s="1216" t="s">
        <v>243</v>
      </c>
      <c r="B127" s="1217" t="str">
        <f t="shared" si="49"/>
        <v>rgb:[244,164, 96], hsl:[ 27.6, 87.1, 66.7], hwb:[ 27.6, 37.6,  4.3]</v>
      </c>
      <c r="C127" s="919" t="str">
        <f t="shared" si="50"/>
        <v>rgb(244 164 96)</v>
      </c>
      <c r="D127" s="919" t="str">
        <f t="shared" si="51"/>
        <v>hsl(27.6 87.1% 66.7%)</v>
      </c>
      <c r="E127" s="919" t="str">
        <f t="shared" si="52"/>
        <v>hwb(27.6 37.6% 4.3%)</v>
      </c>
      <c r="F127" s="957" t="str">
        <f t="shared" si="53"/>
        <v>244</v>
      </c>
      <c r="G127" s="958" t="str">
        <f t="shared" si="36"/>
        <v>164</v>
      </c>
      <c r="H127" s="959" t="str">
        <f t="shared" si="37"/>
        <v xml:space="preserve"> 96</v>
      </c>
      <c r="I127" s="957" t="str">
        <f t="shared" si="54"/>
        <v xml:space="preserve"> 27.6</v>
      </c>
      <c r="J127" s="958" t="str">
        <f t="shared" si="38"/>
        <v xml:space="preserve"> 87.1</v>
      </c>
      <c r="K127" s="959" t="str">
        <f t="shared" si="39"/>
        <v xml:space="preserve"> 66.7</v>
      </c>
      <c r="L127" s="957" t="str">
        <f t="shared" si="55"/>
        <v xml:space="preserve"> 27.6</v>
      </c>
      <c r="M127" s="958" t="str">
        <f t="shared" si="56"/>
        <v xml:space="preserve"> 37.6</v>
      </c>
      <c r="N127" s="959" t="str">
        <f t="shared" si="40"/>
        <v xml:space="preserve">  4.3</v>
      </c>
      <c r="O127" s="977">
        <f t="shared" si="41"/>
        <v>27.6</v>
      </c>
      <c r="P127" s="978">
        <f t="shared" si="42"/>
        <v>87.1</v>
      </c>
      <c r="Q127" s="979">
        <f t="shared" si="57"/>
        <v>66.7</v>
      </c>
      <c r="R127" s="977">
        <f t="shared" si="58"/>
        <v>27.6</v>
      </c>
      <c r="S127" s="978">
        <f t="shared" si="59"/>
        <v>37.6</v>
      </c>
      <c r="T127" s="979">
        <f t="shared" si="43"/>
        <v>4.3</v>
      </c>
      <c r="U127" s="966">
        <v>244</v>
      </c>
      <c r="V127" s="967">
        <v>164</v>
      </c>
      <c r="W127" s="968">
        <v>96</v>
      </c>
      <c r="X127" s="989">
        <f t="shared" si="67"/>
        <v>27.567567567567568</v>
      </c>
      <c r="Y127" s="990">
        <f t="shared" si="68"/>
        <v>87.058823529411782</v>
      </c>
      <c r="Z127" s="991">
        <f t="shared" si="69"/>
        <v>66.666666666666671</v>
      </c>
      <c r="AA127" s="989">
        <f t="shared" si="70"/>
        <v>37.647058823529413</v>
      </c>
      <c r="AB127" s="991">
        <f t="shared" si="71"/>
        <v>4.3137254901960738</v>
      </c>
      <c r="AC127" s="948">
        <f t="shared" si="60"/>
        <v>0.95686274509803926</v>
      </c>
      <c r="AD127" s="949">
        <f t="shared" si="61"/>
        <v>0.64313725490196083</v>
      </c>
      <c r="AE127" s="950">
        <f t="shared" si="62"/>
        <v>0.37647058823529411</v>
      </c>
      <c r="AF127" s="948">
        <f t="shared" si="63"/>
        <v>0.37647058823529411</v>
      </c>
      <c r="AG127" s="949">
        <f t="shared" si="64"/>
        <v>0.95686274509803926</v>
      </c>
      <c r="AH127" s="949">
        <f t="shared" si="65"/>
        <v>0.58039215686274515</v>
      </c>
      <c r="AI127" s="950">
        <f t="shared" si="66"/>
        <v>1.3333333333333335</v>
      </c>
      <c r="AJ127" s="940"/>
      <c r="AK127" s="940"/>
      <c r="AL127" s="940"/>
      <c r="AM127" s="940"/>
      <c r="AN127" s="940"/>
      <c r="AO127" s="940"/>
      <c r="AP127" s="940"/>
      <c r="AQ127" s="940"/>
      <c r="AR127" s="940"/>
      <c r="AS127" s="940"/>
      <c r="AT127" s="940"/>
      <c r="AU127" s="940"/>
      <c r="AV127" s="940"/>
      <c r="AW127" s="940"/>
      <c r="AX127" s="940"/>
      <c r="AY127" s="940"/>
      <c r="AZ127" s="940"/>
      <c r="BA127" s="940"/>
      <c r="BB127" s="940"/>
      <c r="BC127" s="940"/>
      <c r="BD127" s="940"/>
      <c r="BE127" s="940"/>
      <c r="BF127" s="940"/>
      <c r="BG127" s="940"/>
      <c r="BH127" s="940"/>
      <c r="BI127" s="940"/>
      <c r="BJ127" s="940"/>
      <c r="BK127" s="940"/>
      <c r="BL127" s="940"/>
      <c r="BM127" s="940"/>
      <c r="BN127" s="940"/>
      <c r="BO127" s="940"/>
      <c r="BP127" s="940"/>
      <c r="BQ127" s="940"/>
      <c r="BR127" s="940"/>
      <c r="BS127" s="940"/>
      <c r="BT127" s="940"/>
      <c r="BU127" s="940"/>
      <c r="BV127" s="940"/>
      <c r="BW127" s="940"/>
      <c r="BX127" s="940"/>
      <c r="BY127" s="940"/>
      <c r="BZ127" s="940"/>
      <c r="CA127" s="940"/>
      <c r="CB127" s="940"/>
      <c r="CC127" s="940"/>
      <c r="CD127" s="940"/>
      <c r="CE127" s="940"/>
      <c r="CF127" s="940"/>
      <c r="CG127" s="940"/>
      <c r="CH127" s="940"/>
      <c r="CI127" s="940"/>
      <c r="CJ127" s="940"/>
      <c r="CK127" s="940"/>
      <c r="CL127" s="940"/>
      <c r="CM127" s="940"/>
      <c r="CN127" s="940"/>
      <c r="CO127" s="940"/>
      <c r="CP127" s="940"/>
      <c r="CQ127" s="940"/>
      <c r="CR127" s="940"/>
      <c r="CS127" s="940"/>
      <c r="CT127" s="940"/>
      <c r="CU127" s="940"/>
      <c r="CV127" s="940"/>
      <c r="CW127" s="940"/>
      <c r="CX127" s="940"/>
      <c r="CY127" s="940"/>
      <c r="CZ127" s="940"/>
      <c r="DA127" s="940"/>
      <c r="DB127" s="940"/>
      <c r="DC127" s="940"/>
      <c r="DD127" s="940"/>
      <c r="DE127" s="940"/>
      <c r="DF127" s="940"/>
      <c r="DG127" s="940"/>
      <c r="DH127" s="940"/>
      <c r="DI127" s="940"/>
      <c r="DJ127" s="940"/>
      <c r="DK127" s="940"/>
      <c r="DL127" s="940"/>
      <c r="DM127" s="940"/>
      <c r="DN127" s="940"/>
      <c r="DO127" s="940"/>
      <c r="DP127" s="940"/>
      <c r="DQ127" s="940"/>
      <c r="DR127" s="940"/>
      <c r="DS127" s="940"/>
      <c r="DT127" s="940"/>
      <c r="DU127" s="940"/>
      <c r="DV127" s="940"/>
      <c r="DW127" s="940"/>
    </row>
    <row r="128" spans="1:127" ht="13.7" customHeight="1" x14ac:dyDescent="0.3">
      <c r="A128" s="1216" t="s">
        <v>244</v>
      </c>
      <c r="B128" s="1217" t="str">
        <f t="shared" si="49"/>
        <v>rgb:[ 46,139, 87], hsl:[146.5, 50.3, 36.3], hwb:[146.5, 18.0, 45.5]</v>
      </c>
      <c r="C128" s="919" t="str">
        <f t="shared" si="50"/>
        <v>rgb(46 139 87)</v>
      </c>
      <c r="D128" s="919" t="str">
        <f t="shared" si="51"/>
        <v>hsl(146.5 50.3% 36.3%)</v>
      </c>
      <c r="E128" s="919" t="str">
        <f t="shared" si="52"/>
        <v>hwb(146.5 18% 45.5%)</v>
      </c>
      <c r="F128" s="957" t="str">
        <f t="shared" si="53"/>
        <v xml:space="preserve"> 46</v>
      </c>
      <c r="G128" s="958" t="str">
        <f t="shared" si="36"/>
        <v>139</v>
      </c>
      <c r="H128" s="959" t="str">
        <f t="shared" si="37"/>
        <v xml:space="preserve"> 87</v>
      </c>
      <c r="I128" s="957" t="str">
        <f t="shared" si="54"/>
        <v>146.5</v>
      </c>
      <c r="J128" s="958" t="str">
        <f t="shared" si="38"/>
        <v xml:space="preserve"> 50.3</v>
      </c>
      <c r="K128" s="959" t="str">
        <f t="shared" si="39"/>
        <v xml:space="preserve"> 36.3</v>
      </c>
      <c r="L128" s="957" t="str">
        <f t="shared" si="55"/>
        <v>146.5</v>
      </c>
      <c r="M128" s="958" t="str">
        <f t="shared" si="56"/>
        <v xml:space="preserve"> 18.0</v>
      </c>
      <c r="N128" s="959" t="str">
        <f t="shared" si="40"/>
        <v xml:space="preserve"> 45.5</v>
      </c>
      <c r="O128" s="977">
        <f t="shared" si="41"/>
        <v>146.5</v>
      </c>
      <c r="P128" s="978">
        <f t="shared" si="42"/>
        <v>50.3</v>
      </c>
      <c r="Q128" s="979">
        <f t="shared" si="57"/>
        <v>36.299999999999997</v>
      </c>
      <c r="R128" s="977">
        <f t="shared" si="58"/>
        <v>146.5</v>
      </c>
      <c r="S128" s="978">
        <f t="shared" si="59"/>
        <v>18</v>
      </c>
      <c r="T128" s="979">
        <f t="shared" si="43"/>
        <v>45.5</v>
      </c>
      <c r="U128" s="966">
        <v>46</v>
      </c>
      <c r="V128" s="967">
        <v>139</v>
      </c>
      <c r="W128" s="968">
        <v>87</v>
      </c>
      <c r="X128" s="989">
        <f t="shared" si="67"/>
        <v>146.45161290322582</v>
      </c>
      <c r="Y128" s="990">
        <f t="shared" si="68"/>
        <v>50.27027027027026</v>
      </c>
      <c r="Z128" s="991">
        <f t="shared" si="69"/>
        <v>36.274509803921568</v>
      </c>
      <c r="AA128" s="989">
        <f t="shared" si="70"/>
        <v>18.03921568627451</v>
      </c>
      <c r="AB128" s="991">
        <f t="shared" si="71"/>
        <v>45.490196078431374</v>
      </c>
      <c r="AC128" s="948">
        <f t="shared" si="60"/>
        <v>0.1803921568627451</v>
      </c>
      <c r="AD128" s="949">
        <f t="shared" si="61"/>
        <v>0.54509803921568623</v>
      </c>
      <c r="AE128" s="950">
        <f t="shared" si="62"/>
        <v>0.3411764705882353</v>
      </c>
      <c r="AF128" s="948">
        <f t="shared" si="63"/>
        <v>0.1803921568627451</v>
      </c>
      <c r="AG128" s="949">
        <f t="shared" si="64"/>
        <v>0.54509803921568623</v>
      </c>
      <c r="AH128" s="949">
        <f t="shared" si="65"/>
        <v>0.3647058823529411</v>
      </c>
      <c r="AI128" s="950">
        <f t="shared" si="66"/>
        <v>0.72549019607843135</v>
      </c>
      <c r="AJ128" s="940"/>
      <c r="AK128" s="940"/>
      <c r="AL128" s="940"/>
      <c r="AM128" s="940"/>
      <c r="AN128" s="940"/>
      <c r="AO128" s="940"/>
      <c r="AP128" s="940"/>
      <c r="AQ128" s="940"/>
      <c r="AR128" s="940"/>
      <c r="AS128" s="940"/>
      <c r="AT128" s="940"/>
      <c r="AU128" s="940"/>
      <c r="AV128" s="940"/>
      <c r="AW128" s="940"/>
      <c r="AX128" s="940"/>
      <c r="AY128" s="940"/>
      <c r="AZ128" s="940"/>
      <c r="BA128" s="940"/>
      <c r="BB128" s="940"/>
      <c r="BC128" s="940"/>
      <c r="BD128" s="940"/>
      <c r="BE128" s="940"/>
      <c r="BF128" s="940"/>
      <c r="BG128" s="940"/>
      <c r="BH128" s="940"/>
      <c r="BI128" s="940"/>
      <c r="BJ128" s="940"/>
      <c r="BK128" s="940"/>
      <c r="BL128" s="940"/>
      <c r="BM128" s="940"/>
      <c r="BN128" s="940"/>
      <c r="BO128" s="940"/>
      <c r="BP128" s="940"/>
      <c r="BQ128" s="940"/>
      <c r="BR128" s="940"/>
      <c r="BS128" s="940"/>
      <c r="BT128" s="940"/>
      <c r="BU128" s="940"/>
      <c r="BV128" s="940"/>
      <c r="BW128" s="940"/>
      <c r="BX128" s="940"/>
      <c r="BY128" s="940"/>
      <c r="BZ128" s="940"/>
      <c r="CA128" s="940"/>
      <c r="CB128" s="940"/>
      <c r="CC128" s="940"/>
      <c r="CD128" s="940"/>
      <c r="CE128" s="940"/>
      <c r="CF128" s="940"/>
      <c r="CG128" s="940"/>
      <c r="CH128" s="940"/>
      <c r="CI128" s="940"/>
      <c r="CJ128" s="940"/>
      <c r="CK128" s="940"/>
      <c r="CL128" s="940"/>
      <c r="CM128" s="940"/>
      <c r="CN128" s="940"/>
      <c r="CO128" s="940"/>
      <c r="CP128" s="940"/>
      <c r="CQ128" s="940"/>
      <c r="CR128" s="940"/>
      <c r="CS128" s="940"/>
      <c r="CT128" s="940"/>
      <c r="CU128" s="940"/>
      <c r="CV128" s="940"/>
      <c r="CW128" s="940"/>
      <c r="CX128" s="940"/>
      <c r="CY128" s="940"/>
      <c r="CZ128" s="940"/>
      <c r="DA128" s="940"/>
      <c r="DB128" s="940"/>
      <c r="DC128" s="940"/>
      <c r="DD128" s="940"/>
      <c r="DE128" s="940"/>
      <c r="DF128" s="940"/>
      <c r="DG128" s="940"/>
      <c r="DH128" s="940"/>
      <c r="DI128" s="940"/>
      <c r="DJ128" s="940"/>
      <c r="DK128" s="940"/>
      <c r="DL128" s="940"/>
      <c r="DM128" s="940"/>
      <c r="DN128" s="940"/>
      <c r="DO128" s="940"/>
      <c r="DP128" s="940"/>
      <c r="DQ128" s="940"/>
      <c r="DR128" s="940"/>
      <c r="DS128" s="940"/>
      <c r="DT128" s="940"/>
      <c r="DU128" s="940"/>
      <c r="DV128" s="940"/>
      <c r="DW128" s="940"/>
    </row>
    <row r="129" spans="1:127" ht="13.7" customHeight="1" x14ac:dyDescent="0.3">
      <c r="A129" s="1216" t="s">
        <v>245</v>
      </c>
      <c r="B129" s="1217" t="str">
        <f t="shared" si="49"/>
        <v>rgb:[255,245,238], hsl:[ 24.7,100.0, 96.7], hwb:[ 24.7, 93.3,  0.0]</v>
      </c>
      <c r="C129" s="919" t="str">
        <f t="shared" si="50"/>
        <v>rgb(255 245 238)</v>
      </c>
      <c r="D129" s="919" t="str">
        <f t="shared" si="51"/>
        <v>hsl(24.7 100% 96.7%)</v>
      </c>
      <c r="E129" s="919" t="str">
        <f t="shared" si="52"/>
        <v>hwb(24.7 93.3% 0%)</v>
      </c>
      <c r="F129" s="957" t="str">
        <f t="shared" si="53"/>
        <v>255</v>
      </c>
      <c r="G129" s="958" t="str">
        <f t="shared" si="36"/>
        <v>245</v>
      </c>
      <c r="H129" s="959" t="str">
        <f t="shared" si="37"/>
        <v>238</v>
      </c>
      <c r="I129" s="957" t="str">
        <f t="shared" si="54"/>
        <v xml:space="preserve"> 24.7</v>
      </c>
      <c r="J129" s="958" t="str">
        <f t="shared" si="38"/>
        <v>100.0</v>
      </c>
      <c r="K129" s="959" t="str">
        <f t="shared" si="39"/>
        <v xml:space="preserve"> 96.7</v>
      </c>
      <c r="L129" s="957" t="str">
        <f t="shared" si="55"/>
        <v xml:space="preserve"> 24.7</v>
      </c>
      <c r="M129" s="958" t="str">
        <f t="shared" si="56"/>
        <v xml:space="preserve"> 93.3</v>
      </c>
      <c r="N129" s="959" t="str">
        <f t="shared" si="40"/>
        <v xml:space="preserve">  0.0</v>
      </c>
      <c r="O129" s="977">
        <f t="shared" si="41"/>
        <v>24.7</v>
      </c>
      <c r="P129" s="978">
        <f t="shared" si="42"/>
        <v>100</v>
      </c>
      <c r="Q129" s="979">
        <f t="shared" si="57"/>
        <v>96.7</v>
      </c>
      <c r="R129" s="977">
        <f t="shared" si="58"/>
        <v>24.7</v>
      </c>
      <c r="S129" s="978">
        <f t="shared" si="59"/>
        <v>93.3</v>
      </c>
      <c r="T129" s="979">
        <f t="shared" si="43"/>
        <v>0</v>
      </c>
      <c r="U129" s="966">
        <v>255</v>
      </c>
      <c r="V129" s="967">
        <v>245</v>
      </c>
      <c r="W129" s="968">
        <v>238</v>
      </c>
      <c r="X129" s="989">
        <f t="shared" si="67"/>
        <v>24.705882352941195</v>
      </c>
      <c r="Y129" s="990">
        <f t="shared" si="68"/>
        <v>100</v>
      </c>
      <c r="Z129" s="991">
        <f t="shared" si="69"/>
        <v>96.666666666666671</v>
      </c>
      <c r="AA129" s="989">
        <f t="shared" si="70"/>
        <v>93.333333333333329</v>
      </c>
      <c r="AB129" s="991">
        <f t="shared" si="71"/>
        <v>0</v>
      </c>
      <c r="AC129" s="948">
        <f t="shared" si="60"/>
        <v>1</v>
      </c>
      <c r="AD129" s="949">
        <f t="shared" si="61"/>
        <v>0.96078431372549022</v>
      </c>
      <c r="AE129" s="950">
        <f t="shared" si="62"/>
        <v>0.93333333333333335</v>
      </c>
      <c r="AF129" s="948">
        <f t="shared" si="63"/>
        <v>0.93333333333333335</v>
      </c>
      <c r="AG129" s="949">
        <f t="shared" si="64"/>
        <v>1</v>
      </c>
      <c r="AH129" s="949">
        <f t="shared" si="65"/>
        <v>6.6666666666666652E-2</v>
      </c>
      <c r="AI129" s="950">
        <f t="shared" si="66"/>
        <v>1.9333333333333333</v>
      </c>
      <c r="AJ129" s="940"/>
      <c r="AK129" s="940"/>
      <c r="AL129" s="940"/>
      <c r="AM129" s="940"/>
      <c r="AN129" s="940"/>
      <c r="AO129" s="940"/>
      <c r="AP129" s="940"/>
      <c r="AQ129" s="940"/>
      <c r="AR129" s="940"/>
      <c r="AS129" s="940"/>
      <c r="AT129" s="940"/>
      <c r="AU129" s="940"/>
      <c r="AV129" s="940"/>
      <c r="AW129" s="940"/>
      <c r="AX129" s="940"/>
      <c r="AY129" s="940"/>
      <c r="AZ129" s="940"/>
      <c r="BA129" s="940"/>
      <c r="BB129" s="940"/>
      <c r="BC129" s="940"/>
      <c r="BD129" s="940"/>
      <c r="BE129" s="940"/>
      <c r="BF129" s="940"/>
      <c r="BG129" s="940"/>
      <c r="BH129" s="940"/>
      <c r="BI129" s="940"/>
      <c r="BJ129" s="940"/>
      <c r="BK129" s="940"/>
      <c r="BL129" s="940"/>
      <c r="BM129" s="940"/>
      <c r="BN129" s="940"/>
      <c r="BO129" s="940"/>
      <c r="BP129" s="940"/>
      <c r="BQ129" s="940"/>
      <c r="BR129" s="940"/>
      <c r="BS129" s="940"/>
      <c r="BT129" s="940"/>
      <c r="BU129" s="940"/>
      <c r="BV129" s="940"/>
      <c r="BW129" s="940"/>
      <c r="BX129" s="940"/>
      <c r="BY129" s="940"/>
      <c r="BZ129" s="940"/>
      <c r="CA129" s="940"/>
      <c r="CB129" s="940"/>
      <c r="CC129" s="940"/>
      <c r="CD129" s="940"/>
      <c r="CE129" s="940"/>
      <c r="CF129" s="940"/>
      <c r="CG129" s="940"/>
      <c r="CH129" s="940"/>
      <c r="CI129" s="940"/>
      <c r="CJ129" s="940"/>
      <c r="CK129" s="940"/>
      <c r="CL129" s="940"/>
      <c r="CM129" s="940"/>
      <c r="CN129" s="940"/>
      <c r="CO129" s="940"/>
      <c r="CP129" s="940"/>
      <c r="CQ129" s="940"/>
      <c r="CR129" s="940"/>
      <c r="CS129" s="940"/>
      <c r="CT129" s="940"/>
      <c r="CU129" s="940"/>
      <c r="CV129" s="940"/>
      <c r="CW129" s="940"/>
      <c r="CX129" s="940"/>
      <c r="CY129" s="940"/>
      <c r="CZ129" s="940"/>
      <c r="DA129" s="940"/>
      <c r="DB129" s="940"/>
      <c r="DC129" s="940"/>
      <c r="DD129" s="940"/>
      <c r="DE129" s="940"/>
      <c r="DF129" s="940"/>
      <c r="DG129" s="940"/>
      <c r="DH129" s="940"/>
      <c r="DI129" s="940"/>
      <c r="DJ129" s="940"/>
      <c r="DK129" s="940"/>
      <c r="DL129" s="940"/>
      <c r="DM129" s="940"/>
      <c r="DN129" s="940"/>
      <c r="DO129" s="940"/>
      <c r="DP129" s="940"/>
      <c r="DQ129" s="940"/>
      <c r="DR129" s="940"/>
      <c r="DS129" s="940"/>
      <c r="DT129" s="940"/>
      <c r="DU129" s="940"/>
      <c r="DV129" s="940"/>
      <c r="DW129" s="940"/>
    </row>
    <row r="130" spans="1:127" ht="13.7" customHeight="1" x14ac:dyDescent="0.3">
      <c r="A130" s="1216" t="s">
        <v>246</v>
      </c>
      <c r="B130" s="1217" t="str">
        <f t="shared" si="49"/>
        <v>rgb:[160, 82, 45], hsl:[ 19.3, 56.1, 40.2], hwb:[ 19.3, 17.6, 37.3]</v>
      </c>
      <c r="C130" s="919" t="str">
        <f t="shared" si="50"/>
        <v>rgb(160 82 45)</v>
      </c>
      <c r="D130" s="919" t="str">
        <f t="shared" si="51"/>
        <v>hsl(19.3 56.1% 40.2%)</v>
      </c>
      <c r="E130" s="919" t="str">
        <f t="shared" si="52"/>
        <v>hwb(19.3 17.6% 37.3%)</v>
      </c>
      <c r="F130" s="957" t="str">
        <f t="shared" si="53"/>
        <v>160</v>
      </c>
      <c r="G130" s="958" t="str">
        <f t="shared" ref="G130:G149" si="72">IF(V130&lt;10,"  ",IF(V130&lt;100," ", ""))&amp;V130</f>
        <v xml:space="preserve"> 82</v>
      </c>
      <c r="H130" s="959" t="str">
        <f t="shared" ref="H130:H149" si="73">IF(W130&lt;10,"  ",IF(W130&lt;100," ", ""))&amp;W130</f>
        <v xml:space="preserve"> 45</v>
      </c>
      <c r="I130" s="957" t="str">
        <f t="shared" si="54"/>
        <v xml:space="preserve"> 19.3</v>
      </c>
      <c r="J130" s="958" t="str">
        <f t="shared" ref="J130:J149" si="74">IF(Y130&lt;10,"  ",IF(Y130&lt;100," ", ""))&amp;TEXT(P130,"0.0")</f>
        <v xml:space="preserve"> 56.1</v>
      </c>
      <c r="K130" s="959" t="str">
        <f t="shared" ref="K130:K149" si="75">IF(Z130&lt;10,"  ",IF(Z130&lt;100," ", ""))&amp;TEXT(Q130,"0.0")</f>
        <v xml:space="preserve"> 40.2</v>
      </c>
      <c r="L130" s="957" t="str">
        <f t="shared" si="55"/>
        <v xml:space="preserve"> 19.3</v>
      </c>
      <c r="M130" s="958" t="str">
        <f t="shared" si="56"/>
        <v xml:space="preserve"> 17.6</v>
      </c>
      <c r="N130" s="959" t="str">
        <f t="shared" ref="N130:N149" si="76">IF(AB130&lt;10,"  ",IF(AB130&lt;100," ", ""))&amp;TEXT(T130,"0.0")</f>
        <v xml:space="preserve"> 37.3</v>
      </c>
      <c r="O130" s="977">
        <f t="shared" ref="O130:O149" si="77">ROUND(X130,1)</f>
        <v>19.3</v>
      </c>
      <c r="P130" s="978">
        <f t="shared" ref="P130:P149" si="78">ROUND(Y130,1)</f>
        <v>56.1</v>
      </c>
      <c r="Q130" s="979">
        <f t="shared" si="57"/>
        <v>40.200000000000003</v>
      </c>
      <c r="R130" s="977">
        <f t="shared" si="58"/>
        <v>19.3</v>
      </c>
      <c r="S130" s="978">
        <f t="shared" si="59"/>
        <v>17.600000000000001</v>
      </c>
      <c r="T130" s="979">
        <f t="shared" ref="T130:T149" si="79">ROUND(AB130,1)</f>
        <v>37.299999999999997</v>
      </c>
      <c r="U130" s="966">
        <v>160</v>
      </c>
      <c r="V130" s="967">
        <v>82</v>
      </c>
      <c r="W130" s="968">
        <v>45</v>
      </c>
      <c r="X130" s="989">
        <f t="shared" ref="X130:X149" si="80">IF(AH130=0,0,IF(AG130=AC130,MOD((AD130-AE130)/AH130,6),IF(AG130=AD130,(AE130-AC130)/AH130+2,(AC130-AD130)/AH130+4)))*60</f>
        <v>19.304347826086961</v>
      </c>
      <c r="Y130" s="990">
        <f t="shared" ref="Y130:Y149" si="81">IF(AH130=0,0,AH130/IF(Z130&lt;50,AI130,2-AI130)) *100</f>
        <v>56.097560975609753</v>
      </c>
      <c r="Z130" s="991">
        <f t="shared" ref="Z130:Z149" si="82">AI130/2*100</f>
        <v>40.196078431372548</v>
      </c>
      <c r="AA130" s="989">
        <f t="shared" ref="AA130:AA149" si="83">AF130*100</f>
        <v>17.647058823529413</v>
      </c>
      <c r="AB130" s="991">
        <f t="shared" ref="AB130:AB149" si="84">(1-AG130)*100</f>
        <v>37.254901960784316</v>
      </c>
      <c r="AC130" s="948">
        <f t="shared" si="60"/>
        <v>0.62745098039215685</v>
      </c>
      <c r="AD130" s="949">
        <f t="shared" si="61"/>
        <v>0.32156862745098042</v>
      </c>
      <c r="AE130" s="950">
        <f t="shared" si="62"/>
        <v>0.17647058823529413</v>
      </c>
      <c r="AF130" s="948">
        <f t="shared" si="63"/>
        <v>0.17647058823529413</v>
      </c>
      <c r="AG130" s="949">
        <f t="shared" si="64"/>
        <v>0.62745098039215685</v>
      </c>
      <c r="AH130" s="949">
        <f t="shared" si="65"/>
        <v>0.4509803921568627</v>
      </c>
      <c r="AI130" s="950">
        <f t="shared" si="66"/>
        <v>0.80392156862745101</v>
      </c>
      <c r="AJ130" s="940"/>
      <c r="AK130" s="940"/>
      <c r="AL130" s="940"/>
      <c r="AM130" s="940"/>
      <c r="AN130" s="940"/>
      <c r="AO130" s="940"/>
      <c r="AP130" s="940"/>
      <c r="AQ130" s="940"/>
      <c r="AR130" s="940"/>
      <c r="AS130" s="940"/>
      <c r="AT130" s="940"/>
      <c r="AU130" s="940"/>
      <c r="AV130" s="940"/>
      <c r="AW130" s="940"/>
      <c r="AX130" s="940"/>
      <c r="AY130" s="940"/>
      <c r="AZ130" s="940"/>
      <c r="BA130" s="940"/>
      <c r="BB130" s="940"/>
      <c r="BC130" s="940"/>
      <c r="BD130" s="940"/>
      <c r="BE130" s="940"/>
      <c r="BF130" s="940"/>
      <c r="BG130" s="940"/>
      <c r="BH130" s="940"/>
      <c r="BI130" s="940"/>
      <c r="BJ130" s="940"/>
      <c r="BK130" s="940"/>
      <c r="BL130" s="940"/>
      <c r="BM130" s="940"/>
      <c r="BN130" s="940"/>
      <c r="BO130" s="940"/>
      <c r="BP130" s="940"/>
      <c r="BQ130" s="940"/>
      <c r="BR130" s="940"/>
      <c r="BS130" s="940"/>
      <c r="BT130" s="940"/>
      <c r="BU130" s="940"/>
      <c r="BV130" s="940"/>
      <c r="BW130" s="940"/>
      <c r="BX130" s="940"/>
      <c r="BY130" s="940"/>
      <c r="BZ130" s="940"/>
      <c r="CA130" s="940"/>
      <c r="CB130" s="940"/>
      <c r="CC130" s="940"/>
      <c r="CD130" s="940"/>
      <c r="CE130" s="940"/>
      <c r="CF130" s="940"/>
      <c r="CG130" s="940"/>
      <c r="CH130" s="940"/>
      <c r="CI130" s="940"/>
      <c r="CJ130" s="940"/>
      <c r="CK130" s="940"/>
      <c r="CL130" s="940"/>
      <c r="CM130" s="940"/>
      <c r="CN130" s="940"/>
      <c r="CO130" s="940"/>
      <c r="CP130" s="940"/>
      <c r="CQ130" s="940"/>
      <c r="CR130" s="940"/>
      <c r="CS130" s="940"/>
      <c r="CT130" s="940"/>
      <c r="CU130" s="940"/>
      <c r="CV130" s="940"/>
      <c r="CW130" s="940"/>
      <c r="CX130" s="940"/>
      <c r="CY130" s="940"/>
      <c r="CZ130" s="940"/>
      <c r="DA130" s="940"/>
      <c r="DB130" s="940"/>
      <c r="DC130" s="940"/>
      <c r="DD130" s="940"/>
      <c r="DE130" s="940"/>
      <c r="DF130" s="940"/>
      <c r="DG130" s="940"/>
      <c r="DH130" s="940"/>
      <c r="DI130" s="940"/>
      <c r="DJ130" s="940"/>
      <c r="DK130" s="940"/>
      <c r="DL130" s="940"/>
      <c r="DM130" s="940"/>
      <c r="DN130" s="940"/>
      <c r="DO130" s="940"/>
      <c r="DP130" s="940"/>
      <c r="DQ130" s="940"/>
      <c r="DR130" s="940"/>
      <c r="DS130" s="940"/>
      <c r="DT130" s="940"/>
      <c r="DU130" s="940"/>
      <c r="DV130" s="940"/>
      <c r="DW130" s="940"/>
    </row>
    <row r="131" spans="1:127" ht="13.7" customHeight="1" x14ac:dyDescent="0.3">
      <c r="A131" s="1216" t="s">
        <v>247</v>
      </c>
      <c r="B131" s="1217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19" t="str">
        <f t="shared" ref="C131:C149" si="86">"rgb("&amp;U131&amp;" "&amp;V131&amp;" "&amp;W131&amp;")"</f>
        <v>rgb(192 192 192)</v>
      </c>
      <c r="D131" s="919" t="str">
        <f t="shared" ref="D131:D149" si="87">"hsl("&amp;O131&amp;" "&amp;P131&amp;"% "&amp;Q131&amp;"%)"</f>
        <v>hsl(0 0% 75.3%)</v>
      </c>
      <c r="E131" s="919" t="str">
        <f t="shared" ref="E131:E149" si="88">"hwb("&amp;R131&amp;" "&amp;S131&amp;"% "&amp;T131&amp;"%)"</f>
        <v>hwb(0 75.3% 24.7%)</v>
      </c>
      <c r="F131" s="957" t="str">
        <f t="shared" ref="F131:F149" si="89">IF(U131&lt;10,"  ",IF(U131&lt;100," ", ""))&amp;U131</f>
        <v>192</v>
      </c>
      <c r="G131" s="958" t="str">
        <f t="shared" si="72"/>
        <v>192</v>
      </c>
      <c r="H131" s="959" t="str">
        <f t="shared" si="73"/>
        <v>192</v>
      </c>
      <c r="I131" s="957" t="str">
        <f t="shared" ref="I131:I149" si="90">IF(X131&lt;10,"  ",IF(X131&lt;100," ", ""))&amp;TEXT(O131,"0.0")</f>
        <v xml:space="preserve">  0.0</v>
      </c>
      <c r="J131" s="958" t="str">
        <f t="shared" si="74"/>
        <v xml:space="preserve">  0.0</v>
      </c>
      <c r="K131" s="959" t="str">
        <f t="shared" si="75"/>
        <v xml:space="preserve"> 75.3</v>
      </c>
      <c r="L131" s="957" t="str">
        <f t="shared" ref="L131:L149" si="91">I131</f>
        <v xml:space="preserve">  0.0</v>
      </c>
      <c r="M131" s="958" t="str">
        <f t="shared" ref="M131:M149" si="92">IF(AA131&lt;10,"  ",IF(AA131&lt;100," ", ""))&amp;TEXT(S131,"0.0")</f>
        <v xml:space="preserve"> 75.3</v>
      </c>
      <c r="N131" s="959" t="str">
        <f t="shared" si="76"/>
        <v xml:space="preserve"> 24.7</v>
      </c>
      <c r="O131" s="977">
        <f t="shared" si="77"/>
        <v>0</v>
      </c>
      <c r="P131" s="978">
        <f t="shared" si="78"/>
        <v>0</v>
      </c>
      <c r="Q131" s="979">
        <f t="shared" ref="Q131:Q149" si="93">ROUND(Z131,1)</f>
        <v>75.3</v>
      </c>
      <c r="R131" s="977">
        <f t="shared" ref="R131:R149" si="94">O131</f>
        <v>0</v>
      </c>
      <c r="S131" s="978">
        <f t="shared" ref="S131:S149" si="95">ROUND(AA131,1)</f>
        <v>75.3</v>
      </c>
      <c r="T131" s="979">
        <f t="shared" si="79"/>
        <v>24.7</v>
      </c>
      <c r="U131" s="966">
        <v>192</v>
      </c>
      <c r="V131" s="967">
        <v>192</v>
      </c>
      <c r="W131" s="968">
        <v>192</v>
      </c>
      <c r="X131" s="989">
        <f t="shared" si="80"/>
        <v>0</v>
      </c>
      <c r="Y131" s="990">
        <f t="shared" si="81"/>
        <v>0</v>
      </c>
      <c r="Z131" s="991">
        <f t="shared" si="82"/>
        <v>75.294117647058826</v>
      </c>
      <c r="AA131" s="989">
        <f t="shared" si="83"/>
        <v>75.294117647058826</v>
      </c>
      <c r="AB131" s="991">
        <f t="shared" si="84"/>
        <v>24.705882352941178</v>
      </c>
      <c r="AC131" s="948">
        <f t="shared" ref="AC131:AC149" si="96">U131/255</f>
        <v>0.75294117647058822</v>
      </c>
      <c r="AD131" s="949">
        <f t="shared" ref="AD131:AD149" si="97">V131/255</f>
        <v>0.75294117647058822</v>
      </c>
      <c r="AE131" s="950">
        <f t="shared" ref="AE131:AE149" si="98">W131/255</f>
        <v>0.75294117647058822</v>
      </c>
      <c r="AF131" s="948">
        <f t="shared" ref="AF131:AF149" si="99">MIN(AC131:AE131)</f>
        <v>0.75294117647058822</v>
      </c>
      <c r="AG131" s="949">
        <f t="shared" ref="AG131:AG149" si="100">MAX(AC131:AE131)</f>
        <v>0.75294117647058822</v>
      </c>
      <c r="AH131" s="949">
        <f t="shared" ref="AH131:AH149" si="101">AG131-AF131</f>
        <v>0</v>
      </c>
      <c r="AI131" s="950">
        <f t="shared" ref="AI131:AI149" si="102">AG131+AF131</f>
        <v>1.5058823529411764</v>
      </c>
      <c r="AJ131" s="940"/>
      <c r="AK131" s="940"/>
      <c r="AL131" s="940"/>
      <c r="AM131" s="940"/>
      <c r="AN131" s="940"/>
      <c r="AO131" s="940"/>
      <c r="AP131" s="940"/>
      <c r="AQ131" s="940"/>
      <c r="AR131" s="940"/>
      <c r="AS131" s="940"/>
      <c r="AT131" s="940"/>
      <c r="AU131" s="940"/>
      <c r="AV131" s="940"/>
      <c r="AW131" s="940"/>
      <c r="AX131" s="940"/>
      <c r="AY131" s="940"/>
      <c r="AZ131" s="940"/>
      <c r="BA131" s="940"/>
      <c r="BB131" s="940"/>
      <c r="BC131" s="940"/>
      <c r="BD131" s="940"/>
      <c r="BE131" s="940"/>
      <c r="BF131" s="940"/>
      <c r="BG131" s="940"/>
      <c r="BH131" s="940"/>
      <c r="BI131" s="940"/>
      <c r="BJ131" s="940"/>
      <c r="BK131" s="940"/>
      <c r="BL131" s="940"/>
      <c r="BM131" s="940"/>
      <c r="BN131" s="940"/>
      <c r="BO131" s="940"/>
      <c r="BP131" s="940"/>
      <c r="BQ131" s="940"/>
      <c r="BR131" s="940"/>
      <c r="BS131" s="940"/>
      <c r="BT131" s="940"/>
      <c r="BU131" s="940"/>
      <c r="BV131" s="940"/>
      <c r="BW131" s="940"/>
      <c r="BX131" s="940"/>
      <c r="BY131" s="940"/>
      <c r="BZ131" s="940"/>
      <c r="CA131" s="940"/>
      <c r="CB131" s="940"/>
      <c r="CC131" s="940"/>
      <c r="CD131" s="940"/>
      <c r="CE131" s="940"/>
      <c r="CF131" s="940"/>
      <c r="CG131" s="940"/>
      <c r="CH131" s="940"/>
      <c r="CI131" s="940"/>
      <c r="CJ131" s="940"/>
      <c r="CK131" s="940"/>
      <c r="CL131" s="940"/>
      <c r="CM131" s="940"/>
      <c r="CN131" s="940"/>
      <c r="CO131" s="940"/>
      <c r="CP131" s="940"/>
      <c r="CQ131" s="940"/>
      <c r="CR131" s="940"/>
      <c r="CS131" s="940"/>
      <c r="CT131" s="940"/>
      <c r="CU131" s="940"/>
      <c r="CV131" s="940"/>
      <c r="CW131" s="940"/>
      <c r="CX131" s="940"/>
      <c r="CY131" s="940"/>
      <c r="CZ131" s="940"/>
      <c r="DA131" s="940"/>
      <c r="DB131" s="940"/>
      <c r="DC131" s="940"/>
      <c r="DD131" s="940"/>
      <c r="DE131" s="940"/>
      <c r="DF131" s="940"/>
      <c r="DG131" s="940"/>
      <c r="DH131" s="940"/>
      <c r="DI131" s="940"/>
      <c r="DJ131" s="940"/>
      <c r="DK131" s="940"/>
      <c r="DL131" s="940"/>
      <c r="DM131" s="940"/>
      <c r="DN131" s="940"/>
      <c r="DO131" s="940"/>
      <c r="DP131" s="940"/>
      <c r="DQ131" s="940"/>
      <c r="DR131" s="940"/>
      <c r="DS131" s="940"/>
      <c r="DT131" s="940"/>
      <c r="DU131" s="940"/>
      <c r="DV131" s="940"/>
      <c r="DW131" s="940"/>
    </row>
    <row r="132" spans="1:127" ht="13.7" customHeight="1" x14ac:dyDescent="0.3">
      <c r="A132" s="1216" t="s">
        <v>248</v>
      </c>
      <c r="B132" s="1217" t="str">
        <f t="shared" si="85"/>
        <v>rgb:[135,206,235], hsl:[197.4, 71.4, 72.5], hwb:[197.4, 52.9,  7.8]</v>
      </c>
      <c r="C132" s="919" t="str">
        <f t="shared" si="86"/>
        <v>rgb(135 206 235)</v>
      </c>
      <c r="D132" s="919" t="str">
        <f t="shared" si="87"/>
        <v>hsl(197.4 71.4% 72.5%)</v>
      </c>
      <c r="E132" s="919" t="str">
        <f t="shared" si="88"/>
        <v>hwb(197.4 52.9% 7.8%)</v>
      </c>
      <c r="F132" s="957" t="str">
        <f t="shared" si="89"/>
        <v>135</v>
      </c>
      <c r="G132" s="958" t="str">
        <f t="shared" si="72"/>
        <v>206</v>
      </c>
      <c r="H132" s="959" t="str">
        <f t="shared" si="73"/>
        <v>235</v>
      </c>
      <c r="I132" s="957" t="str">
        <f t="shared" si="90"/>
        <v>197.4</v>
      </c>
      <c r="J132" s="958" t="str">
        <f t="shared" si="74"/>
        <v xml:space="preserve"> 71.4</v>
      </c>
      <c r="K132" s="959" t="str">
        <f t="shared" si="75"/>
        <v xml:space="preserve"> 72.5</v>
      </c>
      <c r="L132" s="957" t="str">
        <f t="shared" si="91"/>
        <v>197.4</v>
      </c>
      <c r="M132" s="958" t="str">
        <f t="shared" si="92"/>
        <v xml:space="preserve"> 52.9</v>
      </c>
      <c r="N132" s="959" t="str">
        <f t="shared" si="76"/>
        <v xml:space="preserve">  7.8</v>
      </c>
      <c r="O132" s="977">
        <f t="shared" si="77"/>
        <v>197.4</v>
      </c>
      <c r="P132" s="978">
        <f t="shared" si="78"/>
        <v>71.400000000000006</v>
      </c>
      <c r="Q132" s="979">
        <f t="shared" si="93"/>
        <v>72.5</v>
      </c>
      <c r="R132" s="977">
        <f t="shared" si="94"/>
        <v>197.4</v>
      </c>
      <c r="S132" s="978">
        <f t="shared" si="95"/>
        <v>52.9</v>
      </c>
      <c r="T132" s="979">
        <f t="shared" si="79"/>
        <v>7.8</v>
      </c>
      <c r="U132" s="966">
        <v>135</v>
      </c>
      <c r="V132" s="967">
        <v>206</v>
      </c>
      <c r="W132" s="968">
        <v>235</v>
      </c>
      <c r="X132" s="989">
        <f t="shared" si="80"/>
        <v>197.4</v>
      </c>
      <c r="Y132" s="990">
        <f t="shared" si="81"/>
        <v>71.428571428571402</v>
      </c>
      <c r="Z132" s="991">
        <f t="shared" si="82"/>
        <v>72.549019607843135</v>
      </c>
      <c r="AA132" s="989">
        <f t="shared" si="83"/>
        <v>52.941176470588239</v>
      </c>
      <c r="AB132" s="991">
        <f t="shared" si="84"/>
        <v>7.8431372549019667</v>
      </c>
      <c r="AC132" s="948">
        <f t="shared" si="96"/>
        <v>0.52941176470588236</v>
      </c>
      <c r="AD132" s="949">
        <f t="shared" si="97"/>
        <v>0.80784313725490198</v>
      </c>
      <c r="AE132" s="950">
        <f t="shared" si="98"/>
        <v>0.92156862745098034</v>
      </c>
      <c r="AF132" s="948">
        <f t="shared" si="99"/>
        <v>0.52941176470588236</v>
      </c>
      <c r="AG132" s="949">
        <f t="shared" si="100"/>
        <v>0.92156862745098034</v>
      </c>
      <c r="AH132" s="949">
        <f t="shared" si="101"/>
        <v>0.39215686274509798</v>
      </c>
      <c r="AI132" s="950">
        <f t="shared" si="102"/>
        <v>1.4509803921568627</v>
      </c>
      <c r="AJ132" s="940"/>
      <c r="AK132" s="940"/>
      <c r="AL132" s="940"/>
      <c r="AM132" s="940"/>
      <c r="AN132" s="940"/>
      <c r="AO132" s="940"/>
      <c r="AP132" s="940"/>
      <c r="AQ132" s="940"/>
      <c r="AR132" s="940"/>
      <c r="AS132" s="940"/>
      <c r="AT132" s="940"/>
      <c r="AU132" s="940"/>
      <c r="AV132" s="940"/>
      <c r="AW132" s="940"/>
      <c r="AX132" s="940"/>
      <c r="AY132" s="940"/>
      <c r="AZ132" s="940"/>
      <c r="BA132" s="940"/>
      <c r="BB132" s="940"/>
      <c r="BC132" s="940"/>
      <c r="BD132" s="940"/>
      <c r="BE132" s="940"/>
      <c r="BF132" s="940"/>
      <c r="BG132" s="940"/>
      <c r="BH132" s="940"/>
      <c r="BI132" s="940"/>
      <c r="BJ132" s="940"/>
      <c r="BK132" s="940"/>
      <c r="BL132" s="940"/>
      <c r="BM132" s="940"/>
      <c r="BN132" s="940"/>
      <c r="BO132" s="940"/>
      <c r="BP132" s="940"/>
      <c r="BQ132" s="940"/>
      <c r="BR132" s="940"/>
      <c r="BS132" s="940"/>
      <c r="BT132" s="940"/>
      <c r="BU132" s="940"/>
      <c r="BV132" s="940"/>
      <c r="BW132" s="940"/>
      <c r="BX132" s="940"/>
      <c r="BY132" s="940"/>
      <c r="BZ132" s="940"/>
      <c r="CA132" s="940"/>
      <c r="CB132" s="940"/>
      <c r="CC132" s="940"/>
      <c r="CD132" s="940"/>
      <c r="CE132" s="940"/>
      <c r="CF132" s="940"/>
      <c r="CG132" s="940"/>
      <c r="CH132" s="940"/>
      <c r="CI132" s="940"/>
      <c r="CJ132" s="940"/>
      <c r="CK132" s="940"/>
      <c r="CL132" s="940"/>
      <c r="CM132" s="940"/>
      <c r="CN132" s="940"/>
      <c r="CO132" s="940"/>
      <c r="CP132" s="940"/>
      <c r="CQ132" s="940"/>
      <c r="CR132" s="940"/>
      <c r="CS132" s="940"/>
      <c r="CT132" s="940"/>
      <c r="CU132" s="940"/>
      <c r="CV132" s="940"/>
      <c r="CW132" s="940"/>
      <c r="CX132" s="940"/>
      <c r="CY132" s="940"/>
      <c r="CZ132" s="940"/>
      <c r="DA132" s="940"/>
      <c r="DB132" s="940"/>
      <c r="DC132" s="940"/>
      <c r="DD132" s="940"/>
      <c r="DE132" s="940"/>
      <c r="DF132" s="940"/>
      <c r="DG132" s="940"/>
      <c r="DH132" s="940"/>
      <c r="DI132" s="940"/>
      <c r="DJ132" s="940"/>
      <c r="DK132" s="940"/>
      <c r="DL132" s="940"/>
      <c r="DM132" s="940"/>
      <c r="DN132" s="940"/>
      <c r="DO132" s="940"/>
      <c r="DP132" s="940"/>
      <c r="DQ132" s="940"/>
      <c r="DR132" s="940"/>
      <c r="DS132" s="940"/>
      <c r="DT132" s="940"/>
      <c r="DU132" s="940"/>
      <c r="DV132" s="940"/>
      <c r="DW132" s="940"/>
    </row>
    <row r="133" spans="1:127" ht="13.7" customHeight="1" x14ac:dyDescent="0.3">
      <c r="A133" s="1216" t="s">
        <v>249</v>
      </c>
      <c r="B133" s="1217" t="str">
        <f t="shared" si="85"/>
        <v>rgb:[106, 90,205], hsl:[248.3, 53.5, 57.8], hwb:[248.3, 35.3, 19.6]</v>
      </c>
      <c r="C133" s="919" t="str">
        <f t="shared" si="86"/>
        <v>rgb(106 90 205)</v>
      </c>
      <c r="D133" s="919" t="str">
        <f t="shared" si="87"/>
        <v>hsl(248.3 53.5% 57.8%)</v>
      </c>
      <c r="E133" s="919" t="str">
        <f t="shared" si="88"/>
        <v>hwb(248.3 35.3% 19.6%)</v>
      </c>
      <c r="F133" s="957" t="str">
        <f t="shared" si="89"/>
        <v>106</v>
      </c>
      <c r="G133" s="958" t="str">
        <f t="shared" si="72"/>
        <v xml:space="preserve"> 90</v>
      </c>
      <c r="H133" s="959" t="str">
        <f t="shared" si="73"/>
        <v>205</v>
      </c>
      <c r="I133" s="957" t="str">
        <f t="shared" si="90"/>
        <v>248.3</v>
      </c>
      <c r="J133" s="958" t="str">
        <f t="shared" si="74"/>
        <v xml:space="preserve"> 53.5</v>
      </c>
      <c r="K133" s="959" t="str">
        <f t="shared" si="75"/>
        <v xml:space="preserve"> 57.8</v>
      </c>
      <c r="L133" s="957" t="str">
        <f t="shared" si="91"/>
        <v>248.3</v>
      </c>
      <c r="M133" s="958" t="str">
        <f t="shared" si="92"/>
        <v xml:space="preserve"> 35.3</v>
      </c>
      <c r="N133" s="959" t="str">
        <f t="shared" si="76"/>
        <v xml:space="preserve"> 19.6</v>
      </c>
      <c r="O133" s="977">
        <f t="shared" si="77"/>
        <v>248.3</v>
      </c>
      <c r="P133" s="978">
        <f t="shared" si="78"/>
        <v>53.5</v>
      </c>
      <c r="Q133" s="979">
        <f t="shared" si="93"/>
        <v>57.8</v>
      </c>
      <c r="R133" s="977">
        <f t="shared" si="94"/>
        <v>248.3</v>
      </c>
      <c r="S133" s="978">
        <f t="shared" si="95"/>
        <v>35.299999999999997</v>
      </c>
      <c r="T133" s="979">
        <f t="shared" si="79"/>
        <v>19.600000000000001</v>
      </c>
      <c r="U133" s="966">
        <v>106</v>
      </c>
      <c r="V133" s="967">
        <v>90</v>
      </c>
      <c r="W133" s="968">
        <v>205</v>
      </c>
      <c r="X133" s="989">
        <f t="shared" si="80"/>
        <v>248.34782608695653</v>
      </c>
      <c r="Y133" s="990">
        <f t="shared" si="81"/>
        <v>53.488372093023258</v>
      </c>
      <c r="Z133" s="991">
        <f t="shared" si="82"/>
        <v>57.843137254901968</v>
      </c>
      <c r="AA133" s="989">
        <f t="shared" si="83"/>
        <v>35.294117647058826</v>
      </c>
      <c r="AB133" s="991">
        <f t="shared" si="84"/>
        <v>19.6078431372549</v>
      </c>
      <c r="AC133" s="948">
        <f t="shared" si="96"/>
        <v>0.41568627450980394</v>
      </c>
      <c r="AD133" s="949">
        <f t="shared" si="97"/>
        <v>0.35294117647058826</v>
      </c>
      <c r="AE133" s="950">
        <f t="shared" si="98"/>
        <v>0.80392156862745101</v>
      </c>
      <c r="AF133" s="948">
        <f t="shared" si="99"/>
        <v>0.35294117647058826</v>
      </c>
      <c r="AG133" s="949">
        <f t="shared" si="100"/>
        <v>0.80392156862745101</v>
      </c>
      <c r="AH133" s="949">
        <f t="shared" si="101"/>
        <v>0.45098039215686275</v>
      </c>
      <c r="AI133" s="950">
        <f t="shared" si="102"/>
        <v>1.1568627450980393</v>
      </c>
      <c r="AJ133" s="940"/>
      <c r="AK133" s="940"/>
      <c r="AL133" s="940"/>
      <c r="AM133" s="940"/>
      <c r="AN133" s="940"/>
      <c r="AO133" s="940"/>
      <c r="AP133" s="940"/>
      <c r="AQ133" s="940"/>
      <c r="AR133" s="940"/>
      <c r="AS133" s="940"/>
      <c r="AT133" s="940"/>
      <c r="AU133" s="940"/>
      <c r="AV133" s="940"/>
      <c r="AW133" s="940"/>
      <c r="AX133" s="940"/>
      <c r="AY133" s="940"/>
      <c r="AZ133" s="940"/>
      <c r="BA133" s="940"/>
      <c r="BB133" s="940"/>
      <c r="BC133" s="940"/>
      <c r="BD133" s="940"/>
      <c r="BE133" s="940"/>
      <c r="BF133" s="940"/>
      <c r="BG133" s="940"/>
      <c r="BH133" s="940"/>
      <c r="BI133" s="940"/>
      <c r="BJ133" s="940"/>
      <c r="BK133" s="940"/>
      <c r="BL133" s="940"/>
      <c r="BM133" s="940"/>
      <c r="BN133" s="940"/>
      <c r="BO133" s="940"/>
      <c r="BP133" s="940"/>
      <c r="BQ133" s="940"/>
      <c r="BR133" s="940"/>
      <c r="BS133" s="940"/>
      <c r="BT133" s="940"/>
      <c r="BU133" s="940"/>
      <c r="BV133" s="940"/>
      <c r="BW133" s="940"/>
      <c r="BX133" s="940"/>
      <c r="BY133" s="940"/>
      <c r="BZ133" s="940"/>
      <c r="CA133" s="940"/>
      <c r="CB133" s="940"/>
      <c r="CC133" s="940"/>
      <c r="CD133" s="940"/>
      <c r="CE133" s="940"/>
      <c r="CF133" s="940"/>
      <c r="CG133" s="940"/>
      <c r="CH133" s="940"/>
      <c r="CI133" s="940"/>
      <c r="CJ133" s="940"/>
      <c r="CK133" s="940"/>
      <c r="CL133" s="940"/>
      <c r="CM133" s="940"/>
      <c r="CN133" s="940"/>
      <c r="CO133" s="940"/>
      <c r="CP133" s="940"/>
      <c r="CQ133" s="940"/>
      <c r="CR133" s="940"/>
      <c r="CS133" s="940"/>
      <c r="CT133" s="940"/>
      <c r="CU133" s="940"/>
      <c r="CV133" s="940"/>
      <c r="CW133" s="940"/>
      <c r="CX133" s="940"/>
      <c r="CY133" s="940"/>
      <c r="CZ133" s="940"/>
      <c r="DA133" s="940"/>
      <c r="DB133" s="940"/>
      <c r="DC133" s="940"/>
      <c r="DD133" s="940"/>
      <c r="DE133" s="940"/>
      <c r="DF133" s="940"/>
      <c r="DG133" s="940"/>
      <c r="DH133" s="940"/>
      <c r="DI133" s="940"/>
      <c r="DJ133" s="940"/>
      <c r="DK133" s="940"/>
      <c r="DL133" s="940"/>
      <c r="DM133" s="940"/>
      <c r="DN133" s="940"/>
      <c r="DO133" s="940"/>
      <c r="DP133" s="940"/>
      <c r="DQ133" s="940"/>
      <c r="DR133" s="940"/>
      <c r="DS133" s="940"/>
      <c r="DT133" s="940"/>
      <c r="DU133" s="940"/>
      <c r="DV133" s="940"/>
      <c r="DW133" s="940"/>
    </row>
    <row r="134" spans="1:127" ht="13.7" customHeight="1" x14ac:dyDescent="0.3">
      <c r="A134" s="1216" t="s">
        <v>250</v>
      </c>
      <c r="B134" s="1217" t="str">
        <f t="shared" si="85"/>
        <v>rgb:[112,128,144], hsl:[210.0, 12.6, 50.2], hwb:[210.0, 43.9, 43.5]</v>
      </c>
      <c r="C134" s="919" t="str">
        <f t="shared" si="86"/>
        <v>rgb(112 128 144)</v>
      </c>
      <c r="D134" s="919" t="str">
        <f t="shared" si="87"/>
        <v>hsl(210 12.6% 50.2%)</v>
      </c>
      <c r="E134" s="919" t="str">
        <f t="shared" si="88"/>
        <v>hwb(210 43.9% 43.5%)</v>
      </c>
      <c r="F134" s="957" t="str">
        <f t="shared" si="89"/>
        <v>112</v>
      </c>
      <c r="G134" s="958" t="str">
        <f t="shared" si="72"/>
        <v>128</v>
      </c>
      <c r="H134" s="959" t="str">
        <f t="shared" si="73"/>
        <v>144</v>
      </c>
      <c r="I134" s="957" t="str">
        <f t="shared" si="90"/>
        <v>210.0</v>
      </c>
      <c r="J134" s="958" t="str">
        <f t="shared" si="74"/>
        <v xml:space="preserve"> 12.6</v>
      </c>
      <c r="K134" s="959" t="str">
        <f t="shared" si="75"/>
        <v xml:space="preserve"> 50.2</v>
      </c>
      <c r="L134" s="957" t="str">
        <f t="shared" si="91"/>
        <v>210.0</v>
      </c>
      <c r="M134" s="958" t="str">
        <f t="shared" si="92"/>
        <v xml:space="preserve"> 43.9</v>
      </c>
      <c r="N134" s="959" t="str">
        <f t="shared" si="76"/>
        <v xml:space="preserve"> 43.5</v>
      </c>
      <c r="O134" s="977">
        <f t="shared" si="77"/>
        <v>210</v>
      </c>
      <c r="P134" s="978">
        <f t="shared" si="78"/>
        <v>12.6</v>
      </c>
      <c r="Q134" s="979">
        <f t="shared" si="93"/>
        <v>50.2</v>
      </c>
      <c r="R134" s="977">
        <f t="shared" si="94"/>
        <v>210</v>
      </c>
      <c r="S134" s="978">
        <f t="shared" si="95"/>
        <v>43.9</v>
      </c>
      <c r="T134" s="979">
        <f t="shared" si="79"/>
        <v>43.5</v>
      </c>
      <c r="U134" s="966">
        <v>112</v>
      </c>
      <c r="V134" s="967">
        <v>128</v>
      </c>
      <c r="W134" s="968">
        <v>144</v>
      </c>
      <c r="X134" s="989">
        <f t="shared" si="80"/>
        <v>210</v>
      </c>
      <c r="Y134" s="990">
        <f t="shared" si="81"/>
        <v>12.598425196850393</v>
      </c>
      <c r="Z134" s="991">
        <f t="shared" si="82"/>
        <v>50.196078431372548</v>
      </c>
      <c r="AA134" s="989">
        <f t="shared" si="83"/>
        <v>43.921568627450981</v>
      </c>
      <c r="AB134" s="991">
        <f t="shared" si="84"/>
        <v>43.529411764705884</v>
      </c>
      <c r="AC134" s="948">
        <f t="shared" si="96"/>
        <v>0.4392156862745098</v>
      </c>
      <c r="AD134" s="949">
        <f t="shared" si="97"/>
        <v>0.50196078431372548</v>
      </c>
      <c r="AE134" s="950">
        <f t="shared" si="98"/>
        <v>0.56470588235294117</v>
      </c>
      <c r="AF134" s="948">
        <f t="shared" si="99"/>
        <v>0.4392156862745098</v>
      </c>
      <c r="AG134" s="949">
        <f t="shared" si="100"/>
        <v>0.56470588235294117</v>
      </c>
      <c r="AH134" s="949">
        <f t="shared" si="101"/>
        <v>0.12549019607843137</v>
      </c>
      <c r="AI134" s="950">
        <f t="shared" si="102"/>
        <v>1.003921568627451</v>
      </c>
      <c r="AJ134" s="940"/>
      <c r="AK134" s="940"/>
      <c r="AL134" s="940"/>
      <c r="AM134" s="940"/>
      <c r="AN134" s="940"/>
      <c r="AO134" s="940"/>
      <c r="AP134" s="940"/>
      <c r="AQ134" s="940"/>
      <c r="AR134" s="940"/>
      <c r="AS134" s="940"/>
      <c r="AT134" s="940"/>
      <c r="AU134" s="940"/>
      <c r="AV134" s="940"/>
      <c r="AW134" s="940"/>
      <c r="AX134" s="940"/>
      <c r="AY134" s="940"/>
      <c r="AZ134" s="940"/>
      <c r="BA134" s="940"/>
      <c r="BB134" s="940"/>
      <c r="BC134" s="940"/>
      <c r="BD134" s="940"/>
      <c r="BE134" s="940"/>
      <c r="BF134" s="940"/>
      <c r="BG134" s="940"/>
      <c r="BH134" s="940"/>
      <c r="BI134" s="940"/>
      <c r="BJ134" s="940"/>
      <c r="BK134" s="940"/>
      <c r="BL134" s="940"/>
      <c r="BM134" s="940"/>
      <c r="BN134" s="940"/>
      <c r="BO134" s="940"/>
      <c r="BP134" s="940"/>
      <c r="BQ134" s="940"/>
      <c r="BR134" s="940"/>
      <c r="BS134" s="940"/>
      <c r="BT134" s="940"/>
      <c r="BU134" s="940"/>
      <c r="BV134" s="940"/>
      <c r="BW134" s="940"/>
      <c r="BX134" s="940"/>
      <c r="BY134" s="940"/>
      <c r="BZ134" s="940"/>
      <c r="CA134" s="940"/>
      <c r="CB134" s="940"/>
      <c r="CC134" s="940"/>
      <c r="CD134" s="940"/>
      <c r="CE134" s="940"/>
      <c r="CF134" s="940"/>
      <c r="CG134" s="940"/>
      <c r="CH134" s="940"/>
      <c r="CI134" s="940"/>
      <c r="CJ134" s="940"/>
      <c r="CK134" s="940"/>
      <c r="CL134" s="940"/>
      <c r="CM134" s="940"/>
      <c r="CN134" s="940"/>
      <c r="CO134" s="940"/>
      <c r="CP134" s="940"/>
      <c r="CQ134" s="940"/>
      <c r="CR134" s="940"/>
      <c r="CS134" s="940"/>
      <c r="CT134" s="940"/>
      <c r="CU134" s="940"/>
      <c r="CV134" s="940"/>
      <c r="CW134" s="940"/>
      <c r="CX134" s="940"/>
      <c r="CY134" s="940"/>
      <c r="CZ134" s="940"/>
      <c r="DA134" s="940"/>
      <c r="DB134" s="940"/>
      <c r="DC134" s="940"/>
      <c r="DD134" s="940"/>
      <c r="DE134" s="940"/>
      <c r="DF134" s="940"/>
      <c r="DG134" s="940"/>
      <c r="DH134" s="940"/>
      <c r="DI134" s="940"/>
      <c r="DJ134" s="940"/>
      <c r="DK134" s="940"/>
      <c r="DL134" s="940"/>
      <c r="DM134" s="940"/>
      <c r="DN134" s="940"/>
      <c r="DO134" s="940"/>
      <c r="DP134" s="940"/>
      <c r="DQ134" s="940"/>
      <c r="DR134" s="940"/>
      <c r="DS134" s="940"/>
      <c r="DT134" s="940"/>
      <c r="DU134" s="940"/>
      <c r="DV134" s="940"/>
      <c r="DW134" s="940"/>
    </row>
    <row r="135" spans="1:127" ht="13.7" customHeight="1" x14ac:dyDescent="0.3">
      <c r="A135" s="1216" t="s">
        <v>251</v>
      </c>
      <c r="B135" s="1217" t="str">
        <f t="shared" si="85"/>
        <v>rgb:[112,128,144], hsl:[210.0, 12.6, 50.2], hwb:[210.0, 43.9, 43.5]</v>
      </c>
      <c r="C135" s="919" t="str">
        <f t="shared" si="86"/>
        <v>rgb(112 128 144)</v>
      </c>
      <c r="D135" s="919" t="str">
        <f t="shared" si="87"/>
        <v>hsl(210 12.6% 50.2%)</v>
      </c>
      <c r="E135" s="919" t="str">
        <f t="shared" si="88"/>
        <v>hwb(210 43.9% 43.5%)</v>
      </c>
      <c r="F135" s="957" t="str">
        <f t="shared" si="89"/>
        <v>112</v>
      </c>
      <c r="G135" s="958" t="str">
        <f t="shared" si="72"/>
        <v>128</v>
      </c>
      <c r="H135" s="959" t="str">
        <f t="shared" si="73"/>
        <v>144</v>
      </c>
      <c r="I135" s="957" t="str">
        <f t="shared" si="90"/>
        <v>210.0</v>
      </c>
      <c r="J135" s="958" t="str">
        <f t="shared" si="74"/>
        <v xml:space="preserve"> 12.6</v>
      </c>
      <c r="K135" s="959" t="str">
        <f t="shared" si="75"/>
        <v xml:space="preserve"> 50.2</v>
      </c>
      <c r="L135" s="957" t="str">
        <f t="shared" si="91"/>
        <v>210.0</v>
      </c>
      <c r="M135" s="958" t="str">
        <f t="shared" si="92"/>
        <v xml:space="preserve"> 43.9</v>
      </c>
      <c r="N135" s="959" t="str">
        <f t="shared" si="76"/>
        <v xml:space="preserve"> 43.5</v>
      </c>
      <c r="O135" s="977">
        <f t="shared" si="77"/>
        <v>210</v>
      </c>
      <c r="P135" s="978">
        <f t="shared" si="78"/>
        <v>12.6</v>
      </c>
      <c r="Q135" s="979">
        <f t="shared" si="93"/>
        <v>50.2</v>
      </c>
      <c r="R135" s="977">
        <f t="shared" si="94"/>
        <v>210</v>
      </c>
      <c r="S135" s="978">
        <f t="shared" si="95"/>
        <v>43.9</v>
      </c>
      <c r="T135" s="979">
        <f t="shared" si="79"/>
        <v>43.5</v>
      </c>
      <c r="U135" s="966">
        <v>112</v>
      </c>
      <c r="V135" s="967">
        <v>128</v>
      </c>
      <c r="W135" s="968">
        <v>144</v>
      </c>
      <c r="X135" s="989">
        <f t="shared" si="80"/>
        <v>210</v>
      </c>
      <c r="Y135" s="990">
        <f t="shared" si="81"/>
        <v>12.598425196850393</v>
      </c>
      <c r="Z135" s="991">
        <f t="shared" si="82"/>
        <v>50.196078431372548</v>
      </c>
      <c r="AA135" s="989">
        <f t="shared" si="83"/>
        <v>43.921568627450981</v>
      </c>
      <c r="AB135" s="991">
        <f t="shared" si="84"/>
        <v>43.529411764705884</v>
      </c>
      <c r="AC135" s="948">
        <f t="shared" si="96"/>
        <v>0.4392156862745098</v>
      </c>
      <c r="AD135" s="949">
        <f t="shared" si="97"/>
        <v>0.50196078431372548</v>
      </c>
      <c r="AE135" s="950">
        <f t="shared" si="98"/>
        <v>0.56470588235294117</v>
      </c>
      <c r="AF135" s="948">
        <f t="shared" si="99"/>
        <v>0.4392156862745098</v>
      </c>
      <c r="AG135" s="949">
        <f t="shared" si="100"/>
        <v>0.56470588235294117</v>
      </c>
      <c r="AH135" s="949">
        <f t="shared" si="101"/>
        <v>0.12549019607843137</v>
      </c>
      <c r="AI135" s="950">
        <f t="shared" si="102"/>
        <v>1.003921568627451</v>
      </c>
      <c r="AJ135" s="940"/>
      <c r="AK135" s="940"/>
      <c r="AL135" s="940"/>
      <c r="AM135" s="940"/>
      <c r="AN135" s="940"/>
      <c r="AO135" s="940"/>
      <c r="AP135" s="940"/>
      <c r="AQ135" s="940"/>
      <c r="AR135" s="940"/>
      <c r="AS135" s="940"/>
      <c r="AT135" s="940"/>
      <c r="AU135" s="940"/>
      <c r="AV135" s="940"/>
      <c r="AW135" s="940"/>
      <c r="AX135" s="940"/>
      <c r="AY135" s="940"/>
      <c r="AZ135" s="940"/>
      <c r="BA135" s="940"/>
      <c r="BB135" s="940"/>
      <c r="BC135" s="940"/>
      <c r="BD135" s="940"/>
      <c r="BE135" s="940"/>
      <c r="BF135" s="940"/>
      <c r="BG135" s="940"/>
      <c r="BH135" s="940"/>
      <c r="BI135" s="940"/>
      <c r="BJ135" s="940"/>
      <c r="BK135" s="940"/>
      <c r="BL135" s="940"/>
      <c r="BM135" s="940"/>
      <c r="BN135" s="940"/>
      <c r="BO135" s="940"/>
      <c r="BP135" s="940"/>
      <c r="BQ135" s="940"/>
      <c r="BR135" s="940"/>
      <c r="BS135" s="940"/>
      <c r="BT135" s="940"/>
      <c r="BU135" s="940"/>
      <c r="BV135" s="940"/>
      <c r="BW135" s="940"/>
      <c r="BX135" s="940"/>
      <c r="BY135" s="940"/>
      <c r="BZ135" s="940"/>
      <c r="CA135" s="940"/>
      <c r="CB135" s="940"/>
      <c r="CC135" s="940"/>
      <c r="CD135" s="940"/>
      <c r="CE135" s="940"/>
      <c r="CF135" s="940"/>
      <c r="CG135" s="940"/>
      <c r="CH135" s="940"/>
      <c r="CI135" s="940"/>
      <c r="CJ135" s="940"/>
      <c r="CK135" s="940"/>
      <c r="CL135" s="940"/>
      <c r="CM135" s="940"/>
      <c r="CN135" s="940"/>
      <c r="CO135" s="940"/>
      <c r="CP135" s="940"/>
      <c r="CQ135" s="940"/>
      <c r="CR135" s="940"/>
      <c r="CS135" s="940"/>
      <c r="CT135" s="940"/>
      <c r="CU135" s="940"/>
      <c r="CV135" s="940"/>
      <c r="CW135" s="940"/>
      <c r="CX135" s="940"/>
      <c r="CY135" s="940"/>
      <c r="CZ135" s="940"/>
      <c r="DA135" s="940"/>
      <c r="DB135" s="940"/>
      <c r="DC135" s="940"/>
      <c r="DD135" s="940"/>
      <c r="DE135" s="940"/>
      <c r="DF135" s="940"/>
      <c r="DG135" s="940"/>
      <c r="DH135" s="940"/>
      <c r="DI135" s="940"/>
      <c r="DJ135" s="940"/>
      <c r="DK135" s="940"/>
      <c r="DL135" s="940"/>
      <c r="DM135" s="940"/>
      <c r="DN135" s="940"/>
      <c r="DO135" s="940"/>
      <c r="DP135" s="940"/>
      <c r="DQ135" s="940"/>
      <c r="DR135" s="940"/>
      <c r="DS135" s="940"/>
      <c r="DT135" s="940"/>
      <c r="DU135" s="940"/>
      <c r="DV135" s="940"/>
      <c r="DW135" s="940"/>
    </row>
    <row r="136" spans="1:127" ht="13.7" customHeight="1" x14ac:dyDescent="0.3">
      <c r="A136" s="1216" t="s">
        <v>252</v>
      </c>
      <c r="B136" s="1217" t="str">
        <f t="shared" si="85"/>
        <v>rgb:[255,250,250], hsl:[  0.0,100.0, 99.0], hwb:[  0.0, 98.0,  0.0]</v>
      </c>
      <c r="C136" s="919" t="str">
        <f t="shared" si="86"/>
        <v>rgb(255 250 250)</v>
      </c>
      <c r="D136" s="919" t="str">
        <f t="shared" si="87"/>
        <v>hsl(0 100% 99%)</v>
      </c>
      <c r="E136" s="919" t="str">
        <f t="shared" si="88"/>
        <v>hwb(0 98% 0%)</v>
      </c>
      <c r="F136" s="957" t="str">
        <f t="shared" si="89"/>
        <v>255</v>
      </c>
      <c r="G136" s="958" t="str">
        <f t="shared" si="72"/>
        <v>250</v>
      </c>
      <c r="H136" s="959" t="str">
        <f t="shared" si="73"/>
        <v>250</v>
      </c>
      <c r="I136" s="957" t="str">
        <f t="shared" si="90"/>
        <v xml:space="preserve">  0.0</v>
      </c>
      <c r="J136" s="958" t="str">
        <f t="shared" si="74"/>
        <v>100.0</v>
      </c>
      <c r="K136" s="959" t="str">
        <f t="shared" si="75"/>
        <v xml:space="preserve"> 99.0</v>
      </c>
      <c r="L136" s="957" t="str">
        <f t="shared" si="91"/>
        <v xml:space="preserve">  0.0</v>
      </c>
      <c r="M136" s="958" t="str">
        <f t="shared" si="92"/>
        <v xml:space="preserve"> 98.0</v>
      </c>
      <c r="N136" s="959" t="str">
        <f t="shared" si="76"/>
        <v xml:space="preserve">  0.0</v>
      </c>
      <c r="O136" s="977">
        <f t="shared" si="77"/>
        <v>0</v>
      </c>
      <c r="P136" s="978">
        <f t="shared" si="78"/>
        <v>100</v>
      </c>
      <c r="Q136" s="979">
        <f t="shared" si="93"/>
        <v>99</v>
      </c>
      <c r="R136" s="977">
        <f t="shared" si="94"/>
        <v>0</v>
      </c>
      <c r="S136" s="978">
        <f t="shared" si="95"/>
        <v>98</v>
      </c>
      <c r="T136" s="979">
        <f t="shared" si="79"/>
        <v>0</v>
      </c>
      <c r="U136" s="966">
        <v>255</v>
      </c>
      <c r="V136" s="967">
        <v>250</v>
      </c>
      <c r="W136" s="968">
        <v>250</v>
      </c>
      <c r="X136" s="989">
        <f t="shared" si="80"/>
        <v>0</v>
      </c>
      <c r="Y136" s="990">
        <f t="shared" si="81"/>
        <v>100.00000000000058</v>
      </c>
      <c r="Z136" s="991">
        <f t="shared" si="82"/>
        <v>99.019607843137265</v>
      </c>
      <c r="AA136" s="989">
        <f t="shared" si="83"/>
        <v>98.039215686274503</v>
      </c>
      <c r="AB136" s="991">
        <f t="shared" si="84"/>
        <v>0</v>
      </c>
      <c r="AC136" s="948">
        <f t="shared" si="96"/>
        <v>1</v>
      </c>
      <c r="AD136" s="949">
        <f t="shared" si="97"/>
        <v>0.98039215686274506</v>
      </c>
      <c r="AE136" s="950">
        <f t="shared" si="98"/>
        <v>0.98039215686274506</v>
      </c>
      <c r="AF136" s="948">
        <f t="shared" si="99"/>
        <v>0.98039215686274506</v>
      </c>
      <c r="AG136" s="949">
        <f t="shared" si="100"/>
        <v>1</v>
      </c>
      <c r="AH136" s="949">
        <f t="shared" si="101"/>
        <v>1.9607843137254943E-2</v>
      </c>
      <c r="AI136" s="950">
        <f t="shared" si="102"/>
        <v>1.9803921568627452</v>
      </c>
      <c r="AJ136" s="940"/>
      <c r="AK136" s="940"/>
      <c r="AL136" s="940"/>
      <c r="AM136" s="940"/>
      <c r="AN136" s="940"/>
      <c r="AO136" s="940"/>
      <c r="AP136" s="940"/>
      <c r="AQ136" s="940"/>
      <c r="AR136" s="940"/>
      <c r="AS136" s="940"/>
      <c r="AT136" s="940"/>
      <c r="AU136" s="940"/>
      <c r="AV136" s="940"/>
      <c r="AW136" s="940"/>
      <c r="AX136" s="940"/>
      <c r="AY136" s="940"/>
      <c r="AZ136" s="940"/>
      <c r="BA136" s="940"/>
      <c r="BB136" s="940"/>
      <c r="BC136" s="940"/>
      <c r="BD136" s="940"/>
      <c r="BE136" s="940"/>
      <c r="BF136" s="940"/>
      <c r="BG136" s="940"/>
      <c r="BH136" s="940"/>
      <c r="BI136" s="940"/>
      <c r="BJ136" s="940"/>
      <c r="BK136" s="940"/>
      <c r="BL136" s="940"/>
      <c r="BM136" s="940"/>
      <c r="BN136" s="940"/>
      <c r="BO136" s="940"/>
      <c r="BP136" s="940"/>
      <c r="BQ136" s="940"/>
      <c r="BR136" s="940"/>
      <c r="BS136" s="940"/>
      <c r="BT136" s="940"/>
      <c r="BU136" s="940"/>
      <c r="BV136" s="940"/>
      <c r="BW136" s="940"/>
      <c r="BX136" s="940"/>
      <c r="BY136" s="940"/>
      <c r="BZ136" s="940"/>
      <c r="CA136" s="940"/>
      <c r="CB136" s="940"/>
      <c r="CC136" s="940"/>
      <c r="CD136" s="940"/>
      <c r="CE136" s="940"/>
      <c r="CF136" s="940"/>
      <c r="CG136" s="940"/>
      <c r="CH136" s="940"/>
      <c r="CI136" s="940"/>
      <c r="CJ136" s="940"/>
      <c r="CK136" s="940"/>
      <c r="CL136" s="940"/>
      <c r="CM136" s="940"/>
      <c r="CN136" s="940"/>
      <c r="CO136" s="940"/>
      <c r="CP136" s="940"/>
      <c r="CQ136" s="940"/>
      <c r="CR136" s="940"/>
      <c r="CS136" s="940"/>
      <c r="CT136" s="940"/>
      <c r="CU136" s="940"/>
      <c r="CV136" s="940"/>
      <c r="CW136" s="940"/>
      <c r="CX136" s="940"/>
      <c r="CY136" s="940"/>
      <c r="CZ136" s="940"/>
      <c r="DA136" s="940"/>
      <c r="DB136" s="940"/>
      <c r="DC136" s="940"/>
      <c r="DD136" s="940"/>
      <c r="DE136" s="940"/>
      <c r="DF136" s="940"/>
      <c r="DG136" s="940"/>
      <c r="DH136" s="940"/>
      <c r="DI136" s="940"/>
      <c r="DJ136" s="940"/>
      <c r="DK136" s="940"/>
      <c r="DL136" s="940"/>
      <c r="DM136" s="940"/>
      <c r="DN136" s="940"/>
      <c r="DO136" s="940"/>
      <c r="DP136" s="940"/>
      <c r="DQ136" s="940"/>
      <c r="DR136" s="940"/>
      <c r="DS136" s="940"/>
      <c r="DT136" s="940"/>
      <c r="DU136" s="940"/>
      <c r="DV136" s="940"/>
      <c r="DW136" s="940"/>
    </row>
    <row r="137" spans="1:127" ht="13.7" customHeight="1" x14ac:dyDescent="0.3">
      <c r="A137" s="1216" t="s">
        <v>253</v>
      </c>
      <c r="B137" s="1217" t="str">
        <f t="shared" si="85"/>
        <v>rgb:[  0,255,127], hsl:[149.9,100.0, 50.0], hwb:[149.9,  0.0,  0.0]</v>
      </c>
      <c r="C137" s="919" t="str">
        <f t="shared" si="86"/>
        <v>rgb(0 255 127)</v>
      </c>
      <c r="D137" s="919" t="str">
        <f t="shared" si="87"/>
        <v>hsl(149.9 100% 50%)</v>
      </c>
      <c r="E137" s="919" t="str">
        <f t="shared" si="88"/>
        <v>hwb(149.9 0% 0%)</v>
      </c>
      <c r="F137" s="957" t="str">
        <f t="shared" si="89"/>
        <v xml:space="preserve">  0</v>
      </c>
      <c r="G137" s="958" t="str">
        <f t="shared" si="72"/>
        <v>255</v>
      </c>
      <c r="H137" s="959" t="str">
        <f t="shared" si="73"/>
        <v>127</v>
      </c>
      <c r="I137" s="957" t="str">
        <f t="shared" si="90"/>
        <v>149.9</v>
      </c>
      <c r="J137" s="958" t="str">
        <f t="shared" si="74"/>
        <v>100.0</v>
      </c>
      <c r="K137" s="959" t="str">
        <f t="shared" si="75"/>
        <v xml:space="preserve"> 50.0</v>
      </c>
      <c r="L137" s="957" t="str">
        <f t="shared" si="91"/>
        <v>149.9</v>
      </c>
      <c r="M137" s="958" t="str">
        <f t="shared" si="92"/>
        <v xml:space="preserve">  0.0</v>
      </c>
      <c r="N137" s="959" t="str">
        <f t="shared" si="76"/>
        <v xml:space="preserve">  0.0</v>
      </c>
      <c r="O137" s="977">
        <f t="shared" si="77"/>
        <v>149.9</v>
      </c>
      <c r="P137" s="978">
        <f t="shared" si="78"/>
        <v>100</v>
      </c>
      <c r="Q137" s="979">
        <f t="shared" si="93"/>
        <v>50</v>
      </c>
      <c r="R137" s="977">
        <f t="shared" si="94"/>
        <v>149.9</v>
      </c>
      <c r="S137" s="978">
        <f t="shared" si="95"/>
        <v>0</v>
      </c>
      <c r="T137" s="979">
        <f t="shared" si="79"/>
        <v>0</v>
      </c>
      <c r="U137" s="966">
        <v>0</v>
      </c>
      <c r="V137" s="967">
        <v>255</v>
      </c>
      <c r="W137" s="968">
        <v>127</v>
      </c>
      <c r="X137" s="989">
        <f t="shared" si="80"/>
        <v>149.88235294117646</v>
      </c>
      <c r="Y137" s="990">
        <f t="shared" si="81"/>
        <v>100</v>
      </c>
      <c r="Z137" s="991">
        <f t="shared" si="82"/>
        <v>50</v>
      </c>
      <c r="AA137" s="989">
        <f t="shared" si="83"/>
        <v>0</v>
      </c>
      <c r="AB137" s="991">
        <f t="shared" si="84"/>
        <v>0</v>
      </c>
      <c r="AC137" s="948">
        <f t="shared" si="96"/>
        <v>0</v>
      </c>
      <c r="AD137" s="949">
        <f t="shared" si="97"/>
        <v>1</v>
      </c>
      <c r="AE137" s="950">
        <f t="shared" si="98"/>
        <v>0.49803921568627452</v>
      </c>
      <c r="AF137" s="948">
        <f t="shared" si="99"/>
        <v>0</v>
      </c>
      <c r="AG137" s="949">
        <f t="shared" si="100"/>
        <v>1</v>
      </c>
      <c r="AH137" s="949">
        <f t="shared" si="101"/>
        <v>1</v>
      </c>
      <c r="AI137" s="950">
        <f t="shared" si="102"/>
        <v>1</v>
      </c>
      <c r="AJ137" s="940"/>
      <c r="AK137" s="940"/>
      <c r="AL137" s="940"/>
      <c r="AM137" s="940"/>
      <c r="AN137" s="940"/>
      <c r="AO137" s="940"/>
      <c r="AP137" s="940"/>
      <c r="AQ137" s="940"/>
      <c r="AR137" s="940"/>
      <c r="AS137" s="940"/>
      <c r="AT137" s="940"/>
      <c r="AU137" s="940"/>
      <c r="AV137" s="940"/>
      <c r="AW137" s="940"/>
      <c r="AX137" s="940"/>
      <c r="AY137" s="940"/>
      <c r="AZ137" s="940"/>
      <c r="BA137" s="940"/>
      <c r="BB137" s="940"/>
      <c r="BC137" s="940"/>
      <c r="BD137" s="940"/>
      <c r="BE137" s="940"/>
      <c r="BF137" s="940"/>
      <c r="BG137" s="940"/>
      <c r="BH137" s="940"/>
      <c r="BI137" s="940"/>
      <c r="BJ137" s="940"/>
      <c r="BK137" s="940"/>
      <c r="BL137" s="940"/>
      <c r="BM137" s="940"/>
      <c r="BN137" s="940"/>
      <c r="BO137" s="940"/>
      <c r="BP137" s="940"/>
      <c r="BQ137" s="940"/>
      <c r="BR137" s="940"/>
      <c r="BS137" s="940"/>
      <c r="BT137" s="940"/>
      <c r="BU137" s="940"/>
      <c r="BV137" s="940"/>
      <c r="BW137" s="940"/>
      <c r="BX137" s="940"/>
      <c r="BY137" s="940"/>
      <c r="BZ137" s="940"/>
      <c r="CA137" s="940"/>
      <c r="CB137" s="940"/>
      <c r="CC137" s="940"/>
      <c r="CD137" s="940"/>
      <c r="CE137" s="940"/>
      <c r="CF137" s="940"/>
      <c r="CG137" s="940"/>
      <c r="CH137" s="940"/>
      <c r="CI137" s="940"/>
      <c r="CJ137" s="940"/>
      <c r="CK137" s="940"/>
      <c r="CL137" s="940"/>
      <c r="CM137" s="940"/>
      <c r="CN137" s="940"/>
      <c r="CO137" s="940"/>
      <c r="CP137" s="940"/>
      <c r="CQ137" s="940"/>
      <c r="CR137" s="940"/>
      <c r="CS137" s="940"/>
      <c r="CT137" s="940"/>
      <c r="CU137" s="940"/>
      <c r="CV137" s="940"/>
      <c r="CW137" s="940"/>
      <c r="CX137" s="940"/>
      <c r="CY137" s="940"/>
      <c r="CZ137" s="940"/>
      <c r="DA137" s="940"/>
      <c r="DB137" s="940"/>
      <c r="DC137" s="940"/>
      <c r="DD137" s="940"/>
      <c r="DE137" s="940"/>
      <c r="DF137" s="940"/>
      <c r="DG137" s="940"/>
      <c r="DH137" s="940"/>
      <c r="DI137" s="940"/>
      <c r="DJ137" s="940"/>
      <c r="DK137" s="940"/>
      <c r="DL137" s="940"/>
      <c r="DM137" s="940"/>
      <c r="DN137" s="940"/>
      <c r="DO137" s="940"/>
      <c r="DP137" s="940"/>
      <c r="DQ137" s="940"/>
      <c r="DR137" s="940"/>
      <c r="DS137" s="940"/>
      <c r="DT137" s="940"/>
      <c r="DU137" s="940"/>
      <c r="DV137" s="940"/>
      <c r="DW137" s="940"/>
    </row>
    <row r="138" spans="1:127" ht="13.7" customHeight="1" x14ac:dyDescent="0.3">
      <c r="A138" s="1216" t="s">
        <v>254</v>
      </c>
      <c r="B138" s="1217" t="str">
        <f t="shared" si="85"/>
        <v>rgb:[ 70,130,180], hsl:[207.3, 44.0, 49.0], hwb:[207.3, 27.5, 29.4]</v>
      </c>
      <c r="C138" s="919" t="str">
        <f t="shared" si="86"/>
        <v>rgb(70 130 180)</v>
      </c>
      <c r="D138" s="919" t="str">
        <f t="shared" si="87"/>
        <v>hsl(207.3 44% 49%)</v>
      </c>
      <c r="E138" s="919" t="str">
        <f t="shared" si="88"/>
        <v>hwb(207.3 27.5% 29.4%)</v>
      </c>
      <c r="F138" s="957" t="str">
        <f t="shared" si="89"/>
        <v xml:space="preserve"> 70</v>
      </c>
      <c r="G138" s="958" t="str">
        <f t="shared" si="72"/>
        <v>130</v>
      </c>
      <c r="H138" s="959" t="str">
        <f t="shared" si="73"/>
        <v>180</v>
      </c>
      <c r="I138" s="957" t="str">
        <f t="shared" si="90"/>
        <v>207.3</v>
      </c>
      <c r="J138" s="958" t="str">
        <f t="shared" si="74"/>
        <v xml:space="preserve"> 44.0</v>
      </c>
      <c r="K138" s="959" t="str">
        <f t="shared" si="75"/>
        <v xml:space="preserve"> 49.0</v>
      </c>
      <c r="L138" s="957" t="str">
        <f t="shared" si="91"/>
        <v>207.3</v>
      </c>
      <c r="M138" s="958" t="str">
        <f t="shared" si="92"/>
        <v xml:space="preserve"> 27.5</v>
      </c>
      <c r="N138" s="959" t="str">
        <f t="shared" si="76"/>
        <v xml:space="preserve"> 29.4</v>
      </c>
      <c r="O138" s="977">
        <f t="shared" si="77"/>
        <v>207.3</v>
      </c>
      <c r="P138" s="978">
        <f t="shared" si="78"/>
        <v>44</v>
      </c>
      <c r="Q138" s="979">
        <f t="shared" si="93"/>
        <v>49</v>
      </c>
      <c r="R138" s="977">
        <f t="shared" si="94"/>
        <v>207.3</v>
      </c>
      <c r="S138" s="978">
        <f t="shared" si="95"/>
        <v>27.5</v>
      </c>
      <c r="T138" s="979">
        <f t="shared" si="79"/>
        <v>29.4</v>
      </c>
      <c r="U138" s="966">
        <v>70</v>
      </c>
      <c r="V138" s="967">
        <v>130</v>
      </c>
      <c r="W138" s="968">
        <v>180</v>
      </c>
      <c r="X138" s="989">
        <f t="shared" si="80"/>
        <v>207.27272727272728</v>
      </c>
      <c r="Y138" s="990">
        <f t="shared" si="81"/>
        <v>44</v>
      </c>
      <c r="Z138" s="991">
        <f t="shared" si="82"/>
        <v>49.019607843137258</v>
      </c>
      <c r="AA138" s="989">
        <f t="shared" si="83"/>
        <v>27.450980392156865</v>
      </c>
      <c r="AB138" s="991">
        <f t="shared" si="84"/>
        <v>29.411764705882348</v>
      </c>
      <c r="AC138" s="948">
        <f t="shared" si="96"/>
        <v>0.27450980392156865</v>
      </c>
      <c r="AD138" s="949">
        <f t="shared" si="97"/>
        <v>0.50980392156862742</v>
      </c>
      <c r="AE138" s="950">
        <f t="shared" si="98"/>
        <v>0.70588235294117652</v>
      </c>
      <c r="AF138" s="948">
        <f t="shared" si="99"/>
        <v>0.27450980392156865</v>
      </c>
      <c r="AG138" s="949">
        <f t="shared" si="100"/>
        <v>0.70588235294117652</v>
      </c>
      <c r="AH138" s="949">
        <f t="shared" si="101"/>
        <v>0.43137254901960786</v>
      </c>
      <c r="AI138" s="950">
        <f t="shared" si="102"/>
        <v>0.98039215686274517</v>
      </c>
      <c r="AJ138" s="940"/>
      <c r="AK138" s="940"/>
      <c r="AL138" s="940"/>
      <c r="AM138" s="940"/>
      <c r="AN138" s="940"/>
      <c r="AO138" s="940"/>
      <c r="AP138" s="940"/>
      <c r="AQ138" s="940"/>
      <c r="AR138" s="940"/>
      <c r="AS138" s="940"/>
      <c r="AT138" s="940"/>
      <c r="AU138" s="940"/>
      <c r="AV138" s="940"/>
      <c r="AW138" s="940"/>
      <c r="AX138" s="940"/>
      <c r="AY138" s="940"/>
      <c r="AZ138" s="940"/>
      <c r="BA138" s="940"/>
      <c r="BB138" s="940"/>
      <c r="BC138" s="940"/>
      <c r="BD138" s="940"/>
      <c r="BE138" s="940"/>
      <c r="BF138" s="940"/>
      <c r="BG138" s="940"/>
      <c r="BH138" s="940"/>
      <c r="BI138" s="940"/>
      <c r="BJ138" s="940"/>
      <c r="BK138" s="940"/>
      <c r="BL138" s="940"/>
      <c r="BM138" s="940"/>
      <c r="BN138" s="940"/>
      <c r="BO138" s="940"/>
      <c r="BP138" s="940"/>
      <c r="BQ138" s="940"/>
      <c r="BR138" s="940"/>
      <c r="BS138" s="940"/>
      <c r="BT138" s="940"/>
      <c r="BU138" s="940"/>
      <c r="BV138" s="940"/>
      <c r="BW138" s="940"/>
      <c r="BX138" s="940"/>
      <c r="BY138" s="940"/>
      <c r="BZ138" s="940"/>
      <c r="CA138" s="940"/>
      <c r="CB138" s="940"/>
      <c r="CC138" s="940"/>
      <c r="CD138" s="940"/>
      <c r="CE138" s="940"/>
      <c r="CF138" s="940"/>
      <c r="CG138" s="940"/>
      <c r="CH138" s="940"/>
      <c r="CI138" s="940"/>
      <c r="CJ138" s="940"/>
      <c r="CK138" s="940"/>
      <c r="CL138" s="940"/>
      <c r="CM138" s="940"/>
      <c r="CN138" s="940"/>
      <c r="CO138" s="940"/>
      <c r="CP138" s="940"/>
      <c r="CQ138" s="940"/>
      <c r="CR138" s="940"/>
      <c r="CS138" s="940"/>
      <c r="CT138" s="940"/>
      <c r="CU138" s="940"/>
      <c r="CV138" s="940"/>
      <c r="CW138" s="940"/>
      <c r="CX138" s="940"/>
      <c r="CY138" s="940"/>
      <c r="CZ138" s="940"/>
      <c r="DA138" s="940"/>
      <c r="DB138" s="940"/>
      <c r="DC138" s="940"/>
      <c r="DD138" s="940"/>
      <c r="DE138" s="940"/>
      <c r="DF138" s="940"/>
      <c r="DG138" s="940"/>
      <c r="DH138" s="940"/>
      <c r="DI138" s="940"/>
      <c r="DJ138" s="940"/>
      <c r="DK138" s="940"/>
      <c r="DL138" s="940"/>
      <c r="DM138" s="940"/>
      <c r="DN138" s="940"/>
      <c r="DO138" s="940"/>
      <c r="DP138" s="940"/>
      <c r="DQ138" s="940"/>
      <c r="DR138" s="940"/>
      <c r="DS138" s="940"/>
      <c r="DT138" s="940"/>
      <c r="DU138" s="940"/>
      <c r="DV138" s="940"/>
      <c r="DW138" s="940"/>
    </row>
    <row r="139" spans="1:127" ht="13.7" customHeight="1" x14ac:dyDescent="0.3">
      <c r="A139" s="1216" t="s">
        <v>255</v>
      </c>
      <c r="B139" s="1217" t="str">
        <f t="shared" si="85"/>
        <v>rgb:[210,180,140], hsl:[ 34.3, 43.8, 68.6], hwb:[ 34.3, 54.9, 17.6]</v>
      </c>
      <c r="C139" s="919" t="str">
        <f t="shared" si="86"/>
        <v>rgb(210 180 140)</v>
      </c>
      <c r="D139" s="919" t="str">
        <f t="shared" si="87"/>
        <v>hsl(34.3 43.8% 68.6%)</v>
      </c>
      <c r="E139" s="919" t="str">
        <f t="shared" si="88"/>
        <v>hwb(34.3 54.9% 17.6%)</v>
      </c>
      <c r="F139" s="957" t="str">
        <f t="shared" si="89"/>
        <v>210</v>
      </c>
      <c r="G139" s="958" t="str">
        <f t="shared" si="72"/>
        <v>180</v>
      </c>
      <c r="H139" s="959" t="str">
        <f t="shared" si="73"/>
        <v>140</v>
      </c>
      <c r="I139" s="957" t="str">
        <f t="shared" si="90"/>
        <v xml:space="preserve"> 34.3</v>
      </c>
      <c r="J139" s="958" t="str">
        <f t="shared" si="74"/>
        <v xml:space="preserve"> 43.8</v>
      </c>
      <c r="K139" s="959" t="str">
        <f t="shared" si="75"/>
        <v xml:space="preserve"> 68.6</v>
      </c>
      <c r="L139" s="957" t="str">
        <f t="shared" si="91"/>
        <v xml:space="preserve"> 34.3</v>
      </c>
      <c r="M139" s="958" t="str">
        <f t="shared" si="92"/>
        <v xml:space="preserve"> 54.9</v>
      </c>
      <c r="N139" s="959" t="str">
        <f t="shared" si="76"/>
        <v xml:space="preserve"> 17.6</v>
      </c>
      <c r="O139" s="977">
        <f t="shared" si="77"/>
        <v>34.299999999999997</v>
      </c>
      <c r="P139" s="978">
        <f t="shared" si="78"/>
        <v>43.8</v>
      </c>
      <c r="Q139" s="979">
        <f t="shared" si="93"/>
        <v>68.599999999999994</v>
      </c>
      <c r="R139" s="977">
        <f t="shared" si="94"/>
        <v>34.299999999999997</v>
      </c>
      <c r="S139" s="978">
        <f t="shared" si="95"/>
        <v>54.9</v>
      </c>
      <c r="T139" s="979">
        <f t="shared" si="79"/>
        <v>17.600000000000001</v>
      </c>
      <c r="U139" s="966">
        <v>210</v>
      </c>
      <c r="V139" s="967">
        <v>180</v>
      </c>
      <c r="W139" s="968">
        <v>140</v>
      </c>
      <c r="X139" s="989">
        <f t="shared" si="80"/>
        <v>34.285714285714299</v>
      </c>
      <c r="Y139" s="990">
        <f t="shared" si="81"/>
        <v>43.749999999999986</v>
      </c>
      <c r="Z139" s="991">
        <f t="shared" si="82"/>
        <v>68.627450980392155</v>
      </c>
      <c r="AA139" s="989">
        <f t="shared" si="83"/>
        <v>54.901960784313729</v>
      </c>
      <c r="AB139" s="991">
        <f t="shared" si="84"/>
        <v>17.647058823529417</v>
      </c>
      <c r="AC139" s="948">
        <f t="shared" si="96"/>
        <v>0.82352941176470584</v>
      </c>
      <c r="AD139" s="949">
        <f t="shared" si="97"/>
        <v>0.70588235294117652</v>
      </c>
      <c r="AE139" s="950">
        <f t="shared" si="98"/>
        <v>0.5490196078431373</v>
      </c>
      <c r="AF139" s="948">
        <f t="shared" si="99"/>
        <v>0.5490196078431373</v>
      </c>
      <c r="AG139" s="949">
        <f t="shared" si="100"/>
        <v>0.82352941176470584</v>
      </c>
      <c r="AH139" s="949">
        <f t="shared" si="101"/>
        <v>0.27450980392156854</v>
      </c>
      <c r="AI139" s="950">
        <f t="shared" si="102"/>
        <v>1.3725490196078431</v>
      </c>
      <c r="AJ139" s="940"/>
      <c r="AK139" s="940"/>
      <c r="AL139" s="940"/>
      <c r="AM139" s="940"/>
      <c r="AN139" s="940"/>
      <c r="AO139" s="940"/>
      <c r="AP139" s="940"/>
      <c r="AQ139" s="940"/>
      <c r="AR139" s="940"/>
      <c r="AS139" s="940"/>
      <c r="AT139" s="940"/>
      <c r="AU139" s="940"/>
      <c r="AV139" s="940"/>
      <c r="AW139" s="940"/>
      <c r="AX139" s="940"/>
      <c r="AY139" s="940"/>
      <c r="AZ139" s="940"/>
      <c r="BA139" s="940"/>
      <c r="BB139" s="940"/>
      <c r="BC139" s="940"/>
      <c r="BD139" s="940"/>
      <c r="BE139" s="940"/>
      <c r="BF139" s="940"/>
      <c r="BG139" s="940"/>
      <c r="BH139" s="940"/>
      <c r="BI139" s="940"/>
      <c r="BJ139" s="940"/>
      <c r="BK139" s="940"/>
      <c r="BL139" s="940"/>
      <c r="BM139" s="940"/>
      <c r="BN139" s="940"/>
      <c r="BO139" s="940"/>
      <c r="BP139" s="940"/>
      <c r="BQ139" s="940"/>
      <c r="BR139" s="940"/>
      <c r="BS139" s="940"/>
      <c r="BT139" s="940"/>
      <c r="BU139" s="940"/>
      <c r="BV139" s="940"/>
      <c r="BW139" s="940"/>
      <c r="BX139" s="940"/>
      <c r="BY139" s="940"/>
      <c r="BZ139" s="940"/>
      <c r="CA139" s="940"/>
      <c r="CB139" s="940"/>
      <c r="CC139" s="940"/>
      <c r="CD139" s="940"/>
      <c r="CE139" s="940"/>
      <c r="CF139" s="940"/>
      <c r="CG139" s="940"/>
      <c r="CH139" s="940"/>
      <c r="CI139" s="940"/>
      <c r="CJ139" s="940"/>
      <c r="CK139" s="940"/>
      <c r="CL139" s="940"/>
      <c r="CM139" s="940"/>
      <c r="CN139" s="940"/>
      <c r="CO139" s="940"/>
      <c r="CP139" s="940"/>
      <c r="CQ139" s="940"/>
      <c r="CR139" s="940"/>
      <c r="CS139" s="940"/>
      <c r="CT139" s="940"/>
      <c r="CU139" s="940"/>
      <c r="CV139" s="940"/>
      <c r="CW139" s="940"/>
      <c r="CX139" s="940"/>
      <c r="CY139" s="940"/>
      <c r="CZ139" s="940"/>
      <c r="DA139" s="940"/>
      <c r="DB139" s="940"/>
      <c r="DC139" s="940"/>
      <c r="DD139" s="940"/>
      <c r="DE139" s="940"/>
      <c r="DF139" s="940"/>
      <c r="DG139" s="940"/>
      <c r="DH139" s="940"/>
      <c r="DI139" s="940"/>
      <c r="DJ139" s="940"/>
      <c r="DK139" s="940"/>
      <c r="DL139" s="940"/>
      <c r="DM139" s="940"/>
      <c r="DN139" s="940"/>
      <c r="DO139" s="940"/>
      <c r="DP139" s="940"/>
      <c r="DQ139" s="940"/>
      <c r="DR139" s="940"/>
      <c r="DS139" s="940"/>
      <c r="DT139" s="940"/>
      <c r="DU139" s="940"/>
      <c r="DV139" s="940"/>
      <c r="DW139" s="940"/>
    </row>
    <row r="140" spans="1:127" ht="13.7" customHeight="1" x14ac:dyDescent="0.3">
      <c r="A140" s="1216" t="s">
        <v>256</v>
      </c>
      <c r="B140" s="1217" t="str">
        <f t="shared" si="85"/>
        <v>rgb:[  0,128,128], hsl:[180.0,100.0, 25.1], hwb:[180.0,  0.0, 49.8]</v>
      </c>
      <c r="C140" s="919" t="str">
        <f t="shared" si="86"/>
        <v>rgb(0 128 128)</v>
      </c>
      <c r="D140" s="919" t="str">
        <f t="shared" si="87"/>
        <v>hsl(180 100% 25.1%)</v>
      </c>
      <c r="E140" s="919" t="str">
        <f t="shared" si="88"/>
        <v>hwb(180 0% 49.8%)</v>
      </c>
      <c r="F140" s="957" t="str">
        <f t="shared" si="89"/>
        <v xml:space="preserve">  0</v>
      </c>
      <c r="G140" s="958" t="str">
        <f t="shared" si="72"/>
        <v>128</v>
      </c>
      <c r="H140" s="959" t="str">
        <f t="shared" si="73"/>
        <v>128</v>
      </c>
      <c r="I140" s="957" t="str">
        <f t="shared" si="90"/>
        <v>180.0</v>
      </c>
      <c r="J140" s="958" t="str">
        <f t="shared" si="74"/>
        <v>100.0</v>
      </c>
      <c r="K140" s="959" t="str">
        <f t="shared" si="75"/>
        <v xml:space="preserve"> 25.1</v>
      </c>
      <c r="L140" s="957" t="str">
        <f t="shared" si="91"/>
        <v>180.0</v>
      </c>
      <c r="M140" s="958" t="str">
        <f t="shared" si="92"/>
        <v xml:space="preserve">  0.0</v>
      </c>
      <c r="N140" s="959" t="str">
        <f t="shared" si="76"/>
        <v xml:space="preserve"> 49.8</v>
      </c>
      <c r="O140" s="977">
        <f t="shared" si="77"/>
        <v>180</v>
      </c>
      <c r="P140" s="978">
        <f t="shared" si="78"/>
        <v>100</v>
      </c>
      <c r="Q140" s="979">
        <f t="shared" si="93"/>
        <v>25.1</v>
      </c>
      <c r="R140" s="977">
        <f t="shared" si="94"/>
        <v>180</v>
      </c>
      <c r="S140" s="978">
        <f t="shared" si="95"/>
        <v>0</v>
      </c>
      <c r="T140" s="979">
        <f t="shared" si="79"/>
        <v>49.8</v>
      </c>
      <c r="U140" s="966">
        <v>0</v>
      </c>
      <c r="V140" s="967">
        <v>128</v>
      </c>
      <c r="W140" s="968">
        <v>128</v>
      </c>
      <c r="X140" s="989">
        <f t="shared" si="80"/>
        <v>180</v>
      </c>
      <c r="Y140" s="990">
        <f t="shared" si="81"/>
        <v>100</v>
      </c>
      <c r="Z140" s="991">
        <f t="shared" si="82"/>
        <v>25.098039215686274</v>
      </c>
      <c r="AA140" s="989">
        <f t="shared" si="83"/>
        <v>0</v>
      </c>
      <c r="AB140" s="991">
        <f t="shared" si="84"/>
        <v>49.803921568627452</v>
      </c>
      <c r="AC140" s="948">
        <f t="shared" si="96"/>
        <v>0</v>
      </c>
      <c r="AD140" s="949">
        <f t="shared" si="97"/>
        <v>0.50196078431372548</v>
      </c>
      <c r="AE140" s="950">
        <f t="shared" si="98"/>
        <v>0.50196078431372548</v>
      </c>
      <c r="AF140" s="948">
        <f t="shared" si="99"/>
        <v>0</v>
      </c>
      <c r="AG140" s="949">
        <f t="shared" si="100"/>
        <v>0.50196078431372548</v>
      </c>
      <c r="AH140" s="949">
        <f t="shared" si="101"/>
        <v>0.50196078431372548</v>
      </c>
      <c r="AI140" s="950">
        <f t="shared" si="102"/>
        <v>0.50196078431372548</v>
      </c>
      <c r="AJ140" s="940"/>
      <c r="AK140" s="940"/>
      <c r="AL140" s="940"/>
      <c r="AM140" s="940"/>
      <c r="AN140" s="940"/>
      <c r="AO140" s="940"/>
      <c r="AP140" s="940"/>
      <c r="AQ140" s="940"/>
      <c r="AR140" s="940"/>
      <c r="AS140" s="940"/>
      <c r="AT140" s="940"/>
      <c r="AU140" s="940"/>
      <c r="AV140" s="940"/>
      <c r="AW140" s="940"/>
      <c r="AX140" s="940"/>
      <c r="AY140" s="940"/>
      <c r="AZ140" s="940"/>
      <c r="BA140" s="940"/>
      <c r="BB140" s="940"/>
      <c r="BC140" s="940"/>
      <c r="BD140" s="940"/>
      <c r="BE140" s="940"/>
      <c r="BF140" s="940"/>
      <c r="BG140" s="940"/>
      <c r="BH140" s="940"/>
      <c r="BI140" s="940"/>
      <c r="BJ140" s="940"/>
      <c r="BK140" s="940"/>
      <c r="BL140" s="940"/>
      <c r="BM140" s="940"/>
      <c r="BN140" s="940"/>
      <c r="BO140" s="940"/>
      <c r="BP140" s="940"/>
      <c r="BQ140" s="940"/>
      <c r="BR140" s="940"/>
      <c r="BS140" s="940"/>
      <c r="BT140" s="940"/>
      <c r="BU140" s="940"/>
      <c r="BV140" s="940"/>
      <c r="BW140" s="940"/>
      <c r="BX140" s="940"/>
      <c r="BY140" s="940"/>
      <c r="BZ140" s="940"/>
      <c r="CA140" s="940"/>
      <c r="CB140" s="940"/>
      <c r="CC140" s="940"/>
      <c r="CD140" s="940"/>
      <c r="CE140" s="940"/>
      <c r="CF140" s="940"/>
      <c r="CG140" s="940"/>
      <c r="CH140" s="940"/>
      <c r="CI140" s="940"/>
      <c r="CJ140" s="940"/>
      <c r="CK140" s="940"/>
      <c r="CL140" s="940"/>
      <c r="CM140" s="940"/>
      <c r="CN140" s="940"/>
      <c r="CO140" s="940"/>
      <c r="CP140" s="940"/>
      <c r="CQ140" s="940"/>
      <c r="CR140" s="940"/>
      <c r="CS140" s="940"/>
      <c r="CT140" s="940"/>
      <c r="CU140" s="940"/>
      <c r="CV140" s="940"/>
      <c r="CW140" s="940"/>
      <c r="CX140" s="940"/>
      <c r="CY140" s="940"/>
      <c r="CZ140" s="940"/>
      <c r="DA140" s="940"/>
      <c r="DB140" s="940"/>
      <c r="DC140" s="940"/>
      <c r="DD140" s="940"/>
      <c r="DE140" s="940"/>
      <c r="DF140" s="940"/>
      <c r="DG140" s="940"/>
      <c r="DH140" s="940"/>
      <c r="DI140" s="940"/>
      <c r="DJ140" s="940"/>
      <c r="DK140" s="940"/>
      <c r="DL140" s="940"/>
      <c r="DM140" s="940"/>
      <c r="DN140" s="940"/>
      <c r="DO140" s="940"/>
      <c r="DP140" s="940"/>
      <c r="DQ140" s="940"/>
      <c r="DR140" s="940"/>
      <c r="DS140" s="940"/>
      <c r="DT140" s="940"/>
      <c r="DU140" s="940"/>
      <c r="DV140" s="940"/>
      <c r="DW140" s="940"/>
    </row>
    <row r="141" spans="1:127" ht="13.7" customHeight="1" x14ac:dyDescent="0.3">
      <c r="A141" s="1216" t="s">
        <v>257</v>
      </c>
      <c r="B141" s="1217" t="str">
        <f t="shared" si="85"/>
        <v>rgb:[216,191,216], hsl:[300.0, 24.3, 79.8], hwb:[300.0, 74.9, 15.3]</v>
      </c>
      <c r="C141" s="919" t="str">
        <f t="shared" si="86"/>
        <v>rgb(216 191 216)</v>
      </c>
      <c r="D141" s="919" t="str">
        <f t="shared" si="87"/>
        <v>hsl(300 24.3% 79.8%)</v>
      </c>
      <c r="E141" s="919" t="str">
        <f t="shared" si="88"/>
        <v>hwb(300 74.9% 15.3%)</v>
      </c>
      <c r="F141" s="957" t="str">
        <f t="shared" si="89"/>
        <v>216</v>
      </c>
      <c r="G141" s="958" t="str">
        <f t="shared" si="72"/>
        <v>191</v>
      </c>
      <c r="H141" s="959" t="str">
        <f t="shared" si="73"/>
        <v>216</v>
      </c>
      <c r="I141" s="957" t="str">
        <f t="shared" si="90"/>
        <v>300.0</v>
      </c>
      <c r="J141" s="958" t="str">
        <f t="shared" si="74"/>
        <v xml:space="preserve"> 24.3</v>
      </c>
      <c r="K141" s="959" t="str">
        <f t="shared" si="75"/>
        <v xml:space="preserve"> 79.8</v>
      </c>
      <c r="L141" s="957" t="str">
        <f t="shared" si="91"/>
        <v>300.0</v>
      </c>
      <c r="M141" s="958" t="str">
        <f t="shared" si="92"/>
        <v xml:space="preserve"> 74.9</v>
      </c>
      <c r="N141" s="959" t="str">
        <f t="shared" si="76"/>
        <v xml:space="preserve"> 15.3</v>
      </c>
      <c r="O141" s="977">
        <f t="shared" si="77"/>
        <v>300</v>
      </c>
      <c r="P141" s="978">
        <f t="shared" si="78"/>
        <v>24.3</v>
      </c>
      <c r="Q141" s="979">
        <f t="shared" si="93"/>
        <v>79.8</v>
      </c>
      <c r="R141" s="977">
        <f t="shared" si="94"/>
        <v>300</v>
      </c>
      <c r="S141" s="978">
        <f t="shared" si="95"/>
        <v>74.900000000000006</v>
      </c>
      <c r="T141" s="979">
        <f t="shared" si="79"/>
        <v>15.3</v>
      </c>
      <c r="U141" s="966">
        <v>216</v>
      </c>
      <c r="V141" s="967">
        <v>191</v>
      </c>
      <c r="W141" s="968">
        <v>216</v>
      </c>
      <c r="X141" s="989">
        <f t="shared" si="80"/>
        <v>300</v>
      </c>
      <c r="Y141" s="990">
        <f t="shared" si="81"/>
        <v>24.271844660194176</v>
      </c>
      <c r="Z141" s="991">
        <f t="shared" si="82"/>
        <v>79.803921568627459</v>
      </c>
      <c r="AA141" s="989">
        <f t="shared" si="83"/>
        <v>74.901960784313729</v>
      </c>
      <c r="AB141" s="991">
        <f t="shared" si="84"/>
        <v>15.294117647058824</v>
      </c>
      <c r="AC141" s="948">
        <f t="shared" si="96"/>
        <v>0.84705882352941175</v>
      </c>
      <c r="AD141" s="949">
        <f t="shared" si="97"/>
        <v>0.74901960784313726</v>
      </c>
      <c r="AE141" s="950">
        <f t="shared" si="98"/>
        <v>0.84705882352941175</v>
      </c>
      <c r="AF141" s="948">
        <f t="shared" si="99"/>
        <v>0.74901960784313726</v>
      </c>
      <c r="AG141" s="949">
        <f t="shared" si="100"/>
        <v>0.84705882352941175</v>
      </c>
      <c r="AH141" s="949">
        <f t="shared" si="101"/>
        <v>9.8039215686274495E-2</v>
      </c>
      <c r="AI141" s="950">
        <f t="shared" si="102"/>
        <v>1.5960784313725491</v>
      </c>
      <c r="AJ141" s="940"/>
      <c r="AK141" s="940"/>
      <c r="AL141" s="940"/>
      <c r="AM141" s="940"/>
      <c r="AN141" s="940"/>
      <c r="AO141" s="940"/>
      <c r="AP141" s="940"/>
      <c r="AQ141" s="940"/>
      <c r="AR141" s="940"/>
      <c r="AS141" s="940"/>
      <c r="AT141" s="940"/>
      <c r="AU141" s="940"/>
      <c r="AV141" s="940"/>
      <c r="AW141" s="940"/>
      <c r="AX141" s="940"/>
      <c r="AY141" s="940"/>
      <c r="AZ141" s="940"/>
      <c r="BA141" s="940"/>
      <c r="BB141" s="940"/>
      <c r="BC141" s="940"/>
      <c r="BD141" s="940"/>
      <c r="BE141" s="940"/>
      <c r="BF141" s="940"/>
      <c r="BG141" s="940"/>
      <c r="BH141" s="940"/>
      <c r="BI141" s="940"/>
      <c r="BJ141" s="940"/>
      <c r="BK141" s="940"/>
      <c r="BL141" s="940"/>
      <c r="BM141" s="940"/>
      <c r="BN141" s="940"/>
      <c r="BO141" s="940"/>
      <c r="BP141" s="940"/>
      <c r="BQ141" s="940"/>
      <c r="BR141" s="940"/>
      <c r="BS141" s="940"/>
      <c r="BT141" s="940"/>
      <c r="BU141" s="940"/>
      <c r="BV141" s="940"/>
      <c r="BW141" s="940"/>
      <c r="BX141" s="940"/>
      <c r="BY141" s="940"/>
      <c r="BZ141" s="940"/>
      <c r="CA141" s="940"/>
      <c r="CB141" s="940"/>
      <c r="CC141" s="940"/>
      <c r="CD141" s="940"/>
      <c r="CE141" s="940"/>
      <c r="CF141" s="940"/>
      <c r="CG141" s="940"/>
      <c r="CH141" s="940"/>
      <c r="CI141" s="940"/>
      <c r="CJ141" s="940"/>
      <c r="CK141" s="940"/>
      <c r="CL141" s="940"/>
      <c r="CM141" s="940"/>
      <c r="CN141" s="940"/>
      <c r="CO141" s="940"/>
      <c r="CP141" s="940"/>
      <c r="CQ141" s="940"/>
      <c r="CR141" s="940"/>
      <c r="CS141" s="940"/>
      <c r="CT141" s="940"/>
      <c r="CU141" s="940"/>
      <c r="CV141" s="940"/>
      <c r="CW141" s="940"/>
      <c r="CX141" s="940"/>
      <c r="CY141" s="940"/>
      <c r="CZ141" s="940"/>
      <c r="DA141" s="940"/>
      <c r="DB141" s="940"/>
      <c r="DC141" s="940"/>
      <c r="DD141" s="940"/>
      <c r="DE141" s="940"/>
      <c r="DF141" s="940"/>
      <c r="DG141" s="940"/>
      <c r="DH141" s="940"/>
      <c r="DI141" s="940"/>
      <c r="DJ141" s="940"/>
      <c r="DK141" s="940"/>
      <c r="DL141" s="940"/>
      <c r="DM141" s="940"/>
      <c r="DN141" s="940"/>
      <c r="DO141" s="940"/>
      <c r="DP141" s="940"/>
      <c r="DQ141" s="940"/>
      <c r="DR141" s="940"/>
      <c r="DS141" s="940"/>
      <c r="DT141" s="940"/>
      <c r="DU141" s="940"/>
      <c r="DV141" s="940"/>
      <c r="DW141" s="940"/>
    </row>
    <row r="142" spans="1:127" ht="13.7" customHeight="1" x14ac:dyDescent="0.3">
      <c r="A142" s="1216" t="s">
        <v>258</v>
      </c>
      <c r="B142" s="1217" t="str">
        <f t="shared" si="85"/>
        <v>rgb:[255, 99, 71], hsl:[  9.1,100.0, 63.9], hwb:[  9.1, 27.8,  0.0]</v>
      </c>
      <c r="C142" s="919" t="str">
        <f t="shared" si="86"/>
        <v>rgb(255 99 71)</v>
      </c>
      <c r="D142" s="919" t="str">
        <f t="shared" si="87"/>
        <v>hsl(9.1 100% 63.9%)</v>
      </c>
      <c r="E142" s="919" t="str">
        <f t="shared" si="88"/>
        <v>hwb(9.1 27.8% 0%)</v>
      </c>
      <c r="F142" s="957" t="str">
        <f t="shared" si="89"/>
        <v>255</v>
      </c>
      <c r="G142" s="958" t="str">
        <f t="shared" si="72"/>
        <v xml:space="preserve"> 99</v>
      </c>
      <c r="H142" s="959" t="str">
        <f t="shared" si="73"/>
        <v xml:space="preserve"> 71</v>
      </c>
      <c r="I142" s="957" t="str">
        <f t="shared" si="90"/>
        <v xml:space="preserve">  9.1</v>
      </c>
      <c r="J142" s="958" t="str">
        <f t="shared" si="74"/>
        <v>100.0</v>
      </c>
      <c r="K142" s="959" t="str">
        <f t="shared" si="75"/>
        <v xml:space="preserve"> 63.9</v>
      </c>
      <c r="L142" s="957" t="str">
        <f t="shared" si="91"/>
        <v xml:space="preserve">  9.1</v>
      </c>
      <c r="M142" s="958" t="str">
        <f t="shared" si="92"/>
        <v xml:space="preserve"> 27.8</v>
      </c>
      <c r="N142" s="959" t="str">
        <f t="shared" si="76"/>
        <v xml:space="preserve">  0.0</v>
      </c>
      <c r="O142" s="977">
        <f t="shared" si="77"/>
        <v>9.1</v>
      </c>
      <c r="P142" s="978">
        <f t="shared" si="78"/>
        <v>100</v>
      </c>
      <c r="Q142" s="979">
        <f t="shared" si="93"/>
        <v>63.9</v>
      </c>
      <c r="R142" s="977">
        <f t="shared" si="94"/>
        <v>9.1</v>
      </c>
      <c r="S142" s="978">
        <f t="shared" si="95"/>
        <v>27.8</v>
      </c>
      <c r="T142" s="979">
        <f t="shared" si="79"/>
        <v>0</v>
      </c>
      <c r="U142" s="966">
        <v>255</v>
      </c>
      <c r="V142" s="967">
        <v>99</v>
      </c>
      <c r="W142" s="968">
        <v>71</v>
      </c>
      <c r="X142" s="989">
        <f t="shared" si="80"/>
        <v>9.1304347826086953</v>
      </c>
      <c r="Y142" s="990">
        <f t="shared" si="81"/>
        <v>99.999999999999986</v>
      </c>
      <c r="Z142" s="991">
        <f t="shared" si="82"/>
        <v>63.921568627450974</v>
      </c>
      <c r="AA142" s="989">
        <f t="shared" si="83"/>
        <v>27.843137254901961</v>
      </c>
      <c r="AB142" s="991">
        <f t="shared" si="84"/>
        <v>0</v>
      </c>
      <c r="AC142" s="948">
        <f t="shared" si="96"/>
        <v>1</v>
      </c>
      <c r="AD142" s="949">
        <f t="shared" si="97"/>
        <v>0.38823529411764707</v>
      </c>
      <c r="AE142" s="950">
        <f t="shared" si="98"/>
        <v>0.27843137254901962</v>
      </c>
      <c r="AF142" s="948">
        <f t="shared" si="99"/>
        <v>0.27843137254901962</v>
      </c>
      <c r="AG142" s="949">
        <f t="shared" si="100"/>
        <v>1</v>
      </c>
      <c r="AH142" s="949">
        <f t="shared" si="101"/>
        <v>0.72156862745098038</v>
      </c>
      <c r="AI142" s="950">
        <f t="shared" si="102"/>
        <v>1.2784313725490195</v>
      </c>
      <c r="AJ142" s="940"/>
      <c r="AK142" s="940"/>
      <c r="AL142" s="940"/>
      <c r="AM142" s="940"/>
      <c r="AN142" s="940"/>
      <c r="AO142" s="940"/>
      <c r="AP142" s="940"/>
      <c r="AQ142" s="940"/>
      <c r="AR142" s="940"/>
      <c r="AS142" s="940"/>
      <c r="AT142" s="940"/>
      <c r="AU142" s="940"/>
      <c r="AV142" s="940"/>
      <c r="AW142" s="940"/>
      <c r="AX142" s="940"/>
      <c r="AY142" s="940"/>
      <c r="AZ142" s="940"/>
      <c r="BA142" s="940"/>
      <c r="BB142" s="940"/>
      <c r="BC142" s="940"/>
      <c r="BD142" s="940"/>
      <c r="BE142" s="940"/>
      <c r="BF142" s="940"/>
      <c r="BG142" s="940"/>
      <c r="BH142" s="940"/>
      <c r="BI142" s="940"/>
      <c r="BJ142" s="940"/>
      <c r="BK142" s="940"/>
      <c r="BL142" s="940"/>
      <c r="BM142" s="940"/>
      <c r="BN142" s="940"/>
      <c r="BO142" s="940"/>
      <c r="BP142" s="940"/>
      <c r="BQ142" s="940"/>
      <c r="BR142" s="940"/>
      <c r="BS142" s="940"/>
      <c r="BT142" s="940"/>
      <c r="BU142" s="940"/>
      <c r="BV142" s="940"/>
      <c r="BW142" s="940"/>
      <c r="BX142" s="940"/>
      <c r="BY142" s="940"/>
      <c r="BZ142" s="940"/>
      <c r="CA142" s="940"/>
      <c r="CB142" s="940"/>
      <c r="CC142" s="940"/>
      <c r="CD142" s="940"/>
      <c r="CE142" s="940"/>
      <c r="CF142" s="940"/>
      <c r="CG142" s="940"/>
      <c r="CH142" s="940"/>
      <c r="CI142" s="940"/>
      <c r="CJ142" s="940"/>
      <c r="CK142" s="940"/>
      <c r="CL142" s="940"/>
      <c r="CM142" s="940"/>
      <c r="CN142" s="940"/>
      <c r="CO142" s="940"/>
      <c r="CP142" s="940"/>
      <c r="CQ142" s="940"/>
      <c r="CR142" s="940"/>
      <c r="CS142" s="940"/>
      <c r="CT142" s="940"/>
      <c r="CU142" s="940"/>
      <c r="CV142" s="940"/>
      <c r="CW142" s="940"/>
      <c r="CX142" s="940"/>
      <c r="CY142" s="940"/>
      <c r="CZ142" s="940"/>
      <c r="DA142" s="940"/>
      <c r="DB142" s="940"/>
      <c r="DC142" s="940"/>
      <c r="DD142" s="940"/>
      <c r="DE142" s="940"/>
      <c r="DF142" s="940"/>
      <c r="DG142" s="940"/>
      <c r="DH142" s="940"/>
      <c r="DI142" s="940"/>
      <c r="DJ142" s="940"/>
      <c r="DK142" s="940"/>
      <c r="DL142" s="940"/>
      <c r="DM142" s="940"/>
      <c r="DN142" s="940"/>
      <c r="DO142" s="940"/>
      <c r="DP142" s="940"/>
      <c r="DQ142" s="940"/>
      <c r="DR142" s="940"/>
      <c r="DS142" s="940"/>
      <c r="DT142" s="940"/>
      <c r="DU142" s="940"/>
      <c r="DV142" s="940"/>
      <c r="DW142" s="940"/>
    </row>
    <row r="143" spans="1:127" ht="13.7" customHeight="1" x14ac:dyDescent="0.3">
      <c r="A143" s="1216" t="s">
        <v>259</v>
      </c>
      <c r="B143" s="1217" t="str">
        <f t="shared" si="85"/>
        <v>rgb:[ 64,224,208], hsl:[174.0, 72.1, 56.5], hwb:[174.0, 25.1, 12.2]</v>
      </c>
      <c r="C143" s="919" t="str">
        <f t="shared" si="86"/>
        <v>rgb(64 224 208)</v>
      </c>
      <c r="D143" s="919" t="str">
        <f t="shared" si="87"/>
        <v>hsl(174 72.1% 56.5%)</v>
      </c>
      <c r="E143" s="919" t="str">
        <f t="shared" si="88"/>
        <v>hwb(174 25.1% 12.2%)</v>
      </c>
      <c r="F143" s="957" t="str">
        <f t="shared" si="89"/>
        <v xml:space="preserve"> 64</v>
      </c>
      <c r="G143" s="958" t="str">
        <f t="shared" si="72"/>
        <v>224</v>
      </c>
      <c r="H143" s="959" t="str">
        <f t="shared" si="73"/>
        <v>208</v>
      </c>
      <c r="I143" s="957" t="str">
        <f t="shared" si="90"/>
        <v>174.0</v>
      </c>
      <c r="J143" s="958" t="str">
        <f t="shared" si="74"/>
        <v xml:space="preserve"> 72.1</v>
      </c>
      <c r="K143" s="959" t="str">
        <f t="shared" si="75"/>
        <v xml:space="preserve"> 56.5</v>
      </c>
      <c r="L143" s="957" t="str">
        <f t="shared" si="91"/>
        <v>174.0</v>
      </c>
      <c r="M143" s="958" t="str">
        <f t="shared" si="92"/>
        <v xml:space="preserve"> 25.1</v>
      </c>
      <c r="N143" s="959" t="str">
        <f t="shared" si="76"/>
        <v xml:space="preserve"> 12.2</v>
      </c>
      <c r="O143" s="977">
        <f t="shared" si="77"/>
        <v>174</v>
      </c>
      <c r="P143" s="978">
        <f t="shared" si="78"/>
        <v>72.099999999999994</v>
      </c>
      <c r="Q143" s="979">
        <f t="shared" si="93"/>
        <v>56.5</v>
      </c>
      <c r="R143" s="977">
        <f t="shared" si="94"/>
        <v>174</v>
      </c>
      <c r="S143" s="978">
        <f t="shared" si="95"/>
        <v>25.1</v>
      </c>
      <c r="T143" s="979">
        <f t="shared" si="79"/>
        <v>12.2</v>
      </c>
      <c r="U143" s="966">
        <v>64</v>
      </c>
      <c r="V143" s="967">
        <v>224</v>
      </c>
      <c r="W143" s="968">
        <v>208</v>
      </c>
      <c r="X143" s="989">
        <f t="shared" si="80"/>
        <v>174</v>
      </c>
      <c r="Y143" s="990">
        <f t="shared" si="81"/>
        <v>72.072072072072075</v>
      </c>
      <c r="Z143" s="991">
        <f t="shared" si="82"/>
        <v>56.470588235294116</v>
      </c>
      <c r="AA143" s="989">
        <f t="shared" si="83"/>
        <v>25.098039215686274</v>
      </c>
      <c r="AB143" s="991">
        <f t="shared" si="84"/>
        <v>12.15686274509804</v>
      </c>
      <c r="AC143" s="948">
        <f t="shared" si="96"/>
        <v>0.25098039215686274</v>
      </c>
      <c r="AD143" s="949">
        <f t="shared" si="97"/>
        <v>0.8784313725490196</v>
      </c>
      <c r="AE143" s="950">
        <f t="shared" si="98"/>
        <v>0.81568627450980391</v>
      </c>
      <c r="AF143" s="948">
        <f t="shared" si="99"/>
        <v>0.25098039215686274</v>
      </c>
      <c r="AG143" s="949">
        <f t="shared" si="100"/>
        <v>0.8784313725490196</v>
      </c>
      <c r="AH143" s="949">
        <f t="shared" si="101"/>
        <v>0.62745098039215685</v>
      </c>
      <c r="AI143" s="950">
        <f t="shared" si="102"/>
        <v>1.1294117647058823</v>
      </c>
      <c r="AJ143" s="940"/>
      <c r="AK143" s="940"/>
      <c r="AL143" s="940"/>
      <c r="AM143" s="940"/>
      <c r="AN143" s="940"/>
      <c r="AO143" s="940"/>
      <c r="AP143" s="940"/>
      <c r="AQ143" s="940"/>
      <c r="AR143" s="940"/>
      <c r="AS143" s="940"/>
      <c r="AT143" s="940"/>
      <c r="AU143" s="940"/>
      <c r="AV143" s="940"/>
      <c r="AW143" s="940"/>
      <c r="AX143" s="940"/>
      <c r="AY143" s="940"/>
      <c r="AZ143" s="940"/>
      <c r="BA143" s="940"/>
      <c r="BB143" s="940"/>
      <c r="BC143" s="940"/>
      <c r="BD143" s="940"/>
      <c r="BE143" s="940"/>
      <c r="BF143" s="940"/>
      <c r="BG143" s="940"/>
      <c r="BH143" s="940"/>
      <c r="BI143" s="940"/>
      <c r="BJ143" s="940"/>
      <c r="BK143" s="940"/>
      <c r="BL143" s="940"/>
      <c r="BM143" s="940"/>
      <c r="BN143" s="940"/>
      <c r="BO143" s="940"/>
      <c r="BP143" s="940"/>
      <c r="BQ143" s="940"/>
      <c r="BR143" s="940"/>
      <c r="BS143" s="940"/>
      <c r="BT143" s="940"/>
      <c r="BU143" s="940"/>
      <c r="BV143" s="940"/>
      <c r="BW143" s="940"/>
      <c r="BX143" s="940"/>
      <c r="BY143" s="940"/>
      <c r="BZ143" s="940"/>
      <c r="CA143" s="940"/>
      <c r="CB143" s="940"/>
      <c r="CC143" s="940"/>
      <c r="CD143" s="940"/>
      <c r="CE143" s="940"/>
      <c r="CF143" s="940"/>
      <c r="CG143" s="940"/>
      <c r="CH143" s="940"/>
      <c r="CI143" s="940"/>
      <c r="CJ143" s="940"/>
      <c r="CK143" s="940"/>
      <c r="CL143" s="940"/>
      <c r="CM143" s="940"/>
      <c r="CN143" s="940"/>
      <c r="CO143" s="940"/>
      <c r="CP143" s="940"/>
      <c r="CQ143" s="940"/>
      <c r="CR143" s="940"/>
      <c r="CS143" s="940"/>
      <c r="CT143" s="940"/>
      <c r="CU143" s="940"/>
      <c r="CV143" s="940"/>
      <c r="CW143" s="940"/>
      <c r="CX143" s="940"/>
      <c r="CY143" s="940"/>
      <c r="CZ143" s="940"/>
      <c r="DA143" s="940"/>
      <c r="DB143" s="940"/>
      <c r="DC143" s="940"/>
      <c r="DD143" s="940"/>
      <c r="DE143" s="940"/>
      <c r="DF143" s="940"/>
      <c r="DG143" s="940"/>
      <c r="DH143" s="940"/>
      <c r="DI143" s="940"/>
      <c r="DJ143" s="940"/>
      <c r="DK143" s="940"/>
      <c r="DL143" s="940"/>
      <c r="DM143" s="940"/>
      <c r="DN143" s="940"/>
      <c r="DO143" s="940"/>
      <c r="DP143" s="940"/>
      <c r="DQ143" s="940"/>
      <c r="DR143" s="940"/>
      <c r="DS143" s="940"/>
      <c r="DT143" s="940"/>
      <c r="DU143" s="940"/>
      <c r="DV143" s="940"/>
      <c r="DW143" s="940"/>
    </row>
    <row r="144" spans="1:127" ht="13.7" customHeight="1" x14ac:dyDescent="0.3">
      <c r="A144" s="1216" t="s">
        <v>260</v>
      </c>
      <c r="B144" s="1217" t="str">
        <f t="shared" si="85"/>
        <v>rgb:[238,130,238], hsl:[300.0, 76.1, 72.2], hwb:[300.0, 51.0,  6.7]</v>
      </c>
      <c r="C144" s="919" t="str">
        <f t="shared" si="86"/>
        <v>rgb(238 130 238)</v>
      </c>
      <c r="D144" s="919" t="str">
        <f t="shared" si="87"/>
        <v>hsl(300 76.1% 72.2%)</v>
      </c>
      <c r="E144" s="919" t="str">
        <f t="shared" si="88"/>
        <v>hwb(300 51% 6.7%)</v>
      </c>
      <c r="F144" s="957" t="str">
        <f t="shared" si="89"/>
        <v>238</v>
      </c>
      <c r="G144" s="958" t="str">
        <f t="shared" si="72"/>
        <v>130</v>
      </c>
      <c r="H144" s="959" t="str">
        <f t="shared" si="73"/>
        <v>238</v>
      </c>
      <c r="I144" s="957" t="str">
        <f t="shared" si="90"/>
        <v>300.0</v>
      </c>
      <c r="J144" s="958" t="str">
        <f t="shared" si="74"/>
        <v xml:space="preserve"> 76.1</v>
      </c>
      <c r="K144" s="959" t="str">
        <f t="shared" si="75"/>
        <v xml:space="preserve"> 72.2</v>
      </c>
      <c r="L144" s="957" t="str">
        <f t="shared" si="91"/>
        <v>300.0</v>
      </c>
      <c r="M144" s="958" t="str">
        <f t="shared" si="92"/>
        <v xml:space="preserve"> 51.0</v>
      </c>
      <c r="N144" s="959" t="str">
        <f t="shared" si="76"/>
        <v xml:space="preserve">  6.7</v>
      </c>
      <c r="O144" s="977">
        <f t="shared" si="77"/>
        <v>300</v>
      </c>
      <c r="P144" s="978">
        <f t="shared" si="78"/>
        <v>76.099999999999994</v>
      </c>
      <c r="Q144" s="979">
        <f t="shared" si="93"/>
        <v>72.2</v>
      </c>
      <c r="R144" s="977">
        <f t="shared" si="94"/>
        <v>300</v>
      </c>
      <c r="S144" s="978">
        <f t="shared" si="95"/>
        <v>51</v>
      </c>
      <c r="T144" s="979">
        <f t="shared" si="79"/>
        <v>6.7</v>
      </c>
      <c r="U144" s="966">
        <v>238</v>
      </c>
      <c r="V144" s="967">
        <v>130</v>
      </c>
      <c r="W144" s="968">
        <v>238</v>
      </c>
      <c r="X144" s="989">
        <f t="shared" si="80"/>
        <v>300</v>
      </c>
      <c r="Y144" s="990">
        <f t="shared" si="81"/>
        <v>76.056338028169023</v>
      </c>
      <c r="Z144" s="991">
        <f t="shared" si="82"/>
        <v>72.156862745098039</v>
      </c>
      <c r="AA144" s="989">
        <f t="shared" si="83"/>
        <v>50.980392156862742</v>
      </c>
      <c r="AB144" s="991">
        <f t="shared" si="84"/>
        <v>6.6666666666666652</v>
      </c>
      <c r="AC144" s="948">
        <f t="shared" si="96"/>
        <v>0.93333333333333335</v>
      </c>
      <c r="AD144" s="949">
        <f t="shared" si="97"/>
        <v>0.50980392156862742</v>
      </c>
      <c r="AE144" s="950">
        <f t="shared" si="98"/>
        <v>0.93333333333333335</v>
      </c>
      <c r="AF144" s="948">
        <f t="shared" si="99"/>
        <v>0.50980392156862742</v>
      </c>
      <c r="AG144" s="949">
        <f t="shared" si="100"/>
        <v>0.93333333333333335</v>
      </c>
      <c r="AH144" s="949">
        <f t="shared" si="101"/>
        <v>0.42352941176470593</v>
      </c>
      <c r="AI144" s="950">
        <f t="shared" si="102"/>
        <v>1.4431372549019608</v>
      </c>
      <c r="AJ144" s="940"/>
      <c r="AK144" s="940"/>
      <c r="AL144" s="940"/>
      <c r="AM144" s="940"/>
      <c r="AN144" s="940"/>
      <c r="AO144" s="940"/>
      <c r="AP144" s="940"/>
      <c r="AQ144" s="940"/>
      <c r="AR144" s="940"/>
      <c r="AS144" s="940"/>
      <c r="AT144" s="940"/>
      <c r="AU144" s="940"/>
      <c r="AV144" s="940"/>
      <c r="AW144" s="940"/>
      <c r="AX144" s="940"/>
      <c r="AY144" s="940"/>
      <c r="AZ144" s="940"/>
      <c r="BA144" s="940"/>
      <c r="BB144" s="940"/>
      <c r="BC144" s="940"/>
      <c r="BD144" s="940"/>
      <c r="BE144" s="940"/>
      <c r="BF144" s="940"/>
      <c r="BG144" s="940"/>
      <c r="BH144" s="940"/>
      <c r="BI144" s="940"/>
      <c r="BJ144" s="940"/>
      <c r="BK144" s="940"/>
      <c r="BL144" s="940"/>
      <c r="BM144" s="940"/>
      <c r="BN144" s="940"/>
      <c r="BO144" s="940"/>
      <c r="BP144" s="940"/>
      <c r="BQ144" s="940"/>
      <c r="BR144" s="940"/>
      <c r="BS144" s="940"/>
      <c r="BT144" s="940"/>
      <c r="BU144" s="940"/>
      <c r="BV144" s="940"/>
      <c r="BW144" s="940"/>
      <c r="BX144" s="940"/>
      <c r="BY144" s="940"/>
      <c r="BZ144" s="940"/>
      <c r="CA144" s="940"/>
      <c r="CB144" s="940"/>
      <c r="CC144" s="940"/>
      <c r="CD144" s="940"/>
      <c r="CE144" s="940"/>
      <c r="CF144" s="940"/>
      <c r="CG144" s="940"/>
      <c r="CH144" s="940"/>
      <c r="CI144" s="940"/>
      <c r="CJ144" s="940"/>
      <c r="CK144" s="940"/>
      <c r="CL144" s="940"/>
      <c r="CM144" s="940"/>
      <c r="CN144" s="940"/>
      <c r="CO144" s="940"/>
      <c r="CP144" s="940"/>
      <c r="CQ144" s="940"/>
      <c r="CR144" s="940"/>
      <c r="CS144" s="940"/>
      <c r="CT144" s="940"/>
      <c r="CU144" s="940"/>
      <c r="CV144" s="940"/>
      <c r="CW144" s="940"/>
      <c r="CX144" s="940"/>
      <c r="CY144" s="940"/>
      <c r="CZ144" s="940"/>
      <c r="DA144" s="940"/>
      <c r="DB144" s="940"/>
      <c r="DC144" s="940"/>
      <c r="DD144" s="940"/>
      <c r="DE144" s="940"/>
      <c r="DF144" s="940"/>
      <c r="DG144" s="940"/>
      <c r="DH144" s="940"/>
      <c r="DI144" s="940"/>
      <c r="DJ144" s="940"/>
      <c r="DK144" s="940"/>
      <c r="DL144" s="940"/>
      <c r="DM144" s="940"/>
      <c r="DN144" s="940"/>
      <c r="DO144" s="940"/>
      <c r="DP144" s="940"/>
      <c r="DQ144" s="940"/>
      <c r="DR144" s="940"/>
      <c r="DS144" s="940"/>
      <c r="DT144" s="940"/>
      <c r="DU144" s="940"/>
      <c r="DV144" s="940"/>
      <c r="DW144" s="940"/>
    </row>
    <row r="145" spans="1:127" ht="13.7" customHeight="1" x14ac:dyDescent="0.3">
      <c r="A145" s="1216" t="s">
        <v>261</v>
      </c>
      <c r="B145" s="1217" t="str">
        <f t="shared" si="85"/>
        <v>rgb:[245,222,179], hsl:[ 39.1, 76.7, 83.1], hwb:[ 39.1, 70.2,  3.9]</v>
      </c>
      <c r="C145" s="919" t="str">
        <f t="shared" si="86"/>
        <v>rgb(245 222 179)</v>
      </c>
      <c r="D145" s="919" t="str">
        <f t="shared" si="87"/>
        <v>hsl(39.1 76.7% 83.1%)</v>
      </c>
      <c r="E145" s="919" t="str">
        <f t="shared" si="88"/>
        <v>hwb(39.1 70.2% 3.9%)</v>
      </c>
      <c r="F145" s="957" t="str">
        <f t="shared" si="89"/>
        <v>245</v>
      </c>
      <c r="G145" s="958" t="str">
        <f t="shared" si="72"/>
        <v>222</v>
      </c>
      <c r="H145" s="959" t="str">
        <f t="shared" si="73"/>
        <v>179</v>
      </c>
      <c r="I145" s="957" t="str">
        <f t="shared" si="90"/>
        <v xml:space="preserve"> 39.1</v>
      </c>
      <c r="J145" s="958" t="str">
        <f t="shared" si="74"/>
        <v xml:space="preserve"> 76.7</v>
      </c>
      <c r="K145" s="959" t="str">
        <f t="shared" si="75"/>
        <v xml:space="preserve"> 83.1</v>
      </c>
      <c r="L145" s="957" t="str">
        <f t="shared" si="91"/>
        <v xml:space="preserve"> 39.1</v>
      </c>
      <c r="M145" s="958" t="str">
        <f t="shared" si="92"/>
        <v xml:space="preserve"> 70.2</v>
      </c>
      <c r="N145" s="959" t="str">
        <f t="shared" si="76"/>
        <v xml:space="preserve">  3.9</v>
      </c>
      <c r="O145" s="977">
        <f t="shared" si="77"/>
        <v>39.1</v>
      </c>
      <c r="P145" s="978">
        <f t="shared" si="78"/>
        <v>76.7</v>
      </c>
      <c r="Q145" s="979">
        <f t="shared" si="93"/>
        <v>83.1</v>
      </c>
      <c r="R145" s="977">
        <f t="shared" si="94"/>
        <v>39.1</v>
      </c>
      <c r="S145" s="978">
        <f t="shared" si="95"/>
        <v>70.2</v>
      </c>
      <c r="T145" s="979">
        <f t="shared" si="79"/>
        <v>3.9</v>
      </c>
      <c r="U145" s="966">
        <v>245</v>
      </c>
      <c r="V145" s="967">
        <v>222</v>
      </c>
      <c r="W145" s="968">
        <v>179</v>
      </c>
      <c r="X145" s="989">
        <f t="shared" si="80"/>
        <v>39.090909090909093</v>
      </c>
      <c r="Y145" s="990">
        <f t="shared" si="81"/>
        <v>76.744186046511615</v>
      </c>
      <c r="Z145" s="991">
        <f t="shared" si="82"/>
        <v>83.137254901960773</v>
      </c>
      <c r="AA145" s="989">
        <f t="shared" si="83"/>
        <v>70.196078431372541</v>
      </c>
      <c r="AB145" s="991">
        <f t="shared" si="84"/>
        <v>3.9215686274509776</v>
      </c>
      <c r="AC145" s="948">
        <f t="shared" si="96"/>
        <v>0.96078431372549022</v>
      </c>
      <c r="AD145" s="949">
        <f t="shared" si="97"/>
        <v>0.87058823529411766</v>
      </c>
      <c r="AE145" s="950">
        <f t="shared" si="98"/>
        <v>0.70196078431372544</v>
      </c>
      <c r="AF145" s="948">
        <f t="shared" si="99"/>
        <v>0.70196078431372544</v>
      </c>
      <c r="AG145" s="949">
        <f t="shared" si="100"/>
        <v>0.96078431372549022</v>
      </c>
      <c r="AH145" s="949">
        <f t="shared" si="101"/>
        <v>0.25882352941176479</v>
      </c>
      <c r="AI145" s="950">
        <f t="shared" si="102"/>
        <v>1.6627450980392156</v>
      </c>
      <c r="AJ145" s="940"/>
      <c r="AK145" s="940"/>
      <c r="AL145" s="940"/>
      <c r="AM145" s="940"/>
      <c r="AN145" s="940"/>
      <c r="AO145" s="940"/>
      <c r="AP145" s="940"/>
      <c r="AQ145" s="940"/>
      <c r="AR145" s="940"/>
      <c r="AS145" s="940"/>
      <c r="AT145" s="940"/>
      <c r="AU145" s="940"/>
      <c r="AV145" s="940"/>
      <c r="AW145" s="940"/>
      <c r="AX145" s="940"/>
      <c r="AY145" s="940"/>
      <c r="AZ145" s="940"/>
      <c r="BA145" s="940"/>
      <c r="BB145" s="940"/>
      <c r="BC145" s="940"/>
      <c r="BD145" s="940"/>
      <c r="BE145" s="940"/>
      <c r="BF145" s="940"/>
      <c r="BG145" s="940"/>
      <c r="BH145" s="940"/>
      <c r="BI145" s="940"/>
      <c r="BJ145" s="940"/>
      <c r="BK145" s="940"/>
      <c r="BL145" s="940"/>
      <c r="BM145" s="940"/>
      <c r="BN145" s="940"/>
      <c r="BO145" s="940"/>
      <c r="BP145" s="940"/>
      <c r="BQ145" s="940"/>
      <c r="BR145" s="940"/>
      <c r="BS145" s="940"/>
      <c r="BT145" s="940"/>
      <c r="BU145" s="940"/>
      <c r="BV145" s="940"/>
      <c r="BW145" s="940"/>
      <c r="BX145" s="940"/>
      <c r="BY145" s="940"/>
      <c r="BZ145" s="940"/>
      <c r="CA145" s="940"/>
      <c r="CB145" s="940"/>
      <c r="CC145" s="940"/>
      <c r="CD145" s="940"/>
      <c r="CE145" s="940"/>
      <c r="CF145" s="940"/>
      <c r="CG145" s="940"/>
      <c r="CH145" s="940"/>
      <c r="CI145" s="940"/>
      <c r="CJ145" s="940"/>
      <c r="CK145" s="940"/>
      <c r="CL145" s="940"/>
      <c r="CM145" s="940"/>
      <c r="CN145" s="940"/>
      <c r="CO145" s="940"/>
      <c r="CP145" s="940"/>
      <c r="CQ145" s="940"/>
      <c r="CR145" s="940"/>
      <c r="CS145" s="940"/>
      <c r="CT145" s="940"/>
      <c r="CU145" s="940"/>
      <c r="CV145" s="940"/>
      <c r="CW145" s="940"/>
      <c r="CX145" s="940"/>
      <c r="CY145" s="940"/>
      <c r="CZ145" s="940"/>
      <c r="DA145" s="940"/>
      <c r="DB145" s="940"/>
      <c r="DC145" s="940"/>
      <c r="DD145" s="940"/>
      <c r="DE145" s="940"/>
      <c r="DF145" s="940"/>
      <c r="DG145" s="940"/>
      <c r="DH145" s="940"/>
      <c r="DI145" s="940"/>
      <c r="DJ145" s="940"/>
      <c r="DK145" s="940"/>
      <c r="DL145" s="940"/>
      <c r="DM145" s="940"/>
      <c r="DN145" s="940"/>
      <c r="DO145" s="940"/>
      <c r="DP145" s="940"/>
      <c r="DQ145" s="940"/>
      <c r="DR145" s="940"/>
      <c r="DS145" s="940"/>
      <c r="DT145" s="940"/>
      <c r="DU145" s="940"/>
      <c r="DV145" s="940"/>
      <c r="DW145" s="940"/>
    </row>
    <row r="146" spans="1:127" ht="13.7" customHeight="1" x14ac:dyDescent="0.3">
      <c r="A146" s="1216" t="s">
        <v>262</v>
      </c>
      <c r="B146" s="1217" t="str">
        <f t="shared" si="85"/>
        <v>rgb:[255,255,255], hsl:[  0.0,  0.0,100.0], hwb:[  0.0,100.0,  0.0]</v>
      </c>
      <c r="C146" s="919" t="str">
        <f t="shared" si="86"/>
        <v>rgb(255 255 255)</v>
      </c>
      <c r="D146" s="919" t="str">
        <f t="shared" si="87"/>
        <v>hsl(0 0% 100%)</v>
      </c>
      <c r="E146" s="919" t="str">
        <f t="shared" si="88"/>
        <v>hwb(0 100% 0%)</v>
      </c>
      <c r="F146" s="957" t="str">
        <f t="shared" si="89"/>
        <v>255</v>
      </c>
      <c r="G146" s="958" t="str">
        <f t="shared" si="72"/>
        <v>255</v>
      </c>
      <c r="H146" s="959" t="str">
        <f t="shared" si="73"/>
        <v>255</v>
      </c>
      <c r="I146" s="957" t="str">
        <f t="shared" si="90"/>
        <v xml:space="preserve">  0.0</v>
      </c>
      <c r="J146" s="958" t="str">
        <f t="shared" si="74"/>
        <v xml:space="preserve">  0.0</v>
      </c>
      <c r="K146" s="959" t="str">
        <f t="shared" si="75"/>
        <v>100.0</v>
      </c>
      <c r="L146" s="957" t="str">
        <f t="shared" si="91"/>
        <v xml:space="preserve">  0.0</v>
      </c>
      <c r="M146" s="958" t="str">
        <f t="shared" si="92"/>
        <v>100.0</v>
      </c>
      <c r="N146" s="959" t="str">
        <f t="shared" si="76"/>
        <v xml:space="preserve">  0.0</v>
      </c>
      <c r="O146" s="977">
        <f t="shared" si="77"/>
        <v>0</v>
      </c>
      <c r="P146" s="978">
        <f t="shared" si="78"/>
        <v>0</v>
      </c>
      <c r="Q146" s="979">
        <f t="shared" si="93"/>
        <v>100</v>
      </c>
      <c r="R146" s="977">
        <f t="shared" si="94"/>
        <v>0</v>
      </c>
      <c r="S146" s="978">
        <f t="shared" si="95"/>
        <v>100</v>
      </c>
      <c r="T146" s="979">
        <f t="shared" si="79"/>
        <v>0</v>
      </c>
      <c r="U146" s="966">
        <v>255</v>
      </c>
      <c r="V146" s="967">
        <v>255</v>
      </c>
      <c r="W146" s="968">
        <v>255</v>
      </c>
      <c r="X146" s="989">
        <f t="shared" si="80"/>
        <v>0</v>
      </c>
      <c r="Y146" s="990">
        <f t="shared" si="81"/>
        <v>0</v>
      </c>
      <c r="Z146" s="991">
        <f t="shared" si="82"/>
        <v>100</v>
      </c>
      <c r="AA146" s="989">
        <f t="shared" si="83"/>
        <v>100</v>
      </c>
      <c r="AB146" s="991">
        <f t="shared" si="84"/>
        <v>0</v>
      </c>
      <c r="AC146" s="948">
        <f t="shared" si="96"/>
        <v>1</v>
      </c>
      <c r="AD146" s="949">
        <f t="shared" si="97"/>
        <v>1</v>
      </c>
      <c r="AE146" s="950">
        <f t="shared" si="98"/>
        <v>1</v>
      </c>
      <c r="AF146" s="948">
        <f t="shared" si="99"/>
        <v>1</v>
      </c>
      <c r="AG146" s="949">
        <f t="shared" si="100"/>
        <v>1</v>
      </c>
      <c r="AH146" s="949">
        <f t="shared" si="101"/>
        <v>0</v>
      </c>
      <c r="AI146" s="950">
        <f t="shared" si="102"/>
        <v>2</v>
      </c>
      <c r="AJ146" s="940"/>
      <c r="AK146" s="940"/>
      <c r="AL146" s="940"/>
      <c r="AM146" s="940"/>
      <c r="AN146" s="940"/>
      <c r="AO146" s="940"/>
      <c r="AP146" s="940"/>
      <c r="AQ146" s="940"/>
      <c r="AR146" s="940"/>
      <c r="AS146" s="940"/>
      <c r="AT146" s="940"/>
      <c r="AU146" s="940"/>
      <c r="AV146" s="940"/>
      <c r="AW146" s="940"/>
      <c r="AX146" s="940"/>
      <c r="AY146" s="940"/>
      <c r="AZ146" s="940"/>
      <c r="BA146" s="940"/>
      <c r="BB146" s="940"/>
      <c r="BC146" s="940"/>
      <c r="BD146" s="940"/>
      <c r="BE146" s="940"/>
      <c r="BF146" s="940"/>
      <c r="BG146" s="940"/>
      <c r="BH146" s="940"/>
      <c r="BI146" s="940"/>
      <c r="BJ146" s="940"/>
      <c r="BK146" s="940"/>
      <c r="BL146" s="940"/>
      <c r="BM146" s="940"/>
      <c r="BN146" s="940"/>
      <c r="BO146" s="940"/>
      <c r="BP146" s="940"/>
      <c r="BQ146" s="940"/>
      <c r="BR146" s="940"/>
      <c r="BS146" s="940"/>
      <c r="BT146" s="940"/>
      <c r="BU146" s="940"/>
      <c r="BV146" s="940"/>
      <c r="BW146" s="940"/>
      <c r="BX146" s="940"/>
      <c r="BY146" s="940"/>
      <c r="BZ146" s="940"/>
      <c r="CA146" s="940"/>
      <c r="CB146" s="940"/>
      <c r="CC146" s="940"/>
      <c r="CD146" s="940"/>
      <c r="CE146" s="940"/>
      <c r="CF146" s="940"/>
      <c r="CG146" s="940"/>
      <c r="CH146" s="940"/>
      <c r="CI146" s="940"/>
      <c r="CJ146" s="940"/>
      <c r="CK146" s="940"/>
      <c r="CL146" s="940"/>
      <c r="CM146" s="940"/>
      <c r="CN146" s="940"/>
      <c r="CO146" s="940"/>
      <c r="CP146" s="940"/>
      <c r="CQ146" s="940"/>
      <c r="CR146" s="940"/>
      <c r="CS146" s="940"/>
      <c r="CT146" s="940"/>
      <c r="CU146" s="940"/>
      <c r="CV146" s="940"/>
      <c r="CW146" s="940"/>
      <c r="CX146" s="940"/>
      <c r="CY146" s="940"/>
      <c r="CZ146" s="940"/>
      <c r="DA146" s="940"/>
      <c r="DB146" s="940"/>
      <c r="DC146" s="940"/>
      <c r="DD146" s="940"/>
      <c r="DE146" s="940"/>
      <c r="DF146" s="940"/>
      <c r="DG146" s="940"/>
      <c r="DH146" s="940"/>
      <c r="DI146" s="940"/>
      <c r="DJ146" s="940"/>
      <c r="DK146" s="940"/>
      <c r="DL146" s="940"/>
      <c r="DM146" s="940"/>
      <c r="DN146" s="940"/>
      <c r="DO146" s="940"/>
      <c r="DP146" s="940"/>
      <c r="DQ146" s="940"/>
      <c r="DR146" s="940"/>
      <c r="DS146" s="940"/>
      <c r="DT146" s="940"/>
      <c r="DU146" s="940"/>
      <c r="DV146" s="940"/>
      <c r="DW146" s="940"/>
    </row>
    <row r="147" spans="1:127" ht="13.7" customHeight="1" x14ac:dyDescent="0.3">
      <c r="A147" s="1216" t="s">
        <v>263</v>
      </c>
      <c r="B147" s="1217" t="str">
        <f t="shared" si="85"/>
        <v>rgb:[245,245,245], hsl:[  0.0,  0.0, 96.1], hwb:[  0.0, 96.1,  3.9]</v>
      </c>
      <c r="C147" s="919" t="str">
        <f t="shared" si="86"/>
        <v>rgb(245 245 245)</v>
      </c>
      <c r="D147" s="919" t="str">
        <f t="shared" si="87"/>
        <v>hsl(0 0% 96.1%)</v>
      </c>
      <c r="E147" s="919" t="str">
        <f t="shared" si="88"/>
        <v>hwb(0 96.1% 3.9%)</v>
      </c>
      <c r="F147" s="957" t="str">
        <f t="shared" si="89"/>
        <v>245</v>
      </c>
      <c r="G147" s="958" t="str">
        <f t="shared" si="72"/>
        <v>245</v>
      </c>
      <c r="H147" s="959" t="str">
        <f t="shared" si="73"/>
        <v>245</v>
      </c>
      <c r="I147" s="957" t="str">
        <f t="shared" si="90"/>
        <v xml:space="preserve">  0.0</v>
      </c>
      <c r="J147" s="958" t="str">
        <f t="shared" si="74"/>
        <v xml:space="preserve">  0.0</v>
      </c>
      <c r="K147" s="959" t="str">
        <f t="shared" si="75"/>
        <v xml:space="preserve"> 96.1</v>
      </c>
      <c r="L147" s="957" t="str">
        <f t="shared" si="91"/>
        <v xml:space="preserve">  0.0</v>
      </c>
      <c r="M147" s="958" t="str">
        <f t="shared" si="92"/>
        <v xml:space="preserve"> 96.1</v>
      </c>
      <c r="N147" s="959" t="str">
        <f t="shared" si="76"/>
        <v xml:space="preserve">  3.9</v>
      </c>
      <c r="O147" s="977">
        <f t="shared" si="77"/>
        <v>0</v>
      </c>
      <c r="P147" s="978">
        <f t="shared" si="78"/>
        <v>0</v>
      </c>
      <c r="Q147" s="979">
        <f t="shared" si="93"/>
        <v>96.1</v>
      </c>
      <c r="R147" s="977">
        <f t="shared" si="94"/>
        <v>0</v>
      </c>
      <c r="S147" s="978">
        <f t="shared" si="95"/>
        <v>96.1</v>
      </c>
      <c r="T147" s="979">
        <f t="shared" si="79"/>
        <v>3.9</v>
      </c>
      <c r="U147" s="966">
        <v>245</v>
      </c>
      <c r="V147" s="967">
        <v>245</v>
      </c>
      <c r="W147" s="968">
        <v>245</v>
      </c>
      <c r="X147" s="989">
        <f t="shared" si="80"/>
        <v>0</v>
      </c>
      <c r="Y147" s="990">
        <f t="shared" si="81"/>
        <v>0</v>
      </c>
      <c r="Z147" s="991">
        <f t="shared" si="82"/>
        <v>96.078431372549019</v>
      </c>
      <c r="AA147" s="989">
        <f t="shared" si="83"/>
        <v>96.078431372549019</v>
      </c>
      <c r="AB147" s="991">
        <f t="shared" si="84"/>
        <v>3.9215686274509776</v>
      </c>
      <c r="AC147" s="948">
        <f t="shared" si="96"/>
        <v>0.96078431372549022</v>
      </c>
      <c r="AD147" s="949">
        <f t="shared" si="97"/>
        <v>0.96078431372549022</v>
      </c>
      <c r="AE147" s="950">
        <f t="shared" si="98"/>
        <v>0.96078431372549022</v>
      </c>
      <c r="AF147" s="948">
        <f t="shared" si="99"/>
        <v>0.96078431372549022</v>
      </c>
      <c r="AG147" s="949">
        <f t="shared" si="100"/>
        <v>0.96078431372549022</v>
      </c>
      <c r="AH147" s="949">
        <f t="shared" si="101"/>
        <v>0</v>
      </c>
      <c r="AI147" s="950">
        <f t="shared" si="102"/>
        <v>1.9215686274509804</v>
      </c>
      <c r="AJ147" s="940"/>
      <c r="AK147" s="940"/>
      <c r="AL147" s="940"/>
      <c r="AM147" s="940"/>
      <c r="AN147" s="940"/>
      <c r="AO147" s="940"/>
      <c r="AP147" s="940"/>
      <c r="AQ147" s="940"/>
      <c r="AR147" s="940"/>
      <c r="AS147" s="940"/>
      <c r="AT147" s="940"/>
      <c r="AU147" s="940"/>
      <c r="AV147" s="940"/>
      <c r="AW147" s="940"/>
      <c r="AX147" s="940"/>
      <c r="AY147" s="940"/>
      <c r="AZ147" s="940"/>
      <c r="BA147" s="940"/>
      <c r="BB147" s="940"/>
      <c r="BC147" s="940"/>
      <c r="BD147" s="940"/>
      <c r="BE147" s="940"/>
      <c r="BF147" s="940"/>
      <c r="BG147" s="940"/>
      <c r="BH147" s="940"/>
      <c r="BI147" s="940"/>
      <c r="BJ147" s="940"/>
      <c r="BK147" s="940"/>
      <c r="BL147" s="940"/>
      <c r="BM147" s="940"/>
      <c r="BN147" s="940"/>
      <c r="BO147" s="940"/>
      <c r="BP147" s="940"/>
      <c r="BQ147" s="940"/>
      <c r="BR147" s="940"/>
      <c r="BS147" s="940"/>
      <c r="BT147" s="940"/>
      <c r="BU147" s="940"/>
      <c r="BV147" s="940"/>
      <c r="BW147" s="940"/>
      <c r="BX147" s="940"/>
      <c r="BY147" s="940"/>
      <c r="BZ147" s="940"/>
      <c r="CA147" s="940"/>
      <c r="CB147" s="940"/>
      <c r="CC147" s="940"/>
      <c r="CD147" s="940"/>
      <c r="CE147" s="940"/>
      <c r="CF147" s="940"/>
      <c r="CG147" s="940"/>
      <c r="CH147" s="940"/>
      <c r="CI147" s="940"/>
      <c r="CJ147" s="940"/>
      <c r="CK147" s="940"/>
      <c r="CL147" s="940"/>
      <c r="CM147" s="940"/>
      <c r="CN147" s="940"/>
      <c r="CO147" s="940"/>
      <c r="CP147" s="940"/>
      <c r="CQ147" s="940"/>
      <c r="CR147" s="940"/>
      <c r="CS147" s="940"/>
      <c r="CT147" s="940"/>
      <c r="CU147" s="940"/>
      <c r="CV147" s="940"/>
      <c r="CW147" s="940"/>
      <c r="CX147" s="940"/>
      <c r="CY147" s="940"/>
      <c r="CZ147" s="940"/>
      <c r="DA147" s="940"/>
      <c r="DB147" s="940"/>
      <c r="DC147" s="940"/>
      <c r="DD147" s="940"/>
      <c r="DE147" s="940"/>
      <c r="DF147" s="940"/>
      <c r="DG147" s="940"/>
      <c r="DH147" s="940"/>
      <c r="DI147" s="940"/>
      <c r="DJ147" s="940"/>
      <c r="DK147" s="940"/>
      <c r="DL147" s="940"/>
      <c r="DM147" s="940"/>
      <c r="DN147" s="940"/>
      <c r="DO147" s="940"/>
      <c r="DP147" s="940"/>
      <c r="DQ147" s="940"/>
      <c r="DR147" s="940"/>
      <c r="DS147" s="940"/>
      <c r="DT147" s="940"/>
      <c r="DU147" s="940"/>
      <c r="DV147" s="940"/>
      <c r="DW147" s="940"/>
    </row>
    <row r="148" spans="1:127" ht="13.7" customHeight="1" x14ac:dyDescent="0.3">
      <c r="A148" s="1216" t="s">
        <v>264</v>
      </c>
      <c r="B148" s="1217" t="str">
        <f t="shared" si="85"/>
        <v>rgb:[255,255,  0], hsl:[ 60.0,100.0, 50.0], hwb:[ 60.0,  0.0,  0.0]</v>
      </c>
      <c r="C148" s="919" t="str">
        <f t="shared" si="86"/>
        <v>rgb(255 255 0)</v>
      </c>
      <c r="D148" s="919" t="str">
        <f t="shared" si="87"/>
        <v>hsl(60 100% 50%)</v>
      </c>
      <c r="E148" s="919" t="str">
        <f t="shared" si="88"/>
        <v>hwb(60 0% 0%)</v>
      </c>
      <c r="F148" s="957" t="str">
        <f t="shared" si="89"/>
        <v>255</v>
      </c>
      <c r="G148" s="958" t="str">
        <f t="shared" si="72"/>
        <v>255</v>
      </c>
      <c r="H148" s="959" t="str">
        <f t="shared" si="73"/>
        <v xml:space="preserve">  0</v>
      </c>
      <c r="I148" s="957" t="str">
        <f t="shared" si="90"/>
        <v xml:space="preserve"> 60.0</v>
      </c>
      <c r="J148" s="958" t="str">
        <f t="shared" si="74"/>
        <v>100.0</v>
      </c>
      <c r="K148" s="959" t="str">
        <f t="shared" si="75"/>
        <v xml:space="preserve"> 50.0</v>
      </c>
      <c r="L148" s="957" t="str">
        <f t="shared" si="91"/>
        <v xml:space="preserve"> 60.0</v>
      </c>
      <c r="M148" s="958" t="str">
        <f t="shared" si="92"/>
        <v xml:space="preserve">  0.0</v>
      </c>
      <c r="N148" s="959" t="str">
        <f t="shared" si="76"/>
        <v xml:space="preserve">  0.0</v>
      </c>
      <c r="O148" s="977">
        <f t="shared" si="77"/>
        <v>60</v>
      </c>
      <c r="P148" s="978">
        <f t="shared" si="78"/>
        <v>100</v>
      </c>
      <c r="Q148" s="979">
        <f t="shared" si="93"/>
        <v>50</v>
      </c>
      <c r="R148" s="977">
        <f t="shared" si="94"/>
        <v>60</v>
      </c>
      <c r="S148" s="978">
        <f t="shared" si="95"/>
        <v>0</v>
      </c>
      <c r="T148" s="979">
        <f t="shared" si="79"/>
        <v>0</v>
      </c>
      <c r="U148" s="966">
        <v>255</v>
      </c>
      <c r="V148" s="967">
        <v>255</v>
      </c>
      <c r="W148" s="968">
        <v>0</v>
      </c>
      <c r="X148" s="989">
        <f t="shared" si="80"/>
        <v>60</v>
      </c>
      <c r="Y148" s="990">
        <f t="shared" si="81"/>
        <v>100</v>
      </c>
      <c r="Z148" s="991">
        <f t="shared" si="82"/>
        <v>50</v>
      </c>
      <c r="AA148" s="989">
        <f t="shared" si="83"/>
        <v>0</v>
      </c>
      <c r="AB148" s="991">
        <f t="shared" si="84"/>
        <v>0</v>
      </c>
      <c r="AC148" s="948">
        <f t="shared" si="96"/>
        <v>1</v>
      </c>
      <c r="AD148" s="949">
        <f t="shared" si="97"/>
        <v>1</v>
      </c>
      <c r="AE148" s="950">
        <f t="shared" si="98"/>
        <v>0</v>
      </c>
      <c r="AF148" s="948">
        <f t="shared" si="99"/>
        <v>0</v>
      </c>
      <c r="AG148" s="949">
        <f t="shared" si="100"/>
        <v>1</v>
      </c>
      <c r="AH148" s="949">
        <f t="shared" si="101"/>
        <v>1</v>
      </c>
      <c r="AI148" s="950">
        <f t="shared" si="102"/>
        <v>1</v>
      </c>
      <c r="AJ148" s="940"/>
      <c r="AK148" s="940"/>
      <c r="AL148" s="940"/>
      <c r="AM148" s="940"/>
      <c r="AN148" s="940"/>
      <c r="AO148" s="940"/>
      <c r="AP148" s="940"/>
      <c r="AQ148" s="940"/>
      <c r="AR148" s="940"/>
      <c r="AS148" s="940"/>
      <c r="AT148" s="940"/>
      <c r="AU148" s="940"/>
      <c r="AV148" s="940"/>
      <c r="AW148" s="940"/>
      <c r="AX148" s="940"/>
      <c r="AY148" s="940"/>
      <c r="AZ148" s="940"/>
      <c r="BA148" s="940"/>
      <c r="BB148" s="940"/>
      <c r="BC148" s="940"/>
      <c r="BD148" s="940"/>
      <c r="BE148" s="940"/>
      <c r="BF148" s="940"/>
      <c r="BG148" s="940"/>
      <c r="BH148" s="940"/>
      <c r="BI148" s="940"/>
      <c r="BJ148" s="940"/>
      <c r="BK148" s="940"/>
      <c r="BL148" s="940"/>
      <c r="BM148" s="940"/>
      <c r="BN148" s="940"/>
      <c r="BO148" s="940"/>
      <c r="BP148" s="940"/>
      <c r="BQ148" s="940"/>
      <c r="BR148" s="940"/>
      <c r="BS148" s="940"/>
      <c r="BT148" s="940"/>
      <c r="BU148" s="940"/>
      <c r="BV148" s="940"/>
      <c r="BW148" s="940"/>
      <c r="BX148" s="940"/>
      <c r="BY148" s="940"/>
      <c r="BZ148" s="940"/>
      <c r="CA148" s="940"/>
      <c r="CB148" s="940"/>
      <c r="CC148" s="940"/>
      <c r="CD148" s="940"/>
      <c r="CE148" s="940"/>
      <c r="CF148" s="940"/>
      <c r="CG148" s="940"/>
      <c r="CH148" s="940"/>
      <c r="CI148" s="940"/>
      <c r="CJ148" s="940"/>
      <c r="CK148" s="940"/>
      <c r="CL148" s="940"/>
      <c r="CM148" s="940"/>
      <c r="CN148" s="940"/>
      <c r="CO148" s="940"/>
      <c r="CP148" s="940"/>
      <c r="CQ148" s="940"/>
      <c r="CR148" s="940"/>
      <c r="CS148" s="940"/>
      <c r="CT148" s="940"/>
      <c r="CU148" s="940"/>
      <c r="CV148" s="940"/>
      <c r="CW148" s="940"/>
      <c r="CX148" s="940"/>
      <c r="CY148" s="940"/>
      <c r="CZ148" s="940"/>
      <c r="DA148" s="940"/>
      <c r="DB148" s="940"/>
      <c r="DC148" s="940"/>
      <c r="DD148" s="940"/>
      <c r="DE148" s="940"/>
      <c r="DF148" s="940"/>
      <c r="DG148" s="940"/>
      <c r="DH148" s="940"/>
      <c r="DI148" s="940"/>
      <c r="DJ148" s="940"/>
      <c r="DK148" s="940"/>
      <c r="DL148" s="940"/>
      <c r="DM148" s="940"/>
      <c r="DN148" s="940"/>
      <c r="DO148" s="940"/>
      <c r="DP148" s="940"/>
      <c r="DQ148" s="940"/>
      <c r="DR148" s="940"/>
      <c r="DS148" s="940"/>
      <c r="DT148" s="940"/>
      <c r="DU148" s="940"/>
      <c r="DV148" s="940"/>
      <c r="DW148" s="940"/>
    </row>
    <row r="149" spans="1:127" ht="13.7" customHeight="1" x14ac:dyDescent="0.3">
      <c r="A149" s="1218" t="s">
        <v>265</v>
      </c>
      <c r="B149" s="1219" t="str">
        <f t="shared" si="85"/>
        <v>rgb:[154,205, 50], hsl:[ 79.7, 60.8, 50.0], hwb:[ 79.7, 19.6, 19.6]</v>
      </c>
      <c r="C149" s="920" t="str">
        <f t="shared" si="86"/>
        <v>rgb(154 205 50)</v>
      </c>
      <c r="D149" s="920" t="str">
        <f t="shared" si="87"/>
        <v>hsl(79.7 60.8% 50%)</v>
      </c>
      <c r="E149" s="920" t="str">
        <f t="shared" si="88"/>
        <v>hwb(79.7 19.6% 19.6%)</v>
      </c>
      <c r="F149" s="960" t="str">
        <f t="shared" si="89"/>
        <v>154</v>
      </c>
      <c r="G149" s="961" t="str">
        <f t="shared" si="72"/>
        <v>205</v>
      </c>
      <c r="H149" s="962" t="str">
        <f t="shared" si="73"/>
        <v xml:space="preserve"> 50</v>
      </c>
      <c r="I149" s="960" t="str">
        <f t="shared" si="90"/>
        <v xml:space="preserve"> 79.7</v>
      </c>
      <c r="J149" s="961" t="str">
        <f t="shared" si="74"/>
        <v xml:space="preserve"> 60.8</v>
      </c>
      <c r="K149" s="962" t="str">
        <f t="shared" si="75"/>
        <v xml:space="preserve"> 50.0</v>
      </c>
      <c r="L149" s="960" t="str">
        <f t="shared" si="91"/>
        <v xml:space="preserve"> 79.7</v>
      </c>
      <c r="M149" s="961" t="str">
        <f t="shared" si="92"/>
        <v xml:space="preserve"> 19.6</v>
      </c>
      <c r="N149" s="962" t="str">
        <f t="shared" si="76"/>
        <v xml:space="preserve"> 19.6</v>
      </c>
      <c r="O149" s="980">
        <f t="shared" si="77"/>
        <v>79.7</v>
      </c>
      <c r="P149" s="981">
        <f t="shared" si="78"/>
        <v>60.8</v>
      </c>
      <c r="Q149" s="982">
        <f t="shared" si="93"/>
        <v>50</v>
      </c>
      <c r="R149" s="980">
        <f t="shared" si="94"/>
        <v>79.7</v>
      </c>
      <c r="S149" s="981">
        <f t="shared" si="95"/>
        <v>19.600000000000001</v>
      </c>
      <c r="T149" s="982">
        <f t="shared" si="79"/>
        <v>19.600000000000001</v>
      </c>
      <c r="U149" s="969">
        <v>154</v>
      </c>
      <c r="V149" s="970">
        <v>205</v>
      </c>
      <c r="W149" s="971">
        <v>50</v>
      </c>
      <c r="X149" s="992">
        <f t="shared" si="80"/>
        <v>79.741935483870975</v>
      </c>
      <c r="Y149" s="993">
        <f t="shared" si="81"/>
        <v>60.7843137254902</v>
      </c>
      <c r="Z149" s="994">
        <f t="shared" si="82"/>
        <v>50</v>
      </c>
      <c r="AA149" s="992">
        <f t="shared" si="83"/>
        <v>19.607843137254903</v>
      </c>
      <c r="AB149" s="994">
        <f t="shared" si="84"/>
        <v>19.6078431372549</v>
      </c>
      <c r="AC149" s="951">
        <f t="shared" si="96"/>
        <v>0.60392156862745094</v>
      </c>
      <c r="AD149" s="952">
        <f t="shared" si="97"/>
        <v>0.80392156862745101</v>
      </c>
      <c r="AE149" s="953">
        <f t="shared" si="98"/>
        <v>0.19607843137254902</v>
      </c>
      <c r="AF149" s="951">
        <f t="shared" si="99"/>
        <v>0.19607843137254902</v>
      </c>
      <c r="AG149" s="952">
        <f t="shared" si="100"/>
        <v>0.80392156862745101</v>
      </c>
      <c r="AH149" s="952">
        <f t="shared" si="101"/>
        <v>0.60784313725490202</v>
      </c>
      <c r="AI149" s="953">
        <f t="shared" si="102"/>
        <v>1</v>
      </c>
      <c r="AJ149" s="940"/>
      <c r="AK149" s="940"/>
      <c r="AL149" s="940"/>
      <c r="AM149" s="940"/>
      <c r="AN149" s="940"/>
      <c r="AO149" s="940"/>
      <c r="AP149" s="940"/>
      <c r="AQ149" s="940"/>
      <c r="AR149" s="940"/>
      <c r="AS149" s="940"/>
      <c r="AT149" s="940"/>
      <c r="AU149" s="940"/>
      <c r="AV149" s="940"/>
      <c r="AW149" s="940"/>
      <c r="AX149" s="940"/>
      <c r="AY149" s="940"/>
      <c r="AZ149" s="940"/>
      <c r="BA149" s="940"/>
      <c r="BB149" s="940"/>
      <c r="BC149" s="940"/>
      <c r="BD149" s="940"/>
      <c r="BE149" s="940"/>
      <c r="BF149" s="940"/>
      <c r="BG149" s="940"/>
      <c r="BH149" s="940"/>
      <c r="BI149" s="940"/>
      <c r="BJ149" s="940"/>
      <c r="BK149" s="940"/>
      <c r="BL149" s="940"/>
      <c r="BM149" s="940"/>
      <c r="BN149" s="940"/>
      <c r="BO149" s="940"/>
      <c r="BP149" s="940"/>
      <c r="BQ149" s="940"/>
      <c r="BR149" s="940"/>
      <c r="BS149" s="940"/>
      <c r="BT149" s="940"/>
      <c r="BU149" s="940"/>
      <c r="BV149" s="940"/>
      <c r="BW149" s="940"/>
      <c r="BX149" s="940"/>
      <c r="BY149" s="940"/>
      <c r="BZ149" s="940"/>
      <c r="CA149" s="940"/>
      <c r="CB149" s="940"/>
      <c r="CC149" s="940"/>
      <c r="CD149" s="940"/>
      <c r="CE149" s="940"/>
      <c r="CF149" s="940"/>
      <c r="CG149" s="940"/>
      <c r="CH149" s="940"/>
      <c r="CI149" s="940"/>
      <c r="CJ149" s="940"/>
      <c r="CK149" s="940"/>
      <c r="CL149" s="940"/>
      <c r="CM149" s="940"/>
      <c r="CN149" s="940"/>
      <c r="CO149" s="940"/>
      <c r="CP149" s="940"/>
      <c r="CQ149" s="940"/>
      <c r="CR149" s="940"/>
      <c r="CS149" s="940"/>
      <c r="CT149" s="940"/>
      <c r="CU149" s="940"/>
      <c r="CV149" s="940"/>
      <c r="CW149" s="940"/>
      <c r="CX149" s="940"/>
      <c r="CY149" s="940"/>
      <c r="CZ149" s="940"/>
      <c r="DA149" s="940"/>
      <c r="DB149" s="940"/>
      <c r="DC149" s="940"/>
      <c r="DD149" s="940"/>
      <c r="DE149" s="940"/>
      <c r="DF149" s="940"/>
      <c r="DG149" s="940"/>
      <c r="DH149" s="940"/>
      <c r="DI149" s="940"/>
      <c r="DJ149" s="940"/>
      <c r="DK149" s="940"/>
      <c r="DL149" s="940"/>
      <c r="DM149" s="940"/>
      <c r="DN149" s="940"/>
      <c r="DO149" s="940"/>
      <c r="DP149" s="940"/>
      <c r="DQ149" s="940"/>
      <c r="DR149" s="940"/>
      <c r="DS149" s="940"/>
      <c r="DT149" s="940"/>
      <c r="DU149" s="940"/>
      <c r="DV149" s="940"/>
      <c r="DW149" s="940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10" t="s">
        <v>2702</v>
      </c>
      <c r="J1" s="347" t="s">
        <v>2666</v>
      </c>
      <c r="T1" s="1733" t="s">
        <v>2676</v>
      </c>
      <c r="U1" s="1733"/>
      <c r="W1" s="1733" t="s">
        <v>2681</v>
      </c>
      <c r="X1" s="1733"/>
      <c r="Y1" s="1733"/>
      <c r="Z1" s="1733"/>
      <c r="AB1" s="858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04">
        <f>216/24389</f>
        <v>8.8564516790356311E-3</v>
      </c>
    </row>
    <row r="2" spans="1:33" x14ac:dyDescent="0.25">
      <c r="A2" s="1011" t="s">
        <v>2691</v>
      </c>
      <c r="B2" s="1011" t="s">
        <v>2686</v>
      </c>
      <c r="C2" s="1011" t="s">
        <v>63</v>
      </c>
      <c r="D2" s="1011" t="s">
        <v>2703</v>
      </c>
      <c r="E2" s="1011" t="s">
        <v>63</v>
      </c>
      <c r="F2" s="1011" t="s">
        <v>2705</v>
      </c>
      <c r="G2" s="1022"/>
      <c r="H2" s="1022"/>
      <c r="I2" s="1022"/>
      <c r="K2" s="347">
        <v>6.7772399282721496</v>
      </c>
      <c r="O2" s="347">
        <v>0.61287490600000005</v>
      </c>
      <c r="P2" s="1009">
        <f>G3-O2</f>
        <v>-0.6128493707619731</v>
      </c>
      <c r="R2" s="999" t="s">
        <v>2643</v>
      </c>
      <c r="S2" s="498" t="s">
        <v>2683</v>
      </c>
      <c r="T2" s="999" t="s">
        <v>2668</v>
      </c>
      <c r="U2" s="999" t="s">
        <v>2669</v>
      </c>
      <c r="W2" s="347" t="s">
        <v>2678</v>
      </c>
      <c r="X2" s="1002">
        <v>0.96421999999999997</v>
      </c>
      <c r="Y2" s="347">
        <v>1</v>
      </c>
      <c r="Z2" s="1002">
        <v>0.82521</v>
      </c>
      <c r="AB2" s="1008">
        <v>116</v>
      </c>
      <c r="AC2" s="411">
        <v>1E-3</v>
      </c>
      <c r="AD2" s="1002">
        <f>AC2*AF$1</f>
        <v>0.90329629629629637</v>
      </c>
      <c r="AE2" s="1002">
        <f>AB$2 * (AC2*AF$2+AF$3) - AB$1</f>
        <v>0.90329199999999688</v>
      </c>
      <c r="AF2" s="347">
        <v>7.7869999999999999</v>
      </c>
    </row>
    <row r="3" spans="1:33" x14ac:dyDescent="0.25">
      <c r="A3" s="1015">
        <v>0.48201522268476898</v>
      </c>
      <c r="B3" s="1015">
        <v>0.48201519999999998</v>
      </c>
      <c r="C3" s="1015">
        <f>A3-B3</f>
        <v>2.2684769007685901E-8</v>
      </c>
      <c r="D3" s="1016">
        <v>0.48202</v>
      </c>
      <c r="E3" s="1015">
        <f>$A3-D3</f>
        <v>-4.777315231019319E-6</v>
      </c>
      <c r="F3" s="1015">
        <f>D3-B3</f>
        <v>4.8000000000270049E-6</v>
      </c>
      <c r="G3" s="1015">
        <v>2.55352380269525E-5</v>
      </c>
      <c r="H3" s="1012">
        <f>G3-ABS(C3)</f>
        <v>2.5512553257944814E-5</v>
      </c>
      <c r="I3" s="1015">
        <v>0.48198966476197302</v>
      </c>
      <c r="K3" s="347">
        <v>-9.3945032053322901</v>
      </c>
      <c r="O3" s="347">
        <v>0.98783681700000003</v>
      </c>
      <c r="P3" s="1009">
        <f>G4-O3</f>
        <v>-0.98781443076410802</v>
      </c>
      <c r="R3" s="405">
        <v>84</v>
      </c>
      <c r="S3" s="998">
        <v>89.580338849331596</v>
      </c>
      <c r="T3" s="998">
        <v>89.405637127153298</v>
      </c>
      <c r="U3" s="998">
        <v>89.577839112322806</v>
      </c>
      <c r="W3" s="347" t="s">
        <v>2679</v>
      </c>
      <c r="X3" s="1002">
        <v>0.96420289999999997</v>
      </c>
      <c r="Y3" s="347">
        <v>1</v>
      </c>
      <c r="Z3" s="1002">
        <v>0.82490540000000001</v>
      </c>
      <c r="AB3" s="347">
        <f>AB1/AB2</f>
        <v>0.13793103448275862</v>
      </c>
      <c r="AC3" s="411">
        <v>0.01</v>
      </c>
      <c r="AD3" s="1002">
        <f>AB2 * POWER(AC3, 1/3) - AB1</f>
        <v>8.9914424043698595</v>
      </c>
      <c r="AF3" s="347">
        <f>16/116</f>
        <v>0.13793103448275862</v>
      </c>
    </row>
    <row r="4" spans="1:33" x14ac:dyDescent="0.25">
      <c r="A4" s="1017">
        <v>0.75397549132109898</v>
      </c>
      <c r="B4" s="1017">
        <v>0.75397550000000002</v>
      </c>
      <c r="C4" s="1017">
        <f t="shared" ref="C4:C5" si="0">A4-B4</f>
        <v>-8.6789010422805291E-9</v>
      </c>
      <c r="D4" s="1018">
        <v>0.75397999999999998</v>
      </c>
      <c r="E4" s="1017">
        <f t="shared" ref="E4:E5" si="1">$A4-D4</f>
        <v>-4.5086789010051476E-6</v>
      </c>
      <c r="F4" s="1017">
        <f t="shared" ref="F4:F5" si="2">D4-B4</f>
        <v>4.499999999962867E-6</v>
      </c>
      <c r="G4" s="1017">
        <v>2.2386235892013499E-5</v>
      </c>
      <c r="H4" s="1012">
        <f t="shared" ref="H4:H5" si="3">G4-ABS(C4)</f>
        <v>2.2377556990971218E-5</v>
      </c>
      <c r="I4" s="1017">
        <v>0.75395311376410801</v>
      </c>
      <c r="K4" s="347">
        <v>2.6040686475183499</v>
      </c>
      <c r="O4" s="347">
        <v>0.76658427500000004</v>
      </c>
      <c r="P4" s="1009">
        <f>G5-O4</f>
        <v>-0.76645879456696808</v>
      </c>
      <c r="R4" s="405">
        <v>252</v>
      </c>
      <c r="S4" s="998">
        <v>-56.351723199429003</v>
      </c>
      <c r="T4" s="998">
        <v>-55.141897020658497</v>
      </c>
      <c r="U4" s="998">
        <v>-56.355282011382002</v>
      </c>
      <c r="W4" s="347" t="s">
        <v>2680</v>
      </c>
      <c r="X4" s="1002">
        <v>0.95047000000000004</v>
      </c>
      <c r="Y4" s="347">
        <v>1</v>
      </c>
      <c r="Z4" s="1002">
        <v>1.08883</v>
      </c>
    </row>
    <row r="5" spans="1:33" x14ac:dyDescent="0.25">
      <c r="A5" s="1019">
        <v>0.63053598188299398</v>
      </c>
      <c r="B5" s="1019">
        <v>0.63053599999999999</v>
      </c>
      <c r="C5" s="1019">
        <f t="shared" si="0"/>
        <v>-1.8117006006512781E-8</v>
      </c>
      <c r="D5" s="1020">
        <v>0.63053999999999999</v>
      </c>
      <c r="E5" s="1019">
        <f t="shared" si="1"/>
        <v>-4.0181170060105131E-6</v>
      </c>
      <c r="F5" s="1019">
        <f t="shared" si="2"/>
        <v>4.0000000000040004E-6</v>
      </c>
      <c r="G5" s="1019">
        <v>1.2548043303195499E-4</v>
      </c>
      <c r="H5" s="1012">
        <f t="shared" si="3"/>
        <v>1.2546231602594848E-4</v>
      </c>
      <c r="I5" s="1019">
        <v>0.63041051956696803</v>
      </c>
      <c r="J5" s="347" t="s">
        <v>2667</v>
      </c>
      <c r="R5" s="405">
        <v>194</v>
      </c>
      <c r="S5" s="998">
        <v>15.332168305964601</v>
      </c>
      <c r="T5" s="998">
        <v>14.6415097029232</v>
      </c>
      <c r="U5" s="998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998"/>
      <c r="S6" s="999"/>
      <c r="T6" s="999" t="s">
        <v>2673</v>
      </c>
      <c r="U6" s="924"/>
      <c r="W6" s="1733" t="s">
        <v>2682</v>
      </c>
      <c r="X6" s="1733"/>
      <c r="Y6" s="1733"/>
      <c r="Z6" s="1733"/>
    </row>
    <row r="7" spans="1:33" x14ac:dyDescent="0.25">
      <c r="A7" s="1010" t="s">
        <v>2704</v>
      </c>
      <c r="J7" s="347">
        <v>89.406048600000005</v>
      </c>
      <c r="K7" s="347">
        <v>57.050635499999999</v>
      </c>
      <c r="L7" s="347">
        <v>165.10686100000001</v>
      </c>
      <c r="S7" s="998"/>
      <c r="T7" s="998">
        <f>U3-$S3</f>
        <v>-2.4997370087902482E-3</v>
      </c>
      <c r="W7" s="347" t="s">
        <v>2678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11" t="s">
        <v>2691</v>
      </c>
      <c r="B8" s="1032" t="s">
        <v>2686</v>
      </c>
      <c r="C8" s="1032" t="s">
        <v>63</v>
      </c>
      <c r="D8" s="924"/>
      <c r="E8" s="1000"/>
      <c r="J8" s="1007">
        <v>0.89029569210000004</v>
      </c>
      <c r="K8" s="347">
        <v>-0.15580948</v>
      </c>
      <c r="L8" s="347">
        <v>3.9221372999999997E-2</v>
      </c>
      <c r="N8" s="347" t="s">
        <v>2697</v>
      </c>
      <c r="O8" s="1007">
        <v>0.98823529409999999</v>
      </c>
      <c r="P8" s="347" t="s">
        <v>2698</v>
      </c>
      <c r="S8" s="998"/>
      <c r="T8" s="998">
        <f>U4-$S4</f>
        <v>-3.5588119529990081E-3</v>
      </c>
      <c r="W8" s="347" t="s">
        <v>2680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17">
        <v>0.49077143899612802</v>
      </c>
      <c r="B9" s="936">
        <v>0.49077140000000002</v>
      </c>
      <c r="C9" s="1013">
        <f>A9-B9</f>
        <v>3.8996127993407015E-8</v>
      </c>
      <c r="D9" s="998"/>
      <c r="E9" s="1002"/>
      <c r="J9" s="347">
        <v>8.8655585999999995E-2</v>
      </c>
      <c r="K9" s="347">
        <v>0.97344529000000002</v>
      </c>
      <c r="L9" s="347">
        <v>0.53947948899999998</v>
      </c>
      <c r="S9" s="998"/>
      <c r="T9" s="998">
        <f>U5-$S5</f>
        <v>5.4260289354992608E-3</v>
      </c>
    </row>
    <row r="10" spans="1:33" x14ac:dyDescent="0.25">
      <c r="A10" s="1017">
        <v>0.75027872427466402</v>
      </c>
      <c r="B10" s="936">
        <v>0.75027869999999997</v>
      </c>
      <c r="C10" s="1013">
        <f t="shared" ref="C10:C11" si="4">A10-B10</f>
        <v>2.427466405663381E-8</v>
      </c>
      <c r="D10" s="998"/>
      <c r="E10" s="1002"/>
      <c r="J10" s="347">
        <v>8.8655585999999995E-2</v>
      </c>
      <c r="K10" s="347">
        <f>J10*100</f>
        <v>8.8655586</v>
      </c>
      <c r="R10" s="998"/>
      <c r="S10" s="998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19">
        <v>0.480979709207845</v>
      </c>
      <c r="B11" s="937">
        <v>0.48097970000000001</v>
      </c>
      <c r="C11" s="1014">
        <f t="shared" si="4"/>
        <v>9.207844986480751E-9</v>
      </c>
      <c r="D11" s="998"/>
      <c r="E11" s="1002"/>
      <c r="J11" s="347">
        <v>0.97344529000000002</v>
      </c>
      <c r="K11" s="347">
        <f t="shared" ref="K11:K12" si="5">J11*100</f>
        <v>97.344529000000009</v>
      </c>
      <c r="M11" s="998">
        <v>89.406585323297904</v>
      </c>
      <c r="N11" s="998">
        <f>T$3-M11</f>
        <v>-9.4819614460561752E-4</v>
      </c>
      <c r="T11" s="1001" t="s">
        <v>2675</v>
      </c>
      <c r="U11" s="498" t="s">
        <v>2674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06">
        <f>216 / 24389</f>
        <v>8.8564516790356311E-3</v>
      </c>
      <c r="J12" s="347">
        <v>0.53947948899999998</v>
      </c>
      <c r="K12" s="347">
        <f t="shared" si="5"/>
        <v>53.9479489</v>
      </c>
      <c r="M12" s="998">
        <v>-55.141492143789101</v>
      </c>
      <c r="N12" s="998">
        <f>T$4-M12</f>
        <v>-4.0487686939627565E-4</v>
      </c>
      <c r="S12" s="347">
        <v>89.405637127153298</v>
      </c>
      <c r="T12" s="998">
        <v>89.406049999999993</v>
      </c>
      <c r="U12" s="422">
        <v>89.58</v>
      </c>
      <c r="W12" s="1733" t="s">
        <v>2699</v>
      </c>
      <c r="X12" s="1733"/>
      <c r="Y12" s="1733"/>
      <c r="Z12" s="1733"/>
    </row>
    <row r="13" spans="1:33" x14ac:dyDescent="0.25">
      <c r="A13" s="1010" t="s">
        <v>2706</v>
      </c>
      <c r="F13" s="347">
        <f>24389 / 27</f>
        <v>903.2962962962963</v>
      </c>
      <c r="M13" s="998">
        <v>14.6633938888105</v>
      </c>
      <c r="N13" s="998">
        <f>T$5-M13</f>
        <v>-2.1884185887300234E-2</v>
      </c>
      <c r="S13" s="347">
        <v>-55.141897020658497</v>
      </c>
      <c r="T13" s="998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11" t="s">
        <v>2691</v>
      </c>
      <c r="B14" s="1032" t="s">
        <v>2686</v>
      </c>
      <c r="C14" s="1032" t="s">
        <v>63</v>
      </c>
      <c r="D14" s="924"/>
      <c r="E14" s="1000"/>
      <c r="F14" s="347">
        <f>256/563</f>
        <v>0.45470692717584371</v>
      </c>
      <c r="M14" s="998">
        <f>M13-T14</f>
        <v>4.0653205149965288E-4</v>
      </c>
      <c r="N14" s="457" t="s">
        <v>2677</v>
      </c>
      <c r="O14" s="347">
        <v>82.49</v>
      </c>
      <c r="R14" s="998"/>
      <c r="S14" s="347">
        <v>14.6415097029232</v>
      </c>
      <c r="T14" s="1004">
        <v>14.662987356759</v>
      </c>
      <c r="U14" s="422">
        <v>15.33</v>
      </c>
    </row>
    <row r="15" spans="1:33" x14ac:dyDescent="0.25">
      <c r="A15" s="1017">
        <v>0.49077143899612802</v>
      </c>
      <c r="B15" s="936">
        <v>0.49077140000000002</v>
      </c>
      <c r="C15" s="1013">
        <f>A15-B15</f>
        <v>3.8996127993407015E-8</v>
      </c>
      <c r="D15" s="998"/>
      <c r="E15" s="1002"/>
      <c r="M15" s="998"/>
      <c r="N15" s="457"/>
      <c r="T15" s="999" t="s">
        <v>2673</v>
      </c>
      <c r="U15" s="999" t="s">
        <v>2672</v>
      </c>
      <c r="AB15" s="347">
        <v>0.33100000000000002</v>
      </c>
    </row>
    <row r="16" spans="1:33" x14ac:dyDescent="0.25">
      <c r="A16" s="1017">
        <v>0.75027872427466402</v>
      </c>
      <c r="B16" s="936">
        <v>0.75027869999999997</v>
      </c>
      <c r="C16" s="1013">
        <f t="shared" ref="C16:C17" si="6">A16-B16</f>
        <v>2.427466405663381E-8</v>
      </c>
      <c r="D16" s="998"/>
      <c r="E16" s="1002"/>
      <c r="F16" s="1033">
        <f>POWER(256,3)</f>
        <v>16777216</v>
      </c>
      <c r="M16" s="1005">
        <v>14.662987356758901</v>
      </c>
      <c r="S16" s="998">
        <f>S12-T12</f>
        <v>-4.1287284669522251E-4</v>
      </c>
      <c r="T16" s="998">
        <f>T$3-T12</f>
        <v>-4.1287284669522251E-4</v>
      </c>
      <c r="U16" s="422">
        <f>U$3-U12</f>
        <v>-2.1608876771921359E-3</v>
      </c>
    </row>
    <row r="17" spans="1:34" x14ac:dyDescent="0.25">
      <c r="A17" s="1019">
        <v>0.480979709207845</v>
      </c>
      <c r="B17" s="937">
        <v>0.48097970000000001</v>
      </c>
      <c r="C17" s="1014">
        <f t="shared" si="6"/>
        <v>9.207844986480751E-9</v>
      </c>
      <c r="D17" s="998"/>
      <c r="E17" s="1002"/>
      <c r="F17" s="1006">
        <f>POWER(0.018053968510807, 0.55) * 10</f>
        <v>1.0992968268094154</v>
      </c>
      <c r="M17" s="1005">
        <f>M16-T14</f>
        <v>-9.9475983006414026E-14</v>
      </c>
      <c r="N17" s="457" t="s">
        <v>2677</v>
      </c>
      <c r="O17" s="347">
        <v>82.489397840821994</v>
      </c>
      <c r="S17" s="998">
        <f t="shared" ref="S17:S18" si="7">S13-T13</f>
        <v>-7.7970206585007418E-3</v>
      </c>
      <c r="T17" s="998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998"/>
      <c r="S18" s="998">
        <f t="shared" si="7"/>
        <v>-2.1477653835800581E-2</v>
      </c>
      <c r="T18" s="998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10" t="s">
        <v>2700</v>
      </c>
      <c r="F19" s="347">
        <f>1/2.4</f>
        <v>0.41666666666666669</v>
      </c>
      <c r="N19" s="998"/>
      <c r="T19" s="999" t="s">
        <v>2671</v>
      </c>
      <c r="U19" s="999" t="s">
        <v>2670</v>
      </c>
    </row>
    <row r="20" spans="1:34" x14ac:dyDescent="0.25">
      <c r="A20" s="457" t="s">
        <v>2701</v>
      </c>
      <c r="B20" s="457" t="s">
        <v>2686</v>
      </c>
      <c r="M20" s="998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02">
        <v>0.63705800000000001</v>
      </c>
      <c r="C21" s="1002">
        <f>A21-B21</f>
        <v>3.6268552076978988E-2</v>
      </c>
      <c r="D21" s="1002"/>
      <c r="E21" s="1002"/>
      <c r="I21" s="347" t="s">
        <v>2650</v>
      </c>
      <c r="M21" s="1007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02">
        <v>0.92802150000000005</v>
      </c>
      <c r="C22" s="1002">
        <f t="shared" ref="C22:C23" si="8">A22-B22</f>
        <v>-7.5556780486519037E-2</v>
      </c>
      <c r="D22" s="1002"/>
      <c r="E22" s="1002"/>
      <c r="I22" s="347" t="s">
        <v>2642</v>
      </c>
      <c r="L22" s="347" t="s">
        <v>2666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02">
        <v>0.74094780000000005</v>
      </c>
      <c r="C23" s="1002">
        <f t="shared" si="8"/>
        <v>-7.5007241874674002E-2</v>
      </c>
      <c r="D23" s="1002"/>
      <c r="E23" s="1002"/>
      <c r="I23" s="347" t="s">
        <v>2641</v>
      </c>
      <c r="M23" s="347">
        <v>8.8655586285772898</v>
      </c>
      <c r="N23" s="347">
        <v>8.8655586</v>
      </c>
      <c r="O23" s="1002">
        <f>M23-N23</f>
        <v>2.8577289867826039E-8</v>
      </c>
      <c r="P23" s="1002"/>
      <c r="T23" s="999" t="s">
        <v>2673</v>
      </c>
      <c r="U23" s="999" t="s">
        <v>2672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2660</v>
      </c>
      <c r="M24" s="347">
        <v>97.344529039841206</v>
      </c>
      <c r="N24" s="347">
        <v>97.344529000000009</v>
      </c>
      <c r="O24" s="1002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2661</v>
      </c>
      <c r="M25" s="347">
        <v>53.947948901210701</v>
      </c>
      <c r="N25" s="347">
        <v>53.9479489</v>
      </c>
      <c r="O25" s="1002">
        <f>M25-N25</f>
        <v>1.2107008728889923E-9</v>
      </c>
      <c r="P25" s="1002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2658</v>
      </c>
      <c r="L26" s="347" t="s">
        <v>2667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2659</v>
      </c>
      <c r="O27" s="1003">
        <v>0.89029569210000004</v>
      </c>
      <c r="P27" s="347">
        <v>-0.15580948</v>
      </c>
      <c r="Q27" s="347" t="s">
        <v>2692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2652</v>
      </c>
      <c r="O28" s="1003">
        <v>0.89029569200000003</v>
      </c>
      <c r="P28" s="347">
        <v>0.16067019099999999</v>
      </c>
      <c r="Q28" s="347" t="s">
        <v>2693</v>
      </c>
      <c r="T28" s="1005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2653</v>
      </c>
      <c r="T29" s="1005">
        <f>T28-T14</f>
        <v>-9.9475983006414026E-14</v>
      </c>
    </row>
    <row r="30" spans="1:34" x14ac:dyDescent="0.25">
      <c r="I30" s="1002" t="s">
        <v>2651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2654</v>
      </c>
      <c r="L31" s="423" t="s">
        <v>2694</v>
      </c>
      <c r="M31" s="1006">
        <v>1.0992968268094101</v>
      </c>
      <c r="T31" s="999" t="s">
        <v>2686</v>
      </c>
      <c r="V31" s="999" t="s">
        <v>2691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2656</v>
      </c>
      <c r="L32" s="423" t="s">
        <v>2696</v>
      </c>
      <c r="M32" s="1006">
        <v>1.0992968268094401</v>
      </c>
      <c r="S32" s="1001" t="s">
        <v>2684</v>
      </c>
      <c r="T32" s="347">
        <v>0.49077143899609998</v>
      </c>
      <c r="U32" s="347">
        <f>T32*100</f>
        <v>49.07714389961</v>
      </c>
      <c r="V32" s="998">
        <v>49.071428960606397</v>
      </c>
      <c r="W32" s="366">
        <f>V32-U32</f>
        <v>-5.7149390036030923E-3</v>
      </c>
      <c r="X32" s="347">
        <v>49.0689012675276</v>
      </c>
      <c r="Z32" s="998">
        <f>X32-U32</f>
        <v>-8.2426320823998367E-3</v>
      </c>
      <c r="AA32" s="1002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2657</v>
      </c>
      <c r="L33" s="423" t="s">
        <v>2695</v>
      </c>
      <c r="M33" s="1006">
        <f>POWER(M30, 0.55) * 10</f>
        <v>1.0992968268094154</v>
      </c>
      <c r="O33" s="347" t="s">
        <v>2688</v>
      </c>
      <c r="T33" s="347">
        <v>0.75027872427469999</v>
      </c>
      <c r="U33" s="347">
        <f t="shared" ref="U33:U34" si="10">T33*100</f>
        <v>75.027872427470001</v>
      </c>
      <c r="V33" s="998">
        <v>75.029018585688704</v>
      </c>
      <c r="W33" s="366">
        <f t="shared" ref="W33:W34" si="11">V33-U33</f>
        <v>1.1461582187024533E-3</v>
      </c>
      <c r="X33" s="347">
        <v>75.026993809362807</v>
      </c>
      <c r="Z33" s="998">
        <f t="shared" ref="Z33:Z34" si="12">X33-U33</f>
        <v>-8.7861810719402911E-4</v>
      </c>
      <c r="AA33" s="1002">
        <f t="shared" ref="AA33:AA34" si="13">ABS(W33)-ABS(Z33)</f>
        <v>2.6754011150842416E-4</v>
      </c>
    </row>
    <row r="34" spans="1:31" x14ac:dyDescent="0.25">
      <c r="I34" s="1021"/>
      <c r="N34" s="1001" t="s">
        <v>2684</v>
      </c>
      <c r="O34" s="1002">
        <v>0.43604100000000001</v>
      </c>
      <c r="P34" s="1002">
        <v>0.38511299999999998</v>
      </c>
      <c r="Q34" s="1002">
        <v>0.14304600000000001</v>
      </c>
      <c r="T34" s="347">
        <v>0.48097970920779998</v>
      </c>
      <c r="U34" s="347">
        <f t="shared" si="10"/>
        <v>48.09797092078</v>
      </c>
      <c r="V34" s="998">
        <v>48.086492020330098</v>
      </c>
      <c r="W34" s="366">
        <f t="shared" si="11"/>
        <v>-1.147890044990163E-2</v>
      </c>
      <c r="X34" s="347">
        <v>48.104293251083298</v>
      </c>
      <c r="Z34" s="998">
        <f t="shared" si="12"/>
        <v>6.322330303298429E-3</v>
      </c>
      <c r="AA34" s="1002">
        <f t="shared" si="13"/>
        <v>5.156570146603201E-3</v>
      </c>
    </row>
    <row r="35" spans="1:31" x14ac:dyDescent="0.25">
      <c r="D35" s="1023">
        <f>D31-D27</f>
        <v>-9.9999999999988987E-5</v>
      </c>
      <c r="E35" s="1024">
        <f t="shared" ref="E35:F35" si="14">E31-E27</f>
        <v>0</v>
      </c>
      <c r="F35" s="1025">
        <f t="shared" si="14"/>
        <v>9.9999999999988987E-5</v>
      </c>
      <c r="G35" s="1021"/>
      <c r="H35" s="1021"/>
      <c r="I35" s="1021"/>
      <c r="M35" s="347">
        <v>2.19921875</v>
      </c>
      <c r="O35" s="1002">
        <v>0.22248499999999999</v>
      </c>
      <c r="P35" s="1002">
        <v>0.71690500000000001</v>
      </c>
      <c r="Q35" s="1002">
        <v>6.0609999999999997E-2</v>
      </c>
      <c r="W35" s="366"/>
      <c r="Z35" s="924" t="s">
        <v>2683</v>
      </c>
      <c r="AA35" s="924"/>
      <c r="AB35" s="924"/>
      <c r="AC35" s="924"/>
      <c r="AD35" s="924" t="s">
        <v>2687</v>
      </c>
    </row>
    <row r="36" spans="1:31" x14ac:dyDescent="0.25">
      <c r="D36" s="1026">
        <f t="shared" ref="D36:F37" si="15">D32-D28</f>
        <v>-9.9999999999988987E-5</v>
      </c>
      <c r="E36" s="1027">
        <f t="shared" si="15"/>
        <v>0</v>
      </c>
      <c r="F36" s="1028">
        <f t="shared" si="15"/>
        <v>0</v>
      </c>
      <c r="G36" s="1021"/>
      <c r="H36" s="1021"/>
      <c r="M36" s="347">
        <f>563/256</f>
        <v>2.19921875</v>
      </c>
      <c r="O36" s="1002">
        <v>1.392E-2</v>
      </c>
      <c r="P36" s="1002">
        <v>9.7067000000000001E-2</v>
      </c>
      <c r="Q36" s="1002">
        <v>0.71391300000000002</v>
      </c>
      <c r="S36" s="1001" t="s">
        <v>2685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29">
        <f t="shared" si="15"/>
        <v>0</v>
      </c>
      <c r="E37" s="1030">
        <f t="shared" si="15"/>
        <v>0</v>
      </c>
      <c r="F37" s="1031">
        <f t="shared" si="15"/>
        <v>1.9999999999997797E-4</v>
      </c>
      <c r="G37" s="1021"/>
      <c r="H37" s="1021"/>
      <c r="O37" s="1002" t="s">
        <v>2689</v>
      </c>
      <c r="P37" s="1002"/>
      <c r="Q37" s="1002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01" t="s">
        <v>2684</v>
      </c>
      <c r="O38" s="1002">
        <v>0.43607469999999998</v>
      </c>
      <c r="P38" s="1002">
        <v>0.38506489999999999</v>
      </c>
      <c r="Q38" s="1002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02">
        <v>0.22250449999999999</v>
      </c>
      <c r="P39" s="1002">
        <v>0.71687860000000003</v>
      </c>
      <c r="Q39" s="1002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02">
        <v>1.39322E-2</v>
      </c>
      <c r="P40" s="1002">
        <v>9.7104499999999996E-2</v>
      </c>
      <c r="Q40" s="1002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02"/>
      <c r="P41" s="1002"/>
      <c r="Q41" s="1002"/>
      <c r="X41" s="347">
        <f>X37-U37</f>
        <v>-2.243403789307763E-3</v>
      </c>
    </row>
    <row r="42" spans="1:31" x14ac:dyDescent="0.25">
      <c r="A42" s="347" t="s">
        <v>720</v>
      </c>
      <c r="B42" s="347" t="s">
        <v>2656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01" t="s">
        <v>2685</v>
      </c>
      <c r="O42" s="1002">
        <v>0.4124564</v>
      </c>
      <c r="P42" s="1002">
        <v>0.35757610000000001</v>
      </c>
      <c r="Q42" s="1002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02">
        <v>0.2126729</v>
      </c>
      <c r="P43" s="1002">
        <v>0.71515220000000002</v>
      </c>
      <c r="Q43" s="1002">
        <v>7.2175000000000003E-2</v>
      </c>
    </row>
    <row r="44" spans="1:31" x14ac:dyDescent="0.25">
      <c r="A44" s="1002">
        <v>0.41239079926595901</v>
      </c>
      <c r="B44" s="1002">
        <v>0.35758433938387801</v>
      </c>
      <c r="C44" s="1002">
        <v>0.18048078840183401</v>
      </c>
      <c r="I44" s="347">
        <v>4.2</v>
      </c>
      <c r="O44" s="1002">
        <v>1.9333900000000001E-2</v>
      </c>
      <c r="P44" s="1002">
        <v>0.11919200000000001</v>
      </c>
      <c r="Q44" s="1002">
        <v>0.95030409999999998</v>
      </c>
    </row>
    <row r="45" spans="1:31" x14ac:dyDescent="0.25">
      <c r="A45" s="1002">
        <v>0.21263900587151</v>
      </c>
      <c r="B45" s="1002">
        <v>0.71516867876775603</v>
      </c>
      <c r="C45" s="1002">
        <v>7.21923153607337E-2</v>
      </c>
      <c r="I45" s="1034">
        <v>4.1529999999999996</v>
      </c>
      <c r="O45" s="1002" t="s">
        <v>2690</v>
      </c>
      <c r="P45" s="1002"/>
      <c r="Q45" s="1002"/>
    </row>
    <row r="46" spans="1:31" x14ac:dyDescent="0.25">
      <c r="A46" s="1002">
        <v>1.9330818715591801E-2</v>
      </c>
      <c r="B46" s="1002">
        <v>0.11919477979462501</v>
      </c>
      <c r="C46" s="1002">
        <v>0.95053215224966003</v>
      </c>
      <c r="I46" s="347">
        <f>I42* 0.06</f>
        <v>300</v>
      </c>
      <c r="N46" s="1001" t="s">
        <v>2685</v>
      </c>
      <c r="O46" s="1002">
        <v>0.4124564</v>
      </c>
      <c r="P46" s="1002">
        <v>0.35757610000000001</v>
      </c>
      <c r="Q46" s="1002">
        <v>0.1804375</v>
      </c>
    </row>
    <row r="47" spans="1:31" x14ac:dyDescent="0.25">
      <c r="I47" s="347">
        <v>255</v>
      </c>
      <c r="O47" s="1002">
        <v>0.2126729</v>
      </c>
      <c r="P47" s="1002">
        <v>0.71515220000000002</v>
      </c>
      <c r="Q47" s="1002">
        <v>7.2175000000000003E-2</v>
      </c>
    </row>
    <row r="48" spans="1:31" x14ac:dyDescent="0.25">
      <c r="A48" s="1002">
        <v>1.0479298208405401</v>
      </c>
      <c r="B48" s="1002">
        <v>2.2946793341019001E-2</v>
      </c>
      <c r="C48" s="1002">
        <v>-5.01922295431355E-2</v>
      </c>
      <c r="F48" s="347" t="s">
        <v>2707</v>
      </c>
      <c r="I48" s="347">
        <f>I47*0.25</f>
        <v>63.75</v>
      </c>
      <c r="O48" s="1002">
        <v>1.9333900000000001E-2</v>
      </c>
      <c r="P48" s="1002">
        <v>0.11919200000000001</v>
      </c>
      <c r="Q48" s="1002">
        <v>0.95030409999999998</v>
      </c>
    </row>
    <row r="49" spans="1:17" x14ac:dyDescent="0.25">
      <c r="A49" s="1002">
        <v>2.9627815688159299E-2</v>
      </c>
      <c r="B49" s="1002">
        <v>0.99043448457324901</v>
      </c>
      <c r="C49" s="1002">
        <v>-1.7073825029385099E-2</v>
      </c>
      <c r="F49" s="347" t="s">
        <v>2708</v>
      </c>
      <c r="O49" s="1002"/>
      <c r="P49" s="1002"/>
      <c r="Q49" s="1002"/>
    </row>
    <row r="50" spans="1:17" x14ac:dyDescent="0.25">
      <c r="A50" s="1002">
        <v>-9.2430581525911708E-3</v>
      </c>
      <c r="B50" s="1002">
        <v>1.5055144896577799E-2</v>
      </c>
      <c r="C50" s="1002">
        <v>0.75187428995799999</v>
      </c>
      <c r="O50" s="1002">
        <f>O46-O42</f>
        <v>0</v>
      </c>
      <c r="P50" s="1002">
        <f t="shared" ref="P50:Q50" si="21">P46-P42</f>
        <v>0</v>
      </c>
      <c r="Q50" s="1002">
        <f t="shared" si="21"/>
        <v>0</v>
      </c>
    </row>
    <row r="51" spans="1:17" x14ac:dyDescent="0.25">
      <c r="F51" s="347" t="s">
        <v>2709</v>
      </c>
      <c r="O51" s="1002">
        <f t="shared" ref="O51:Q51" si="22">O47-O43</f>
        <v>0</v>
      </c>
      <c r="P51" s="1002">
        <f t="shared" si="22"/>
        <v>0</v>
      </c>
      <c r="Q51" s="1002">
        <f t="shared" si="22"/>
        <v>0</v>
      </c>
    </row>
    <row r="52" spans="1:17" x14ac:dyDescent="0.25">
      <c r="A52" s="1002">
        <f>A44*A48</f>
        <v>0.43215661639106356</v>
      </c>
      <c r="F52" s="347" t="s">
        <v>2708</v>
      </c>
      <c r="O52" s="1002">
        <f t="shared" ref="O52:Q52" si="23">O48-O44</f>
        <v>0</v>
      </c>
      <c r="P52" s="1002">
        <f t="shared" si="23"/>
        <v>0</v>
      </c>
      <c r="Q52" s="1002">
        <f t="shared" si="23"/>
        <v>0</v>
      </c>
    </row>
    <row r="53" spans="1:17" x14ac:dyDescent="0.25">
      <c r="O53" s="1002"/>
      <c r="P53" s="1002"/>
      <c r="Q53" s="1002"/>
    </row>
    <row r="54" spans="1:17" x14ac:dyDescent="0.25">
      <c r="O54" s="1002">
        <f>O46-O38</f>
        <v>-2.3618299999999981E-2</v>
      </c>
      <c r="P54" s="1002">
        <f t="shared" ref="P54:Q54" si="24">P46-P38</f>
        <v>-2.748879999999998E-2</v>
      </c>
      <c r="Q54" s="1002">
        <f t="shared" si="24"/>
        <v>3.7357100000000004E-2</v>
      </c>
    </row>
    <row r="55" spans="1:17" x14ac:dyDescent="0.25">
      <c r="O55" s="1002">
        <f t="shared" ref="O55:Q55" si="25">O47-O39</f>
        <v>-9.8315999999999959E-3</v>
      </c>
      <c r="P55" s="1002">
        <f t="shared" si="25"/>
        <v>-1.7264000000000168E-3</v>
      </c>
      <c r="Q55" s="1002">
        <f t="shared" si="25"/>
        <v>1.1558100000000002E-2</v>
      </c>
    </row>
    <row r="56" spans="1:17" x14ac:dyDescent="0.25">
      <c r="O56" s="1002">
        <f t="shared" ref="O56:Q56" si="26">O48-O40</f>
        <v>5.4017000000000006E-3</v>
      </c>
      <c r="P56" s="1002">
        <f t="shared" si="26"/>
        <v>2.208750000000001E-2</v>
      </c>
      <c r="Q56" s="1002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8"/>
  <sheetViews>
    <sheetView showGridLines="0" topLeftCell="A10" workbookViewId="0">
      <selection activeCell="H13" sqref="H13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8" style="114" customWidth="1"/>
    <col min="4" max="4" width="56.109375" style="114" customWidth="1"/>
    <col min="5" max="5" width="1.77734375" style="203" customWidth="1"/>
  </cols>
  <sheetData>
    <row r="1" spans="1:5" x14ac:dyDescent="0.3">
      <c r="A1" s="1507"/>
      <c r="B1" s="1570" t="s">
        <v>3653</v>
      </c>
      <c r="C1" s="1570"/>
      <c r="D1" s="1570"/>
      <c r="E1" s="1508"/>
    </row>
    <row r="2" spans="1:5" x14ac:dyDescent="0.3">
      <c r="A2" s="1509"/>
      <c r="B2" s="1571" t="s">
        <v>3679</v>
      </c>
      <c r="C2" s="1572"/>
      <c r="D2" s="1573"/>
      <c r="E2" s="1512"/>
    </row>
    <row r="3" spans="1:5" x14ac:dyDescent="0.3">
      <c r="A3" s="1509"/>
      <c r="B3" s="352" t="s">
        <v>3654</v>
      </c>
      <c r="C3" s="352" t="s">
        <v>987</v>
      </c>
      <c r="D3" s="352" t="s">
        <v>3655</v>
      </c>
      <c r="E3" s="1512"/>
    </row>
    <row r="4" spans="1:5" x14ac:dyDescent="0.3">
      <c r="A4" s="1510"/>
      <c r="B4" s="352" t="s">
        <v>3656</v>
      </c>
      <c r="C4" s="352" t="s">
        <v>987</v>
      </c>
      <c r="D4" s="1506" t="s">
        <v>3659</v>
      </c>
      <c r="E4" s="1512"/>
    </row>
    <row r="5" spans="1:5" x14ac:dyDescent="0.3">
      <c r="A5" s="1510"/>
      <c r="B5" s="800" t="s">
        <v>3657</v>
      </c>
      <c r="C5" s="800" t="s">
        <v>987</v>
      </c>
      <c r="D5" s="800" t="s">
        <v>3658</v>
      </c>
      <c r="E5" s="1512"/>
    </row>
    <row r="6" spans="1:5" x14ac:dyDescent="0.3">
      <c r="A6" s="1510"/>
      <c r="B6" s="352" t="s">
        <v>3660</v>
      </c>
      <c r="C6" s="352" t="s">
        <v>951</v>
      </c>
      <c r="D6" s="352" t="s">
        <v>3709</v>
      </c>
      <c r="E6" s="1512"/>
    </row>
    <row r="7" spans="1:5" x14ac:dyDescent="0.3">
      <c r="A7" s="1509"/>
      <c r="B7" s="352" t="s">
        <v>3661</v>
      </c>
      <c r="C7" s="352" t="s">
        <v>951</v>
      </c>
      <c r="D7" s="352"/>
      <c r="E7" s="1512"/>
    </row>
    <row r="8" spans="1:5" x14ac:dyDescent="0.3">
      <c r="A8" s="1509"/>
      <c r="B8" s="352" t="s">
        <v>3663</v>
      </c>
      <c r="C8" s="352" t="s">
        <v>951</v>
      </c>
      <c r="D8" s="352"/>
      <c r="E8" s="1512"/>
    </row>
    <row r="9" spans="1:5" x14ac:dyDescent="0.3">
      <c r="A9" s="1509"/>
      <c r="B9" s="352" t="s">
        <v>3662</v>
      </c>
      <c r="C9" s="352" t="s">
        <v>951</v>
      </c>
      <c r="D9" s="352"/>
      <c r="E9" s="1512"/>
    </row>
    <row r="10" spans="1:5" x14ac:dyDescent="0.3">
      <c r="A10" s="1509"/>
      <c r="B10" s="800" t="s">
        <v>3664</v>
      </c>
      <c r="C10" s="800" t="s">
        <v>951</v>
      </c>
      <c r="D10" s="800" t="s">
        <v>3710</v>
      </c>
      <c r="E10" s="1512"/>
    </row>
    <row r="11" spans="1:5" x14ac:dyDescent="0.3">
      <c r="A11" s="1509"/>
      <c r="B11" s="352" t="s">
        <v>3665</v>
      </c>
      <c r="C11" s="352" t="s">
        <v>951</v>
      </c>
      <c r="D11" s="352" t="s">
        <v>3711</v>
      </c>
      <c r="E11" s="1512"/>
    </row>
    <row r="12" spans="1:5" x14ac:dyDescent="0.3">
      <c r="A12" s="1510"/>
      <c r="B12" s="352" t="s">
        <v>3666</v>
      </c>
      <c r="C12" s="352" t="s">
        <v>951</v>
      </c>
      <c r="D12" s="352"/>
      <c r="E12" s="1512"/>
    </row>
    <row r="13" spans="1:5" x14ac:dyDescent="0.3">
      <c r="A13" s="1510"/>
      <c r="B13" s="352" t="s">
        <v>3667</v>
      </c>
      <c r="C13" s="352" t="s">
        <v>951</v>
      </c>
      <c r="D13" s="352"/>
      <c r="E13" s="1512"/>
    </row>
    <row r="14" spans="1:5" x14ac:dyDescent="0.3">
      <c r="A14" s="1510"/>
      <c r="B14" s="352" t="s">
        <v>3668</v>
      </c>
      <c r="C14" s="352" t="s">
        <v>951</v>
      </c>
      <c r="D14" s="352"/>
      <c r="E14" s="1512"/>
    </row>
    <row r="15" spans="1:5" x14ac:dyDescent="0.3">
      <c r="A15" s="1509"/>
      <c r="B15" s="352" t="s">
        <v>3669</v>
      </c>
      <c r="C15" s="352" t="s">
        <v>951</v>
      </c>
      <c r="D15" s="352"/>
      <c r="E15" s="1512"/>
    </row>
    <row r="16" spans="1:5" x14ac:dyDescent="0.3">
      <c r="A16" s="1509"/>
      <c r="B16" s="800" t="s">
        <v>3670</v>
      </c>
      <c r="C16" s="800" t="s">
        <v>951</v>
      </c>
      <c r="D16" s="800"/>
      <c r="E16" s="1512"/>
    </row>
    <row r="17" spans="1:5" x14ac:dyDescent="0.3">
      <c r="A17" s="1509"/>
      <c r="B17" s="352" t="s">
        <v>453</v>
      </c>
      <c r="C17" s="352" t="s">
        <v>1704</v>
      </c>
      <c r="D17" s="352" t="s">
        <v>3728</v>
      </c>
      <c r="E17" s="1512"/>
    </row>
    <row r="18" spans="1:5" x14ac:dyDescent="0.3">
      <c r="A18" s="1509"/>
      <c r="B18" s="352" t="s">
        <v>2292</v>
      </c>
      <c r="C18" s="352" t="s">
        <v>1704</v>
      </c>
      <c r="D18" s="352" t="s">
        <v>3713</v>
      </c>
      <c r="E18" s="1512"/>
    </row>
    <row r="19" spans="1:5" x14ac:dyDescent="0.3">
      <c r="A19" s="1509"/>
      <c r="B19" s="352" t="s">
        <v>3671</v>
      </c>
      <c r="C19" s="352" t="s">
        <v>1704</v>
      </c>
      <c r="D19" s="352"/>
      <c r="E19" s="1512"/>
    </row>
    <row r="20" spans="1:5" x14ac:dyDescent="0.3">
      <c r="A20" s="1509"/>
      <c r="B20" s="352" t="s">
        <v>71</v>
      </c>
      <c r="C20" s="352" t="s">
        <v>1704</v>
      </c>
      <c r="D20" s="352"/>
      <c r="E20" s="1512"/>
    </row>
    <row r="21" spans="1:5" x14ac:dyDescent="0.3">
      <c r="A21" s="1510"/>
      <c r="B21" s="352" t="s">
        <v>3092</v>
      </c>
      <c r="C21" s="352" t="s">
        <v>1704</v>
      </c>
      <c r="D21" s="352"/>
      <c r="E21" s="1512"/>
    </row>
    <row r="22" spans="1:5" x14ac:dyDescent="0.3">
      <c r="A22" s="1510"/>
      <c r="B22" s="352" t="s">
        <v>2322</v>
      </c>
      <c r="C22" s="352" t="s">
        <v>1704</v>
      </c>
      <c r="D22" s="352"/>
      <c r="E22" s="1512"/>
    </row>
    <row r="23" spans="1:5" x14ac:dyDescent="0.3">
      <c r="A23" s="1510"/>
      <c r="B23" s="352" t="s">
        <v>2311</v>
      </c>
      <c r="C23" s="352" t="s">
        <v>1704</v>
      </c>
      <c r="D23" s="352"/>
      <c r="E23" s="1512"/>
    </row>
    <row r="24" spans="1:5" x14ac:dyDescent="0.3">
      <c r="A24" s="1509"/>
      <c r="B24" s="800" t="s">
        <v>711</v>
      </c>
      <c r="C24" s="800" t="s">
        <v>1704</v>
      </c>
      <c r="D24" s="800" t="s">
        <v>3712</v>
      </c>
      <c r="E24" s="1512"/>
    </row>
    <row r="25" spans="1:5" x14ac:dyDescent="0.3">
      <c r="A25" s="1509"/>
      <c r="B25" s="1571" t="s">
        <v>1626</v>
      </c>
      <c r="C25" s="1572" t="s">
        <v>952</v>
      </c>
      <c r="D25" s="1573"/>
      <c r="E25" s="1513"/>
    </row>
    <row r="26" spans="1:5" x14ac:dyDescent="0.3">
      <c r="A26" s="1509"/>
      <c r="B26" s="352" t="s">
        <v>3672</v>
      </c>
      <c r="C26" s="1567" t="s">
        <v>3727</v>
      </c>
      <c r="D26" s="1568"/>
      <c r="E26" s="1512"/>
    </row>
    <row r="27" spans="1:5" x14ac:dyDescent="0.3">
      <c r="A27" s="1510"/>
      <c r="B27" s="352" t="s">
        <v>3673</v>
      </c>
      <c r="C27" s="1563" t="s">
        <v>3714</v>
      </c>
      <c r="D27" s="1564"/>
      <c r="E27" s="1512"/>
    </row>
    <row r="28" spans="1:5" x14ac:dyDescent="0.3">
      <c r="A28" s="1510"/>
      <c r="B28" s="352" t="s">
        <v>3674</v>
      </c>
      <c r="C28" s="1563" t="s">
        <v>3715</v>
      </c>
      <c r="D28" s="1564"/>
      <c r="E28" s="1512"/>
    </row>
    <row r="29" spans="1:5" x14ac:dyDescent="0.3">
      <c r="A29" s="1510"/>
      <c r="B29" s="352" t="s">
        <v>3675</v>
      </c>
      <c r="C29" s="1563" t="s">
        <v>3716</v>
      </c>
      <c r="D29" s="1564"/>
      <c r="E29" s="1512"/>
    </row>
    <row r="30" spans="1:5" x14ac:dyDescent="0.3">
      <c r="A30" s="1510"/>
      <c r="B30" s="352" t="s">
        <v>1461</v>
      </c>
      <c r="C30" s="1563" t="s">
        <v>3717</v>
      </c>
      <c r="D30" s="1564"/>
      <c r="E30" s="1512"/>
    </row>
    <row r="31" spans="1:5" x14ac:dyDescent="0.3">
      <c r="A31" s="1509"/>
      <c r="B31" s="352" t="s">
        <v>3676</v>
      </c>
      <c r="C31" s="1563" t="s">
        <v>3718</v>
      </c>
      <c r="D31" s="1564"/>
      <c r="E31" s="1512"/>
    </row>
    <row r="32" spans="1:5" x14ac:dyDescent="0.3">
      <c r="A32" s="1509"/>
      <c r="B32" s="352" t="s">
        <v>3677</v>
      </c>
      <c r="C32" s="1563" t="s">
        <v>3719</v>
      </c>
      <c r="D32" s="1564"/>
      <c r="E32" s="1512"/>
    </row>
    <row r="33" spans="1:5" x14ac:dyDescent="0.3">
      <c r="A33" s="1509"/>
      <c r="B33" s="352" t="s">
        <v>3678</v>
      </c>
      <c r="C33" s="1563" t="s">
        <v>3720</v>
      </c>
      <c r="D33" s="1564"/>
      <c r="E33" s="1512"/>
    </row>
    <row r="34" spans="1:5" x14ac:dyDescent="0.3">
      <c r="A34" s="1509"/>
      <c r="B34" s="352" t="s">
        <v>3680</v>
      </c>
      <c r="C34" s="1563" t="s">
        <v>3721</v>
      </c>
      <c r="D34" s="1564"/>
      <c r="E34" s="1512"/>
    </row>
    <row r="35" spans="1:5" x14ac:dyDescent="0.3">
      <c r="A35" s="1510"/>
      <c r="B35" s="1207" t="s">
        <v>3681</v>
      </c>
      <c r="C35" s="1565" t="s">
        <v>3722</v>
      </c>
      <c r="D35" s="1566"/>
      <c r="E35" s="1512"/>
    </row>
    <row r="36" spans="1:5" x14ac:dyDescent="0.3">
      <c r="A36" s="1510"/>
      <c r="B36" s="352" t="s">
        <v>3682</v>
      </c>
      <c r="C36" s="1561" t="s">
        <v>3729</v>
      </c>
      <c r="D36" s="1562"/>
      <c r="E36" s="1512"/>
    </row>
    <row r="37" spans="1:5" x14ac:dyDescent="0.3">
      <c r="A37" s="1510"/>
      <c r="B37" s="352" t="s">
        <v>3683</v>
      </c>
      <c r="C37" s="1563" t="s">
        <v>3730</v>
      </c>
      <c r="D37" s="1564"/>
      <c r="E37" s="1512"/>
    </row>
    <row r="38" spans="1:5" x14ac:dyDescent="0.3">
      <c r="A38" s="1509"/>
      <c r="B38" s="352" t="s">
        <v>3684</v>
      </c>
      <c r="C38" s="1563" t="s">
        <v>3733</v>
      </c>
      <c r="D38" s="1564"/>
      <c r="E38" s="1512"/>
    </row>
    <row r="39" spans="1:5" x14ac:dyDescent="0.3">
      <c r="A39" s="1509"/>
      <c r="B39" s="352" t="s">
        <v>3685</v>
      </c>
      <c r="C39" s="1563" t="s">
        <v>3731</v>
      </c>
      <c r="D39" s="1564"/>
      <c r="E39" s="1512"/>
    </row>
    <row r="40" spans="1:5" x14ac:dyDescent="0.3">
      <c r="A40" s="1509"/>
      <c r="B40" s="1207" t="s">
        <v>3686</v>
      </c>
      <c r="C40" s="1565" t="s">
        <v>3732</v>
      </c>
      <c r="D40" s="1566"/>
      <c r="E40" s="1512"/>
    </row>
    <row r="41" spans="1:5" x14ac:dyDescent="0.3">
      <c r="A41" s="1510"/>
      <c r="B41" s="352" t="s">
        <v>3688</v>
      </c>
      <c r="C41" s="1563" t="s">
        <v>3734</v>
      </c>
      <c r="D41" s="1564"/>
      <c r="E41" s="1512"/>
    </row>
    <row r="42" spans="1:5" x14ac:dyDescent="0.3">
      <c r="A42" s="1509"/>
      <c r="B42" s="352" t="s">
        <v>3689</v>
      </c>
      <c r="C42" s="1563" t="s">
        <v>3736</v>
      </c>
      <c r="D42" s="1564"/>
      <c r="E42" s="1512"/>
    </row>
    <row r="43" spans="1:5" x14ac:dyDescent="0.3">
      <c r="A43" s="1509"/>
      <c r="B43" s="352" t="s">
        <v>1457</v>
      </c>
      <c r="C43" s="1563" t="s">
        <v>3737</v>
      </c>
      <c r="D43" s="1564"/>
      <c r="E43" s="1512"/>
    </row>
    <row r="44" spans="1:5" x14ac:dyDescent="0.3">
      <c r="A44" s="1509"/>
      <c r="B44" s="352" t="s">
        <v>1460</v>
      </c>
      <c r="C44" s="1563" t="s">
        <v>3738</v>
      </c>
      <c r="D44" s="1564"/>
      <c r="E44" s="1512"/>
    </row>
    <row r="45" spans="1:5" x14ac:dyDescent="0.3">
      <c r="A45" s="1509"/>
      <c r="B45" s="352" t="s">
        <v>3690</v>
      </c>
      <c r="C45" s="1563" t="s">
        <v>3739</v>
      </c>
      <c r="D45" s="1564"/>
      <c r="E45" s="1512"/>
    </row>
    <row r="46" spans="1:5" x14ac:dyDescent="0.3">
      <c r="A46" s="1510"/>
      <c r="B46" s="352" t="s">
        <v>3691</v>
      </c>
      <c r="C46" s="1563" t="s">
        <v>3740</v>
      </c>
      <c r="D46" s="1564"/>
      <c r="E46" s="1512"/>
    </row>
    <row r="47" spans="1:5" x14ac:dyDescent="0.3">
      <c r="A47" s="1509"/>
      <c r="B47" s="352" t="s">
        <v>3687</v>
      </c>
      <c r="C47" s="1563" t="s">
        <v>3735</v>
      </c>
      <c r="D47" s="1564"/>
      <c r="E47" s="1512"/>
    </row>
    <row r="48" spans="1:5" x14ac:dyDescent="0.3">
      <c r="A48" s="1509"/>
      <c r="B48" s="800" t="s">
        <v>3692</v>
      </c>
      <c r="C48" s="1559" t="s">
        <v>3741</v>
      </c>
      <c r="D48" s="1560"/>
      <c r="E48" s="1512"/>
    </row>
    <row r="49" spans="1:5" x14ac:dyDescent="0.3">
      <c r="A49" s="1509"/>
      <c r="B49" s="1571" t="s">
        <v>3693</v>
      </c>
      <c r="C49" s="1572" t="s">
        <v>952</v>
      </c>
      <c r="D49" s="1573"/>
      <c r="E49" s="1513"/>
    </row>
    <row r="50" spans="1:5" x14ac:dyDescent="0.3">
      <c r="A50" s="1509"/>
      <c r="B50" s="352" t="s">
        <v>3694</v>
      </c>
      <c r="C50" s="1567" t="s">
        <v>3724</v>
      </c>
      <c r="D50" s="1568"/>
      <c r="E50" s="1513"/>
    </row>
    <row r="51" spans="1:5" x14ac:dyDescent="0.3">
      <c r="A51" s="1509"/>
      <c r="B51" s="352" t="s">
        <v>3695</v>
      </c>
      <c r="C51" s="1563"/>
      <c r="D51" s="1564"/>
      <c r="E51" s="1513"/>
    </row>
    <row r="52" spans="1:5" x14ac:dyDescent="0.3">
      <c r="A52" s="1510"/>
      <c r="B52" s="352" t="s">
        <v>3696</v>
      </c>
      <c r="C52" s="1563"/>
      <c r="D52" s="1564"/>
      <c r="E52" s="1513"/>
    </row>
    <row r="53" spans="1:5" x14ac:dyDescent="0.3">
      <c r="A53" s="1509"/>
      <c r="B53" s="352" t="s">
        <v>3697</v>
      </c>
      <c r="C53" s="1563"/>
      <c r="D53" s="1564"/>
      <c r="E53" s="1513"/>
    </row>
    <row r="54" spans="1:5" x14ac:dyDescent="0.3">
      <c r="A54" s="1509"/>
      <c r="B54" s="352" t="s">
        <v>3698</v>
      </c>
      <c r="C54" s="1563"/>
      <c r="D54" s="1564"/>
      <c r="E54" s="1512"/>
    </row>
    <row r="55" spans="1:5" x14ac:dyDescent="0.3">
      <c r="A55" s="1509"/>
      <c r="B55" s="352" t="s">
        <v>3699</v>
      </c>
      <c r="C55" s="1563"/>
      <c r="D55" s="1564"/>
      <c r="E55" s="1513"/>
    </row>
    <row r="56" spans="1:5" x14ac:dyDescent="0.3">
      <c r="A56" s="1510"/>
      <c r="B56" s="352" t="s">
        <v>3700</v>
      </c>
      <c r="C56" s="1563"/>
      <c r="D56" s="1564"/>
      <c r="E56" s="1513"/>
    </row>
    <row r="57" spans="1:5" x14ac:dyDescent="0.3">
      <c r="A57" s="1510"/>
      <c r="B57" s="352" t="s">
        <v>3701</v>
      </c>
      <c r="C57" s="1563"/>
      <c r="D57" s="1564"/>
      <c r="E57" s="1513"/>
    </row>
    <row r="58" spans="1:5" x14ac:dyDescent="0.3">
      <c r="A58" s="1510"/>
      <c r="B58" s="352" t="s">
        <v>3702</v>
      </c>
      <c r="C58" s="1563"/>
      <c r="D58" s="1564"/>
      <c r="E58" s="1513"/>
    </row>
    <row r="59" spans="1:5" x14ac:dyDescent="0.3">
      <c r="A59" s="1509"/>
      <c r="B59" s="1207" t="s">
        <v>3703</v>
      </c>
      <c r="C59" s="1565"/>
      <c r="D59" s="1566"/>
      <c r="E59" s="1513"/>
    </row>
    <row r="60" spans="1:5" x14ac:dyDescent="0.3">
      <c r="A60" s="1509"/>
      <c r="B60" s="352" t="s">
        <v>1451</v>
      </c>
      <c r="C60" s="1561" t="s">
        <v>3723</v>
      </c>
      <c r="D60" s="1562"/>
      <c r="E60" s="1512"/>
    </row>
    <row r="61" spans="1:5" x14ac:dyDescent="0.3">
      <c r="A61" s="1509"/>
      <c r="B61" s="352" t="s">
        <v>3704</v>
      </c>
      <c r="C61" s="1563"/>
      <c r="D61" s="1564"/>
      <c r="E61" s="1513"/>
    </row>
    <row r="62" spans="1:5" x14ac:dyDescent="0.3">
      <c r="A62" s="1510"/>
      <c r="B62" s="1207" t="s">
        <v>3705</v>
      </c>
      <c r="C62" s="1565"/>
      <c r="D62" s="1566"/>
      <c r="E62" s="1513"/>
    </row>
    <row r="63" spans="1:5" x14ac:dyDescent="0.3">
      <c r="A63" s="1510"/>
      <c r="B63" s="352" t="s">
        <v>3706</v>
      </c>
      <c r="C63" s="1561" t="s">
        <v>3725</v>
      </c>
      <c r="D63" s="1562"/>
      <c r="E63" s="1513"/>
    </row>
    <row r="64" spans="1:5" x14ac:dyDescent="0.3">
      <c r="A64" s="1510"/>
      <c r="B64" s="352" t="s">
        <v>3707</v>
      </c>
      <c r="C64" s="1563" t="s">
        <v>3742</v>
      </c>
      <c r="D64" s="1564"/>
      <c r="E64" s="1513"/>
    </row>
    <row r="65" spans="1:5" x14ac:dyDescent="0.3">
      <c r="A65" s="1509"/>
      <c r="B65" s="352" t="s">
        <v>3708</v>
      </c>
      <c r="C65" s="1559" t="s">
        <v>3726</v>
      </c>
      <c r="D65" s="1560"/>
      <c r="E65" s="1512"/>
    </row>
    <row r="66" spans="1:5" x14ac:dyDescent="0.3">
      <c r="A66" s="1511"/>
      <c r="B66" s="1574"/>
      <c r="C66" s="1574"/>
      <c r="D66" s="1574"/>
      <c r="E66" s="1514"/>
    </row>
    <row r="67" spans="1:5" x14ac:dyDescent="0.3">
      <c r="A67" s="792"/>
      <c r="B67" s="711"/>
      <c r="C67" s="711"/>
      <c r="D67" s="711"/>
      <c r="E67" s="283"/>
    </row>
    <row r="68" spans="1:5" x14ac:dyDescent="0.3">
      <c r="A68" s="197"/>
      <c r="B68" s="809"/>
      <c r="C68" s="809"/>
      <c r="D68" s="809"/>
      <c r="E68" s="283"/>
    </row>
    <row r="69" spans="1:5" x14ac:dyDescent="0.3">
      <c r="A69" s="197"/>
      <c r="B69" s="809"/>
      <c r="C69" s="809"/>
      <c r="D69" s="809"/>
      <c r="E69" s="283"/>
    </row>
    <row r="70" spans="1:5" x14ac:dyDescent="0.3">
      <c r="A70" s="197"/>
      <c r="B70" s="809"/>
      <c r="C70" s="809"/>
      <c r="D70" s="809"/>
      <c r="E70" s="283"/>
    </row>
    <row r="71" spans="1:5" x14ac:dyDescent="0.3">
      <c r="A71" s="197"/>
      <c r="B71" s="809"/>
      <c r="C71" s="809"/>
      <c r="D71" s="809"/>
      <c r="E71" s="283"/>
    </row>
    <row r="72" spans="1:5" x14ac:dyDescent="0.3">
      <c r="A72" s="197"/>
      <c r="B72" s="809"/>
      <c r="C72" s="809"/>
      <c r="D72" s="809"/>
      <c r="E72" s="809"/>
    </row>
    <row r="73" spans="1:5" x14ac:dyDescent="0.3">
      <c r="A73" s="197"/>
      <c r="B73" s="809"/>
      <c r="C73" s="809"/>
      <c r="D73" s="712"/>
      <c r="E73" s="284"/>
    </row>
    <row r="74" spans="1:5" x14ac:dyDescent="0.3">
      <c r="A74" s="197"/>
      <c r="B74" s="809"/>
      <c r="C74" s="809"/>
      <c r="D74" s="712"/>
      <c r="E74" s="284"/>
    </row>
    <row r="75" spans="1:5" x14ac:dyDescent="0.3">
      <c r="A75" s="197"/>
      <c r="B75" s="809"/>
      <c r="C75" s="809"/>
      <c r="D75" s="712"/>
      <c r="E75" s="809"/>
    </row>
    <row r="76" spans="1:5" x14ac:dyDescent="0.3">
      <c r="A76" s="197"/>
      <c r="B76" s="809"/>
      <c r="C76" s="809"/>
      <c r="D76" s="712"/>
      <c r="E76" s="809"/>
    </row>
    <row r="77" spans="1:5" x14ac:dyDescent="0.3">
      <c r="A77" s="793"/>
      <c r="B77" s="809"/>
      <c r="C77" s="809"/>
      <c r="D77" s="809"/>
      <c r="E77" s="284"/>
    </row>
    <row r="78" spans="1:5" x14ac:dyDescent="0.3">
      <c r="A78" s="793"/>
      <c r="B78" s="809"/>
      <c r="C78" s="809"/>
      <c r="D78" s="809"/>
      <c r="E78" s="284"/>
    </row>
    <row r="79" spans="1:5" x14ac:dyDescent="0.3">
      <c r="A79" s="793"/>
      <c r="B79" s="809"/>
      <c r="C79" s="809"/>
      <c r="D79" s="809"/>
      <c r="E79" s="197"/>
    </row>
    <row r="80" spans="1:5" x14ac:dyDescent="0.3">
      <c r="A80" s="793"/>
      <c r="B80" s="809"/>
      <c r="C80" s="809"/>
      <c r="D80" s="809"/>
      <c r="E80" s="197"/>
    </row>
    <row r="81" spans="1:5" x14ac:dyDescent="0.3">
      <c r="A81" s="793"/>
      <c r="B81" s="809"/>
      <c r="C81" s="809"/>
      <c r="D81" s="809"/>
      <c r="E81" s="197"/>
    </row>
    <row r="82" spans="1:5" x14ac:dyDescent="0.3">
      <c r="A82" s="793"/>
      <c r="B82" s="809"/>
      <c r="C82" s="809"/>
      <c r="D82" s="809"/>
      <c r="E82" s="197"/>
    </row>
    <row r="83" spans="1:5" x14ac:dyDescent="0.3">
      <c r="A83" s="793"/>
      <c r="B83" s="809"/>
      <c r="C83" s="809"/>
      <c r="D83" s="809"/>
      <c r="E83" s="197"/>
    </row>
    <row r="84" spans="1:5" x14ac:dyDescent="0.3">
      <c r="A84" s="793"/>
      <c r="B84" s="809"/>
      <c r="C84" s="809"/>
      <c r="D84" s="809"/>
      <c r="E84" s="197"/>
    </row>
    <row r="85" spans="1:5" x14ac:dyDescent="0.3">
      <c r="A85" s="793"/>
      <c r="B85" s="809"/>
      <c r="C85" s="809"/>
      <c r="D85" s="809"/>
      <c r="E85" s="809"/>
    </row>
    <row r="86" spans="1:5" x14ac:dyDescent="0.3">
      <c r="A86" s="793"/>
      <c r="B86" s="1575"/>
      <c r="C86" s="1575"/>
      <c r="D86" s="1575"/>
      <c r="E86" s="283"/>
    </row>
    <row r="87" spans="1:5" x14ac:dyDescent="0.3">
      <c r="A87" s="793"/>
      <c r="B87" s="809"/>
      <c r="C87" s="809"/>
      <c r="D87" s="809"/>
      <c r="E87" s="283"/>
    </row>
    <row r="88" spans="1:5" x14ac:dyDescent="0.3">
      <c r="A88" s="793"/>
      <c r="B88" s="809"/>
      <c r="C88" s="809"/>
      <c r="D88" s="809"/>
      <c r="E88" s="283"/>
    </row>
    <row r="89" spans="1:5" x14ac:dyDescent="0.3">
      <c r="A89" s="793"/>
      <c r="B89" s="809"/>
      <c r="C89" s="809"/>
      <c r="D89" s="809"/>
      <c r="E89" s="283"/>
    </row>
    <row r="90" spans="1:5" x14ac:dyDescent="0.3">
      <c r="A90" s="793"/>
      <c r="B90" s="809"/>
      <c r="C90" s="809"/>
      <c r="D90" s="809"/>
      <c r="E90" s="283"/>
    </row>
    <row r="91" spans="1:5" x14ac:dyDescent="0.3">
      <c r="A91" s="793"/>
      <c r="B91" s="809"/>
      <c r="C91" s="809"/>
      <c r="D91" s="809"/>
      <c r="E91" s="283"/>
    </row>
    <row r="92" spans="1:5" x14ac:dyDescent="0.3">
      <c r="A92" s="793"/>
      <c r="B92" s="809"/>
      <c r="C92" s="809"/>
      <c r="D92" s="809"/>
      <c r="E92" s="283"/>
    </row>
    <row r="93" spans="1:5" x14ac:dyDescent="0.3">
      <c r="A93" s="793"/>
      <c r="B93" s="809"/>
      <c r="C93" s="809"/>
      <c r="D93" s="809"/>
      <c r="E93" s="283"/>
    </row>
    <row r="94" spans="1:5" x14ac:dyDescent="0.3">
      <c r="A94" s="793"/>
      <c r="B94" s="809"/>
      <c r="C94" s="809"/>
      <c r="D94" s="809"/>
      <c r="E94" s="283"/>
    </row>
    <row r="95" spans="1:5" x14ac:dyDescent="0.3">
      <c r="A95" s="793"/>
      <c r="B95" s="809"/>
      <c r="C95" s="809"/>
      <c r="D95" s="809"/>
      <c r="E95" s="283"/>
    </row>
    <row r="96" spans="1:5" x14ac:dyDescent="0.3">
      <c r="A96" s="793"/>
      <c r="B96" s="809"/>
      <c r="C96" s="809"/>
      <c r="D96" s="809"/>
      <c r="E96" s="283"/>
    </row>
    <row r="97" spans="1:5" x14ac:dyDescent="0.3">
      <c r="A97" s="793"/>
      <c r="B97" s="809"/>
      <c r="C97" s="809"/>
      <c r="D97" s="809"/>
      <c r="E97" s="283"/>
    </row>
    <row r="98" spans="1:5" x14ac:dyDescent="0.3">
      <c r="A98" s="793"/>
      <c r="B98" s="809"/>
      <c r="C98" s="809"/>
      <c r="D98" s="809"/>
      <c r="E98" s="283"/>
    </row>
    <row r="99" spans="1:5" x14ac:dyDescent="0.3">
      <c r="A99" s="793"/>
      <c r="B99" s="809"/>
      <c r="C99" s="809"/>
      <c r="D99" s="809"/>
      <c r="E99" s="283"/>
    </row>
    <row r="100" spans="1:5" x14ac:dyDescent="0.3">
      <c r="A100" s="793"/>
      <c r="B100" s="809"/>
      <c r="C100" s="809"/>
      <c r="D100" s="809"/>
      <c r="E100" s="283"/>
    </row>
    <row r="101" spans="1:5" x14ac:dyDescent="0.3">
      <c r="A101" s="793"/>
      <c r="B101" s="1575"/>
      <c r="C101" s="1575"/>
      <c r="D101" s="1575"/>
    </row>
    <row r="102" spans="1:5" x14ac:dyDescent="0.3">
      <c r="A102" s="793"/>
      <c r="B102" s="809"/>
      <c r="C102" s="1569"/>
      <c r="D102" s="1569"/>
    </row>
    <row r="103" spans="1:5" x14ac:dyDescent="0.3">
      <c r="A103" s="793"/>
      <c r="B103" s="809"/>
      <c r="C103" s="1569"/>
      <c r="D103" s="1569"/>
    </row>
    <row r="104" spans="1:5" x14ac:dyDescent="0.3">
      <c r="A104" s="793"/>
      <c r="B104" s="809"/>
      <c r="C104" s="1569"/>
      <c r="D104" s="1569"/>
    </row>
    <row r="105" spans="1:5" x14ac:dyDescent="0.3">
      <c r="A105" s="793"/>
      <c r="B105" s="809"/>
      <c r="C105" s="1569"/>
      <c r="D105" s="1569"/>
    </row>
    <row r="106" spans="1:5" x14ac:dyDescent="0.3">
      <c r="A106" s="793"/>
      <c r="B106" s="809"/>
      <c r="C106" s="1569"/>
      <c r="D106" s="1569"/>
    </row>
    <row r="107" spans="1:5" x14ac:dyDescent="0.3">
      <c r="A107" s="793"/>
      <c r="B107" s="809"/>
      <c r="C107" s="1569"/>
      <c r="D107" s="1569"/>
    </row>
    <row r="108" spans="1:5" x14ac:dyDescent="0.3">
      <c r="A108" s="793"/>
      <c r="B108" s="809"/>
      <c r="C108" s="1569"/>
      <c r="D108" s="1569"/>
    </row>
    <row r="109" spans="1:5" x14ac:dyDescent="0.3">
      <c r="A109" s="793"/>
      <c r="B109" s="197"/>
      <c r="C109" s="197"/>
      <c r="D109" s="197"/>
    </row>
    <row r="110" spans="1:5" x14ac:dyDescent="0.3">
      <c r="A110" s="793"/>
      <c r="B110" s="197"/>
      <c r="C110" s="197"/>
      <c r="D110" s="197"/>
    </row>
    <row r="111" spans="1:5" x14ac:dyDescent="0.3">
      <c r="A111" s="793"/>
      <c r="B111" s="197"/>
      <c r="C111" s="197"/>
      <c r="D111" s="197"/>
      <c r="E111"/>
    </row>
    <row r="112" spans="1:5" x14ac:dyDescent="0.3">
      <c r="A112" s="793"/>
      <c r="B112" s="197"/>
      <c r="C112" s="197"/>
      <c r="D112" s="197"/>
      <c r="E112"/>
    </row>
    <row r="113" spans="1:5" x14ac:dyDescent="0.3">
      <c r="A113" s="794"/>
      <c r="B113" s="250"/>
      <c r="C113" s="250"/>
      <c r="D113" s="250"/>
      <c r="E113"/>
    </row>
    <row r="114" spans="1:5" x14ac:dyDescent="0.3">
      <c r="A114" s="794"/>
      <c r="B114" s="250"/>
      <c r="C114" s="250"/>
      <c r="D114" s="250"/>
      <c r="E114"/>
    </row>
    <row r="115" spans="1:5" x14ac:dyDescent="0.3">
      <c r="A115" s="794"/>
      <c r="B115" s="250"/>
      <c r="C115" s="250"/>
      <c r="D115" s="250"/>
      <c r="E115"/>
    </row>
    <row r="116" spans="1:5" x14ac:dyDescent="0.3">
      <c r="A116" s="794"/>
      <c r="B116" s="250"/>
      <c r="C116" s="250"/>
      <c r="D116" s="250"/>
      <c r="E116"/>
    </row>
    <row r="117" spans="1:5" x14ac:dyDescent="0.3">
      <c r="A117" s="794"/>
      <c r="B117" s="250"/>
      <c r="C117" s="250"/>
      <c r="D117" s="250"/>
      <c r="E117"/>
    </row>
    <row r="118" spans="1:5" x14ac:dyDescent="0.3">
      <c r="A118" s="794"/>
      <c r="B118" s="250"/>
      <c r="C118" s="250"/>
      <c r="D118" s="250"/>
      <c r="E118"/>
    </row>
    <row r="119" spans="1:5" x14ac:dyDescent="0.3">
      <c r="A119" s="794"/>
      <c r="B119" s="250"/>
      <c r="C119" s="250"/>
      <c r="D119" s="250"/>
      <c r="E119"/>
    </row>
    <row r="120" spans="1:5" x14ac:dyDescent="0.3">
      <c r="A120" s="794"/>
      <c r="B120" s="250"/>
      <c r="C120" s="250"/>
      <c r="D120" s="250"/>
      <c r="E120"/>
    </row>
    <row r="121" spans="1:5" x14ac:dyDescent="0.3">
      <c r="A121" s="794"/>
      <c r="B121" s="250"/>
      <c r="C121" s="250"/>
      <c r="D121" s="250"/>
      <c r="E121"/>
    </row>
    <row r="122" spans="1:5" x14ac:dyDescent="0.3">
      <c r="A122" s="794"/>
      <c r="B122" s="250"/>
      <c r="C122" s="250"/>
      <c r="D122" s="250"/>
      <c r="E122"/>
    </row>
    <row r="123" spans="1:5" x14ac:dyDescent="0.3">
      <c r="A123" s="794"/>
      <c r="B123" s="250"/>
      <c r="C123" s="250"/>
      <c r="D123" s="250"/>
      <c r="E123"/>
    </row>
    <row r="124" spans="1:5" x14ac:dyDescent="0.3">
      <c r="A124" s="794"/>
      <c r="B124" s="250"/>
      <c r="C124" s="250"/>
      <c r="D124" s="250"/>
      <c r="E124"/>
    </row>
    <row r="125" spans="1:5" x14ac:dyDescent="0.3">
      <c r="A125" s="794"/>
      <c r="B125" s="250"/>
      <c r="C125" s="250"/>
      <c r="D125" s="250"/>
      <c r="E125"/>
    </row>
    <row r="126" spans="1:5" x14ac:dyDescent="0.3">
      <c r="A126" s="794"/>
      <c r="B126" s="250"/>
      <c r="C126" s="250"/>
      <c r="D126" s="250"/>
      <c r="E126"/>
    </row>
    <row r="127" spans="1:5" x14ac:dyDescent="0.3">
      <c r="A127" s="794"/>
      <c r="B127" s="250"/>
      <c r="C127" s="250"/>
      <c r="D127" s="250"/>
      <c r="E127"/>
    </row>
    <row r="128" spans="1:5" x14ac:dyDescent="0.3">
      <c r="A128" s="794"/>
      <c r="B128" s="250"/>
      <c r="C128" s="250"/>
      <c r="D128" s="250"/>
      <c r="E128"/>
    </row>
  </sheetData>
  <mergeCells count="53">
    <mergeCell ref="C104:D104"/>
    <mergeCell ref="C105:D105"/>
    <mergeCell ref="C106:D106"/>
    <mergeCell ref="C107:D107"/>
    <mergeCell ref="C108:D108"/>
    <mergeCell ref="C102:D102"/>
    <mergeCell ref="C103:D103"/>
    <mergeCell ref="B1:D1"/>
    <mergeCell ref="B2:D2"/>
    <mergeCell ref="B49:D49"/>
    <mergeCell ref="B66:D66"/>
    <mergeCell ref="B86:D86"/>
    <mergeCell ref="B101:D101"/>
    <mergeCell ref="B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40:D40"/>
    <mergeCell ref="C41:D41"/>
    <mergeCell ref="C42:D42"/>
    <mergeCell ref="C43:D43"/>
    <mergeCell ref="C35:D35"/>
    <mergeCell ref="C36:D36"/>
    <mergeCell ref="C37:D37"/>
    <mergeCell ref="C38:D38"/>
    <mergeCell ref="C39:D39"/>
    <mergeCell ref="C44:D44"/>
    <mergeCell ref="C45:D45"/>
    <mergeCell ref="C46:D46"/>
    <mergeCell ref="C47:D47"/>
    <mergeCell ref="C48:D48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5:D65"/>
    <mergeCell ref="C60:D60"/>
    <mergeCell ref="C61:D61"/>
    <mergeCell ref="C62:D62"/>
    <mergeCell ref="C63:D63"/>
    <mergeCell ref="C64:D64"/>
  </mergeCells>
  <pageMargins left="0.7" right="0.7" top="0.75" bottom="0.75" header="0.3" footer="0.3"/>
  <pageSetup paperSize="3" orientation="portrait" r:id="rId1"/>
  <webPublishItems count="1">
    <webPublishItem id="10832" divId="raf_10832" sourceType="sheet" destinationFile="C:\Apache24\htdocs\raf\docs\raf.mht" title="Ez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806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804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805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721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734" t="s">
        <v>622</v>
      </c>
      <c r="C13" s="1735"/>
      <c r="D13" s="1735"/>
      <c r="E13" s="1735"/>
      <c r="F13" s="1736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734" t="s">
        <v>617</v>
      </c>
      <c r="C18" s="1735"/>
      <c r="D18" s="1735"/>
      <c r="E18" s="1735"/>
      <c r="F18" s="1736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734" t="s">
        <v>623</v>
      </c>
      <c r="C44" s="1735"/>
      <c r="D44" s="1735"/>
      <c r="E44" s="1735"/>
      <c r="F44" s="1736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37" sqref="AN37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62"/>
      <c r="B1" s="1114"/>
      <c r="C1" s="1742" t="s">
        <v>2859</v>
      </c>
      <c r="D1" s="1743"/>
      <c r="E1" s="1744"/>
      <c r="F1" s="1742" t="s">
        <v>2860</v>
      </c>
      <c r="G1" s="1743"/>
      <c r="H1" s="1744"/>
      <c r="I1" s="1147"/>
      <c r="J1" s="1742" t="s">
        <v>2861</v>
      </c>
      <c r="K1" s="1743"/>
      <c r="L1" s="1744"/>
      <c r="M1" s="1742" t="s">
        <v>2862</v>
      </c>
      <c r="N1" s="1743"/>
      <c r="O1" s="1744"/>
      <c r="P1" s="1742" t="s">
        <v>2863</v>
      </c>
      <c r="Q1" s="1743"/>
      <c r="R1" s="1744"/>
      <c r="S1" s="1163"/>
      <c r="T1" s="1114" t="s">
        <v>2811</v>
      </c>
      <c r="U1" s="1742" t="s">
        <v>2859</v>
      </c>
      <c r="V1" s="1743"/>
      <c r="W1" s="1744"/>
      <c r="X1" s="1742" t="s">
        <v>2860</v>
      </c>
      <c r="Y1" s="1743"/>
      <c r="Z1" s="1744"/>
      <c r="AA1" s="1147"/>
      <c r="AB1" s="1742" t="s">
        <v>2861</v>
      </c>
      <c r="AC1" s="1743"/>
      <c r="AD1" s="1744"/>
      <c r="AE1" s="1742" t="s">
        <v>2862</v>
      </c>
      <c r="AF1" s="1743"/>
      <c r="AG1" s="1744"/>
      <c r="AH1" s="1742" t="s">
        <v>2863</v>
      </c>
      <c r="AI1" s="1743"/>
      <c r="AJ1" s="1744"/>
      <c r="AM1" s="1148"/>
      <c r="AN1" s="1148"/>
      <c r="AO1" s="1148"/>
    </row>
    <row r="2" spans="1:48" ht="16.5" x14ac:dyDescent="0.3">
      <c r="A2" s="1162" t="s">
        <v>3088</v>
      </c>
      <c r="B2" s="1114" t="s">
        <v>2811</v>
      </c>
      <c r="C2" s="1182" t="s">
        <v>58</v>
      </c>
      <c r="D2" s="1183" t="s">
        <v>71</v>
      </c>
      <c r="E2" s="1184" t="s">
        <v>3092</v>
      </c>
      <c r="F2" s="1182" t="s">
        <v>58</v>
      </c>
      <c r="G2" s="1183" t="s">
        <v>71</v>
      </c>
      <c r="H2" s="1184" t="s">
        <v>3092</v>
      </c>
      <c r="I2" s="350"/>
      <c r="J2" s="1739" t="s">
        <v>62</v>
      </c>
      <c r="K2" s="1741"/>
      <c r="L2" s="1152" t="s">
        <v>63</v>
      </c>
      <c r="M2" s="1739" t="s">
        <v>62</v>
      </c>
      <c r="N2" s="1741"/>
      <c r="O2" s="1152" t="s">
        <v>63</v>
      </c>
      <c r="P2" s="1739" t="s">
        <v>62</v>
      </c>
      <c r="Q2" s="1741"/>
      <c r="R2" s="1153" t="s">
        <v>63</v>
      </c>
      <c r="S2" s="1163"/>
      <c r="T2" s="1180"/>
      <c r="U2" s="1179"/>
      <c r="V2" s="1180"/>
      <c r="W2" s="1181"/>
      <c r="X2" s="1179"/>
      <c r="Y2" s="1180"/>
      <c r="Z2" s="1181"/>
      <c r="AA2" s="350"/>
      <c r="AB2" s="1739" t="s">
        <v>62</v>
      </c>
      <c r="AC2" s="1741"/>
      <c r="AD2" s="1152" t="s">
        <v>63</v>
      </c>
      <c r="AE2" s="1739" t="s">
        <v>62</v>
      </c>
      <c r="AF2" s="1741"/>
      <c r="AG2" s="1152" t="s">
        <v>63</v>
      </c>
      <c r="AH2" s="1739" t="s">
        <v>62</v>
      </c>
      <c r="AI2" s="1741"/>
      <c r="AJ2" s="1153" t="s">
        <v>63</v>
      </c>
      <c r="AK2" s="1149"/>
      <c r="AL2" s="1149"/>
      <c r="AM2" s="1159"/>
      <c r="AN2" s="1149"/>
      <c r="AO2" s="1149"/>
      <c r="AP2" s="1149"/>
    </row>
    <row r="3" spans="1:48" ht="16.5" x14ac:dyDescent="0.3">
      <c r="A3" s="1185" t="s">
        <v>2872</v>
      </c>
      <c r="B3" s="1186" t="s">
        <v>2876</v>
      </c>
      <c r="C3" s="1160">
        <f t="shared" ref="C3:C66" si="0">D3/E3</f>
        <v>1</v>
      </c>
      <c r="D3" s="356">
        <v>160</v>
      </c>
      <c r="E3" s="1161">
        <v>160</v>
      </c>
      <c r="F3" s="1160">
        <f t="shared" ref="F3:F66" si="1">G3/H3</f>
        <v>1</v>
      </c>
      <c r="G3" s="356">
        <v>320</v>
      </c>
      <c r="H3" s="1161">
        <v>320</v>
      </c>
      <c r="I3" s="350"/>
      <c r="J3" s="1136">
        <f>MAX($C3:$C181)</f>
        <v>1.2173913043478262</v>
      </c>
      <c r="K3" s="1137">
        <f>MAX(F3:F181)</f>
        <v>1.2173913043478262</v>
      </c>
      <c r="L3" s="1138">
        <f>K3-J3</f>
        <v>0</v>
      </c>
      <c r="M3" s="1126">
        <f>MAX($D3:$D181)</f>
        <v>414</v>
      </c>
      <c r="N3" s="1125">
        <f>MAX(G3:G181)</f>
        <v>1644</v>
      </c>
      <c r="O3" s="1127">
        <f>N3-M3</f>
        <v>1230</v>
      </c>
      <c r="P3" s="1126">
        <f>MAX($E3:$E181)</f>
        <v>1004</v>
      </c>
      <c r="Q3" s="1125">
        <f>MAX(H3:H181)</f>
        <v>3840</v>
      </c>
      <c r="R3" s="1128">
        <f>Q3-P3</f>
        <v>2836</v>
      </c>
      <c r="S3" s="1163"/>
      <c r="T3" s="1116" t="s">
        <v>2812</v>
      </c>
      <c r="U3" s="1133">
        <f>V3/W3</f>
        <v>0.46208530805687204</v>
      </c>
      <c r="V3" s="1122">
        <v>390</v>
      </c>
      <c r="W3" s="1117">
        <v>844</v>
      </c>
      <c r="X3" s="1133">
        <f t="shared" ref="X3:X49" si="2">Y3/Z3</f>
        <v>0.46208530805687204</v>
      </c>
      <c r="Y3" s="1122">
        <v>1170</v>
      </c>
      <c r="Z3" s="1117">
        <v>2532</v>
      </c>
      <c r="AA3" s="350"/>
      <c r="AB3" s="1136">
        <f>MAX($U3:$U49)</f>
        <v>0.75</v>
      </c>
      <c r="AC3" s="1137">
        <f>MAX(X3:X49)</f>
        <v>0.75</v>
      </c>
      <c r="AD3" s="1138">
        <f>AC3-AB3</f>
        <v>0</v>
      </c>
      <c r="AE3" s="1126">
        <f>MAX($V3:$V49)</f>
        <v>1024</v>
      </c>
      <c r="AF3" s="1125">
        <f>MAX(Y3:Y49)</f>
        <v>2048</v>
      </c>
      <c r="AG3" s="1127">
        <f>AF3-AE3</f>
        <v>1024</v>
      </c>
      <c r="AH3" s="1126">
        <f>MAX($W3:$W49)</f>
        <v>1366</v>
      </c>
      <c r="AI3" s="1125">
        <f>MAX(Z3:Z49)</f>
        <v>2960</v>
      </c>
      <c r="AJ3" s="1128">
        <f>AI3-AH3</f>
        <v>1594</v>
      </c>
      <c r="AK3" s="1149"/>
      <c r="AL3" s="1149"/>
      <c r="AM3" s="1159"/>
      <c r="AN3" s="1149"/>
      <c r="AO3" s="1149"/>
    </row>
    <row r="4" spans="1:48" ht="16.5" x14ac:dyDescent="0.3">
      <c r="A4" s="1187" t="s">
        <v>2872</v>
      </c>
      <c r="B4" s="1188" t="s">
        <v>2875</v>
      </c>
      <c r="C4" s="1134">
        <f t="shared" si="0"/>
        <v>1</v>
      </c>
      <c r="D4" s="360">
        <v>180</v>
      </c>
      <c r="E4" s="1119">
        <v>180</v>
      </c>
      <c r="F4" s="1134">
        <f t="shared" si="1"/>
        <v>1</v>
      </c>
      <c r="G4" s="360">
        <v>360</v>
      </c>
      <c r="H4" s="1119">
        <v>360</v>
      </c>
      <c r="I4" s="350"/>
      <c r="J4" s="1739" t="s">
        <v>61</v>
      </c>
      <c r="K4" s="1741"/>
      <c r="L4" s="1154" t="s">
        <v>2864</v>
      </c>
      <c r="M4" s="1739" t="s">
        <v>61</v>
      </c>
      <c r="N4" s="1741"/>
      <c r="O4" s="1154" t="s">
        <v>2864</v>
      </c>
      <c r="P4" s="1739" t="s">
        <v>61</v>
      </c>
      <c r="Q4" s="1741"/>
      <c r="R4" s="1155" t="s">
        <v>2864</v>
      </c>
      <c r="S4" s="1163"/>
      <c r="T4" s="1118" t="s">
        <v>2813</v>
      </c>
      <c r="U4" s="1134">
        <f t="shared" ref="U4:U49" si="3">V4/W4</f>
        <v>0.46153846153846156</v>
      </c>
      <c r="V4" s="360">
        <v>360</v>
      </c>
      <c r="W4" s="1119">
        <v>780</v>
      </c>
      <c r="X4" s="1134">
        <f t="shared" si="2"/>
        <v>0.46153846153846156</v>
      </c>
      <c r="Y4" s="360">
        <v>1080</v>
      </c>
      <c r="Z4" s="1119">
        <v>2340</v>
      </c>
      <c r="AA4" s="350"/>
      <c r="AB4" s="1739" t="s">
        <v>61</v>
      </c>
      <c r="AC4" s="1741"/>
      <c r="AD4" s="1154" t="s">
        <v>2864</v>
      </c>
      <c r="AE4" s="1739" t="s">
        <v>61</v>
      </c>
      <c r="AF4" s="1741"/>
      <c r="AG4" s="1154" t="s">
        <v>2864</v>
      </c>
      <c r="AH4" s="1739" t="s">
        <v>61</v>
      </c>
      <c r="AI4" s="1741"/>
      <c r="AJ4" s="1155" t="s">
        <v>2864</v>
      </c>
      <c r="AK4" s="1149"/>
      <c r="AL4" s="1149"/>
      <c r="AM4" s="1159"/>
      <c r="AN4" s="1149"/>
      <c r="AO4" s="1149"/>
    </row>
    <row r="5" spans="1:48" ht="16.5" x14ac:dyDescent="0.3">
      <c r="A5" s="1187" t="s">
        <v>2872</v>
      </c>
      <c r="B5" s="1188" t="s">
        <v>3084</v>
      </c>
      <c r="C5" s="1134">
        <f t="shared" si="0"/>
        <v>1</v>
      </c>
      <c r="D5" s="360">
        <v>180</v>
      </c>
      <c r="E5" s="1119">
        <v>180</v>
      </c>
      <c r="F5" s="1134">
        <f t="shared" si="1"/>
        <v>1</v>
      </c>
      <c r="G5" s="360">
        <v>360</v>
      </c>
      <c r="H5" s="1119">
        <v>360</v>
      </c>
      <c r="I5" s="350"/>
      <c r="J5" s="1136">
        <f>MIN($C3:$C181)</f>
        <v>0.41035856573705182</v>
      </c>
      <c r="K5" s="1139">
        <f>MIN(F3:F181)</f>
        <v>0.40971168437025796</v>
      </c>
      <c r="L5" s="1132">
        <f>ABS(K5-J5)</f>
        <v>6.468813667938611E-4</v>
      </c>
      <c r="M5" s="1126">
        <f>MIN($D3:$D181)</f>
        <v>160</v>
      </c>
      <c r="N5" s="1129">
        <f>MIN(G3:G181)</f>
        <v>320</v>
      </c>
      <c r="O5" s="1128">
        <f>N5-M5</f>
        <v>160</v>
      </c>
      <c r="P5" s="1126">
        <f>MIN($E3:$E181)</f>
        <v>160</v>
      </c>
      <c r="Q5" s="1129">
        <f>MIN(H3:H181)</f>
        <v>320</v>
      </c>
      <c r="R5" s="1128">
        <f>Q5-P5</f>
        <v>160</v>
      </c>
      <c r="S5" s="1163"/>
      <c r="T5" s="1118" t="s">
        <v>2814</v>
      </c>
      <c r="U5" s="1134">
        <f t="shared" si="3"/>
        <v>0.46208530805687204</v>
      </c>
      <c r="V5" s="360">
        <v>390</v>
      </c>
      <c r="W5" s="1119">
        <v>844</v>
      </c>
      <c r="X5" s="1134">
        <f t="shared" si="2"/>
        <v>0.46208530805687204</v>
      </c>
      <c r="Y5" s="360">
        <v>1170</v>
      </c>
      <c r="Z5" s="1119">
        <v>2532</v>
      </c>
      <c r="AA5" s="350"/>
      <c r="AB5" s="1136">
        <f>MIN($U3:$U49)</f>
        <v>0.46153846153846156</v>
      </c>
      <c r="AC5" s="1139">
        <f>MIN(X3:X49)</f>
        <v>0.44924406047516197</v>
      </c>
      <c r="AD5" s="1132">
        <f>ABS(AC5-AB5)</f>
        <v>1.2294401063299598E-2</v>
      </c>
      <c r="AE5" s="1126">
        <f>MIN($V3:$V49)</f>
        <v>214</v>
      </c>
      <c r="AF5" s="1129">
        <f>MIN(Y3:Y49)</f>
        <v>640</v>
      </c>
      <c r="AG5" s="1128">
        <f>AF5-AE5</f>
        <v>426</v>
      </c>
      <c r="AH5" s="1126">
        <f>MIN($W3:$W49)</f>
        <v>379</v>
      </c>
      <c r="AI5" s="1129">
        <f>MIN(Z3:Z49)</f>
        <v>1024</v>
      </c>
      <c r="AJ5" s="1128">
        <f>AI5-AH5</f>
        <v>645</v>
      </c>
      <c r="AK5" s="1149"/>
      <c r="AL5" s="1149"/>
      <c r="AM5" s="1159"/>
      <c r="AN5" s="1149"/>
      <c r="AO5" s="1149"/>
    </row>
    <row r="6" spans="1:48" ht="16.5" x14ac:dyDescent="0.3">
      <c r="A6" s="1187" t="s">
        <v>2872</v>
      </c>
      <c r="B6" s="1188" t="s">
        <v>3085</v>
      </c>
      <c r="C6" s="1134">
        <f t="shared" si="0"/>
        <v>1</v>
      </c>
      <c r="D6" s="360">
        <v>180</v>
      </c>
      <c r="E6" s="1119">
        <v>180</v>
      </c>
      <c r="F6" s="1134">
        <f t="shared" si="1"/>
        <v>1</v>
      </c>
      <c r="G6" s="360">
        <v>360</v>
      </c>
      <c r="H6" s="1119">
        <v>360</v>
      </c>
      <c r="I6" s="350"/>
      <c r="J6" s="1144"/>
      <c r="K6" s="1144"/>
      <c r="L6" s="1145"/>
      <c r="M6" s="1124"/>
      <c r="N6" s="1130"/>
      <c r="O6" s="1146"/>
      <c r="P6" s="1124"/>
      <c r="Q6" s="1130"/>
      <c r="R6" s="872"/>
      <c r="S6" s="1163"/>
      <c r="T6" s="1118" t="s">
        <v>2815</v>
      </c>
      <c r="U6" s="1134">
        <f t="shared" si="3"/>
        <v>0.46220302375809935</v>
      </c>
      <c r="V6" s="360">
        <v>428</v>
      </c>
      <c r="W6" s="1119">
        <v>926</v>
      </c>
      <c r="X6" s="1134">
        <f t="shared" si="2"/>
        <v>0.44924406047516197</v>
      </c>
      <c r="Y6" s="360">
        <v>1248</v>
      </c>
      <c r="Z6" s="1119">
        <v>2778</v>
      </c>
      <c r="AA6" s="350"/>
      <c r="AB6" s="1144"/>
      <c r="AC6" s="1144"/>
      <c r="AD6" s="1145"/>
      <c r="AE6" s="1124"/>
      <c r="AF6" s="1130"/>
      <c r="AG6" s="1146"/>
      <c r="AH6" s="1124"/>
      <c r="AI6" s="1130"/>
      <c r="AJ6" s="872"/>
      <c r="AK6" s="1149"/>
      <c r="AL6" s="1149"/>
      <c r="AM6" s="1159"/>
      <c r="AN6" s="1149"/>
      <c r="AO6" s="1149"/>
      <c r="AV6" s="1194"/>
    </row>
    <row r="7" spans="1:48" ht="16.5" x14ac:dyDescent="0.3">
      <c r="A7" s="1187" t="s">
        <v>2872</v>
      </c>
      <c r="B7" s="1188" t="s">
        <v>3086</v>
      </c>
      <c r="C7" s="1134">
        <f t="shared" si="0"/>
        <v>1</v>
      </c>
      <c r="D7" s="360">
        <v>180</v>
      </c>
      <c r="E7" s="1119">
        <v>180</v>
      </c>
      <c r="F7" s="1134">
        <f t="shared" si="1"/>
        <v>1</v>
      </c>
      <c r="G7" s="360">
        <v>360</v>
      </c>
      <c r="H7" s="1119">
        <v>360</v>
      </c>
      <c r="I7" s="350"/>
      <c r="J7" s="1737" t="s">
        <v>913</v>
      </c>
      <c r="K7" s="1738"/>
      <c r="L7" s="1157"/>
      <c r="M7" s="1737" t="s">
        <v>913</v>
      </c>
      <c r="N7" s="1738"/>
      <c r="O7" s="1157"/>
      <c r="P7" s="1737" t="s">
        <v>913</v>
      </c>
      <c r="Q7" s="1738"/>
      <c r="R7" s="1115"/>
      <c r="S7" s="1163"/>
      <c r="T7" s="1118" t="s">
        <v>2816</v>
      </c>
      <c r="U7" s="1134">
        <f t="shared" si="3"/>
        <v>0.56464379947229548</v>
      </c>
      <c r="V7" s="360">
        <v>214</v>
      </c>
      <c r="W7" s="1119">
        <v>379</v>
      </c>
      <c r="X7" s="1134">
        <f t="shared" si="2"/>
        <v>0.56338028169014087</v>
      </c>
      <c r="Y7" s="360">
        <v>640</v>
      </c>
      <c r="Z7" s="1119">
        <v>1136</v>
      </c>
      <c r="AA7" s="350"/>
      <c r="AB7" s="1737" t="s">
        <v>913</v>
      </c>
      <c r="AC7" s="1738"/>
      <c r="AD7" s="1157"/>
      <c r="AE7" s="1737" t="s">
        <v>913</v>
      </c>
      <c r="AF7" s="1738"/>
      <c r="AG7" s="1157"/>
      <c r="AH7" s="1737" t="s">
        <v>913</v>
      </c>
      <c r="AI7" s="1738"/>
      <c r="AJ7" s="1115"/>
      <c r="AK7" s="1149">
        <v>1030</v>
      </c>
      <c r="AL7" s="1149"/>
      <c r="AM7" s="1159"/>
      <c r="AN7" s="1149"/>
      <c r="AO7" s="1149"/>
      <c r="AV7" s="1195"/>
    </row>
    <row r="8" spans="1:48" ht="16.5" x14ac:dyDescent="0.3">
      <c r="A8" s="1187" t="s">
        <v>2872</v>
      </c>
      <c r="B8" s="1188" t="s">
        <v>3087</v>
      </c>
      <c r="C8" s="1134">
        <f t="shared" si="0"/>
        <v>1</v>
      </c>
      <c r="D8" s="360">
        <v>180</v>
      </c>
      <c r="E8" s="1119">
        <v>180</v>
      </c>
      <c r="F8" s="1134">
        <f t="shared" si="1"/>
        <v>1</v>
      </c>
      <c r="G8" s="360">
        <v>360</v>
      </c>
      <c r="H8" s="1119">
        <v>360</v>
      </c>
      <c r="I8" s="350"/>
      <c r="J8" s="1136">
        <f>J3-J5</f>
        <v>0.80703273861077429</v>
      </c>
      <c r="K8" s="1141">
        <f>K3-K5</f>
        <v>0.80767961997756821</v>
      </c>
      <c r="L8" s="1142"/>
      <c r="M8" s="1143">
        <f>M3-M5</f>
        <v>254</v>
      </c>
      <c r="N8" s="1131">
        <f>N3-N5</f>
        <v>1324</v>
      </c>
      <c r="O8" s="1142"/>
      <c r="P8" s="1143">
        <f>P3-P5</f>
        <v>844</v>
      </c>
      <c r="Q8" s="1131">
        <f>Q3-Q5</f>
        <v>3520</v>
      </c>
      <c r="R8" s="872"/>
      <c r="S8" s="1163"/>
      <c r="T8" s="1118" t="s">
        <v>2817</v>
      </c>
      <c r="U8" s="1134">
        <f t="shared" si="3"/>
        <v>0.46205357142857145</v>
      </c>
      <c r="V8" s="360">
        <v>414</v>
      </c>
      <c r="W8" s="1119">
        <v>896</v>
      </c>
      <c r="X8" s="1134">
        <f t="shared" si="2"/>
        <v>0.46205357142857145</v>
      </c>
      <c r="Y8" s="360">
        <v>1242</v>
      </c>
      <c r="Z8" s="1119">
        <v>2688</v>
      </c>
      <c r="AA8" s="350"/>
      <c r="AB8" s="1136">
        <f>AB3-AB5</f>
        <v>0.28846153846153844</v>
      </c>
      <c r="AC8" s="1141">
        <f>AC3-AC5</f>
        <v>0.30075593952483803</v>
      </c>
      <c r="AD8" s="1142"/>
      <c r="AE8" s="1143">
        <f>AE3-AE5</f>
        <v>810</v>
      </c>
      <c r="AF8" s="1131">
        <f>AF3-AF5</f>
        <v>1408</v>
      </c>
      <c r="AG8" s="1142"/>
      <c r="AH8" s="1143">
        <f>AH3-AH5</f>
        <v>987</v>
      </c>
      <c r="AI8" s="1131">
        <f>AI3-AI5</f>
        <v>1936</v>
      </c>
      <c r="AJ8" s="872"/>
      <c r="AK8" s="1149">
        <v>635</v>
      </c>
      <c r="AL8" s="1149"/>
      <c r="AM8" s="1159"/>
      <c r="AN8" s="1149"/>
      <c r="AO8" s="1149"/>
      <c r="AQ8" s="347">
        <v>24</v>
      </c>
    </row>
    <row r="9" spans="1:48" ht="16.5" x14ac:dyDescent="0.3">
      <c r="A9" s="1187" t="s">
        <v>2872</v>
      </c>
      <c r="B9" s="1188" t="s">
        <v>3089</v>
      </c>
      <c r="C9" s="1134">
        <f t="shared" si="0"/>
        <v>1</v>
      </c>
      <c r="D9" s="360">
        <v>180</v>
      </c>
      <c r="E9" s="1119">
        <v>180</v>
      </c>
      <c r="F9" s="1134">
        <f t="shared" si="1"/>
        <v>1</v>
      </c>
      <c r="G9" s="360">
        <v>360</v>
      </c>
      <c r="H9" s="1119">
        <v>360</v>
      </c>
      <c r="I9" s="350"/>
      <c r="J9" s="1737" t="s">
        <v>2869</v>
      </c>
      <c r="K9" s="1738"/>
      <c r="L9" s="1156"/>
      <c r="M9" s="1739" t="s">
        <v>2865</v>
      </c>
      <c r="N9" s="1740"/>
      <c r="O9" s="1156"/>
      <c r="P9" s="1737" t="s">
        <v>2865</v>
      </c>
      <c r="Q9" s="1738"/>
      <c r="R9" s="1140"/>
      <c r="S9" s="1163"/>
      <c r="T9" s="1118" t="s">
        <v>2818</v>
      </c>
      <c r="U9" s="1134">
        <f t="shared" si="3"/>
        <v>0.46205357142857145</v>
      </c>
      <c r="V9" s="360">
        <v>414</v>
      </c>
      <c r="W9" s="1119">
        <v>896</v>
      </c>
      <c r="X9" s="1134">
        <f t="shared" si="2"/>
        <v>0.46205357142857145</v>
      </c>
      <c r="Y9" s="360">
        <v>1242</v>
      </c>
      <c r="Z9" s="1119">
        <v>2688</v>
      </c>
      <c r="AA9" s="350"/>
      <c r="AB9" s="1737" t="s">
        <v>2869</v>
      </c>
      <c r="AC9" s="1738"/>
      <c r="AD9" s="1156"/>
      <c r="AE9" s="1739" t="s">
        <v>2865</v>
      </c>
      <c r="AF9" s="1740"/>
      <c r="AG9" s="1156"/>
      <c r="AH9" s="1737" t="s">
        <v>2865</v>
      </c>
      <c r="AI9" s="1738"/>
      <c r="AJ9" s="1140"/>
      <c r="AK9" s="1149"/>
      <c r="AL9" s="1149"/>
      <c r="AM9" s="1159"/>
      <c r="AN9" s="1149"/>
      <c r="AO9" s="1149"/>
      <c r="AQ9" s="347">
        <v>480</v>
      </c>
    </row>
    <row r="10" spans="1:48" ht="16.5" x14ac:dyDescent="0.3">
      <c r="A10" s="1187" t="s">
        <v>2872</v>
      </c>
      <c r="B10" s="1188" t="s">
        <v>3090</v>
      </c>
      <c r="C10" s="1134">
        <f t="shared" si="0"/>
        <v>1</v>
      </c>
      <c r="D10" s="360">
        <v>180</v>
      </c>
      <c r="E10" s="1119">
        <v>180</v>
      </c>
      <c r="F10" s="1134">
        <f t="shared" si="1"/>
        <v>1</v>
      </c>
      <c r="G10" s="360">
        <v>360</v>
      </c>
      <c r="H10" s="1119">
        <v>360</v>
      </c>
      <c r="I10" s="350"/>
      <c r="J10" s="1151">
        <f>MEDIAN($C3:$C181)</f>
        <v>0.47368421052631576</v>
      </c>
      <c r="K10" s="1132">
        <f>MEDIAN(F3:F181)</f>
        <v>0.47368421052631576</v>
      </c>
      <c r="L10" s="872"/>
      <c r="M10" s="1126">
        <f>MEDIAN($D3:$D181)</f>
        <v>360</v>
      </c>
      <c r="N10" s="1131">
        <f>MEDIAN(G3:G181)</f>
        <v>1080</v>
      </c>
      <c r="O10" s="872"/>
      <c r="P10" s="1143">
        <f>MEDIAN($E3:$E181)</f>
        <v>780</v>
      </c>
      <c r="Q10" s="1131">
        <f>MEDIAN(H3:H181)</f>
        <v>2340</v>
      </c>
      <c r="R10" s="1142"/>
      <c r="S10" s="1163"/>
      <c r="T10" s="1118" t="s">
        <v>2819</v>
      </c>
      <c r="U10" s="1134">
        <f t="shared" si="3"/>
        <v>0.46205357142857145</v>
      </c>
      <c r="V10" s="360">
        <v>414</v>
      </c>
      <c r="W10" s="1119">
        <v>896</v>
      </c>
      <c r="X10" s="1134">
        <f t="shared" si="2"/>
        <v>0.46205357142857145</v>
      </c>
      <c r="Y10" s="360">
        <v>828</v>
      </c>
      <c r="Z10" s="1119">
        <v>1792</v>
      </c>
      <c r="AA10" s="350"/>
      <c r="AB10" s="1151">
        <f>MEDIAN($U3:$U49)</f>
        <v>0.56224350205198359</v>
      </c>
      <c r="AC10" s="1132">
        <f>MEDIAN(X3:X49)</f>
        <v>0.5625</v>
      </c>
      <c r="AD10" s="872"/>
      <c r="AE10" s="1126">
        <f>MEDIAN($V3:$V49)</f>
        <v>411</v>
      </c>
      <c r="AF10" s="1131">
        <f>MEDIAN(Y3:Y49)</f>
        <v>1170</v>
      </c>
      <c r="AG10" s="872"/>
      <c r="AH10" s="1143">
        <f>MEDIAN($W3:$W49)</f>
        <v>780</v>
      </c>
      <c r="AI10" s="1131">
        <f>MEDIAN(Z3:Z49)</f>
        <v>2436</v>
      </c>
      <c r="AJ10" s="1142"/>
      <c r="AK10" s="1149"/>
      <c r="AL10" s="1149"/>
      <c r="AM10" s="1159"/>
      <c r="AN10" s="1149"/>
      <c r="AO10" s="1149"/>
      <c r="AQ10" s="347">
        <f>AQ9*AQ8</f>
        <v>11520</v>
      </c>
    </row>
    <row r="11" spans="1:48" ht="16.5" x14ac:dyDescent="0.3">
      <c r="A11" s="1187" t="s">
        <v>2872</v>
      </c>
      <c r="B11" s="1188" t="s">
        <v>2871</v>
      </c>
      <c r="C11" s="1134">
        <f t="shared" si="0"/>
        <v>1.2160493827160495</v>
      </c>
      <c r="D11" s="360">
        <v>197</v>
      </c>
      <c r="E11" s="1119">
        <v>162</v>
      </c>
      <c r="F11" s="1134">
        <f t="shared" si="1"/>
        <v>1.2160493827160495</v>
      </c>
      <c r="G11" s="360">
        <v>394</v>
      </c>
      <c r="H11" s="1119">
        <v>324</v>
      </c>
      <c r="I11" s="350"/>
      <c r="J11" s="1737" t="s">
        <v>2870</v>
      </c>
      <c r="K11" s="1738"/>
      <c r="L11" s="1156"/>
      <c r="M11" s="1739" t="s">
        <v>2866</v>
      </c>
      <c r="N11" s="1740"/>
      <c r="O11" s="1156"/>
      <c r="P11" s="1737" t="s">
        <v>2866</v>
      </c>
      <c r="Q11" s="1738"/>
      <c r="S11" s="1163"/>
      <c r="T11" s="1118" t="s">
        <v>2820</v>
      </c>
      <c r="U11" s="1134">
        <f t="shared" si="3"/>
        <v>0.46205357142857145</v>
      </c>
      <c r="V11" s="360">
        <v>414</v>
      </c>
      <c r="W11" s="1119">
        <v>896</v>
      </c>
      <c r="X11" s="1134">
        <f t="shared" si="2"/>
        <v>0.46205357142857145</v>
      </c>
      <c r="Y11" s="360">
        <v>828</v>
      </c>
      <c r="Z11" s="1119">
        <v>1792</v>
      </c>
      <c r="AA11" s="350"/>
      <c r="AB11" s="1737" t="s">
        <v>2870</v>
      </c>
      <c r="AC11" s="1738"/>
      <c r="AD11" s="1156"/>
      <c r="AE11" s="1739" t="s">
        <v>2866</v>
      </c>
      <c r="AF11" s="1740"/>
      <c r="AG11" s="1156"/>
      <c r="AH11" s="1737" t="s">
        <v>2866</v>
      </c>
      <c r="AI11" s="1738"/>
      <c r="AK11" s="1149"/>
      <c r="AL11" s="1149"/>
      <c r="AM11" s="1159"/>
      <c r="AN11" s="1149"/>
      <c r="AO11" s="1149"/>
    </row>
    <row r="12" spans="1:48" ht="16.5" x14ac:dyDescent="0.3">
      <c r="A12" s="1187" t="s">
        <v>2872</v>
      </c>
      <c r="B12" s="1188" t="s">
        <v>2873</v>
      </c>
      <c r="C12" s="1134">
        <f t="shared" si="0"/>
        <v>1.2173913043478262</v>
      </c>
      <c r="D12" s="360">
        <v>224</v>
      </c>
      <c r="E12" s="1119">
        <v>184</v>
      </c>
      <c r="F12" s="1134">
        <f t="shared" si="1"/>
        <v>1.2173913043478262</v>
      </c>
      <c r="G12" s="360">
        <v>448</v>
      </c>
      <c r="H12" s="1119">
        <v>368</v>
      </c>
      <c r="I12" s="350"/>
      <c r="J12" s="1151">
        <f>AVERAGE($C5:$C43)</f>
        <v>0.69549902086729321</v>
      </c>
      <c r="K12" s="1132">
        <f>AVERAGE(F5:F43)</f>
        <v>0.69549902086729321</v>
      </c>
      <c r="L12" s="872"/>
      <c r="M12" s="1158">
        <f>AVERAGE($D5:$D43)</f>
        <v>309.28205128205127</v>
      </c>
      <c r="N12" s="1131">
        <f>AVERAGE(G5:G43)</f>
        <v>891.38461538461536</v>
      </c>
      <c r="O12" s="872"/>
      <c r="P12" s="1143">
        <f>AVERAGE($E5:$E43)</f>
        <v>506.12820512820514</v>
      </c>
      <c r="Q12" s="1131">
        <f>AVERAGE(H5:H43)</f>
        <v>1496.3589743589744</v>
      </c>
      <c r="S12" s="1163"/>
      <c r="T12" s="1118" t="s">
        <v>2821</v>
      </c>
      <c r="U12" s="1134">
        <f t="shared" si="3"/>
        <v>0.46182266009852219</v>
      </c>
      <c r="V12" s="360">
        <v>375</v>
      </c>
      <c r="W12" s="1119">
        <v>812</v>
      </c>
      <c r="X12" s="1134">
        <f t="shared" si="2"/>
        <v>0.46182266009852219</v>
      </c>
      <c r="Y12" s="360">
        <v>1125</v>
      </c>
      <c r="Z12" s="1119">
        <v>2436</v>
      </c>
      <c r="AA12" s="350"/>
      <c r="AB12" s="1151">
        <f>AVERAGE($U5:$U51)</f>
        <v>0.56203343633441527</v>
      </c>
      <c r="AC12" s="1132">
        <f>AVERAGE(X5:X51)</f>
        <v>0.56174961227299025</v>
      </c>
      <c r="AD12" s="872"/>
      <c r="AE12" s="1158">
        <f>AVERAGE($V5:$V51)</f>
        <v>469.42222222222222</v>
      </c>
      <c r="AF12" s="1131">
        <f>AVERAGE(Y5:Y51)</f>
        <v>1215.9555555555555</v>
      </c>
      <c r="AG12" s="872"/>
      <c r="AH12" s="1143">
        <f>AVERAGE($W5:$W51)</f>
        <v>820.95555555555552</v>
      </c>
      <c r="AI12" s="1131">
        <f>AVERAGE(Z5:Z51)</f>
        <v>2194.5333333333333</v>
      </c>
      <c r="AK12" s="1149"/>
      <c r="AL12" s="1149"/>
      <c r="AM12" s="1159"/>
      <c r="AN12" s="1149"/>
      <c r="AO12" s="1149"/>
    </row>
    <row r="13" spans="1:48" ht="16.5" x14ac:dyDescent="0.3">
      <c r="A13" s="1187" t="s">
        <v>2872</v>
      </c>
      <c r="B13" s="1188" t="s">
        <v>2874</v>
      </c>
      <c r="C13" s="1134">
        <f t="shared" si="0"/>
        <v>1</v>
      </c>
      <c r="D13" s="360">
        <v>227</v>
      </c>
      <c r="E13" s="1119">
        <v>227</v>
      </c>
      <c r="F13" s="1134">
        <f t="shared" si="1"/>
        <v>1</v>
      </c>
      <c r="G13" s="360">
        <v>454</v>
      </c>
      <c r="H13" s="1119">
        <v>454</v>
      </c>
      <c r="I13" s="350"/>
      <c r="S13" s="1163"/>
      <c r="T13" s="1118" t="s">
        <v>2822</v>
      </c>
      <c r="U13" s="1134">
        <f t="shared" si="3"/>
        <v>0.46182266009852219</v>
      </c>
      <c r="V13" s="360">
        <v>375</v>
      </c>
      <c r="W13" s="1119">
        <v>812</v>
      </c>
      <c r="X13" s="1134">
        <f t="shared" si="2"/>
        <v>0.46182266009852219</v>
      </c>
      <c r="Y13" s="360">
        <v>1125</v>
      </c>
      <c r="Z13" s="1119">
        <v>2436</v>
      </c>
      <c r="AA13" s="350"/>
      <c r="AK13" s="1149"/>
      <c r="AL13" s="1409">
        <f>AL18+AL14</f>
        <v>0.15625</v>
      </c>
      <c r="AM13" s="1159"/>
      <c r="AN13" s="1149"/>
      <c r="AO13" s="1149"/>
    </row>
    <row r="14" spans="1:48" ht="16.5" x14ac:dyDescent="0.3">
      <c r="A14" s="1187" t="s">
        <v>2872</v>
      </c>
      <c r="B14" s="1188" t="s">
        <v>2877</v>
      </c>
      <c r="C14" s="1134">
        <f t="shared" si="0"/>
        <v>1</v>
      </c>
      <c r="D14" s="360">
        <v>227</v>
      </c>
      <c r="E14" s="1119">
        <v>227</v>
      </c>
      <c r="F14" s="1134">
        <f t="shared" si="1"/>
        <v>1</v>
      </c>
      <c r="G14" s="360">
        <v>454</v>
      </c>
      <c r="H14" s="1119">
        <v>454</v>
      </c>
      <c r="I14" s="1150"/>
      <c r="J14" s="10" t="str">
        <f>"*" &amp; TEXT(1080/1920, "0.000")</f>
        <v>*0.563</v>
      </c>
      <c r="K14" s="10" t="s">
        <v>2867</v>
      </c>
      <c r="S14" s="1163"/>
      <c r="T14" s="1118" t="s">
        <v>2823</v>
      </c>
      <c r="U14" s="1134">
        <f t="shared" si="3"/>
        <v>0.46182266009852219</v>
      </c>
      <c r="V14" s="360">
        <v>375</v>
      </c>
      <c r="W14" s="1119">
        <v>812</v>
      </c>
      <c r="X14" s="1134">
        <f t="shared" si="2"/>
        <v>0.46182266009852219</v>
      </c>
      <c r="Y14" s="360">
        <v>1125</v>
      </c>
      <c r="Z14" s="1119">
        <v>2436</v>
      </c>
      <c r="AA14" s="1150"/>
      <c r="AB14" s="10" t="str">
        <f>"*" &amp; TEXT(1080/1920, "0.000")</f>
        <v>*0.563</v>
      </c>
      <c r="AC14" s="10" t="s">
        <v>2867</v>
      </c>
      <c r="AK14" s="1149"/>
      <c r="AL14" s="1149">
        <f>AL15/2</f>
        <v>3.125E-2</v>
      </c>
      <c r="AM14" s="1159"/>
      <c r="AN14" s="1149"/>
      <c r="AO14" s="1149"/>
    </row>
    <row r="15" spans="1:48" ht="16.5" x14ac:dyDescent="0.3">
      <c r="A15" s="1187" t="s">
        <v>2872</v>
      </c>
      <c r="B15" s="1188" t="s">
        <v>2878</v>
      </c>
      <c r="C15" s="1134">
        <f t="shared" si="0"/>
        <v>1</v>
      </c>
      <c r="D15" s="360">
        <v>227</v>
      </c>
      <c r="E15" s="1119">
        <v>227</v>
      </c>
      <c r="F15" s="1134">
        <f t="shared" si="1"/>
        <v>1</v>
      </c>
      <c r="G15" s="360">
        <v>454</v>
      </c>
      <c r="H15" s="1119">
        <v>454</v>
      </c>
      <c r="I15" s="350"/>
      <c r="J15" s="10" t="s">
        <v>2868</v>
      </c>
      <c r="S15" s="1163"/>
      <c r="T15" s="1118" t="s">
        <v>2824</v>
      </c>
      <c r="U15" s="1134">
        <f t="shared" si="3"/>
        <v>0.46182266009852219</v>
      </c>
      <c r="V15" s="360">
        <v>375</v>
      </c>
      <c r="W15" s="1119">
        <v>812</v>
      </c>
      <c r="X15" s="1134">
        <f t="shared" si="2"/>
        <v>0.46182266009852219</v>
      </c>
      <c r="Y15" s="360">
        <v>1125</v>
      </c>
      <c r="Z15" s="1119">
        <v>2436</v>
      </c>
      <c r="AA15" s="350"/>
      <c r="AB15" s="10" t="s">
        <v>2868</v>
      </c>
      <c r="AK15" s="1149"/>
      <c r="AL15" s="1408">
        <f>AM18-AL18</f>
        <v>6.25E-2</v>
      </c>
      <c r="AM15" s="1159"/>
      <c r="AN15" s="1149">
        <f>AL18+(AK18/2)</f>
        <v>0.15625</v>
      </c>
      <c r="AO15" s="1149"/>
    </row>
    <row r="16" spans="1:48" ht="16.5" x14ac:dyDescent="0.3">
      <c r="A16" s="1187" t="s">
        <v>2887</v>
      </c>
      <c r="B16" s="1188" t="s">
        <v>2908</v>
      </c>
      <c r="C16" s="1134">
        <f t="shared" si="0"/>
        <v>0.56338028169014087</v>
      </c>
      <c r="D16" s="360">
        <v>320</v>
      </c>
      <c r="E16" s="1119">
        <v>568</v>
      </c>
      <c r="F16" s="1134">
        <f t="shared" si="1"/>
        <v>0.56338028169014087</v>
      </c>
      <c r="G16" s="360">
        <v>640</v>
      </c>
      <c r="H16" s="1119">
        <v>1136</v>
      </c>
      <c r="I16" s="350"/>
      <c r="S16" s="1163"/>
      <c r="T16" s="1118" t="s">
        <v>2825</v>
      </c>
      <c r="U16" s="1134">
        <f t="shared" si="3"/>
        <v>0.5625</v>
      </c>
      <c r="V16" s="360">
        <v>414</v>
      </c>
      <c r="W16" s="1119">
        <v>736</v>
      </c>
      <c r="X16" s="1134">
        <f t="shared" si="2"/>
        <v>0.5625</v>
      </c>
      <c r="Y16" s="360">
        <v>1080</v>
      </c>
      <c r="Z16" s="1119">
        <v>1920</v>
      </c>
      <c r="AA16" s="350"/>
      <c r="AK16" s="1149"/>
      <c r="AL16" s="1149"/>
      <c r="AM16" s="1159"/>
      <c r="AN16" s="1149"/>
      <c r="AO16" s="1149"/>
    </row>
    <row r="17" spans="1:52" ht="16.5" x14ac:dyDescent="0.3">
      <c r="A17" s="1187" t="s">
        <v>2887</v>
      </c>
      <c r="B17" s="1188" t="s">
        <v>2909</v>
      </c>
      <c r="C17" s="1134">
        <f t="shared" si="0"/>
        <v>0.56338028169014087</v>
      </c>
      <c r="D17" s="360">
        <v>320</v>
      </c>
      <c r="E17" s="1119">
        <v>568</v>
      </c>
      <c r="F17" s="1134">
        <f t="shared" si="1"/>
        <v>0.56338028169014087</v>
      </c>
      <c r="G17" s="360">
        <v>640</v>
      </c>
      <c r="H17" s="1119">
        <v>1136</v>
      </c>
      <c r="I17" s="350"/>
      <c r="S17" s="1163"/>
      <c r="T17" s="1118" t="s">
        <v>2826</v>
      </c>
      <c r="U17" s="1134">
        <f t="shared" si="3"/>
        <v>0.56221889055472263</v>
      </c>
      <c r="V17" s="360">
        <v>375</v>
      </c>
      <c r="W17" s="1119">
        <v>667</v>
      </c>
      <c r="X17" s="1134">
        <f t="shared" si="2"/>
        <v>0.56221889055472263</v>
      </c>
      <c r="Y17" s="360">
        <v>750</v>
      </c>
      <c r="Z17" s="1119">
        <v>1334</v>
      </c>
      <c r="AA17" s="350"/>
      <c r="AK17" s="1166" t="s">
        <v>3095</v>
      </c>
      <c r="AL17" s="1166" t="s">
        <v>3096</v>
      </c>
      <c r="AM17" s="1167" t="s">
        <v>3097</v>
      </c>
      <c r="AN17" s="1166" t="s">
        <v>3098</v>
      </c>
      <c r="AO17" s="1166" t="s">
        <v>3099</v>
      </c>
      <c r="AP17" s="1166" t="s">
        <v>3100</v>
      </c>
      <c r="AQ17" s="1166" t="s">
        <v>3101</v>
      </c>
      <c r="AR17" s="1166" t="s">
        <v>3102</v>
      </c>
      <c r="AS17" s="1166" t="s">
        <v>3103</v>
      </c>
      <c r="AT17" s="1166" t="s">
        <v>3104</v>
      </c>
      <c r="AU17" s="1166" t="s">
        <v>3105</v>
      </c>
      <c r="AV17" s="1166" t="s">
        <v>3106</v>
      </c>
      <c r="AW17" s="1166" t="s">
        <v>3107</v>
      </c>
      <c r="AX17" s="1166" t="s">
        <v>3108</v>
      </c>
      <c r="AY17" s="1166" t="s">
        <v>3109</v>
      </c>
      <c r="AZ17" s="1166" t="s">
        <v>3110</v>
      </c>
    </row>
    <row r="18" spans="1:52" ht="16.5" x14ac:dyDescent="0.3">
      <c r="A18" s="1187" t="s">
        <v>2887</v>
      </c>
      <c r="B18" s="1188" t="s">
        <v>2910</v>
      </c>
      <c r="C18" s="1134">
        <f t="shared" si="0"/>
        <v>0.56338028169014087</v>
      </c>
      <c r="D18" s="360">
        <v>320</v>
      </c>
      <c r="E18" s="1119">
        <v>568</v>
      </c>
      <c r="F18" s="1134">
        <f t="shared" si="1"/>
        <v>0.56338028169014087</v>
      </c>
      <c r="G18" s="360">
        <v>640</v>
      </c>
      <c r="H18" s="1119">
        <v>1136</v>
      </c>
      <c r="I18" s="350"/>
      <c r="S18" s="1163"/>
      <c r="T18" s="1118" t="s">
        <v>2827</v>
      </c>
      <c r="U18" s="1134">
        <f t="shared" si="3"/>
        <v>0.5625</v>
      </c>
      <c r="V18" s="360">
        <v>414</v>
      </c>
      <c r="W18" s="1119">
        <v>736</v>
      </c>
      <c r="X18" s="1134">
        <f t="shared" si="2"/>
        <v>0.5625</v>
      </c>
      <c r="Y18" s="360">
        <v>1080</v>
      </c>
      <c r="Z18" s="1119">
        <v>1920</v>
      </c>
      <c r="AA18" s="350"/>
      <c r="AK18" s="1196">
        <f>1/16</f>
        <v>6.25E-2</v>
      </c>
      <c r="AL18" s="1197">
        <f>(COLUMN() - COLUMN($AJ18)) * $AK18</f>
        <v>0.125</v>
      </c>
      <c r="AM18" s="1198">
        <f t="shared" ref="AM18:AZ18" si="4">(COLUMN() - COLUMN($AJ18)) * $AK18</f>
        <v>0.1875</v>
      </c>
      <c r="AN18" s="1199">
        <f t="shared" si="4"/>
        <v>0.25</v>
      </c>
      <c r="AO18" s="1198">
        <f t="shared" si="4"/>
        <v>0.3125</v>
      </c>
      <c r="AP18" s="1197">
        <f t="shared" si="4"/>
        <v>0.375</v>
      </c>
      <c r="AQ18" s="1198">
        <f t="shared" si="4"/>
        <v>0.4375</v>
      </c>
      <c r="AR18" s="1200">
        <f t="shared" si="4"/>
        <v>0.5</v>
      </c>
      <c r="AS18" s="1198">
        <f t="shared" si="4"/>
        <v>0.5625</v>
      </c>
      <c r="AT18" s="1197">
        <f t="shared" si="4"/>
        <v>0.625</v>
      </c>
      <c r="AU18" s="1198">
        <f t="shared" si="4"/>
        <v>0.6875</v>
      </c>
      <c r="AV18" s="1199">
        <f t="shared" si="4"/>
        <v>0.75</v>
      </c>
      <c r="AW18" s="1198">
        <f t="shared" si="4"/>
        <v>0.8125</v>
      </c>
      <c r="AX18" s="1197">
        <f t="shared" si="4"/>
        <v>0.875</v>
      </c>
      <c r="AY18" s="1198">
        <f t="shared" si="4"/>
        <v>0.9375</v>
      </c>
      <c r="AZ18" s="1201">
        <f t="shared" si="4"/>
        <v>1</v>
      </c>
    </row>
    <row r="19" spans="1:52" ht="16.5" x14ac:dyDescent="0.3">
      <c r="A19" s="1187" t="s">
        <v>2887</v>
      </c>
      <c r="B19" s="1188" t="s">
        <v>2918</v>
      </c>
      <c r="C19" s="1134">
        <f t="shared" si="0"/>
        <v>0.56338028169014087</v>
      </c>
      <c r="D19" s="360">
        <v>320</v>
      </c>
      <c r="E19" s="1119">
        <v>568</v>
      </c>
      <c r="F19" s="1134">
        <f t="shared" si="1"/>
        <v>0.56338028169014087</v>
      </c>
      <c r="G19" s="360">
        <v>640</v>
      </c>
      <c r="H19" s="1119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63"/>
      <c r="T19" s="1118" t="s">
        <v>2828</v>
      </c>
      <c r="U19" s="1134">
        <f t="shared" si="3"/>
        <v>0.56221889055472263</v>
      </c>
      <c r="V19" s="360">
        <v>375</v>
      </c>
      <c r="W19" s="1119">
        <v>667</v>
      </c>
      <c r="X19" s="1134">
        <f t="shared" si="2"/>
        <v>0.56221889055472263</v>
      </c>
      <c r="Y19" s="360">
        <v>750</v>
      </c>
      <c r="Z19" s="1119">
        <v>1334</v>
      </c>
      <c r="AA19" s="350"/>
      <c r="AK19" s="1149"/>
      <c r="AL19" s="1149"/>
      <c r="AM19" s="1159"/>
      <c r="AN19" s="1149"/>
      <c r="AO19" s="1149"/>
    </row>
    <row r="20" spans="1:52" ht="16.5" x14ac:dyDescent="0.3">
      <c r="A20" s="1187" t="s">
        <v>2887</v>
      </c>
      <c r="B20" s="1188" t="s">
        <v>2973</v>
      </c>
      <c r="C20" s="1134">
        <f t="shared" si="0"/>
        <v>0.5</v>
      </c>
      <c r="D20" s="360">
        <v>320</v>
      </c>
      <c r="E20" s="1119">
        <v>640</v>
      </c>
      <c r="F20" s="1134">
        <f t="shared" si="1"/>
        <v>0.5</v>
      </c>
      <c r="G20" s="360">
        <v>480</v>
      </c>
      <c r="H20" s="1119">
        <v>960</v>
      </c>
      <c r="I20" s="350"/>
      <c r="K20" s="858">
        <f>J19/J5</f>
        <v>913.83495145631059</v>
      </c>
      <c r="L20" s="858">
        <f>J19/J3</f>
        <v>308.03571428571428</v>
      </c>
      <c r="N20" s="858">
        <f>P20-N19</f>
        <v>-59.464285714285722</v>
      </c>
      <c r="P20" s="858">
        <f>N19/J3</f>
        <v>273.53571428571428</v>
      </c>
      <c r="S20" s="1163"/>
      <c r="T20" s="1118" t="s">
        <v>2829</v>
      </c>
      <c r="U20" s="1134">
        <f t="shared" si="3"/>
        <v>0.5625</v>
      </c>
      <c r="V20" s="360">
        <v>414</v>
      </c>
      <c r="W20" s="1119">
        <v>736</v>
      </c>
      <c r="X20" s="1134">
        <f t="shared" si="2"/>
        <v>0.5625</v>
      </c>
      <c r="Y20" s="360">
        <v>1080</v>
      </c>
      <c r="Z20" s="1119">
        <v>1920</v>
      </c>
      <c r="AA20" s="350"/>
      <c r="AK20" s="1169" t="s">
        <v>2162</v>
      </c>
      <c r="AL20" s="1166" t="s">
        <v>3112</v>
      </c>
      <c r="AM20" s="1168" t="s">
        <v>3111</v>
      </c>
      <c r="AN20" s="1149"/>
      <c r="AO20" s="1149"/>
    </row>
    <row r="21" spans="1:52" ht="16.5" x14ac:dyDescent="0.3">
      <c r="A21" s="1187" t="s">
        <v>2887</v>
      </c>
      <c r="B21" s="1188" t="s">
        <v>2932</v>
      </c>
      <c r="C21" s="1134">
        <f t="shared" si="0"/>
        <v>0.5625</v>
      </c>
      <c r="D21" s="360">
        <v>360</v>
      </c>
      <c r="E21" s="1119">
        <v>640</v>
      </c>
      <c r="F21" s="1134">
        <f t="shared" si="1"/>
        <v>0.5625</v>
      </c>
      <c r="G21" s="360">
        <v>1080</v>
      </c>
      <c r="H21" s="1119">
        <v>1920</v>
      </c>
      <c r="I21" s="350"/>
      <c r="K21" s="858">
        <f>K19-K20</f>
        <v>71.165048543689409</v>
      </c>
      <c r="L21" s="858">
        <f>K19-L20</f>
        <v>676.96428571428578</v>
      </c>
      <c r="N21" s="858">
        <f>P21-N19</f>
        <v>370</v>
      </c>
      <c r="P21" s="858">
        <f>N19/J10</f>
        <v>703</v>
      </c>
      <c r="S21" s="1163"/>
      <c r="T21" s="1118" t="s">
        <v>2830</v>
      </c>
      <c r="U21" s="1134">
        <f t="shared" si="3"/>
        <v>0.56221889055472263</v>
      </c>
      <c r="V21" s="360">
        <v>375</v>
      </c>
      <c r="W21" s="1119">
        <v>667</v>
      </c>
      <c r="X21" s="1134">
        <f t="shared" si="2"/>
        <v>0.56221889055472263</v>
      </c>
      <c r="Y21" s="360">
        <v>750</v>
      </c>
      <c r="Z21" s="1119">
        <v>1334</v>
      </c>
      <c r="AA21" s="350"/>
      <c r="AK21" s="1170">
        <v>1</v>
      </c>
      <c r="AL21" s="1174">
        <v>289</v>
      </c>
      <c r="AM21" s="1171"/>
      <c r="AN21" s="1149">
        <f>AL21/16</f>
        <v>18.0625</v>
      </c>
      <c r="AO21" s="1149"/>
    </row>
    <row r="22" spans="1:52" ht="16.5" x14ac:dyDescent="0.3">
      <c r="A22" s="1187" t="s">
        <v>2887</v>
      </c>
      <c r="B22" s="1188" t="s">
        <v>2937</v>
      </c>
      <c r="C22" s="1134">
        <f t="shared" si="0"/>
        <v>0.5625</v>
      </c>
      <c r="D22" s="360">
        <v>360</v>
      </c>
      <c r="E22" s="1119">
        <v>640</v>
      </c>
      <c r="F22" s="1134">
        <f t="shared" si="1"/>
        <v>0.5625</v>
      </c>
      <c r="G22" s="360">
        <v>1080</v>
      </c>
      <c r="H22" s="1119">
        <v>1920</v>
      </c>
      <c r="I22" s="350"/>
      <c r="K22" s="858">
        <v>642</v>
      </c>
      <c r="L22" s="347">
        <v>642</v>
      </c>
      <c r="S22" s="1163"/>
      <c r="T22" s="1118" t="s">
        <v>2831</v>
      </c>
      <c r="U22" s="1134">
        <f t="shared" si="3"/>
        <v>0.5625</v>
      </c>
      <c r="V22" s="360">
        <v>414</v>
      </c>
      <c r="W22" s="1119">
        <v>736</v>
      </c>
      <c r="X22" s="1134">
        <f t="shared" si="2"/>
        <v>0.5625</v>
      </c>
      <c r="Y22" s="360">
        <v>1080</v>
      </c>
      <c r="Z22" s="1119">
        <v>1920</v>
      </c>
      <c r="AA22" s="350"/>
      <c r="AK22" s="1170">
        <v>1.0625</v>
      </c>
      <c r="AL22" s="1174">
        <v>298</v>
      </c>
      <c r="AM22" s="1171"/>
      <c r="AN22" s="1149">
        <f t="shared" ref="AN22:AN25" si="5">AL22/16</f>
        <v>18.625</v>
      </c>
      <c r="AO22" s="1149"/>
    </row>
    <row r="23" spans="1:52" ht="16.5" x14ac:dyDescent="0.3">
      <c r="A23" s="1187" t="s">
        <v>2887</v>
      </c>
      <c r="B23" s="1188" t="s">
        <v>2938</v>
      </c>
      <c r="C23" s="1134">
        <f t="shared" si="0"/>
        <v>0.5625</v>
      </c>
      <c r="D23" s="360">
        <v>360</v>
      </c>
      <c r="E23" s="1119">
        <v>640</v>
      </c>
      <c r="F23" s="1134">
        <f t="shared" si="1"/>
        <v>0.5625</v>
      </c>
      <c r="G23" s="360">
        <v>1080</v>
      </c>
      <c r="H23" s="1119">
        <v>1920</v>
      </c>
      <c r="I23" s="350"/>
      <c r="K23" s="858">
        <f>K22-K21</f>
        <v>570.83495145631059</v>
      </c>
      <c r="L23" s="347">
        <f>L22-L21</f>
        <v>-34.964285714285779</v>
      </c>
      <c r="S23" s="1163"/>
      <c r="T23" s="1118" t="s">
        <v>2832</v>
      </c>
      <c r="U23" s="1134">
        <f t="shared" si="3"/>
        <v>0.56221889055472263</v>
      </c>
      <c r="V23" s="360">
        <v>375</v>
      </c>
      <c r="W23" s="1119">
        <v>667</v>
      </c>
      <c r="X23" s="1134">
        <f t="shared" si="2"/>
        <v>0.56221889055472263</v>
      </c>
      <c r="Y23" s="360">
        <v>750</v>
      </c>
      <c r="Z23" s="1119">
        <v>1334</v>
      </c>
      <c r="AA23" s="350"/>
      <c r="AK23" s="1176">
        <v>1.125</v>
      </c>
      <c r="AL23" s="1177">
        <v>307</v>
      </c>
      <c r="AM23" s="1178"/>
      <c r="AN23" s="1149">
        <f t="shared" si="5"/>
        <v>19.1875</v>
      </c>
      <c r="AO23" s="1149"/>
    </row>
    <row r="24" spans="1:52" ht="16.5" x14ac:dyDescent="0.3">
      <c r="A24" s="1187" t="s">
        <v>2887</v>
      </c>
      <c r="B24" s="1188" t="s">
        <v>2939</v>
      </c>
      <c r="C24" s="1134">
        <f t="shared" si="0"/>
        <v>0.5625</v>
      </c>
      <c r="D24" s="360">
        <v>360</v>
      </c>
      <c r="E24" s="1119">
        <v>640</v>
      </c>
      <c r="F24" s="1134">
        <f t="shared" si="1"/>
        <v>0.5625</v>
      </c>
      <c r="G24" s="360">
        <v>1080</v>
      </c>
      <c r="H24" s="1119">
        <v>1920</v>
      </c>
      <c r="I24" s="350"/>
      <c r="M24" s="457" t="s">
        <v>71</v>
      </c>
      <c r="N24" s="457" t="s">
        <v>3092</v>
      </c>
      <c r="O24" s="457" t="s">
        <v>58</v>
      </c>
      <c r="S24" s="1163"/>
      <c r="T24" s="1118" t="s">
        <v>2833</v>
      </c>
      <c r="U24" s="1134">
        <f t="shared" si="3"/>
        <v>0.74963396778916547</v>
      </c>
      <c r="V24" s="360">
        <v>1024</v>
      </c>
      <c r="W24" s="1119">
        <v>1366</v>
      </c>
      <c r="X24" s="1134">
        <f t="shared" si="2"/>
        <v>0.74963396778916547</v>
      </c>
      <c r="Y24" s="360">
        <v>2048</v>
      </c>
      <c r="Z24" s="1119">
        <v>2732</v>
      </c>
      <c r="AA24" s="350"/>
      <c r="AK24" s="1170">
        <v>1.25</v>
      </c>
      <c r="AL24" s="1174"/>
      <c r="AM24" s="1171">
        <v>327</v>
      </c>
      <c r="AN24" s="1149">
        <f t="shared" si="5"/>
        <v>0</v>
      </c>
      <c r="AO24" s="1149"/>
    </row>
    <row r="25" spans="1:52" ht="16.5" x14ac:dyDescent="0.3">
      <c r="A25" s="1187" t="s">
        <v>2887</v>
      </c>
      <c r="B25" s="1188" t="s">
        <v>2940</v>
      </c>
      <c r="C25" s="1134">
        <f t="shared" si="0"/>
        <v>0.5625</v>
      </c>
      <c r="D25" s="360">
        <v>360</v>
      </c>
      <c r="E25" s="1119">
        <v>640</v>
      </c>
      <c r="F25" s="1134">
        <f t="shared" si="1"/>
        <v>0.5625</v>
      </c>
      <c r="G25" s="360">
        <v>1440</v>
      </c>
      <c r="H25" s="1119">
        <v>2560</v>
      </c>
      <c r="I25" s="350"/>
      <c r="L25" s="423" t="s">
        <v>3093</v>
      </c>
      <c r="M25" s="347">
        <v>872</v>
      </c>
      <c r="N25" s="347">
        <v>618</v>
      </c>
      <c r="O25" s="347">
        <f>N25/M25</f>
        <v>0.70871559633027525</v>
      </c>
      <c r="S25" s="1163"/>
      <c r="T25" s="1118" t="s">
        <v>2858</v>
      </c>
      <c r="U25" s="1134">
        <f t="shared" si="3"/>
        <v>0.75</v>
      </c>
      <c r="V25" s="360">
        <v>768</v>
      </c>
      <c r="W25" s="1119">
        <v>1024</v>
      </c>
      <c r="X25" s="1134">
        <f t="shared" si="2"/>
        <v>0.75</v>
      </c>
      <c r="Y25" s="360">
        <v>1536</v>
      </c>
      <c r="Z25" s="1119">
        <v>2048</v>
      </c>
      <c r="AA25" s="350"/>
      <c r="AK25" s="1172">
        <v>1.3125</v>
      </c>
      <c r="AL25" s="1175"/>
      <c r="AM25" s="1173">
        <v>336</v>
      </c>
      <c r="AN25" s="1149">
        <f t="shared" si="5"/>
        <v>0</v>
      </c>
      <c r="AO25" s="1149"/>
    </row>
    <row r="26" spans="1:52" ht="16.5" x14ac:dyDescent="0.3">
      <c r="A26" s="1187" t="s">
        <v>2887</v>
      </c>
      <c r="B26" s="1188" t="s">
        <v>2941</v>
      </c>
      <c r="C26" s="1134">
        <f t="shared" si="0"/>
        <v>0.5625</v>
      </c>
      <c r="D26" s="360">
        <v>360</v>
      </c>
      <c r="E26" s="1119">
        <v>640</v>
      </c>
      <c r="F26" s="1134">
        <f t="shared" si="1"/>
        <v>0.5625</v>
      </c>
      <c r="G26" s="360">
        <v>1440</v>
      </c>
      <c r="H26" s="1119">
        <v>2560</v>
      </c>
      <c r="I26" s="350"/>
      <c r="L26" s="1165" t="s">
        <v>3094</v>
      </c>
      <c r="M26" s="858">
        <f>M25*N27</f>
        <v>451.52103559870545</v>
      </c>
      <c r="N26" s="347">
        <v>320</v>
      </c>
      <c r="O26" s="347">
        <f>N26/M26</f>
        <v>0.70871559633027525</v>
      </c>
      <c r="S26" s="1163"/>
      <c r="T26" s="1118" t="s">
        <v>2834</v>
      </c>
      <c r="U26" s="1134">
        <f t="shared" si="3"/>
        <v>0.75</v>
      </c>
      <c r="V26" s="360">
        <v>768</v>
      </c>
      <c r="W26" s="1119">
        <v>1024</v>
      </c>
      <c r="X26" s="1134">
        <f t="shared" si="2"/>
        <v>0.75</v>
      </c>
      <c r="Y26" s="360">
        <v>1536</v>
      </c>
      <c r="Z26" s="1119">
        <v>2048</v>
      </c>
      <c r="AA26" s="350"/>
      <c r="AK26" s="1149"/>
      <c r="AL26" s="1149"/>
      <c r="AM26" s="1159"/>
      <c r="AN26" s="1149"/>
      <c r="AO26" s="1149"/>
    </row>
    <row r="27" spans="1:52" ht="16.5" x14ac:dyDescent="0.3">
      <c r="A27" s="1187" t="s">
        <v>2887</v>
      </c>
      <c r="B27" s="1188" t="s">
        <v>2954</v>
      </c>
      <c r="C27" s="1134">
        <f t="shared" si="0"/>
        <v>0.5625</v>
      </c>
      <c r="D27" s="360">
        <v>360</v>
      </c>
      <c r="E27" s="1119">
        <v>640</v>
      </c>
      <c r="F27" s="1134">
        <f t="shared" si="1"/>
        <v>0.5625</v>
      </c>
      <c r="G27" s="360">
        <v>1440</v>
      </c>
      <c r="H27" s="1119">
        <v>2560</v>
      </c>
      <c r="I27" s="350"/>
      <c r="L27" s="1165" t="s">
        <v>58</v>
      </c>
      <c r="M27" s="411">
        <f>M26/M25</f>
        <v>0.51779935275080902</v>
      </c>
      <c r="N27" s="411">
        <f>N26/N25</f>
        <v>0.51779935275080902</v>
      </c>
      <c r="S27" s="1163"/>
      <c r="T27" s="1118" t="s">
        <v>2835</v>
      </c>
      <c r="U27" s="1134">
        <f t="shared" si="3"/>
        <v>0.75</v>
      </c>
      <c r="V27" s="360">
        <v>768</v>
      </c>
      <c r="W27" s="1119">
        <v>1024</v>
      </c>
      <c r="X27" s="1134">
        <f t="shared" si="2"/>
        <v>0.75</v>
      </c>
      <c r="Y27" s="360">
        <v>768</v>
      </c>
      <c r="Z27" s="1119">
        <v>1024</v>
      </c>
      <c r="AA27" s="350"/>
      <c r="AK27" s="1149"/>
      <c r="AL27" s="1149"/>
      <c r="AM27" s="1159"/>
      <c r="AN27" s="1149"/>
      <c r="AO27" s="1149"/>
    </row>
    <row r="28" spans="1:52" ht="16.5" x14ac:dyDescent="0.3">
      <c r="A28" s="1187" t="s">
        <v>2887</v>
      </c>
      <c r="B28" s="1188" t="s">
        <v>2963</v>
      </c>
      <c r="C28" s="1134">
        <f t="shared" si="0"/>
        <v>0.5625</v>
      </c>
      <c r="D28" s="360">
        <v>360</v>
      </c>
      <c r="E28" s="1119">
        <v>640</v>
      </c>
      <c r="F28" s="1134">
        <f t="shared" si="1"/>
        <v>0.5625</v>
      </c>
      <c r="G28" s="360">
        <v>1080</v>
      </c>
      <c r="H28" s="1119">
        <v>1920</v>
      </c>
      <c r="I28" s="350"/>
      <c r="S28" s="1163"/>
      <c r="T28" s="1118" t="s">
        <v>2836</v>
      </c>
      <c r="U28" s="1134">
        <f t="shared" si="3"/>
        <v>0.75</v>
      </c>
      <c r="V28" s="360">
        <v>768</v>
      </c>
      <c r="W28" s="1119">
        <v>1024</v>
      </c>
      <c r="X28" s="1134">
        <f t="shared" si="2"/>
        <v>0.75</v>
      </c>
      <c r="Y28" s="360">
        <v>1536</v>
      </c>
      <c r="Z28" s="1119">
        <v>2048</v>
      </c>
      <c r="AA28" s="350"/>
      <c r="AK28" s="1149"/>
      <c r="AL28" s="1149"/>
      <c r="AM28" s="1159"/>
      <c r="AN28" s="1149"/>
      <c r="AO28" s="1149"/>
    </row>
    <row r="29" spans="1:52" ht="16.5" x14ac:dyDescent="0.3">
      <c r="A29" s="1187" t="s">
        <v>2887</v>
      </c>
      <c r="B29" s="1188" t="s">
        <v>2964</v>
      </c>
      <c r="C29" s="1134">
        <f t="shared" si="0"/>
        <v>0.5625</v>
      </c>
      <c r="D29" s="360">
        <v>360</v>
      </c>
      <c r="E29" s="1119">
        <v>640</v>
      </c>
      <c r="F29" s="1134">
        <f t="shared" si="1"/>
        <v>0.5625</v>
      </c>
      <c r="G29" s="360">
        <v>1080</v>
      </c>
      <c r="H29" s="1119">
        <v>1920</v>
      </c>
      <c r="I29" s="350"/>
      <c r="L29" s="1193"/>
      <c r="M29" s="1192" t="s">
        <v>1653</v>
      </c>
      <c r="N29" s="1193" t="s">
        <v>3113</v>
      </c>
      <c r="S29" s="1163"/>
      <c r="T29" s="1118" t="s">
        <v>2837</v>
      </c>
      <c r="U29" s="1134">
        <f t="shared" si="3"/>
        <v>0.56224350205198359</v>
      </c>
      <c r="V29" s="360">
        <v>411</v>
      </c>
      <c r="W29" s="1119">
        <v>731</v>
      </c>
      <c r="X29" s="1134">
        <f t="shared" si="2"/>
        <v>0.5625</v>
      </c>
      <c r="Y29" s="360">
        <v>1440</v>
      </c>
      <c r="Z29" s="1119">
        <v>2560</v>
      </c>
      <c r="AA29" s="350"/>
      <c r="AK29" s="1149"/>
      <c r="AL29" s="1149"/>
      <c r="AM29" s="1159"/>
      <c r="AN29" s="1149"/>
      <c r="AO29" s="1149"/>
    </row>
    <row r="30" spans="1:52" ht="16.5" x14ac:dyDescent="0.3">
      <c r="A30" s="1187" t="s">
        <v>2887</v>
      </c>
      <c r="B30" s="1188" t="s">
        <v>2967</v>
      </c>
      <c r="C30" s="1134">
        <f t="shared" si="0"/>
        <v>0.5625</v>
      </c>
      <c r="D30" s="360">
        <v>360</v>
      </c>
      <c r="E30" s="1119">
        <v>640</v>
      </c>
      <c r="F30" s="1134">
        <f t="shared" si="1"/>
        <v>0.5625</v>
      </c>
      <c r="G30" s="360">
        <v>1440</v>
      </c>
      <c r="H30" s="1119">
        <v>2560</v>
      </c>
      <c r="I30" s="350"/>
      <c r="L30" s="347">
        <v>1000</v>
      </c>
      <c r="M30" s="347">
        <v>160</v>
      </c>
      <c r="N30" s="411">
        <f>L30/M30</f>
        <v>6.25</v>
      </c>
      <c r="S30" s="1163"/>
      <c r="T30" s="1118" t="s">
        <v>2838</v>
      </c>
      <c r="U30" s="1134">
        <f t="shared" si="3"/>
        <v>0.56224350205198359</v>
      </c>
      <c r="V30" s="360">
        <v>411</v>
      </c>
      <c r="W30" s="1119">
        <v>731</v>
      </c>
      <c r="X30" s="1134">
        <f t="shared" si="2"/>
        <v>0.5625</v>
      </c>
      <c r="Y30" s="360">
        <v>1080</v>
      </c>
      <c r="Z30" s="1119">
        <v>1920</v>
      </c>
      <c r="AA30" s="350"/>
      <c r="AK30" s="1149"/>
      <c r="AL30" s="1149"/>
      <c r="AM30" s="1159"/>
      <c r="AN30" s="1149"/>
      <c r="AO30" s="1149"/>
    </row>
    <row r="31" spans="1:52" ht="16.5" x14ac:dyDescent="0.3">
      <c r="A31" s="1187" t="s">
        <v>2887</v>
      </c>
      <c r="B31" s="1188" t="s">
        <v>2844</v>
      </c>
      <c r="C31" s="1134">
        <f t="shared" si="0"/>
        <v>0.5625</v>
      </c>
      <c r="D31" s="360">
        <v>360</v>
      </c>
      <c r="E31" s="1119">
        <v>640</v>
      </c>
      <c r="F31" s="1134">
        <f t="shared" si="1"/>
        <v>0.5625</v>
      </c>
      <c r="G31" s="360">
        <v>1440</v>
      </c>
      <c r="H31" s="1119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63"/>
      <c r="T31" s="1118" t="s">
        <v>2839</v>
      </c>
      <c r="U31" s="1134">
        <f t="shared" si="3"/>
        <v>0.56224350205198359</v>
      </c>
      <c r="V31" s="360">
        <v>411</v>
      </c>
      <c r="W31" s="1119">
        <v>731</v>
      </c>
      <c r="X31" s="1134">
        <f t="shared" si="2"/>
        <v>0.5625</v>
      </c>
      <c r="Y31" s="360">
        <v>1080</v>
      </c>
      <c r="Z31" s="1119">
        <v>1920</v>
      </c>
      <c r="AA31" s="350"/>
      <c r="AK31" s="1149"/>
      <c r="AL31" s="1149"/>
      <c r="AM31" s="1159"/>
      <c r="AN31" s="1149"/>
      <c r="AO31" s="1149"/>
    </row>
    <row r="32" spans="1:52" ht="16.5" x14ac:dyDescent="0.3">
      <c r="A32" s="1187" t="s">
        <v>2887</v>
      </c>
      <c r="B32" s="1188" t="s">
        <v>2972</v>
      </c>
      <c r="C32" s="1134">
        <f t="shared" si="0"/>
        <v>0.5625</v>
      </c>
      <c r="D32" s="360">
        <v>360</v>
      </c>
      <c r="E32" s="1119">
        <v>640</v>
      </c>
      <c r="F32" s="1134">
        <f t="shared" si="1"/>
        <v>0.5625</v>
      </c>
      <c r="G32" s="360">
        <v>720</v>
      </c>
      <c r="H32" s="1119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63"/>
      <c r="T32" s="1118" t="s">
        <v>2840</v>
      </c>
      <c r="U32" s="1134">
        <f t="shared" si="3"/>
        <v>0.56224350205198359</v>
      </c>
      <c r="V32" s="360">
        <v>411</v>
      </c>
      <c r="W32" s="1119">
        <v>731</v>
      </c>
      <c r="X32" s="1134">
        <f t="shared" si="2"/>
        <v>0.5625</v>
      </c>
      <c r="Y32" s="360">
        <v>1440</v>
      </c>
      <c r="Z32" s="1119">
        <v>2560</v>
      </c>
      <c r="AA32" s="350"/>
      <c r="AK32" s="1149"/>
      <c r="AL32" s="1149"/>
      <c r="AM32" s="1159"/>
      <c r="AN32" s="1149"/>
      <c r="AO32" s="1149"/>
    </row>
    <row r="33" spans="1:41" ht="16.5" x14ac:dyDescent="0.3">
      <c r="A33" s="1187" t="s">
        <v>2887</v>
      </c>
      <c r="B33" s="1188" t="s">
        <v>2974</v>
      </c>
      <c r="C33" s="1134">
        <f t="shared" si="0"/>
        <v>0.5625</v>
      </c>
      <c r="D33" s="360">
        <v>360</v>
      </c>
      <c r="E33" s="1119">
        <v>640</v>
      </c>
      <c r="F33" s="1134">
        <f t="shared" si="1"/>
        <v>0.5625</v>
      </c>
      <c r="G33" s="360">
        <v>720</v>
      </c>
      <c r="H33" s="1119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63"/>
      <c r="T33" s="1118" t="s">
        <v>2841</v>
      </c>
      <c r="U33" s="1134">
        <f t="shared" si="3"/>
        <v>0.56224350205198359</v>
      </c>
      <c r="V33" s="360">
        <v>411</v>
      </c>
      <c r="W33" s="1119">
        <v>731</v>
      </c>
      <c r="X33" s="1134">
        <f t="shared" si="2"/>
        <v>0.5625</v>
      </c>
      <c r="Y33" s="360">
        <v>1080</v>
      </c>
      <c r="Z33" s="1119">
        <v>1920</v>
      </c>
      <c r="AA33" s="350"/>
      <c r="AK33" s="1149"/>
      <c r="AL33" s="1149"/>
      <c r="AM33" s="1159"/>
      <c r="AN33" s="1149"/>
      <c r="AO33" s="1149"/>
    </row>
    <row r="34" spans="1:41" ht="16.5" x14ac:dyDescent="0.3">
      <c r="A34" s="1187" t="s">
        <v>2887</v>
      </c>
      <c r="B34" s="1188" t="s">
        <v>2979</v>
      </c>
      <c r="C34" s="1134">
        <f t="shared" si="0"/>
        <v>0.5625</v>
      </c>
      <c r="D34" s="360">
        <v>360</v>
      </c>
      <c r="E34" s="1119">
        <v>640</v>
      </c>
      <c r="F34" s="1134">
        <f t="shared" si="1"/>
        <v>0.5625</v>
      </c>
      <c r="G34" s="360">
        <v>1080</v>
      </c>
      <c r="H34" s="1119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63"/>
      <c r="T34" s="1118" t="s">
        <v>2842</v>
      </c>
      <c r="U34" s="1134">
        <f t="shared" si="3"/>
        <v>0.49939246658566222</v>
      </c>
      <c r="V34" s="360">
        <v>411</v>
      </c>
      <c r="W34" s="1119">
        <v>823</v>
      </c>
      <c r="X34" s="1134">
        <f t="shared" si="2"/>
        <v>0.5</v>
      </c>
      <c r="Y34" s="360">
        <v>1440</v>
      </c>
      <c r="Z34" s="1119">
        <v>2880</v>
      </c>
      <c r="AA34" s="350"/>
      <c r="AK34" s="1149"/>
      <c r="AL34" s="1149"/>
      <c r="AM34" s="1159"/>
      <c r="AN34" s="1149"/>
      <c r="AO34" s="1149"/>
    </row>
    <row r="35" spans="1:41" ht="16.5" x14ac:dyDescent="0.3">
      <c r="A35" s="1187" t="s">
        <v>2887</v>
      </c>
      <c r="B35" s="1188" t="s">
        <v>2982</v>
      </c>
      <c r="C35" s="1134">
        <f t="shared" si="0"/>
        <v>0.5625</v>
      </c>
      <c r="D35" s="360">
        <v>360</v>
      </c>
      <c r="E35" s="1119">
        <v>640</v>
      </c>
      <c r="F35" s="1134">
        <f t="shared" si="1"/>
        <v>0.5625</v>
      </c>
      <c r="G35" s="360">
        <v>720</v>
      </c>
      <c r="H35" s="1119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63"/>
      <c r="T35" s="1118" t="s">
        <v>2843</v>
      </c>
      <c r="U35" s="1134">
        <f t="shared" si="3"/>
        <v>0.56271981242672919</v>
      </c>
      <c r="V35" s="360">
        <v>480</v>
      </c>
      <c r="W35" s="1119">
        <v>853</v>
      </c>
      <c r="X35" s="1134">
        <f t="shared" si="2"/>
        <v>0.5625</v>
      </c>
      <c r="Y35" s="360">
        <v>1440</v>
      </c>
      <c r="Z35" s="1119">
        <v>2560</v>
      </c>
      <c r="AA35" s="350"/>
      <c r="AK35" s="1149"/>
      <c r="AL35" s="1149"/>
      <c r="AM35" s="1159"/>
      <c r="AN35" s="1149"/>
      <c r="AO35" s="1149"/>
    </row>
    <row r="36" spans="1:41" ht="16.5" x14ac:dyDescent="0.3">
      <c r="A36" s="1187" t="s">
        <v>2887</v>
      </c>
      <c r="B36" s="1188" t="s">
        <v>3009</v>
      </c>
      <c r="C36" s="1134">
        <f t="shared" si="0"/>
        <v>0.5625</v>
      </c>
      <c r="D36" s="360">
        <v>360</v>
      </c>
      <c r="E36" s="1119">
        <v>640</v>
      </c>
      <c r="F36" s="1134">
        <f t="shared" si="1"/>
        <v>0.5625</v>
      </c>
      <c r="G36" s="360">
        <v>1080</v>
      </c>
      <c r="H36" s="1119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63"/>
      <c r="T36" s="1118" t="s">
        <v>2844</v>
      </c>
      <c r="U36" s="1134">
        <f t="shared" si="3"/>
        <v>0.5625</v>
      </c>
      <c r="V36" s="360">
        <v>360</v>
      </c>
      <c r="W36" s="1119">
        <v>640</v>
      </c>
      <c r="X36" s="1134">
        <f t="shared" si="2"/>
        <v>0.5625</v>
      </c>
      <c r="Y36" s="360">
        <v>1440</v>
      </c>
      <c r="Z36" s="1119">
        <v>2560</v>
      </c>
      <c r="AA36" s="350"/>
      <c r="AK36" s="1149"/>
      <c r="AL36" s="1149"/>
      <c r="AM36" s="1159"/>
      <c r="AN36" s="1149"/>
      <c r="AO36" s="1149"/>
    </row>
    <row r="37" spans="1:41" ht="16.5" x14ac:dyDescent="0.3">
      <c r="A37" s="1187" t="s">
        <v>2887</v>
      </c>
      <c r="B37" s="1188" t="s">
        <v>3010</v>
      </c>
      <c r="C37" s="1134">
        <f t="shared" si="0"/>
        <v>0.5625</v>
      </c>
      <c r="D37" s="360">
        <v>360</v>
      </c>
      <c r="E37" s="1119">
        <v>640</v>
      </c>
      <c r="F37" s="1134">
        <f t="shared" si="1"/>
        <v>0.5625</v>
      </c>
      <c r="G37" s="360">
        <v>1440</v>
      </c>
      <c r="H37" s="1119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63"/>
      <c r="T37" s="1118" t="s">
        <v>2845</v>
      </c>
      <c r="U37" s="1134">
        <f t="shared" si="3"/>
        <v>0.5625</v>
      </c>
      <c r="V37" s="360">
        <v>360</v>
      </c>
      <c r="W37" s="1119">
        <v>640</v>
      </c>
      <c r="X37" s="1134">
        <f t="shared" si="2"/>
        <v>0.5625</v>
      </c>
      <c r="Y37" s="360">
        <v>1440</v>
      </c>
      <c r="Z37" s="1119">
        <v>2560</v>
      </c>
      <c r="AA37" s="350"/>
      <c r="AK37" s="1149"/>
      <c r="AL37" s="1149"/>
      <c r="AM37" s="1159"/>
      <c r="AN37" s="1149"/>
      <c r="AO37" s="1149"/>
    </row>
    <row r="38" spans="1:41" ht="16.5" x14ac:dyDescent="0.3">
      <c r="A38" s="1187" t="s">
        <v>2887</v>
      </c>
      <c r="B38" s="1188" t="s">
        <v>3025</v>
      </c>
      <c r="C38" s="1134">
        <f t="shared" si="0"/>
        <v>0.5625</v>
      </c>
      <c r="D38" s="360">
        <v>360</v>
      </c>
      <c r="E38" s="1119">
        <v>640</v>
      </c>
      <c r="F38" s="1134">
        <f t="shared" si="1"/>
        <v>0.5625</v>
      </c>
      <c r="G38" s="360">
        <v>1440</v>
      </c>
      <c r="H38" s="1119">
        <v>2560</v>
      </c>
      <c r="I38" s="350"/>
      <c r="S38" s="1163"/>
      <c r="T38" s="1118" t="s">
        <v>2846</v>
      </c>
      <c r="U38" s="1134">
        <f t="shared" si="3"/>
        <v>0.5625</v>
      </c>
      <c r="V38" s="360">
        <v>360</v>
      </c>
      <c r="W38" s="1119">
        <v>640</v>
      </c>
      <c r="X38" s="1134">
        <f t="shared" si="2"/>
        <v>0.5625</v>
      </c>
      <c r="Y38" s="360">
        <v>1440</v>
      </c>
      <c r="Z38" s="1119">
        <v>2560</v>
      </c>
      <c r="AA38" s="350"/>
      <c r="AK38" s="1149"/>
      <c r="AL38" s="1149"/>
      <c r="AM38" s="1159"/>
      <c r="AN38" s="1149"/>
      <c r="AO38" s="1149"/>
    </row>
    <row r="39" spans="1:41" ht="16.5" x14ac:dyDescent="0.3">
      <c r="A39" s="1187" t="s">
        <v>2887</v>
      </c>
      <c r="B39" s="1188" t="s">
        <v>3026</v>
      </c>
      <c r="C39" s="1134">
        <f t="shared" si="0"/>
        <v>0.5625</v>
      </c>
      <c r="D39" s="360">
        <v>360</v>
      </c>
      <c r="E39" s="1119">
        <v>640</v>
      </c>
      <c r="F39" s="1134">
        <f t="shared" si="1"/>
        <v>0.5625</v>
      </c>
      <c r="G39" s="360">
        <v>1440</v>
      </c>
      <c r="H39" s="1119">
        <v>2560</v>
      </c>
      <c r="I39" s="350"/>
      <c r="S39" s="1163"/>
      <c r="T39" s="1118" t="s">
        <v>2847</v>
      </c>
      <c r="U39" s="1134">
        <f t="shared" si="3"/>
        <v>0.56271981242672919</v>
      </c>
      <c r="V39" s="360">
        <v>480</v>
      </c>
      <c r="W39" s="1119">
        <v>853</v>
      </c>
      <c r="X39" s="1134">
        <f t="shared" si="2"/>
        <v>0.5625</v>
      </c>
      <c r="Y39" s="360">
        <v>1080</v>
      </c>
      <c r="Z39" s="1119">
        <v>1920</v>
      </c>
      <c r="AA39" s="350"/>
      <c r="AK39" s="1149"/>
      <c r="AL39" s="1149"/>
      <c r="AM39" s="1159"/>
      <c r="AN39" s="1149"/>
      <c r="AO39" s="1149"/>
    </row>
    <row r="40" spans="1:41" ht="16.5" x14ac:dyDescent="0.3">
      <c r="A40" s="1187" t="s">
        <v>2887</v>
      </c>
      <c r="B40" s="1188" t="s">
        <v>3027</v>
      </c>
      <c r="C40" s="1134">
        <f t="shared" si="0"/>
        <v>0.5625</v>
      </c>
      <c r="D40" s="360">
        <v>360</v>
      </c>
      <c r="E40" s="1119">
        <v>640</v>
      </c>
      <c r="F40" s="1134">
        <f t="shared" si="1"/>
        <v>0.5625</v>
      </c>
      <c r="G40" s="360">
        <v>1440</v>
      </c>
      <c r="H40" s="1119">
        <v>2560</v>
      </c>
      <c r="I40" s="350"/>
      <c r="S40" s="1163"/>
      <c r="T40" s="1118" t="s">
        <v>2848</v>
      </c>
      <c r="U40" s="1134">
        <f t="shared" si="3"/>
        <v>0.48648648648648651</v>
      </c>
      <c r="V40" s="360">
        <v>360</v>
      </c>
      <c r="W40" s="1119">
        <v>740</v>
      </c>
      <c r="X40" s="1134">
        <f t="shared" si="2"/>
        <v>0.48648648648648651</v>
      </c>
      <c r="Y40" s="360">
        <v>1440</v>
      </c>
      <c r="Z40" s="1119">
        <v>2960</v>
      </c>
      <c r="AA40" s="350"/>
      <c r="AK40" s="1149"/>
      <c r="AL40" s="1149"/>
      <c r="AM40" s="1159"/>
      <c r="AN40" s="1149"/>
      <c r="AO40" s="1149"/>
    </row>
    <row r="41" spans="1:41" ht="16.5" x14ac:dyDescent="0.3">
      <c r="A41" s="1187" t="s">
        <v>2887</v>
      </c>
      <c r="B41" s="1188" t="s">
        <v>3028</v>
      </c>
      <c r="C41" s="1134">
        <f t="shared" si="0"/>
        <v>0.5625</v>
      </c>
      <c r="D41" s="360">
        <v>360</v>
      </c>
      <c r="E41" s="1119">
        <v>640</v>
      </c>
      <c r="F41" s="1134">
        <f t="shared" si="1"/>
        <v>0.5625</v>
      </c>
      <c r="G41" s="360">
        <v>1440</v>
      </c>
      <c r="H41" s="1119">
        <v>2560</v>
      </c>
      <c r="I41" s="350"/>
      <c r="S41" s="1163"/>
      <c r="T41" s="1118" t="s">
        <v>2849</v>
      </c>
      <c r="U41" s="1134">
        <f t="shared" si="3"/>
        <v>0.48648648648648651</v>
      </c>
      <c r="V41" s="360">
        <v>360</v>
      </c>
      <c r="W41" s="1119">
        <v>740</v>
      </c>
      <c r="X41" s="1134">
        <f t="shared" si="2"/>
        <v>0.48648648648648651</v>
      </c>
      <c r="Y41" s="360">
        <v>1440</v>
      </c>
      <c r="Z41" s="1119">
        <v>2960</v>
      </c>
      <c r="AA41" s="350"/>
      <c r="AK41" s="1149"/>
      <c r="AL41" s="1149"/>
      <c r="AM41" s="1159"/>
      <c r="AN41" s="1149"/>
      <c r="AO41" s="1149"/>
    </row>
    <row r="42" spans="1:41" ht="16.5" x14ac:dyDescent="0.3">
      <c r="A42" s="1187" t="s">
        <v>2887</v>
      </c>
      <c r="B42" s="1188" t="s">
        <v>3040</v>
      </c>
      <c r="C42" s="1134">
        <f t="shared" si="0"/>
        <v>0.5625</v>
      </c>
      <c r="D42" s="360">
        <v>360</v>
      </c>
      <c r="E42" s="1119">
        <v>640</v>
      </c>
      <c r="F42" s="1134">
        <f t="shared" si="1"/>
        <v>0.5625</v>
      </c>
      <c r="G42" s="360">
        <v>1080</v>
      </c>
      <c r="H42" s="1119">
        <v>1920</v>
      </c>
      <c r="I42" s="350"/>
      <c r="S42" s="1163"/>
      <c r="T42" s="1118" t="s">
        <v>2850</v>
      </c>
      <c r="U42" s="1134">
        <f t="shared" si="3"/>
        <v>0.48648648648648651</v>
      </c>
      <c r="V42" s="360">
        <v>360</v>
      </c>
      <c r="W42" s="1119">
        <v>740</v>
      </c>
      <c r="X42" s="1134">
        <f t="shared" si="2"/>
        <v>0.48648648648648651</v>
      </c>
      <c r="Y42" s="360">
        <v>1440</v>
      </c>
      <c r="Z42" s="1119">
        <v>2960</v>
      </c>
      <c r="AA42" s="350"/>
      <c r="AK42" s="1149"/>
      <c r="AL42" s="1149"/>
      <c r="AM42" s="1159"/>
      <c r="AN42" s="1149"/>
      <c r="AO42" s="1149"/>
    </row>
    <row r="43" spans="1:41" ht="16.5" x14ac:dyDescent="0.3">
      <c r="A43" s="1187" t="s">
        <v>2887</v>
      </c>
      <c r="B43" s="1188" t="s">
        <v>3041</v>
      </c>
      <c r="C43" s="1134">
        <f t="shared" si="0"/>
        <v>0.5625</v>
      </c>
      <c r="D43" s="360">
        <v>360</v>
      </c>
      <c r="E43" s="1119">
        <v>640</v>
      </c>
      <c r="F43" s="1134">
        <f t="shared" si="1"/>
        <v>0.5625</v>
      </c>
      <c r="G43" s="360">
        <v>1080</v>
      </c>
      <c r="H43" s="1119">
        <v>1920</v>
      </c>
      <c r="I43" s="350"/>
      <c r="S43" s="1163"/>
      <c r="T43" s="1118" t="s">
        <v>2851</v>
      </c>
      <c r="U43" s="1134">
        <f t="shared" si="3"/>
        <v>0.48648648648648651</v>
      </c>
      <c r="V43" s="360">
        <v>360</v>
      </c>
      <c r="W43" s="1119">
        <v>740</v>
      </c>
      <c r="X43" s="1134">
        <f t="shared" si="2"/>
        <v>0.48648648648648651</v>
      </c>
      <c r="Y43" s="360">
        <v>1440</v>
      </c>
      <c r="Z43" s="1119">
        <v>2960</v>
      </c>
      <c r="AA43" s="350"/>
      <c r="AK43" s="1149"/>
      <c r="AL43" s="1149"/>
      <c r="AM43" s="1159"/>
      <c r="AN43" s="1149"/>
      <c r="AO43" s="1149"/>
    </row>
    <row r="44" spans="1:41" ht="16.5" x14ac:dyDescent="0.3">
      <c r="A44" s="1187" t="s">
        <v>2887</v>
      </c>
      <c r="B44" s="1188" t="s">
        <v>3043</v>
      </c>
      <c r="C44" s="1134">
        <f t="shared" si="0"/>
        <v>0.5625</v>
      </c>
      <c r="D44" s="360">
        <v>360</v>
      </c>
      <c r="E44" s="1119">
        <v>640</v>
      </c>
      <c r="F44" s="1134">
        <f t="shared" si="1"/>
        <v>0.5625</v>
      </c>
      <c r="G44" s="360">
        <v>1080</v>
      </c>
      <c r="H44" s="1119">
        <v>1920</v>
      </c>
      <c r="I44" s="350"/>
      <c r="S44" s="1163"/>
      <c r="T44" s="1118" t="s">
        <v>2852</v>
      </c>
      <c r="U44" s="1134">
        <f t="shared" si="3"/>
        <v>0.5625</v>
      </c>
      <c r="V44" s="360">
        <v>360</v>
      </c>
      <c r="W44" s="1119">
        <v>640</v>
      </c>
      <c r="X44" s="1134">
        <f t="shared" si="2"/>
        <v>0.5625</v>
      </c>
      <c r="Y44" s="360">
        <v>1440</v>
      </c>
      <c r="Z44" s="1119">
        <v>2560</v>
      </c>
      <c r="AA44" s="350"/>
      <c r="AK44" s="1149"/>
      <c r="AL44" s="1149"/>
      <c r="AM44" s="1159"/>
      <c r="AN44" s="1149"/>
      <c r="AO44" s="1149"/>
    </row>
    <row r="45" spans="1:41" ht="16.5" x14ac:dyDescent="0.3">
      <c r="A45" s="1187" t="s">
        <v>2887</v>
      </c>
      <c r="B45" s="1188" t="s">
        <v>3044</v>
      </c>
      <c r="C45" s="1134">
        <f t="shared" si="0"/>
        <v>0.5625</v>
      </c>
      <c r="D45" s="360">
        <v>360</v>
      </c>
      <c r="E45" s="1119">
        <v>640</v>
      </c>
      <c r="F45" s="1134">
        <f t="shared" si="1"/>
        <v>0.5625</v>
      </c>
      <c r="G45" s="360">
        <v>1080</v>
      </c>
      <c r="H45" s="1119">
        <v>1920</v>
      </c>
      <c r="I45" s="350"/>
      <c r="S45" s="1163"/>
      <c r="T45" s="1118" t="s">
        <v>2853</v>
      </c>
      <c r="U45" s="1134">
        <f t="shared" si="3"/>
        <v>0.5625</v>
      </c>
      <c r="V45" s="360">
        <v>360</v>
      </c>
      <c r="W45" s="1119">
        <v>640</v>
      </c>
      <c r="X45" s="1134">
        <f t="shared" si="2"/>
        <v>0.5625</v>
      </c>
      <c r="Y45" s="360">
        <v>1440</v>
      </c>
      <c r="Z45" s="1119">
        <v>2560</v>
      </c>
      <c r="AA45" s="350"/>
      <c r="AK45" s="1149"/>
      <c r="AL45" s="1149"/>
      <c r="AM45" s="1159"/>
      <c r="AN45" s="1149"/>
      <c r="AO45" s="1149"/>
    </row>
    <row r="46" spans="1:41" ht="16.5" x14ac:dyDescent="0.3">
      <c r="A46" s="1187" t="s">
        <v>2887</v>
      </c>
      <c r="B46" s="1188" t="s">
        <v>3045</v>
      </c>
      <c r="C46" s="1134">
        <f t="shared" si="0"/>
        <v>0.5625</v>
      </c>
      <c r="D46" s="360">
        <v>360</v>
      </c>
      <c r="E46" s="1119">
        <v>640</v>
      </c>
      <c r="F46" s="1134">
        <f t="shared" si="1"/>
        <v>0.5625</v>
      </c>
      <c r="G46" s="360">
        <v>1080</v>
      </c>
      <c r="H46" s="1119">
        <v>1920</v>
      </c>
      <c r="I46" s="350"/>
      <c r="S46" s="1163"/>
      <c r="T46" s="1118" t="s">
        <v>2854</v>
      </c>
      <c r="U46" s="1134">
        <f t="shared" si="3"/>
        <v>0.625</v>
      </c>
      <c r="V46" s="360">
        <v>600</v>
      </c>
      <c r="W46" s="1119">
        <v>960</v>
      </c>
      <c r="X46" s="1134">
        <f t="shared" si="2"/>
        <v>0.625</v>
      </c>
      <c r="Y46" s="360">
        <v>1200</v>
      </c>
      <c r="Z46" s="1119">
        <v>1920</v>
      </c>
      <c r="AA46" s="350"/>
      <c r="AK46" s="1149"/>
      <c r="AL46" s="1149"/>
      <c r="AM46" s="1159"/>
      <c r="AN46" s="1149"/>
      <c r="AO46" s="1149"/>
    </row>
    <row r="47" spans="1:41" ht="16.5" x14ac:dyDescent="0.3">
      <c r="A47" s="1187" t="s">
        <v>2887</v>
      </c>
      <c r="B47" s="1188" t="s">
        <v>3050</v>
      </c>
      <c r="C47" s="1134">
        <f t="shared" si="0"/>
        <v>0.5625</v>
      </c>
      <c r="D47" s="360">
        <v>360</v>
      </c>
      <c r="E47" s="1119">
        <v>640</v>
      </c>
      <c r="F47" s="1134">
        <f t="shared" si="1"/>
        <v>0.5625</v>
      </c>
      <c r="G47" s="360">
        <v>1080</v>
      </c>
      <c r="H47" s="1119">
        <v>1920</v>
      </c>
      <c r="I47" s="350"/>
      <c r="S47" s="1163"/>
      <c r="T47" s="1118" t="s">
        <v>2855</v>
      </c>
      <c r="U47" s="1134">
        <f t="shared" si="3"/>
        <v>0.75</v>
      </c>
      <c r="V47" s="360">
        <v>768</v>
      </c>
      <c r="W47" s="1119">
        <v>1024</v>
      </c>
      <c r="X47" s="1134">
        <f t="shared" si="2"/>
        <v>0.75</v>
      </c>
      <c r="Y47" s="360">
        <v>1536</v>
      </c>
      <c r="Z47" s="1119">
        <v>2048</v>
      </c>
      <c r="AA47" s="350"/>
      <c r="AK47" s="1149"/>
      <c r="AL47" s="1149"/>
      <c r="AM47" s="1159"/>
      <c r="AN47" s="1149"/>
      <c r="AO47" s="1149"/>
    </row>
    <row r="48" spans="1:41" ht="16.5" x14ac:dyDescent="0.3">
      <c r="A48" s="1187" t="s">
        <v>2887</v>
      </c>
      <c r="B48" s="1188" t="s">
        <v>2933</v>
      </c>
      <c r="C48" s="1134">
        <f t="shared" si="0"/>
        <v>0.5</v>
      </c>
      <c r="D48" s="360">
        <v>360</v>
      </c>
      <c r="E48" s="1119">
        <v>720</v>
      </c>
      <c r="F48" s="1134">
        <f t="shared" si="1"/>
        <v>0.5</v>
      </c>
      <c r="G48" s="360">
        <v>1080</v>
      </c>
      <c r="H48" s="1119">
        <v>2160</v>
      </c>
      <c r="I48" s="350"/>
      <c r="S48" s="1163"/>
      <c r="T48" s="1118" t="s">
        <v>2856</v>
      </c>
      <c r="U48" s="1134">
        <f t="shared" si="3"/>
        <v>0.625</v>
      </c>
      <c r="V48" s="360">
        <v>800</v>
      </c>
      <c r="W48" s="1119">
        <v>1280</v>
      </c>
      <c r="X48" s="1134">
        <f t="shared" si="2"/>
        <v>0.625</v>
      </c>
      <c r="Y48" s="360">
        <v>800</v>
      </c>
      <c r="Z48" s="1119">
        <v>1280</v>
      </c>
      <c r="AA48" s="350"/>
      <c r="AK48" s="1149"/>
      <c r="AL48" s="1149"/>
      <c r="AM48" s="1159"/>
      <c r="AN48" s="1149"/>
      <c r="AO48" s="1149"/>
    </row>
    <row r="49" spans="1:41" ht="16.5" x14ac:dyDescent="0.3">
      <c r="A49" s="1187" t="s">
        <v>2887</v>
      </c>
      <c r="B49" s="1188" t="s">
        <v>2942</v>
      </c>
      <c r="C49" s="1134">
        <f t="shared" si="0"/>
        <v>0.5</v>
      </c>
      <c r="D49" s="360">
        <v>360</v>
      </c>
      <c r="E49" s="1119">
        <v>720</v>
      </c>
      <c r="F49" s="1134">
        <f t="shared" si="1"/>
        <v>0.5</v>
      </c>
      <c r="G49" s="360">
        <v>1440</v>
      </c>
      <c r="H49" s="1119">
        <v>2880</v>
      </c>
      <c r="S49" s="1163"/>
      <c r="T49" s="1120" t="s">
        <v>2857</v>
      </c>
      <c r="U49" s="1135">
        <f t="shared" si="3"/>
        <v>0.6640625</v>
      </c>
      <c r="V49" s="1123">
        <v>850</v>
      </c>
      <c r="W49" s="1121">
        <v>1280</v>
      </c>
      <c r="X49" s="1135">
        <f t="shared" si="2"/>
        <v>0.6640625</v>
      </c>
      <c r="Y49" s="1123">
        <v>1700</v>
      </c>
      <c r="Z49" s="1121">
        <v>2560</v>
      </c>
      <c r="AK49" s="1149"/>
      <c r="AL49" s="1149"/>
      <c r="AM49" s="1159"/>
      <c r="AN49" s="1149"/>
      <c r="AO49" s="1149"/>
    </row>
    <row r="50" spans="1:41" ht="16.5" x14ac:dyDescent="0.3">
      <c r="A50" s="1187" t="s">
        <v>2887</v>
      </c>
      <c r="B50" s="1188" t="s">
        <v>2943</v>
      </c>
      <c r="C50" s="1134">
        <f t="shared" si="0"/>
        <v>0.5</v>
      </c>
      <c r="D50" s="360">
        <v>360</v>
      </c>
      <c r="E50" s="1119">
        <v>720</v>
      </c>
      <c r="F50" s="1134">
        <f t="shared" si="1"/>
        <v>0.5</v>
      </c>
      <c r="G50" s="360">
        <v>1440</v>
      </c>
      <c r="H50" s="1119">
        <v>2880</v>
      </c>
      <c r="S50" s="1163"/>
      <c r="AK50" s="1149"/>
      <c r="AL50" s="1149"/>
      <c r="AM50" s="1159"/>
      <c r="AN50" s="1149"/>
      <c r="AO50" s="1149"/>
    </row>
    <row r="51" spans="1:41" ht="16.5" x14ac:dyDescent="0.3">
      <c r="A51" s="1187" t="s">
        <v>2887</v>
      </c>
      <c r="B51" s="1188" t="s">
        <v>2945</v>
      </c>
      <c r="C51" s="1134">
        <f t="shared" si="0"/>
        <v>0.5</v>
      </c>
      <c r="D51" s="360">
        <v>360</v>
      </c>
      <c r="E51" s="1119">
        <v>720</v>
      </c>
      <c r="F51" s="1134">
        <f t="shared" si="1"/>
        <v>0.5</v>
      </c>
      <c r="G51" s="360">
        <v>1080</v>
      </c>
      <c r="H51" s="1119">
        <v>2160</v>
      </c>
      <c r="S51" s="1163"/>
      <c r="AK51" s="1149"/>
      <c r="AL51" s="1149"/>
      <c r="AM51" s="1159"/>
      <c r="AN51" s="1149"/>
      <c r="AO51" s="1149"/>
    </row>
    <row r="52" spans="1:41" ht="16.5" x14ac:dyDescent="0.3">
      <c r="A52" s="1187" t="s">
        <v>2887</v>
      </c>
      <c r="B52" s="1188" t="s">
        <v>2968</v>
      </c>
      <c r="C52" s="1134">
        <f t="shared" si="0"/>
        <v>0.5</v>
      </c>
      <c r="D52" s="360">
        <v>360</v>
      </c>
      <c r="E52" s="1119">
        <v>720</v>
      </c>
      <c r="F52" s="1134">
        <f t="shared" si="1"/>
        <v>0.5</v>
      </c>
      <c r="G52" s="360">
        <v>1440</v>
      </c>
      <c r="H52" s="1119">
        <v>2880</v>
      </c>
      <c r="S52" s="1163"/>
      <c r="AK52" s="1149"/>
      <c r="AL52" s="1149"/>
      <c r="AM52" s="1159"/>
      <c r="AN52" s="1149"/>
      <c r="AO52" s="1149"/>
    </row>
    <row r="53" spans="1:41" ht="16.5" x14ac:dyDescent="0.3">
      <c r="A53" s="1187" t="s">
        <v>2887</v>
      </c>
      <c r="B53" s="1188" t="s">
        <v>2975</v>
      </c>
      <c r="C53" s="1134">
        <f t="shared" si="0"/>
        <v>0.5</v>
      </c>
      <c r="D53" s="360">
        <v>360</v>
      </c>
      <c r="E53" s="1119">
        <v>720</v>
      </c>
      <c r="F53" s="1134">
        <f t="shared" si="1"/>
        <v>0.5</v>
      </c>
      <c r="G53" s="360">
        <v>720</v>
      </c>
      <c r="H53" s="1119">
        <v>1440</v>
      </c>
      <c r="S53" s="1163"/>
      <c r="AK53" s="1149"/>
      <c r="AL53" s="1149"/>
      <c r="AM53" s="1159"/>
      <c r="AN53" s="1149"/>
      <c r="AO53" s="1149"/>
    </row>
    <row r="54" spans="1:41" ht="16.5" x14ac:dyDescent="0.3">
      <c r="A54" s="1187" t="s">
        <v>2887</v>
      </c>
      <c r="B54" s="1188" t="s">
        <v>2980</v>
      </c>
      <c r="C54" s="1134">
        <f t="shared" si="0"/>
        <v>0.5</v>
      </c>
      <c r="D54" s="360">
        <v>360</v>
      </c>
      <c r="E54" s="1119">
        <v>720</v>
      </c>
      <c r="F54" s="1134">
        <f t="shared" si="1"/>
        <v>0.5</v>
      </c>
      <c r="G54" s="360">
        <v>1080</v>
      </c>
      <c r="H54" s="1119">
        <v>2160</v>
      </c>
      <c r="S54" s="1163"/>
      <c r="AK54" s="1149"/>
      <c r="AL54" s="1149"/>
      <c r="AM54" s="1159"/>
      <c r="AN54" s="1149"/>
      <c r="AO54" s="1149"/>
    </row>
    <row r="55" spans="1:41" ht="16.5" x14ac:dyDescent="0.3">
      <c r="A55" s="1187" t="s">
        <v>2887</v>
      </c>
      <c r="B55" s="1188" t="s">
        <v>2981</v>
      </c>
      <c r="C55" s="1134">
        <f t="shared" si="0"/>
        <v>0.5</v>
      </c>
      <c r="D55" s="360">
        <v>360</v>
      </c>
      <c r="E55" s="1119">
        <v>720</v>
      </c>
      <c r="F55" s="1134">
        <f t="shared" si="1"/>
        <v>0.5</v>
      </c>
      <c r="G55" s="360">
        <v>1080</v>
      </c>
      <c r="H55" s="1119">
        <v>2160</v>
      </c>
      <c r="S55" s="1163"/>
      <c r="AK55" s="1149"/>
      <c r="AL55" s="1149"/>
      <c r="AM55" s="1159"/>
      <c r="AN55" s="1149"/>
      <c r="AO55" s="1149"/>
    </row>
    <row r="56" spans="1:41" ht="16.5" x14ac:dyDescent="0.3">
      <c r="A56" s="1187" t="s">
        <v>2887</v>
      </c>
      <c r="B56" s="1188" t="s">
        <v>3005</v>
      </c>
      <c r="C56" s="1134">
        <f t="shared" si="0"/>
        <v>0.5</v>
      </c>
      <c r="D56" s="360">
        <v>360</v>
      </c>
      <c r="E56" s="1119">
        <v>720</v>
      </c>
      <c r="F56" s="1134">
        <f t="shared" si="1"/>
        <v>0.5</v>
      </c>
      <c r="G56" s="360">
        <v>1080</v>
      </c>
      <c r="H56" s="1119">
        <v>2160</v>
      </c>
      <c r="S56" s="1163"/>
      <c r="AK56" s="1149"/>
      <c r="AL56" s="1149"/>
      <c r="AM56" s="1159"/>
      <c r="AN56" s="1149"/>
      <c r="AO56" s="1149"/>
    </row>
    <row r="57" spans="1:41" ht="16.5" x14ac:dyDescent="0.3">
      <c r="A57" s="1187" t="s">
        <v>2887</v>
      </c>
      <c r="B57" s="1188" t="s">
        <v>3011</v>
      </c>
      <c r="C57" s="1134">
        <f t="shared" si="0"/>
        <v>0.48648648648648651</v>
      </c>
      <c r="D57" s="360">
        <v>360</v>
      </c>
      <c r="E57" s="1119">
        <v>740</v>
      </c>
      <c r="F57" s="1134">
        <f t="shared" si="1"/>
        <v>0.48648648648648651</v>
      </c>
      <c r="G57" s="360">
        <v>1440</v>
      </c>
      <c r="H57" s="1119">
        <v>2960</v>
      </c>
      <c r="S57" s="1163"/>
      <c r="AK57" s="1149"/>
      <c r="AL57" s="1149"/>
      <c r="AM57" s="1159"/>
      <c r="AN57" s="1149"/>
      <c r="AO57" s="1149"/>
    </row>
    <row r="58" spans="1:41" ht="16.5" x14ac:dyDescent="0.3">
      <c r="A58" s="1187" t="s">
        <v>2887</v>
      </c>
      <c r="B58" s="1188" t="s">
        <v>3012</v>
      </c>
      <c r="C58" s="1134">
        <f t="shared" si="0"/>
        <v>0.48648648648648651</v>
      </c>
      <c r="D58" s="360">
        <v>360</v>
      </c>
      <c r="E58" s="1119">
        <v>740</v>
      </c>
      <c r="F58" s="1134">
        <f t="shared" si="1"/>
        <v>0.48648648648648651</v>
      </c>
      <c r="G58" s="360">
        <v>1440</v>
      </c>
      <c r="H58" s="1119">
        <v>2960</v>
      </c>
      <c r="S58" s="1163"/>
      <c r="AK58" s="1149"/>
      <c r="AL58" s="1149"/>
      <c r="AM58" s="1159"/>
      <c r="AN58" s="1149"/>
      <c r="AO58" s="1149"/>
    </row>
    <row r="59" spans="1:41" ht="16.5" x14ac:dyDescent="0.3">
      <c r="A59" s="1187" t="s">
        <v>2887</v>
      </c>
      <c r="B59" s="1188" t="s">
        <v>3029</v>
      </c>
      <c r="C59" s="1134">
        <f t="shared" si="0"/>
        <v>0.48648648648648651</v>
      </c>
      <c r="D59" s="360">
        <v>360</v>
      </c>
      <c r="E59" s="1119">
        <v>740</v>
      </c>
      <c r="F59" s="1134">
        <f t="shared" si="1"/>
        <v>0.48648648648648651</v>
      </c>
      <c r="G59" s="360">
        <v>1440</v>
      </c>
      <c r="H59" s="1119">
        <v>2960</v>
      </c>
      <c r="S59" s="1163"/>
      <c r="AK59" s="1149"/>
      <c r="AL59" s="1149"/>
      <c r="AM59" s="1159"/>
      <c r="AN59" s="1149"/>
      <c r="AO59" s="1149"/>
    </row>
    <row r="60" spans="1:41" ht="16.5" x14ac:dyDescent="0.3">
      <c r="A60" s="1187" t="s">
        <v>2887</v>
      </c>
      <c r="B60" s="1188" t="s">
        <v>3030</v>
      </c>
      <c r="C60" s="1134">
        <f t="shared" si="0"/>
        <v>0.48648648648648651</v>
      </c>
      <c r="D60" s="360">
        <v>360</v>
      </c>
      <c r="E60" s="1119">
        <v>740</v>
      </c>
      <c r="F60" s="1134">
        <f t="shared" si="1"/>
        <v>0.48648648648648651</v>
      </c>
      <c r="G60" s="360">
        <v>1440</v>
      </c>
      <c r="H60" s="1119">
        <v>2960</v>
      </c>
      <c r="S60" s="1163"/>
      <c r="AK60" s="1149"/>
      <c r="AL60" s="1149"/>
      <c r="AM60" s="1159"/>
      <c r="AN60" s="1149"/>
      <c r="AO60" s="1149"/>
    </row>
    <row r="61" spans="1:41" ht="16.5" x14ac:dyDescent="0.3">
      <c r="A61" s="1187" t="s">
        <v>2887</v>
      </c>
      <c r="B61" s="1188" t="s">
        <v>3031</v>
      </c>
      <c r="C61" s="1134">
        <f t="shared" si="0"/>
        <v>0.48648648648648651</v>
      </c>
      <c r="D61" s="360">
        <v>360</v>
      </c>
      <c r="E61" s="1119">
        <v>740</v>
      </c>
      <c r="F61" s="1134">
        <f t="shared" si="1"/>
        <v>0.48648648648648651</v>
      </c>
      <c r="G61" s="360">
        <v>1440</v>
      </c>
      <c r="H61" s="1119">
        <v>2960</v>
      </c>
      <c r="S61" s="1163"/>
      <c r="AK61" s="1149"/>
      <c r="AL61" s="1149"/>
      <c r="AM61" s="1159"/>
      <c r="AN61" s="1149"/>
      <c r="AO61" s="1149"/>
    </row>
    <row r="62" spans="1:41" ht="16.5" x14ac:dyDescent="0.3">
      <c r="A62" s="1187" t="s">
        <v>2887</v>
      </c>
      <c r="B62" s="1188" t="s">
        <v>3032</v>
      </c>
      <c r="C62" s="1134">
        <f t="shared" si="0"/>
        <v>0.48648648648648651</v>
      </c>
      <c r="D62" s="360">
        <v>360</v>
      </c>
      <c r="E62" s="1119">
        <v>740</v>
      </c>
      <c r="F62" s="1134">
        <f t="shared" si="1"/>
        <v>0.48648648648648651</v>
      </c>
      <c r="G62" s="360">
        <v>1440</v>
      </c>
      <c r="H62" s="1119">
        <v>2960</v>
      </c>
      <c r="S62" s="1163"/>
      <c r="AK62" s="1149"/>
      <c r="AL62" s="1149"/>
      <c r="AM62" s="1159"/>
      <c r="AN62" s="1149"/>
      <c r="AO62" s="1149"/>
    </row>
    <row r="63" spans="1:41" ht="16.5" x14ac:dyDescent="0.3">
      <c r="A63" s="1187" t="s">
        <v>2887</v>
      </c>
      <c r="B63" s="1188" t="s">
        <v>2956</v>
      </c>
      <c r="C63" s="1134">
        <f t="shared" si="0"/>
        <v>0.48192771084337349</v>
      </c>
      <c r="D63" s="360">
        <v>360</v>
      </c>
      <c r="E63" s="1119">
        <v>747</v>
      </c>
      <c r="F63" s="1134">
        <f t="shared" si="1"/>
        <v>0.48214285714285715</v>
      </c>
      <c r="G63" s="360">
        <v>1080</v>
      </c>
      <c r="H63" s="1119">
        <v>2240</v>
      </c>
      <c r="S63" s="1163"/>
      <c r="AK63" s="1149"/>
      <c r="AL63" s="1149"/>
      <c r="AM63" s="1159"/>
      <c r="AN63" s="1149"/>
      <c r="AO63" s="1149"/>
    </row>
    <row r="64" spans="1:41" ht="16.5" x14ac:dyDescent="0.3">
      <c r="A64" s="1187" t="s">
        <v>2887</v>
      </c>
      <c r="B64" s="1188" t="s">
        <v>2936</v>
      </c>
      <c r="C64" s="1134">
        <f t="shared" si="0"/>
        <v>0.47368421052631576</v>
      </c>
      <c r="D64" s="360">
        <v>360</v>
      </c>
      <c r="E64" s="1119">
        <v>760</v>
      </c>
      <c r="F64" s="1134">
        <f t="shared" si="1"/>
        <v>0.47368421052631576</v>
      </c>
      <c r="G64" s="360">
        <v>720</v>
      </c>
      <c r="H64" s="1119">
        <v>1520</v>
      </c>
      <c r="S64" s="1163"/>
      <c r="AK64" s="1149"/>
      <c r="AL64" s="1149"/>
      <c r="AM64" s="1159"/>
      <c r="AN64" s="1149"/>
      <c r="AO64" s="1149"/>
    </row>
    <row r="65" spans="1:41" ht="16.5" x14ac:dyDescent="0.3">
      <c r="A65" s="1187" t="s">
        <v>2887</v>
      </c>
      <c r="B65" s="1188" t="s">
        <v>2944</v>
      </c>
      <c r="C65" s="1134">
        <f t="shared" si="0"/>
        <v>0.47368421052631576</v>
      </c>
      <c r="D65" s="360">
        <v>360</v>
      </c>
      <c r="E65" s="1119">
        <v>760</v>
      </c>
      <c r="F65" s="1134">
        <f t="shared" si="1"/>
        <v>0.47368421052631576</v>
      </c>
      <c r="G65" s="360">
        <v>720</v>
      </c>
      <c r="H65" s="1119">
        <v>1520</v>
      </c>
      <c r="S65" s="1163"/>
      <c r="AK65" s="1149"/>
      <c r="AL65" s="1149"/>
      <c r="AM65" s="1159"/>
      <c r="AN65" s="1149"/>
      <c r="AO65" s="1149"/>
    </row>
    <row r="66" spans="1:41" ht="16.5" x14ac:dyDescent="0.3">
      <c r="A66" s="1187" t="s">
        <v>2887</v>
      </c>
      <c r="B66" s="1188" t="s">
        <v>2955</v>
      </c>
      <c r="C66" s="1134">
        <f t="shared" si="0"/>
        <v>0.47368421052631576</v>
      </c>
      <c r="D66" s="360">
        <v>360</v>
      </c>
      <c r="E66" s="1119">
        <v>760</v>
      </c>
      <c r="F66" s="1134">
        <f t="shared" si="1"/>
        <v>0.47368421052631576</v>
      </c>
      <c r="G66" s="360">
        <v>1080</v>
      </c>
      <c r="H66" s="1119">
        <v>2280</v>
      </c>
      <c r="S66" s="1163"/>
      <c r="AK66" s="1149"/>
      <c r="AL66" s="1149"/>
      <c r="AM66" s="1159"/>
      <c r="AN66" s="1149"/>
      <c r="AO66" s="1149"/>
    </row>
    <row r="67" spans="1:41" ht="16.5" x14ac:dyDescent="0.3">
      <c r="A67" s="1187" t="s">
        <v>2887</v>
      </c>
      <c r="B67" s="1188" t="s">
        <v>2976</v>
      </c>
      <c r="C67" s="1134">
        <f t="shared" ref="C67:C130" si="7">D67/E67</f>
        <v>0.47368421052631576</v>
      </c>
      <c r="D67" s="360">
        <v>360</v>
      </c>
      <c r="E67" s="1119">
        <v>760</v>
      </c>
      <c r="F67" s="1134">
        <f t="shared" ref="F67:F130" si="8">G67/H67</f>
        <v>0.47368421052631576</v>
      </c>
      <c r="G67" s="360">
        <v>720</v>
      </c>
      <c r="H67" s="1119">
        <v>1520</v>
      </c>
      <c r="S67" s="1163"/>
      <c r="AK67" s="1149"/>
      <c r="AL67" s="1149"/>
      <c r="AM67" s="1159"/>
      <c r="AN67" s="1149"/>
      <c r="AO67" s="1149"/>
    </row>
    <row r="68" spans="1:41" ht="16.5" x14ac:dyDescent="0.3">
      <c r="A68" s="1187" t="s">
        <v>2887</v>
      </c>
      <c r="B68" s="1188" t="s">
        <v>2983</v>
      </c>
      <c r="C68" s="1134">
        <f t="shared" si="7"/>
        <v>0.47368421052631576</v>
      </c>
      <c r="D68" s="360">
        <v>360</v>
      </c>
      <c r="E68" s="1119">
        <v>760</v>
      </c>
      <c r="F68" s="1134">
        <f t="shared" si="8"/>
        <v>0.47368421052631576</v>
      </c>
      <c r="G68" s="360">
        <v>720</v>
      </c>
      <c r="H68" s="1119">
        <v>1520</v>
      </c>
      <c r="S68" s="1163"/>
      <c r="AK68" s="1149"/>
      <c r="AL68" s="1149"/>
      <c r="AM68" s="1159"/>
      <c r="AN68" s="1149"/>
      <c r="AO68" s="1149"/>
    </row>
    <row r="69" spans="1:41" ht="16.5" x14ac:dyDescent="0.3">
      <c r="A69" s="1187" t="s">
        <v>2887</v>
      </c>
      <c r="B69" s="1188" t="s">
        <v>3017</v>
      </c>
      <c r="C69" s="1134">
        <f t="shared" si="7"/>
        <v>0.47368421052631576</v>
      </c>
      <c r="D69" s="360">
        <v>360</v>
      </c>
      <c r="E69" s="1119">
        <v>760</v>
      </c>
      <c r="F69" s="1134">
        <f t="shared" si="8"/>
        <v>0.47368421052631576</v>
      </c>
      <c r="G69" s="360">
        <v>1440</v>
      </c>
      <c r="H69" s="1119">
        <v>3040</v>
      </c>
      <c r="S69" s="1163"/>
      <c r="AK69" s="1149"/>
      <c r="AL69" s="1149"/>
      <c r="AM69" s="1159"/>
      <c r="AN69" s="1149"/>
      <c r="AO69" s="1149"/>
    </row>
    <row r="70" spans="1:41" ht="16.5" x14ac:dyDescent="0.3">
      <c r="A70" s="1187" t="s">
        <v>2887</v>
      </c>
      <c r="B70" s="1188" t="s">
        <v>2953</v>
      </c>
      <c r="C70" s="1134">
        <f t="shared" si="7"/>
        <v>0.46753246753246752</v>
      </c>
      <c r="D70" s="360">
        <v>360</v>
      </c>
      <c r="E70" s="1119">
        <v>770</v>
      </c>
      <c r="F70" s="1134">
        <f t="shared" si="8"/>
        <v>0.46753246753246752</v>
      </c>
      <c r="G70" s="360">
        <v>1080</v>
      </c>
      <c r="H70" s="1119">
        <v>2310</v>
      </c>
      <c r="S70" s="1163"/>
      <c r="AK70" s="1149"/>
      <c r="AL70" s="1149"/>
      <c r="AM70" s="1159"/>
      <c r="AN70" s="1149"/>
      <c r="AO70" s="1149"/>
    </row>
    <row r="71" spans="1:41" ht="16.5" x14ac:dyDescent="0.3">
      <c r="A71" s="1187" t="s">
        <v>2887</v>
      </c>
      <c r="B71" s="1188" t="s">
        <v>2961</v>
      </c>
      <c r="C71" s="1134">
        <f t="shared" si="7"/>
        <v>0.46753246753246752</v>
      </c>
      <c r="D71" s="360">
        <v>360</v>
      </c>
      <c r="E71" s="1119">
        <v>770</v>
      </c>
      <c r="F71" s="1134">
        <f t="shared" si="8"/>
        <v>0.46753246753246752</v>
      </c>
      <c r="G71" s="360">
        <v>1080</v>
      </c>
      <c r="H71" s="1119">
        <v>2310</v>
      </c>
      <c r="S71" s="1163"/>
      <c r="AK71" s="1149"/>
      <c r="AL71" s="1149"/>
      <c r="AM71" s="1159"/>
      <c r="AN71" s="1149"/>
      <c r="AO71" s="1149"/>
    </row>
    <row r="72" spans="1:41" ht="16.5" x14ac:dyDescent="0.3">
      <c r="A72" s="1187" t="s">
        <v>2887</v>
      </c>
      <c r="B72" s="1188" t="s">
        <v>2958</v>
      </c>
      <c r="C72" s="1134">
        <f t="shared" si="7"/>
        <v>0.46692607003891051</v>
      </c>
      <c r="D72" s="360">
        <v>360</v>
      </c>
      <c r="E72" s="1119">
        <v>771</v>
      </c>
      <c r="F72" s="1134">
        <f t="shared" si="8"/>
        <v>0.4671280276816609</v>
      </c>
      <c r="G72" s="360">
        <v>1080</v>
      </c>
      <c r="H72" s="1119">
        <v>2312</v>
      </c>
      <c r="S72" s="1163"/>
      <c r="AK72" s="1149"/>
      <c r="AL72" s="1149"/>
      <c r="AM72" s="1159"/>
      <c r="AN72" s="1149"/>
      <c r="AO72" s="1149"/>
    </row>
    <row r="73" spans="1:41" ht="16.5" x14ac:dyDescent="0.3">
      <c r="A73" s="1187" t="s">
        <v>2887</v>
      </c>
      <c r="B73" s="1188" t="s">
        <v>2893</v>
      </c>
      <c r="C73" s="1134">
        <f t="shared" si="7"/>
        <v>0.46153846153846156</v>
      </c>
      <c r="D73" s="360">
        <v>360</v>
      </c>
      <c r="E73" s="1119">
        <v>780</v>
      </c>
      <c r="F73" s="1134">
        <f t="shared" si="8"/>
        <v>0.46153846153846156</v>
      </c>
      <c r="G73" s="360">
        <v>1080</v>
      </c>
      <c r="H73" s="1119">
        <v>2340</v>
      </c>
      <c r="S73" s="1163"/>
      <c r="AK73" s="1149"/>
      <c r="AL73" s="1149"/>
      <c r="AM73" s="1159"/>
      <c r="AN73" s="1149"/>
      <c r="AO73" s="1149"/>
    </row>
    <row r="74" spans="1:41" ht="16.5" x14ac:dyDescent="0.3">
      <c r="A74" s="1187" t="s">
        <v>2887</v>
      </c>
      <c r="B74" s="1188" t="s">
        <v>2897</v>
      </c>
      <c r="C74" s="1134">
        <f t="shared" si="7"/>
        <v>0.46153846153846156</v>
      </c>
      <c r="D74" s="360">
        <v>360</v>
      </c>
      <c r="E74" s="1119">
        <v>780</v>
      </c>
      <c r="F74" s="1134">
        <f t="shared" si="8"/>
        <v>0.46153846153846156</v>
      </c>
      <c r="G74" s="360">
        <v>1080</v>
      </c>
      <c r="H74" s="1119">
        <v>2340</v>
      </c>
      <c r="S74" s="1163"/>
      <c r="AK74" s="1149"/>
      <c r="AL74" s="1149"/>
      <c r="AM74" s="1159"/>
      <c r="AN74" s="1149"/>
      <c r="AO74" s="1149"/>
    </row>
    <row r="75" spans="1:41" ht="16.5" x14ac:dyDescent="0.3">
      <c r="A75" s="1187" t="s">
        <v>2887</v>
      </c>
      <c r="B75" s="1188" t="s">
        <v>2934</v>
      </c>
      <c r="C75" s="1134">
        <f t="shared" si="7"/>
        <v>0.46153846153846156</v>
      </c>
      <c r="D75" s="360">
        <v>360</v>
      </c>
      <c r="E75" s="1119">
        <v>780</v>
      </c>
      <c r="F75" s="1134">
        <f t="shared" si="8"/>
        <v>0.46153846153846156</v>
      </c>
      <c r="G75" s="360">
        <v>1080</v>
      </c>
      <c r="H75" s="1119">
        <v>2340</v>
      </c>
      <c r="S75" s="1163"/>
      <c r="AK75" s="1149"/>
      <c r="AL75" s="1149"/>
      <c r="AM75" s="1159"/>
      <c r="AN75" s="1149"/>
      <c r="AO75" s="1149"/>
    </row>
    <row r="76" spans="1:41" ht="16.5" x14ac:dyDescent="0.3">
      <c r="A76" s="1187" t="s">
        <v>2887</v>
      </c>
      <c r="B76" s="1188" t="s">
        <v>2935</v>
      </c>
      <c r="C76" s="1134">
        <f t="shared" si="7"/>
        <v>0.46153846153846156</v>
      </c>
      <c r="D76" s="360">
        <v>360</v>
      </c>
      <c r="E76" s="1119">
        <v>780</v>
      </c>
      <c r="F76" s="1134">
        <f t="shared" si="8"/>
        <v>0.46153846153846156</v>
      </c>
      <c r="G76" s="360">
        <v>1080</v>
      </c>
      <c r="H76" s="1119">
        <v>2340</v>
      </c>
      <c r="S76" s="1163"/>
      <c r="AK76" s="1149"/>
      <c r="AL76" s="1149"/>
      <c r="AM76" s="1159"/>
      <c r="AN76" s="1149"/>
      <c r="AO76" s="1149"/>
    </row>
    <row r="77" spans="1:41" ht="16.5" x14ac:dyDescent="0.3">
      <c r="A77" s="1187" t="s">
        <v>2887</v>
      </c>
      <c r="B77" s="1188" t="s">
        <v>2946</v>
      </c>
      <c r="C77" s="1134">
        <f t="shared" si="7"/>
        <v>0.46153846153846156</v>
      </c>
      <c r="D77" s="360">
        <v>360</v>
      </c>
      <c r="E77" s="1119">
        <v>780</v>
      </c>
      <c r="F77" s="1134">
        <f t="shared" si="8"/>
        <v>0.46153846153846156</v>
      </c>
      <c r="G77" s="360">
        <v>1080</v>
      </c>
      <c r="H77" s="1119">
        <v>2340</v>
      </c>
      <c r="S77" s="1163"/>
      <c r="AK77" s="1149"/>
      <c r="AL77" s="1149"/>
      <c r="AM77" s="1159"/>
      <c r="AN77" s="1149"/>
      <c r="AO77" s="1149"/>
    </row>
    <row r="78" spans="1:41" ht="16.5" x14ac:dyDescent="0.3">
      <c r="A78" s="1187" t="s">
        <v>2887</v>
      </c>
      <c r="B78" s="1188" t="s">
        <v>2947</v>
      </c>
      <c r="C78" s="1134">
        <f t="shared" si="7"/>
        <v>0.46153846153846156</v>
      </c>
      <c r="D78" s="360">
        <v>360</v>
      </c>
      <c r="E78" s="1119">
        <v>780</v>
      </c>
      <c r="F78" s="1134">
        <f t="shared" si="8"/>
        <v>0.46153846153846156</v>
      </c>
      <c r="G78" s="360">
        <v>1440</v>
      </c>
      <c r="H78" s="1119">
        <v>3120</v>
      </c>
      <c r="S78" s="1163"/>
      <c r="AK78" s="1149"/>
      <c r="AL78" s="1149"/>
      <c r="AM78" s="1159"/>
      <c r="AN78" s="1149"/>
      <c r="AO78" s="1149"/>
    </row>
    <row r="79" spans="1:41" ht="16.5" x14ac:dyDescent="0.3">
      <c r="A79" s="1187" t="s">
        <v>2887</v>
      </c>
      <c r="B79" s="1188" t="s">
        <v>2948</v>
      </c>
      <c r="C79" s="1134">
        <f t="shared" si="7"/>
        <v>0.46153846153846156</v>
      </c>
      <c r="D79" s="360">
        <v>360</v>
      </c>
      <c r="E79" s="1119">
        <v>780</v>
      </c>
      <c r="F79" s="1134">
        <f t="shared" si="8"/>
        <v>0.46153846153846156</v>
      </c>
      <c r="G79" s="360">
        <v>1080</v>
      </c>
      <c r="H79" s="1119">
        <v>2340</v>
      </c>
      <c r="S79" s="1163"/>
      <c r="AK79" s="1149"/>
      <c r="AL79" s="1149"/>
      <c r="AM79" s="1159"/>
      <c r="AN79" s="1149"/>
      <c r="AO79" s="1149"/>
    </row>
    <row r="80" spans="1:41" ht="16.5" x14ac:dyDescent="0.3">
      <c r="A80" s="1187" t="s">
        <v>2887</v>
      </c>
      <c r="B80" s="1188" t="s">
        <v>2951</v>
      </c>
      <c r="C80" s="1134">
        <f t="shared" si="7"/>
        <v>0.46153846153846156</v>
      </c>
      <c r="D80" s="360">
        <v>360</v>
      </c>
      <c r="E80" s="1119">
        <v>780</v>
      </c>
      <c r="F80" s="1134">
        <f t="shared" si="8"/>
        <v>0.46153846153846156</v>
      </c>
      <c r="G80" s="360">
        <v>1080</v>
      </c>
      <c r="H80" s="1119">
        <v>2340</v>
      </c>
      <c r="S80" s="1163"/>
      <c r="AK80" s="1149"/>
      <c r="AL80" s="1149"/>
      <c r="AM80" s="1159"/>
      <c r="AN80" s="1149"/>
      <c r="AO80" s="1149"/>
    </row>
    <row r="81" spans="1:41" ht="16.5" x14ac:dyDescent="0.3">
      <c r="A81" s="1187" t="s">
        <v>2887</v>
      </c>
      <c r="B81" s="1188" t="s">
        <v>2957</v>
      </c>
      <c r="C81" s="1134">
        <f t="shared" si="7"/>
        <v>0.46153846153846156</v>
      </c>
      <c r="D81" s="360">
        <v>360</v>
      </c>
      <c r="E81" s="1119">
        <v>780</v>
      </c>
      <c r="F81" s="1134">
        <f t="shared" si="8"/>
        <v>0.46153846153846156</v>
      </c>
      <c r="G81" s="360">
        <v>1080</v>
      </c>
      <c r="H81" s="1119">
        <v>2340</v>
      </c>
      <c r="S81" s="1163"/>
      <c r="AK81" s="1149"/>
      <c r="AL81" s="1149"/>
      <c r="AM81" s="1159"/>
      <c r="AN81" s="1149"/>
      <c r="AO81" s="1149"/>
    </row>
    <row r="82" spans="1:41" ht="16.5" x14ac:dyDescent="0.3">
      <c r="A82" s="1187" t="s">
        <v>2887</v>
      </c>
      <c r="B82" s="1188" t="s">
        <v>2959</v>
      </c>
      <c r="C82" s="1134">
        <f t="shared" si="7"/>
        <v>0.46153846153846156</v>
      </c>
      <c r="D82" s="360">
        <v>360</v>
      </c>
      <c r="E82" s="1119">
        <v>780</v>
      </c>
      <c r="F82" s="1134">
        <f t="shared" si="8"/>
        <v>0.46153846153846156</v>
      </c>
      <c r="G82" s="360">
        <v>1080</v>
      </c>
      <c r="H82" s="1119">
        <v>2340</v>
      </c>
      <c r="S82" s="1163"/>
      <c r="AK82" s="1149"/>
      <c r="AL82" s="1149"/>
      <c r="AM82" s="1159"/>
      <c r="AN82" s="1149"/>
      <c r="AO82" s="1149"/>
    </row>
    <row r="83" spans="1:41" ht="16.5" x14ac:dyDescent="0.3">
      <c r="A83" s="1187" t="s">
        <v>2887</v>
      </c>
      <c r="B83" s="1188" t="s">
        <v>2960</v>
      </c>
      <c r="C83" s="1134">
        <f t="shared" si="7"/>
        <v>0.46153846153846156</v>
      </c>
      <c r="D83" s="360">
        <v>360</v>
      </c>
      <c r="E83" s="1119">
        <v>780</v>
      </c>
      <c r="F83" s="1134">
        <f t="shared" si="8"/>
        <v>0.46153846153846156</v>
      </c>
      <c r="G83" s="360">
        <v>1080</v>
      </c>
      <c r="H83" s="1119">
        <v>2340</v>
      </c>
      <c r="S83" s="1163"/>
      <c r="AK83" s="1149"/>
      <c r="AL83" s="1149"/>
      <c r="AM83" s="1159"/>
      <c r="AN83" s="1149"/>
      <c r="AO83" s="1149"/>
    </row>
    <row r="84" spans="1:41" ht="16.5" x14ac:dyDescent="0.3">
      <c r="A84" s="1187" t="s">
        <v>2887</v>
      </c>
      <c r="B84" s="1188" t="s">
        <v>2965</v>
      </c>
      <c r="C84" s="1134">
        <f t="shared" si="7"/>
        <v>0.46153846153846156</v>
      </c>
      <c r="D84" s="360">
        <v>360</v>
      </c>
      <c r="E84" s="1119">
        <v>780</v>
      </c>
      <c r="F84" s="1134">
        <f t="shared" si="8"/>
        <v>0.46153846153846156</v>
      </c>
      <c r="G84" s="360">
        <v>1080</v>
      </c>
      <c r="H84" s="1119">
        <v>2340</v>
      </c>
      <c r="S84" s="1163"/>
      <c r="AK84" s="1149"/>
      <c r="AL84" s="1149"/>
      <c r="AM84" s="1159"/>
      <c r="AN84" s="1149"/>
      <c r="AO84" s="1149"/>
    </row>
    <row r="85" spans="1:41" ht="16.5" x14ac:dyDescent="0.3">
      <c r="A85" s="1187" t="s">
        <v>2887</v>
      </c>
      <c r="B85" s="1188" t="s">
        <v>2966</v>
      </c>
      <c r="C85" s="1134">
        <f t="shared" si="7"/>
        <v>0.46153846153846156</v>
      </c>
      <c r="D85" s="360">
        <v>360</v>
      </c>
      <c r="E85" s="1119">
        <v>780</v>
      </c>
      <c r="F85" s="1134">
        <f t="shared" si="8"/>
        <v>0.46153846153846156</v>
      </c>
      <c r="G85" s="360">
        <v>1080</v>
      </c>
      <c r="H85" s="1119">
        <v>2340</v>
      </c>
      <c r="S85" s="1163"/>
      <c r="AK85" s="1149"/>
      <c r="AL85" s="1149"/>
      <c r="AM85" s="1159"/>
      <c r="AN85" s="1149"/>
      <c r="AO85" s="1149"/>
    </row>
    <row r="86" spans="1:41" ht="16.5" x14ac:dyDescent="0.3">
      <c r="A86" s="1187" t="s">
        <v>2887</v>
      </c>
      <c r="B86" s="1188" t="s">
        <v>2969</v>
      </c>
      <c r="C86" s="1134">
        <f t="shared" si="7"/>
        <v>0.46153846153846156</v>
      </c>
      <c r="D86" s="360">
        <v>360</v>
      </c>
      <c r="E86" s="1119">
        <v>780</v>
      </c>
      <c r="F86" s="1134">
        <f t="shared" si="8"/>
        <v>0.46153846153846156</v>
      </c>
      <c r="G86" s="360">
        <v>1440</v>
      </c>
      <c r="H86" s="1119">
        <v>3120</v>
      </c>
      <c r="S86" s="1163"/>
      <c r="AK86" s="1149"/>
      <c r="AL86" s="1149"/>
      <c r="AM86" s="1159"/>
      <c r="AN86" s="1149"/>
      <c r="AO86" s="1149"/>
    </row>
    <row r="87" spans="1:41" ht="16.5" x14ac:dyDescent="0.3">
      <c r="A87" s="1187" t="s">
        <v>2887</v>
      </c>
      <c r="B87" s="1188" t="s">
        <v>2970</v>
      </c>
      <c r="C87" s="1134">
        <f t="shared" si="7"/>
        <v>0.46153846153846156</v>
      </c>
      <c r="D87" s="360">
        <v>360</v>
      </c>
      <c r="E87" s="1119">
        <v>780</v>
      </c>
      <c r="F87" s="1134">
        <f t="shared" si="8"/>
        <v>0.46153846153846156</v>
      </c>
      <c r="G87" s="360">
        <v>1440</v>
      </c>
      <c r="H87" s="1119">
        <v>3120</v>
      </c>
      <c r="S87" s="1163"/>
      <c r="AK87" s="1149"/>
      <c r="AL87" s="1149"/>
      <c r="AM87" s="1159"/>
      <c r="AN87" s="1149"/>
      <c r="AO87" s="1149"/>
    </row>
    <row r="88" spans="1:41" ht="16.5" x14ac:dyDescent="0.3">
      <c r="A88" s="1187" t="s">
        <v>2887</v>
      </c>
      <c r="B88" s="1188" t="s">
        <v>2971</v>
      </c>
      <c r="C88" s="1134">
        <f t="shared" si="7"/>
        <v>0.46153846153846156</v>
      </c>
      <c r="D88" s="360">
        <v>360</v>
      </c>
      <c r="E88" s="1119">
        <v>780</v>
      </c>
      <c r="F88" s="1134">
        <f t="shared" si="8"/>
        <v>0.46153846153846156</v>
      </c>
      <c r="G88" s="360">
        <v>1080</v>
      </c>
      <c r="H88" s="1119">
        <v>2340</v>
      </c>
      <c r="S88" s="1163"/>
      <c r="AK88" s="1149"/>
      <c r="AL88" s="1149"/>
      <c r="AM88" s="1159"/>
      <c r="AN88" s="1149"/>
      <c r="AO88" s="1149"/>
    </row>
    <row r="89" spans="1:41" ht="16.5" x14ac:dyDescent="0.3">
      <c r="A89" s="1187" t="s">
        <v>2887</v>
      </c>
      <c r="B89" s="1188" t="s">
        <v>2978</v>
      </c>
      <c r="C89" s="1134">
        <f t="shared" si="7"/>
        <v>0.46153846153846156</v>
      </c>
      <c r="D89" s="360">
        <v>360</v>
      </c>
      <c r="E89" s="1119">
        <v>780</v>
      </c>
      <c r="F89" s="1134">
        <f t="shared" si="8"/>
        <v>0.46153846153846156</v>
      </c>
      <c r="G89" s="360">
        <v>1080</v>
      </c>
      <c r="H89" s="1119">
        <v>2340</v>
      </c>
      <c r="S89" s="1163"/>
      <c r="AK89" s="1149"/>
      <c r="AL89" s="1149"/>
      <c r="AM89" s="1159"/>
      <c r="AN89" s="1149"/>
      <c r="AO89" s="1149"/>
    </row>
    <row r="90" spans="1:41" ht="16.5" x14ac:dyDescent="0.3">
      <c r="A90" s="1187" t="s">
        <v>2887</v>
      </c>
      <c r="B90" s="1188" t="s">
        <v>2984</v>
      </c>
      <c r="C90" s="1134">
        <f t="shared" si="7"/>
        <v>0.46153846153846156</v>
      </c>
      <c r="D90" s="360">
        <v>360</v>
      </c>
      <c r="E90" s="1119">
        <v>780</v>
      </c>
      <c r="F90" s="1134">
        <f t="shared" si="8"/>
        <v>0.46153846153846156</v>
      </c>
      <c r="G90" s="360">
        <v>720</v>
      </c>
      <c r="H90" s="1119">
        <v>1560</v>
      </c>
      <c r="S90" s="1163"/>
      <c r="AK90" s="1149"/>
      <c r="AL90" s="1149"/>
      <c r="AM90" s="1159"/>
      <c r="AN90" s="1149"/>
      <c r="AO90" s="1149"/>
    </row>
    <row r="91" spans="1:41" ht="16.5" x14ac:dyDescent="0.3">
      <c r="A91" s="1187" t="s">
        <v>2887</v>
      </c>
      <c r="B91" s="1188" t="s">
        <v>2950</v>
      </c>
      <c r="C91" s="1134">
        <f t="shared" si="7"/>
        <v>0.45</v>
      </c>
      <c r="D91" s="360">
        <v>360</v>
      </c>
      <c r="E91" s="1119">
        <v>800</v>
      </c>
      <c r="F91" s="1134">
        <f t="shared" si="8"/>
        <v>0.45</v>
      </c>
      <c r="G91" s="360">
        <v>1080</v>
      </c>
      <c r="H91" s="1119">
        <v>2400</v>
      </c>
      <c r="S91" s="1163"/>
      <c r="AK91" s="1149"/>
      <c r="AL91" s="1149"/>
      <c r="AM91" s="1159"/>
      <c r="AN91" s="1149"/>
      <c r="AO91" s="1149"/>
    </row>
    <row r="92" spans="1:41" ht="16.5" x14ac:dyDescent="0.3">
      <c r="A92" s="1187" t="s">
        <v>2887</v>
      </c>
      <c r="B92" s="1188" t="s">
        <v>2952</v>
      </c>
      <c r="C92" s="1134">
        <f t="shared" si="7"/>
        <v>0.45</v>
      </c>
      <c r="D92" s="360">
        <v>360</v>
      </c>
      <c r="E92" s="1119">
        <v>800</v>
      </c>
      <c r="F92" s="1134">
        <f t="shared" si="8"/>
        <v>0.45</v>
      </c>
      <c r="G92" s="360">
        <v>1080</v>
      </c>
      <c r="H92" s="1119">
        <v>2400</v>
      </c>
      <c r="S92" s="1163"/>
      <c r="AK92" s="1149"/>
      <c r="AL92" s="1149"/>
      <c r="AM92" s="1159"/>
      <c r="AN92" s="1149"/>
      <c r="AO92" s="1149"/>
    </row>
    <row r="93" spans="1:41" ht="16.5" x14ac:dyDescent="0.3">
      <c r="A93" s="1187" t="s">
        <v>2887</v>
      </c>
      <c r="B93" s="1188" t="s">
        <v>2977</v>
      </c>
      <c r="C93" s="1134">
        <f t="shared" si="7"/>
        <v>0.45</v>
      </c>
      <c r="D93" s="360">
        <v>360</v>
      </c>
      <c r="E93" s="1119">
        <v>800</v>
      </c>
      <c r="F93" s="1134">
        <f t="shared" si="8"/>
        <v>0.45</v>
      </c>
      <c r="G93" s="360">
        <v>720</v>
      </c>
      <c r="H93" s="1119">
        <v>1600</v>
      </c>
      <c r="S93" s="1163"/>
      <c r="AK93" s="1149"/>
      <c r="AL93" s="1149"/>
      <c r="AM93" s="1159"/>
      <c r="AN93" s="1149"/>
      <c r="AO93" s="1149"/>
    </row>
    <row r="94" spans="1:41" ht="16.5" x14ac:dyDescent="0.3">
      <c r="A94" s="1187" t="s">
        <v>2887</v>
      </c>
      <c r="B94" s="1188" t="s">
        <v>3020</v>
      </c>
      <c r="C94" s="1134">
        <f t="shared" si="7"/>
        <v>0.45</v>
      </c>
      <c r="D94" s="360">
        <v>360</v>
      </c>
      <c r="E94" s="1119">
        <v>800</v>
      </c>
      <c r="F94" s="1134">
        <f t="shared" si="8"/>
        <v>0.45</v>
      </c>
      <c r="G94" s="360">
        <v>1440</v>
      </c>
      <c r="H94" s="1119">
        <v>3200</v>
      </c>
      <c r="S94" s="1163"/>
      <c r="AK94" s="1149"/>
      <c r="AL94" s="1149"/>
      <c r="AM94" s="1159"/>
      <c r="AN94" s="1149"/>
      <c r="AO94" s="1149"/>
    </row>
    <row r="95" spans="1:41" ht="16.5" x14ac:dyDescent="0.3">
      <c r="A95" s="1187" t="s">
        <v>2887</v>
      </c>
      <c r="B95" s="1188" t="s">
        <v>3035</v>
      </c>
      <c r="C95" s="1134">
        <f t="shared" si="7"/>
        <v>0.42857142857142855</v>
      </c>
      <c r="D95" s="360">
        <v>360</v>
      </c>
      <c r="E95" s="1119">
        <v>840</v>
      </c>
      <c r="F95" s="1134">
        <f t="shared" si="8"/>
        <v>0.42857142857142855</v>
      </c>
      <c r="G95" s="360">
        <v>1080</v>
      </c>
      <c r="H95" s="1119">
        <v>2520</v>
      </c>
      <c r="S95" s="1163"/>
      <c r="AK95" s="1149"/>
      <c r="AL95" s="1149"/>
      <c r="AM95" s="1159"/>
      <c r="AN95" s="1149"/>
      <c r="AO95" s="1149"/>
    </row>
    <row r="96" spans="1:41" ht="16.5" x14ac:dyDescent="0.3">
      <c r="A96" s="1187" t="s">
        <v>2887</v>
      </c>
      <c r="B96" s="1188" t="s">
        <v>3036</v>
      </c>
      <c r="C96" s="1134">
        <f t="shared" si="7"/>
        <v>0.42857142857142855</v>
      </c>
      <c r="D96" s="360">
        <v>360</v>
      </c>
      <c r="E96" s="1119">
        <v>840</v>
      </c>
      <c r="F96" s="1134">
        <f t="shared" si="8"/>
        <v>0.42857142857142855</v>
      </c>
      <c r="G96" s="360">
        <v>1080</v>
      </c>
      <c r="H96" s="1119">
        <v>2520</v>
      </c>
      <c r="S96" s="1163"/>
      <c r="AK96" s="1149"/>
      <c r="AL96" s="1149"/>
      <c r="AM96" s="1159"/>
      <c r="AN96" s="1149"/>
      <c r="AO96" s="1149"/>
    </row>
    <row r="97" spans="1:41" ht="16.5" x14ac:dyDescent="0.3">
      <c r="A97" s="1187" t="s">
        <v>2887</v>
      </c>
      <c r="B97" s="1188" t="s">
        <v>3037</v>
      </c>
      <c r="C97" s="1134">
        <f t="shared" si="7"/>
        <v>0.42857142857142855</v>
      </c>
      <c r="D97" s="360">
        <v>360</v>
      </c>
      <c r="E97" s="1119">
        <v>840</v>
      </c>
      <c r="F97" s="1134">
        <f t="shared" si="8"/>
        <v>0.42857142857142855</v>
      </c>
      <c r="G97" s="360">
        <v>1080</v>
      </c>
      <c r="H97" s="1119">
        <v>2520</v>
      </c>
      <c r="S97" s="1163"/>
      <c r="AK97" s="1149"/>
      <c r="AL97" s="1149"/>
      <c r="AM97" s="1159"/>
      <c r="AN97" s="1149"/>
      <c r="AO97" s="1149"/>
    </row>
    <row r="98" spans="1:41" ht="16.5" x14ac:dyDescent="0.3">
      <c r="A98" s="1187" t="s">
        <v>2887</v>
      </c>
      <c r="B98" s="1188" t="s">
        <v>3039</v>
      </c>
      <c r="C98" s="1134">
        <f t="shared" si="7"/>
        <v>0.42857142857142855</v>
      </c>
      <c r="D98" s="360">
        <v>360</v>
      </c>
      <c r="E98" s="1119">
        <v>840</v>
      </c>
      <c r="F98" s="1134">
        <f t="shared" si="8"/>
        <v>0.42857142857142855</v>
      </c>
      <c r="G98" s="360">
        <v>720</v>
      </c>
      <c r="H98" s="1119">
        <v>1680</v>
      </c>
      <c r="S98" s="1163"/>
      <c r="AK98" s="1149"/>
      <c r="AL98" s="1149"/>
      <c r="AM98" s="1159"/>
      <c r="AN98" s="1149"/>
      <c r="AO98" s="1149"/>
    </row>
    <row r="99" spans="1:41" ht="16.5" x14ac:dyDescent="0.3">
      <c r="A99" s="1187" t="s">
        <v>2887</v>
      </c>
      <c r="B99" s="1188" t="s">
        <v>2911</v>
      </c>
      <c r="C99" s="1134">
        <f t="shared" si="7"/>
        <v>0.56221889055472263</v>
      </c>
      <c r="D99" s="360">
        <v>375</v>
      </c>
      <c r="E99" s="1119">
        <v>667</v>
      </c>
      <c r="F99" s="1134">
        <f t="shared" si="8"/>
        <v>0.56221889055472263</v>
      </c>
      <c r="G99" s="360">
        <v>750</v>
      </c>
      <c r="H99" s="1119">
        <v>1334</v>
      </c>
      <c r="S99" s="1163"/>
      <c r="AK99" s="1149"/>
      <c r="AL99" s="1149"/>
      <c r="AM99" s="1159"/>
      <c r="AN99" s="1149"/>
      <c r="AO99" s="1149"/>
    </row>
    <row r="100" spans="1:41" ht="16.5" x14ac:dyDescent="0.3">
      <c r="A100" s="1187" t="s">
        <v>2887</v>
      </c>
      <c r="B100" s="1188" t="s">
        <v>2912</v>
      </c>
      <c r="C100" s="1134">
        <f t="shared" si="7"/>
        <v>0.56221889055472263</v>
      </c>
      <c r="D100" s="360">
        <v>375</v>
      </c>
      <c r="E100" s="1119">
        <v>667</v>
      </c>
      <c r="F100" s="1134">
        <f t="shared" si="8"/>
        <v>0.56221889055472263</v>
      </c>
      <c r="G100" s="360">
        <v>750</v>
      </c>
      <c r="H100" s="1119">
        <v>1334</v>
      </c>
      <c r="S100" s="1163"/>
      <c r="AK100" s="1149"/>
      <c r="AL100" s="1149"/>
      <c r="AM100" s="1159"/>
      <c r="AN100" s="1149"/>
      <c r="AO100" s="1149"/>
    </row>
    <row r="101" spans="1:41" ht="16.5" x14ac:dyDescent="0.3">
      <c r="A101" s="1187" t="s">
        <v>2887</v>
      </c>
      <c r="B101" s="1188" t="s">
        <v>2914</v>
      </c>
      <c r="C101" s="1134">
        <f t="shared" si="7"/>
        <v>0.56221889055472263</v>
      </c>
      <c r="D101" s="360">
        <v>375</v>
      </c>
      <c r="E101" s="1119">
        <v>667</v>
      </c>
      <c r="F101" s="1134">
        <f t="shared" si="8"/>
        <v>0.56221889055472263</v>
      </c>
      <c r="G101" s="360">
        <v>750</v>
      </c>
      <c r="H101" s="1119">
        <v>1334</v>
      </c>
      <c r="S101" s="1163"/>
      <c r="AK101" s="1149"/>
      <c r="AL101" s="1149"/>
      <c r="AM101" s="1159"/>
      <c r="AN101" s="1149"/>
      <c r="AO101" s="1149"/>
    </row>
    <row r="102" spans="1:41" ht="16.5" x14ac:dyDescent="0.3">
      <c r="A102" s="1187" t="s">
        <v>2887</v>
      </c>
      <c r="B102" s="1188" t="s">
        <v>2916</v>
      </c>
      <c r="C102" s="1134">
        <f t="shared" si="7"/>
        <v>0.56221889055472263</v>
      </c>
      <c r="D102" s="360">
        <v>375</v>
      </c>
      <c r="E102" s="1119">
        <v>667</v>
      </c>
      <c r="F102" s="1134">
        <f t="shared" si="8"/>
        <v>0.56221889055472263</v>
      </c>
      <c r="G102" s="360">
        <v>750</v>
      </c>
      <c r="H102" s="1119">
        <v>1334</v>
      </c>
      <c r="S102" s="1163"/>
      <c r="AK102" s="1149"/>
      <c r="AL102" s="1149"/>
      <c r="AM102" s="1159"/>
      <c r="AN102" s="1149"/>
      <c r="AO102" s="1149"/>
    </row>
    <row r="103" spans="1:41" ht="16.5" x14ac:dyDescent="0.3">
      <c r="A103" s="1187" t="s">
        <v>2887</v>
      </c>
      <c r="B103" s="1188" t="s">
        <v>2919</v>
      </c>
      <c r="C103" s="1134">
        <f t="shared" si="7"/>
        <v>0.56221889055472263</v>
      </c>
      <c r="D103" s="360">
        <v>375</v>
      </c>
      <c r="E103" s="1119">
        <v>667</v>
      </c>
      <c r="F103" s="1134">
        <f t="shared" si="8"/>
        <v>0.56221889055472263</v>
      </c>
      <c r="G103" s="360">
        <v>750</v>
      </c>
      <c r="H103" s="1119">
        <v>1334</v>
      </c>
      <c r="S103" s="1163"/>
      <c r="AK103" s="1149"/>
      <c r="AL103" s="1149"/>
      <c r="AM103" s="1159"/>
      <c r="AN103" s="1149"/>
      <c r="AO103" s="1149"/>
    </row>
    <row r="104" spans="1:41" ht="16.5" x14ac:dyDescent="0.3">
      <c r="A104" s="1187" t="s">
        <v>2887</v>
      </c>
      <c r="B104" s="1188" t="s">
        <v>2920</v>
      </c>
      <c r="C104" s="1134">
        <f t="shared" si="7"/>
        <v>0.56221889055472263</v>
      </c>
      <c r="D104" s="360">
        <v>375</v>
      </c>
      <c r="E104" s="1119">
        <v>667</v>
      </c>
      <c r="F104" s="1134">
        <f t="shared" si="8"/>
        <v>0.56221889055472263</v>
      </c>
      <c r="G104" s="360">
        <v>750</v>
      </c>
      <c r="H104" s="1119">
        <v>1334</v>
      </c>
      <c r="S104" s="1163"/>
      <c r="AK104" s="1149"/>
      <c r="AL104" s="1149"/>
      <c r="AM104" s="1159"/>
      <c r="AN104" s="1149"/>
      <c r="AO104" s="1149"/>
    </row>
    <row r="105" spans="1:41" ht="16.5" x14ac:dyDescent="0.3">
      <c r="A105" s="1187" t="s">
        <v>2887</v>
      </c>
      <c r="B105" s="1188" t="s">
        <v>2890</v>
      </c>
      <c r="C105" s="1134">
        <f t="shared" si="7"/>
        <v>0.46182266009852219</v>
      </c>
      <c r="D105" s="360">
        <v>375</v>
      </c>
      <c r="E105" s="1119">
        <v>812</v>
      </c>
      <c r="F105" s="1134">
        <f t="shared" si="8"/>
        <v>0.46182266009852219</v>
      </c>
      <c r="G105" s="360">
        <v>1125</v>
      </c>
      <c r="H105" s="1119">
        <v>2436</v>
      </c>
      <c r="S105" s="1163"/>
      <c r="AK105" s="1149"/>
      <c r="AL105" s="1149"/>
      <c r="AM105" s="1159"/>
      <c r="AN105" s="1149"/>
      <c r="AO105" s="1149"/>
    </row>
    <row r="106" spans="1:41" ht="16.5" x14ac:dyDescent="0.3">
      <c r="A106" s="1187" t="s">
        <v>2887</v>
      </c>
      <c r="B106" s="1188" t="s">
        <v>2921</v>
      </c>
      <c r="C106" s="1134">
        <f t="shared" si="7"/>
        <v>0.46182266009852219</v>
      </c>
      <c r="D106" s="360">
        <v>375</v>
      </c>
      <c r="E106" s="1119">
        <v>812</v>
      </c>
      <c r="F106" s="1134">
        <f t="shared" si="8"/>
        <v>0.46182266009852219</v>
      </c>
      <c r="G106" s="360">
        <v>1125</v>
      </c>
      <c r="H106" s="1119">
        <v>2436</v>
      </c>
      <c r="S106" s="1163"/>
      <c r="AK106" s="1149"/>
      <c r="AL106" s="1149"/>
      <c r="AM106" s="1159"/>
      <c r="AN106" s="1149"/>
      <c r="AO106" s="1149"/>
    </row>
    <row r="107" spans="1:41" ht="16.5" x14ac:dyDescent="0.3">
      <c r="A107" s="1187" t="s">
        <v>2887</v>
      </c>
      <c r="B107" s="1188" t="s">
        <v>3023</v>
      </c>
      <c r="C107" s="1134">
        <f t="shared" si="7"/>
        <v>0.44964871194379391</v>
      </c>
      <c r="D107" s="360">
        <v>384</v>
      </c>
      <c r="E107" s="1119">
        <v>854</v>
      </c>
      <c r="F107" s="1134">
        <f t="shared" si="8"/>
        <v>0.45</v>
      </c>
      <c r="G107" s="360">
        <v>1440</v>
      </c>
      <c r="H107" s="1119">
        <v>3200</v>
      </c>
      <c r="S107" s="1163"/>
      <c r="AK107" s="1149"/>
      <c r="AL107" s="1149"/>
      <c r="AM107" s="1159"/>
      <c r="AN107" s="1149"/>
      <c r="AO107" s="1149"/>
    </row>
    <row r="108" spans="1:41" ht="16.5" x14ac:dyDescent="0.3">
      <c r="A108" s="1187" t="s">
        <v>2887</v>
      </c>
      <c r="B108" s="1188" t="s">
        <v>3024</v>
      </c>
      <c r="C108" s="1134">
        <f t="shared" si="7"/>
        <v>0.44964871194379391</v>
      </c>
      <c r="D108" s="360">
        <v>384</v>
      </c>
      <c r="E108" s="1119">
        <v>854</v>
      </c>
      <c r="F108" s="1134">
        <f t="shared" si="8"/>
        <v>0.45</v>
      </c>
      <c r="G108" s="360">
        <v>1440</v>
      </c>
      <c r="H108" s="1119">
        <v>3200</v>
      </c>
      <c r="S108" s="1163"/>
      <c r="AK108" s="1149"/>
      <c r="AL108" s="1149"/>
      <c r="AM108" s="1159"/>
      <c r="AN108" s="1149"/>
      <c r="AO108" s="1149"/>
    </row>
    <row r="109" spans="1:41" ht="16.5" x14ac:dyDescent="0.3">
      <c r="A109" s="1187" t="s">
        <v>2887</v>
      </c>
      <c r="B109" s="1188" t="s">
        <v>3046</v>
      </c>
      <c r="C109" s="1134">
        <f t="shared" si="7"/>
        <v>0.45081967213114754</v>
      </c>
      <c r="D109" s="360">
        <v>385</v>
      </c>
      <c r="E109" s="1119">
        <v>854</v>
      </c>
      <c r="F109" s="1134">
        <f t="shared" si="8"/>
        <v>0.45</v>
      </c>
      <c r="G109" s="360">
        <v>720</v>
      </c>
      <c r="H109" s="1119">
        <v>1600</v>
      </c>
      <c r="S109" s="1163"/>
      <c r="AK109" s="1149"/>
      <c r="AL109" s="1149"/>
      <c r="AM109" s="1159"/>
      <c r="AN109" s="1149"/>
      <c r="AO109" s="1149"/>
    </row>
    <row r="110" spans="1:41" ht="16.5" x14ac:dyDescent="0.3">
      <c r="A110" s="1187" t="s">
        <v>2887</v>
      </c>
      <c r="B110" s="1188" t="s">
        <v>2892</v>
      </c>
      <c r="C110" s="1134">
        <f t="shared" si="7"/>
        <v>0.46208530805687204</v>
      </c>
      <c r="D110" s="360">
        <v>390</v>
      </c>
      <c r="E110" s="1119">
        <v>844</v>
      </c>
      <c r="F110" s="1134">
        <f t="shared" si="8"/>
        <v>0.46208530805687204</v>
      </c>
      <c r="G110" s="360">
        <v>1170</v>
      </c>
      <c r="H110" s="1119">
        <v>2532</v>
      </c>
      <c r="S110" s="1163"/>
      <c r="AK110" s="1149"/>
      <c r="AL110" s="1149"/>
      <c r="AM110" s="1159"/>
      <c r="AN110" s="1149"/>
      <c r="AO110" s="1149"/>
    </row>
    <row r="111" spans="1:41" ht="16.5" x14ac:dyDescent="0.3">
      <c r="A111" s="1187" t="s">
        <v>2887</v>
      </c>
      <c r="B111" s="1188" t="s">
        <v>2894</v>
      </c>
      <c r="C111" s="1134">
        <f t="shared" si="7"/>
        <v>0.46208530805687204</v>
      </c>
      <c r="D111" s="360">
        <v>390</v>
      </c>
      <c r="E111" s="1119">
        <v>844</v>
      </c>
      <c r="F111" s="1134">
        <f t="shared" si="8"/>
        <v>0.46208530805687204</v>
      </c>
      <c r="G111" s="360">
        <v>1170</v>
      </c>
      <c r="H111" s="1119">
        <v>2532</v>
      </c>
      <c r="S111" s="1163"/>
      <c r="AK111" s="1149"/>
      <c r="AL111" s="1149"/>
      <c r="AM111" s="1159"/>
      <c r="AN111" s="1149"/>
      <c r="AO111" s="1149"/>
    </row>
    <row r="112" spans="1:41" ht="16.5" x14ac:dyDescent="0.3">
      <c r="A112" s="1187" t="s">
        <v>2887</v>
      </c>
      <c r="B112" s="1188" t="s">
        <v>2896</v>
      </c>
      <c r="C112" s="1134">
        <f t="shared" si="7"/>
        <v>0.46208530805687204</v>
      </c>
      <c r="D112" s="360">
        <v>390</v>
      </c>
      <c r="E112" s="1119">
        <v>844</v>
      </c>
      <c r="F112" s="1134">
        <f t="shared" si="8"/>
        <v>0.46208530805687204</v>
      </c>
      <c r="G112" s="360">
        <v>1170</v>
      </c>
      <c r="H112" s="1119">
        <v>2532</v>
      </c>
      <c r="S112" s="1163"/>
      <c r="AK112" s="1149"/>
      <c r="AL112" s="1149"/>
      <c r="AM112" s="1159"/>
      <c r="AN112" s="1149"/>
      <c r="AO112" s="1149"/>
    </row>
    <row r="113" spans="1:41" ht="16.5" x14ac:dyDescent="0.3">
      <c r="A113" s="1187" t="s">
        <v>2887</v>
      </c>
      <c r="B113" s="1188" t="s">
        <v>2898</v>
      </c>
      <c r="C113" s="1134">
        <f t="shared" si="7"/>
        <v>0.46208530805687204</v>
      </c>
      <c r="D113" s="360">
        <v>390</v>
      </c>
      <c r="E113" s="1119">
        <v>844</v>
      </c>
      <c r="F113" s="1134">
        <f t="shared" si="8"/>
        <v>0.46208530805687204</v>
      </c>
      <c r="G113" s="360">
        <v>1170</v>
      </c>
      <c r="H113" s="1119">
        <v>2532</v>
      </c>
      <c r="S113" s="1163"/>
      <c r="AK113" s="1149"/>
      <c r="AL113" s="1149"/>
      <c r="AM113" s="1159"/>
      <c r="AN113" s="1149"/>
      <c r="AO113" s="1149"/>
    </row>
    <row r="114" spans="1:41" ht="16.5" x14ac:dyDescent="0.3">
      <c r="A114" s="1187" t="s">
        <v>2887</v>
      </c>
      <c r="B114" s="1188" t="s">
        <v>2900</v>
      </c>
      <c r="C114" s="1134">
        <f t="shared" si="7"/>
        <v>0.46208530805687204</v>
      </c>
      <c r="D114" s="360">
        <v>390</v>
      </c>
      <c r="E114" s="1119">
        <v>844</v>
      </c>
      <c r="F114" s="1134">
        <f t="shared" si="8"/>
        <v>0.46208530805687204</v>
      </c>
      <c r="G114" s="360">
        <v>1170</v>
      </c>
      <c r="H114" s="1119">
        <v>2532</v>
      </c>
      <c r="S114" s="1163"/>
      <c r="AK114" s="1149"/>
      <c r="AL114" s="1149"/>
      <c r="AM114" s="1159"/>
      <c r="AN114" s="1149"/>
      <c r="AO114" s="1149"/>
    </row>
    <row r="115" spans="1:41" ht="16.5" x14ac:dyDescent="0.3">
      <c r="A115" s="1187" t="s">
        <v>2887</v>
      </c>
      <c r="B115" s="1188" t="s">
        <v>2949</v>
      </c>
      <c r="C115" s="1134">
        <f t="shared" si="7"/>
        <v>0.49</v>
      </c>
      <c r="D115" s="360">
        <v>392</v>
      </c>
      <c r="E115" s="1119">
        <v>800</v>
      </c>
      <c r="F115" s="1134">
        <f t="shared" si="8"/>
        <v>0.49</v>
      </c>
      <c r="G115" s="360">
        <v>1176</v>
      </c>
      <c r="H115" s="1119">
        <v>2400</v>
      </c>
      <c r="S115" s="1163"/>
      <c r="AK115" s="1149"/>
      <c r="AL115" s="1149"/>
      <c r="AM115" s="1159"/>
      <c r="AN115" s="1149"/>
      <c r="AO115" s="1149"/>
    </row>
    <row r="116" spans="1:41" ht="16.5" x14ac:dyDescent="0.3">
      <c r="A116" s="1187" t="s">
        <v>2887</v>
      </c>
      <c r="B116" s="1188" t="s">
        <v>2924</v>
      </c>
      <c r="C116" s="1134">
        <f t="shared" si="7"/>
        <v>0.5</v>
      </c>
      <c r="D116" s="360">
        <v>393</v>
      </c>
      <c r="E116" s="1119">
        <v>786</v>
      </c>
      <c r="F116" s="1134">
        <f t="shared" si="8"/>
        <v>0.5</v>
      </c>
      <c r="G116" s="360">
        <v>1080</v>
      </c>
      <c r="H116" s="1119">
        <v>2160</v>
      </c>
      <c r="S116" s="1163"/>
      <c r="AK116" s="1149"/>
      <c r="AL116" s="1149"/>
      <c r="AM116" s="1159"/>
      <c r="AN116" s="1149"/>
      <c r="AO116" s="1149"/>
    </row>
    <row r="117" spans="1:41" ht="16.5" x14ac:dyDescent="0.3">
      <c r="A117" s="1187" t="s">
        <v>2887</v>
      </c>
      <c r="B117" s="1188" t="s">
        <v>3091</v>
      </c>
      <c r="C117" s="1134">
        <f t="shared" si="7"/>
        <v>0.5</v>
      </c>
      <c r="D117" s="360">
        <v>393</v>
      </c>
      <c r="E117" s="1119">
        <v>786</v>
      </c>
      <c r="F117" s="1134">
        <f t="shared" si="8"/>
        <v>0.46632124352331605</v>
      </c>
      <c r="G117" s="360">
        <v>1440</v>
      </c>
      <c r="H117" s="1119">
        <v>3088</v>
      </c>
      <c r="S117" s="1163"/>
      <c r="AK117" s="1149"/>
      <c r="AL117" s="1149"/>
      <c r="AM117" s="1159"/>
      <c r="AN117" s="1149"/>
      <c r="AO117" s="1149"/>
    </row>
    <row r="118" spans="1:41" ht="16.5" x14ac:dyDescent="0.3">
      <c r="A118" s="1187" t="s">
        <v>2887</v>
      </c>
      <c r="B118" s="1188" t="s">
        <v>2926</v>
      </c>
      <c r="C118" s="1134">
        <f t="shared" si="7"/>
        <v>0.48638613861386137</v>
      </c>
      <c r="D118" s="360">
        <v>393</v>
      </c>
      <c r="E118" s="1119">
        <v>808</v>
      </c>
      <c r="F118" s="1134">
        <f t="shared" si="8"/>
        <v>0.48648648648648651</v>
      </c>
      <c r="G118" s="360">
        <v>1080</v>
      </c>
      <c r="H118" s="1119">
        <v>2220</v>
      </c>
      <c r="S118" s="1163"/>
      <c r="AK118" s="1149"/>
      <c r="AL118" s="1149"/>
      <c r="AM118" s="1159"/>
      <c r="AN118" s="1149"/>
      <c r="AO118" s="1149"/>
    </row>
    <row r="119" spans="1:41" ht="16.5" x14ac:dyDescent="0.3">
      <c r="A119" s="1187" t="s">
        <v>2887</v>
      </c>
      <c r="B119" s="1188" t="s">
        <v>3051</v>
      </c>
      <c r="C119" s="1134">
        <f t="shared" si="7"/>
        <v>0.48161764705882354</v>
      </c>
      <c r="D119" s="360">
        <v>393</v>
      </c>
      <c r="E119" s="1119">
        <v>816</v>
      </c>
      <c r="F119" s="1134">
        <f t="shared" si="8"/>
        <v>0.48128342245989303</v>
      </c>
      <c r="G119" s="360">
        <v>1080</v>
      </c>
      <c r="H119" s="1119">
        <v>2244</v>
      </c>
      <c r="S119" s="1163"/>
      <c r="AK119" s="1149"/>
      <c r="AL119" s="1149"/>
      <c r="AM119" s="1159"/>
      <c r="AN119" s="1149"/>
      <c r="AO119" s="1149"/>
    </row>
    <row r="120" spans="1:41" ht="16.5" x14ac:dyDescent="0.3">
      <c r="A120" s="1187" t="s">
        <v>2887</v>
      </c>
      <c r="B120" s="1188" t="s">
        <v>3052</v>
      </c>
      <c r="C120" s="1134">
        <f t="shared" si="7"/>
        <v>0.48161764705882354</v>
      </c>
      <c r="D120" s="360">
        <v>393</v>
      </c>
      <c r="E120" s="1119">
        <v>816</v>
      </c>
      <c r="F120" s="1134">
        <f t="shared" si="8"/>
        <v>0.48128342245989303</v>
      </c>
      <c r="G120" s="360">
        <v>1080</v>
      </c>
      <c r="H120" s="1119">
        <v>2244</v>
      </c>
      <c r="S120" s="1163"/>
      <c r="AK120" s="1149"/>
      <c r="AL120" s="1149"/>
      <c r="AM120" s="1159"/>
      <c r="AN120" s="1149"/>
      <c r="AO120" s="1149"/>
    </row>
    <row r="121" spans="1:41" ht="16.5" x14ac:dyDescent="0.3">
      <c r="A121" s="1187" t="s">
        <v>2887</v>
      </c>
      <c r="B121" s="1188" t="s">
        <v>3053</v>
      </c>
      <c r="C121" s="1134">
        <f t="shared" si="7"/>
        <v>0.48102815177478581</v>
      </c>
      <c r="D121" s="360">
        <v>393</v>
      </c>
      <c r="E121" s="1119">
        <v>817</v>
      </c>
      <c r="F121" s="1134">
        <f t="shared" si="8"/>
        <v>0.48128342245989303</v>
      </c>
      <c r="G121" s="360">
        <v>1080</v>
      </c>
      <c r="H121" s="1119">
        <v>2244</v>
      </c>
      <c r="S121" s="1163"/>
      <c r="AK121" s="1149"/>
      <c r="AL121" s="1149"/>
      <c r="AM121" s="1159"/>
      <c r="AN121" s="1149"/>
      <c r="AO121" s="1149"/>
    </row>
    <row r="122" spans="1:41" ht="16.5" x14ac:dyDescent="0.3">
      <c r="A122" s="1187" t="s">
        <v>2887</v>
      </c>
      <c r="B122" s="1188" t="s">
        <v>2928</v>
      </c>
      <c r="C122" s="1134">
        <f t="shared" si="7"/>
        <v>0.47349397590361447</v>
      </c>
      <c r="D122" s="360">
        <v>393</v>
      </c>
      <c r="E122" s="1119">
        <v>830</v>
      </c>
      <c r="F122" s="1134">
        <f t="shared" si="8"/>
        <v>0.47368421052631576</v>
      </c>
      <c r="G122" s="360">
        <v>1080</v>
      </c>
      <c r="H122" s="1119">
        <v>2280</v>
      </c>
      <c r="S122" s="1163"/>
      <c r="AK122" s="1149"/>
      <c r="AL122" s="1149"/>
      <c r="AM122" s="1159"/>
      <c r="AN122" s="1149"/>
      <c r="AO122" s="1149"/>
    </row>
    <row r="123" spans="1:41" ht="16.5" x14ac:dyDescent="0.3">
      <c r="A123" s="1187" t="s">
        <v>2887</v>
      </c>
      <c r="B123" s="1188" t="s">
        <v>2930</v>
      </c>
      <c r="C123" s="1134">
        <f t="shared" si="7"/>
        <v>0.46180963572267919</v>
      </c>
      <c r="D123" s="360">
        <v>393</v>
      </c>
      <c r="E123" s="1119">
        <v>851</v>
      </c>
      <c r="F123" s="1134">
        <f t="shared" si="8"/>
        <v>0.46153846153846156</v>
      </c>
      <c r="G123" s="360">
        <v>1080</v>
      </c>
      <c r="H123" s="1119">
        <v>2340</v>
      </c>
      <c r="S123" s="1163"/>
      <c r="AK123" s="1149"/>
      <c r="AL123" s="1149"/>
      <c r="AM123" s="1159"/>
      <c r="AN123" s="1149"/>
      <c r="AO123" s="1149"/>
    </row>
    <row r="124" spans="1:41" ht="16.5" x14ac:dyDescent="0.3">
      <c r="A124" s="1187" t="s">
        <v>2887</v>
      </c>
      <c r="B124" s="1188" t="s">
        <v>2931</v>
      </c>
      <c r="C124" s="1134">
        <f t="shared" si="7"/>
        <v>0.46180963572267919</v>
      </c>
      <c r="D124" s="360">
        <v>393</v>
      </c>
      <c r="E124" s="1119">
        <v>851</v>
      </c>
      <c r="F124" s="1134">
        <f t="shared" si="8"/>
        <v>0.46153846153846156</v>
      </c>
      <c r="G124" s="360">
        <v>1080</v>
      </c>
      <c r="H124" s="1119">
        <v>2340</v>
      </c>
      <c r="S124" s="1163"/>
      <c r="AK124" s="1149"/>
      <c r="AL124" s="1149"/>
      <c r="AM124" s="1159"/>
      <c r="AN124" s="1149"/>
      <c r="AO124" s="1149"/>
    </row>
    <row r="125" spans="1:41" ht="16.5" x14ac:dyDescent="0.3">
      <c r="A125" s="1187" t="s">
        <v>2887</v>
      </c>
      <c r="B125" s="1188" t="s">
        <v>3047</v>
      </c>
      <c r="C125" s="1134">
        <f t="shared" si="7"/>
        <v>0.46180963572267919</v>
      </c>
      <c r="D125" s="360">
        <v>393</v>
      </c>
      <c r="E125" s="1119">
        <v>851</v>
      </c>
      <c r="F125" s="1134">
        <f t="shared" si="8"/>
        <v>0.46153846153846156</v>
      </c>
      <c r="G125" s="360">
        <v>1080</v>
      </c>
      <c r="H125" s="1119">
        <v>2340</v>
      </c>
      <c r="S125" s="1163"/>
      <c r="AK125" s="1149"/>
      <c r="AL125" s="1149"/>
      <c r="AM125" s="1159"/>
      <c r="AN125" s="1149"/>
      <c r="AO125" s="1149"/>
    </row>
    <row r="126" spans="1:41" ht="16.5" x14ac:dyDescent="0.3">
      <c r="A126" s="1187" t="s">
        <v>2887</v>
      </c>
      <c r="B126" s="1188" t="s">
        <v>3048</v>
      </c>
      <c r="C126" s="1134">
        <f t="shared" si="7"/>
        <v>0.46180963572267919</v>
      </c>
      <c r="D126" s="360">
        <v>393</v>
      </c>
      <c r="E126" s="1119">
        <v>851</v>
      </c>
      <c r="F126" s="1134">
        <f t="shared" si="8"/>
        <v>0.46153846153846156</v>
      </c>
      <c r="G126" s="360">
        <v>1080</v>
      </c>
      <c r="H126" s="1119">
        <v>2340</v>
      </c>
      <c r="S126" s="1163"/>
      <c r="AK126" s="1149"/>
      <c r="AL126" s="1149"/>
      <c r="AM126" s="1159"/>
      <c r="AN126" s="1149"/>
      <c r="AO126" s="1149"/>
    </row>
    <row r="127" spans="1:41" ht="16.5" x14ac:dyDescent="0.3">
      <c r="A127" s="1187" t="s">
        <v>2887</v>
      </c>
      <c r="B127" s="1188" t="s">
        <v>3054</v>
      </c>
      <c r="C127" s="1134">
        <f t="shared" si="7"/>
        <v>0.46180963572267919</v>
      </c>
      <c r="D127" s="360">
        <v>393</v>
      </c>
      <c r="E127" s="1119">
        <v>851</v>
      </c>
      <c r="F127" s="1134">
        <f t="shared" si="8"/>
        <v>0.46153846153846156</v>
      </c>
      <c r="G127" s="360">
        <v>1080</v>
      </c>
      <c r="H127" s="1119">
        <v>2340</v>
      </c>
      <c r="S127" s="1163"/>
      <c r="AK127" s="1149"/>
      <c r="AL127" s="1149"/>
      <c r="AM127" s="1159"/>
      <c r="AN127" s="1149"/>
      <c r="AO127" s="1149"/>
    </row>
    <row r="128" spans="1:41" ht="16.5" x14ac:dyDescent="0.3">
      <c r="A128" s="1187" t="s">
        <v>2887</v>
      </c>
      <c r="B128" s="1188" t="s">
        <v>3055</v>
      </c>
      <c r="C128" s="1134">
        <f t="shared" si="7"/>
        <v>0.46180963572267919</v>
      </c>
      <c r="D128" s="360">
        <v>393</v>
      </c>
      <c r="E128" s="1119">
        <v>851</v>
      </c>
      <c r="F128" s="1134">
        <f t="shared" si="8"/>
        <v>0.46153846153846156</v>
      </c>
      <c r="G128" s="360">
        <v>1080</v>
      </c>
      <c r="H128" s="1119">
        <v>2340</v>
      </c>
      <c r="S128" s="1163"/>
      <c r="AK128" s="1149"/>
      <c r="AL128" s="1149"/>
      <c r="AM128" s="1159"/>
      <c r="AN128" s="1149"/>
      <c r="AO128" s="1149"/>
    </row>
    <row r="129" spans="1:41" ht="16.5" x14ac:dyDescent="0.3">
      <c r="A129" s="1187" t="s">
        <v>2887</v>
      </c>
      <c r="B129" s="1188" t="s">
        <v>3056</v>
      </c>
      <c r="C129" s="1134">
        <f t="shared" si="7"/>
        <v>0.46180963572267919</v>
      </c>
      <c r="D129" s="360">
        <v>393</v>
      </c>
      <c r="E129" s="1119">
        <v>851</v>
      </c>
      <c r="F129" s="1134">
        <f t="shared" si="8"/>
        <v>0.46153846153846156</v>
      </c>
      <c r="G129" s="360">
        <v>1080</v>
      </c>
      <c r="H129" s="1119">
        <v>2340</v>
      </c>
      <c r="S129" s="1163"/>
      <c r="AK129" s="1149"/>
      <c r="AL129" s="1149"/>
      <c r="AM129" s="1159"/>
      <c r="AN129" s="1149"/>
      <c r="AO129" s="1149"/>
    </row>
    <row r="130" spans="1:41" ht="16.5" x14ac:dyDescent="0.3">
      <c r="A130" s="1187" t="s">
        <v>2887</v>
      </c>
      <c r="B130" s="1188" t="s">
        <v>3057</v>
      </c>
      <c r="C130" s="1134">
        <f t="shared" si="7"/>
        <v>0.46180963572267919</v>
      </c>
      <c r="D130" s="360">
        <v>393</v>
      </c>
      <c r="E130" s="1119">
        <v>851</v>
      </c>
      <c r="F130" s="1134">
        <f t="shared" si="8"/>
        <v>0.46153846153846156</v>
      </c>
      <c r="G130" s="360">
        <v>1080</v>
      </c>
      <c r="H130" s="1119">
        <v>2340</v>
      </c>
      <c r="S130" s="1163"/>
      <c r="AK130" s="1149"/>
      <c r="AL130" s="1149"/>
      <c r="AM130" s="1159"/>
      <c r="AN130" s="1149"/>
      <c r="AO130" s="1149"/>
    </row>
    <row r="131" spans="1:41" ht="16.5" x14ac:dyDescent="0.3">
      <c r="A131" s="1187" t="s">
        <v>2887</v>
      </c>
      <c r="B131" s="1188" t="s">
        <v>3058</v>
      </c>
      <c r="C131" s="1134">
        <f t="shared" ref="C131:C194" si="9">D131/E131</f>
        <v>0.46180963572267919</v>
      </c>
      <c r="D131" s="360">
        <v>393</v>
      </c>
      <c r="E131" s="1119">
        <v>851</v>
      </c>
      <c r="F131" s="1134">
        <f t="shared" ref="F131:F194" si="10">G131/H131</f>
        <v>0.46153846153846156</v>
      </c>
      <c r="G131" s="360">
        <v>1080</v>
      </c>
      <c r="H131" s="1119">
        <v>2340</v>
      </c>
      <c r="S131" s="1163"/>
      <c r="AK131" s="1149"/>
      <c r="AL131" s="1149"/>
      <c r="AM131" s="1159"/>
      <c r="AN131" s="1149"/>
      <c r="AO131" s="1149"/>
    </row>
    <row r="132" spans="1:41" ht="16.5" x14ac:dyDescent="0.3">
      <c r="A132" s="1187" t="s">
        <v>2887</v>
      </c>
      <c r="B132" s="1188" t="s">
        <v>3059</v>
      </c>
      <c r="C132" s="1134">
        <f t="shared" si="9"/>
        <v>0.46180963572267919</v>
      </c>
      <c r="D132" s="360">
        <v>393</v>
      </c>
      <c r="E132" s="1119">
        <v>851</v>
      </c>
      <c r="F132" s="1134">
        <f t="shared" si="10"/>
        <v>0.46153846153846156</v>
      </c>
      <c r="G132" s="360">
        <v>1080</v>
      </c>
      <c r="H132" s="1119">
        <v>2340</v>
      </c>
      <c r="S132" s="1163"/>
      <c r="AK132" s="1149"/>
      <c r="AL132" s="1149"/>
      <c r="AM132" s="1159"/>
      <c r="AN132" s="1149"/>
      <c r="AO132" s="1149"/>
    </row>
    <row r="133" spans="1:41" ht="16.5" x14ac:dyDescent="0.3">
      <c r="A133" s="1187" t="s">
        <v>2887</v>
      </c>
      <c r="B133" s="1188" t="s">
        <v>3060</v>
      </c>
      <c r="C133" s="1134">
        <f t="shared" si="9"/>
        <v>0.46180963572267919</v>
      </c>
      <c r="D133" s="360">
        <v>393</v>
      </c>
      <c r="E133" s="1119">
        <v>851</v>
      </c>
      <c r="F133" s="1134">
        <f t="shared" si="10"/>
        <v>0.46153846153846156</v>
      </c>
      <c r="G133" s="360">
        <v>1080</v>
      </c>
      <c r="H133" s="1119">
        <v>2340</v>
      </c>
      <c r="S133" s="1163"/>
      <c r="AK133" s="1149"/>
      <c r="AL133" s="1149"/>
      <c r="AM133" s="1159"/>
      <c r="AN133" s="1149"/>
      <c r="AO133" s="1149"/>
    </row>
    <row r="134" spans="1:41" ht="16.5" x14ac:dyDescent="0.3">
      <c r="A134" s="1187" t="s">
        <v>2887</v>
      </c>
      <c r="B134" s="1188" t="s">
        <v>2902</v>
      </c>
      <c r="C134" s="1134">
        <f t="shared" si="9"/>
        <v>0.46126760563380281</v>
      </c>
      <c r="D134" s="360">
        <v>393</v>
      </c>
      <c r="E134" s="1119">
        <v>852</v>
      </c>
      <c r="F134" s="1134">
        <f t="shared" si="10"/>
        <v>0.46126760563380281</v>
      </c>
      <c r="G134" s="360">
        <v>1179</v>
      </c>
      <c r="H134" s="1119">
        <v>2556</v>
      </c>
      <c r="S134" s="1163"/>
      <c r="AK134" s="1149"/>
      <c r="AL134" s="1149"/>
      <c r="AM134" s="1159"/>
      <c r="AN134" s="1149"/>
      <c r="AO134" s="1149"/>
    </row>
    <row r="135" spans="1:41" ht="16.5" x14ac:dyDescent="0.3">
      <c r="A135" s="1187" t="s">
        <v>2887</v>
      </c>
      <c r="B135" s="1188" t="s">
        <v>2904</v>
      </c>
      <c r="C135" s="1134">
        <f t="shared" si="9"/>
        <v>0.46126760563380281</v>
      </c>
      <c r="D135" s="360">
        <v>393</v>
      </c>
      <c r="E135" s="1119">
        <v>852</v>
      </c>
      <c r="F135" s="1134">
        <f t="shared" si="10"/>
        <v>0.46126760563380281</v>
      </c>
      <c r="G135" s="360">
        <v>1179</v>
      </c>
      <c r="H135" s="1119">
        <v>2556</v>
      </c>
      <c r="S135" s="1163"/>
      <c r="AK135" s="1149"/>
      <c r="AL135" s="1149"/>
      <c r="AM135" s="1159"/>
      <c r="AN135" s="1149"/>
      <c r="AO135" s="1149"/>
    </row>
    <row r="136" spans="1:41" ht="16.5" x14ac:dyDescent="0.3">
      <c r="A136" s="1187" t="s">
        <v>2887</v>
      </c>
      <c r="B136" s="1188" t="s">
        <v>2906</v>
      </c>
      <c r="C136" s="1134">
        <f t="shared" si="9"/>
        <v>0.46126760563380281</v>
      </c>
      <c r="D136" s="360">
        <v>393</v>
      </c>
      <c r="E136" s="1119">
        <v>852</v>
      </c>
      <c r="F136" s="1134">
        <f t="shared" si="10"/>
        <v>0.46126760563380281</v>
      </c>
      <c r="G136" s="360">
        <v>1179</v>
      </c>
      <c r="H136" s="1119">
        <v>2556</v>
      </c>
      <c r="S136" s="1163"/>
      <c r="AK136" s="1149"/>
      <c r="AL136" s="1149"/>
      <c r="AM136" s="1159"/>
      <c r="AN136" s="1149"/>
      <c r="AO136" s="1149"/>
    </row>
    <row r="137" spans="1:41" ht="16.5" x14ac:dyDescent="0.3">
      <c r="A137" s="1187" t="s">
        <v>2887</v>
      </c>
      <c r="B137" s="1188" t="s">
        <v>3049</v>
      </c>
      <c r="C137" s="1134">
        <f t="shared" si="9"/>
        <v>0.45017182130584193</v>
      </c>
      <c r="D137" s="360">
        <v>393</v>
      </c>
      <c r="E137" s="1119">
        <v>873</v>
      </c>
      <c r="F137" s="1134">
        <f t="shared" si="10"/>
        <v>0.45</v>
      </c>
      <c r="G137" s="360">
        <v>1080</v>
      </c>
      <c r="H137" s="1119">
        <v>2400</v>
      </c>
      <c r="S137" s="1163"/>
      <c r="AK137" s="1149"/>
      <c r="AL137" s="1149"/>
      <c r="AM137" s="1159"/>
      <c r="AN137" s="1149"/>
      <c r="AO137" s="1149"/>
    </row>
    <row r="138" spans="1:41" ht="16.5" x14ac:dyDescent="0.3">
      <c r="A138" s="1187" t="s">
        <v>2887</v>
      </c>
      <c r="B138" s="1188" t="s">
        <v>3061</v>
      </c>
      <c r="C138" s="1134">
        <f t="shared" si="9"/>
        <v>0.45017182130584193</v>
      </c>
      <c r="D138" s="360">
        <v>393</v>
      </c>
      <c r="E138" s="1119">
        <v>873</v>
      </c>
      <c r="F138" s="1134">
        <f t="shared" si="10"/>
        <v>0.45</v>
      </c>
      <c r="G138" s="360">
        <v>1080</v>
      </c>
      <c r="H138" s="1119">
        <v>2400</v>
      </c>
      <c r="S138" s="1163"/>
      <c r="AK138" s="1149"/>
      <c r="AL138" s="1149"/>
      <c r="AM138" s="1159"/>
      <c r="AN138" s="1149"/>
      <c r="AO138" s="1149"/>
    </row>
    <row r="139" spans="1:41" ht="16.5" x14ac:dyDescent="0.3">
      <c r="A139" s="1187" t="s">
        <v>2887</v>
      </c>
      <c r="B139" s="1188" t="s">
        <v>2962</v>
      </c>
      <c r="C139" s="1134">
        <f t="shared" si="9"/>
        <v>0.45454545454545453</v>
      </c>
      <c r="D139" s="360">
        <v>400</v>
      </c>
      <c r="E139" s="1119">
        <v>880</v>
      </c>
      <c r="F139" s="1134">
        <f t="shared" si="10"/>
        <v>0.45454545454545453</v>
      </c>
      <c r="G139" s="360">
        <v>1200</v>
      </c>
      <c r="H139" s="1119">
        <v>2640</v>
      </c>
      <c r="S139" s="1163"/>
      <c r="AK139" s="1149"/>
      <c r="AL139" s="1149"/>
      <c r="AM139" s="1159"/>
      <c r="AN139" s="1149"/>
      <c r="AO139" s="1149"/>
    </row>
    <row r="140" spans="1:41" ht="16.5" x14ac:dyDescent="0.3">
      <c r="A140" s="1187" t="s">
        <v>2887</v>
      </c>
      <c r="B140" s="1188" t="s">
        <v>2985</v>
      </c>
      <c r="C140" s="1134">
        <f t="shared" si="9"/>
        <v>0.56224350205198359</v>
      </c>
      <c r="D140" s="360">
        <v>411</v>
      </c>
      <c r="E140" s="1119">
        <v>731</v>
      </c>
      <c r="F140" s="1134">
        <f t="shared" si="10"/>
        <v>0.5625</v>
      </c>
      <c r="G140" s="360">
        <v>1440</v>
      </c>
      <c r="H140" s="1119">
        <v>2560</v>
      </c>
      <c r="S140" s="1163"/>
      <c r="AK140" s="1149"/>
      <c r="AL140" s="1149"/>
      <c r="AM140" s="1159"/>
      <c r="AN140" s="1149"/>
      <c r="AO140" s="1149"/>
    </row>
    <row r="141" spans="1:41" ht="16.5" x14ac:dyDescent="0.3">
      <c r="A141" s="1187" t="s">
        <v>2887</v>
      </c>
      <c r="B141" s="1188" t="s">
        <v>2986</v>
      </c>
      <c r="C141" s="1134">
        <f t="shared" si="9"/>
        <v>0.56224350205198359</v>
      </c>
      <c r="D141" s="360">
        <v>411</v>
      </c>
      <c r="E141" s="1119">
        <v>731</v>
      </c>
      <c r="F141" s="1134">
        <f t="shared" si="10"/>
        <v>0.5625</v>
      </c>
      <c r="G141" s="360">
        <v>1440</v>
      </c>
      <c r="H141" s="1119">
        <v>2560</v>
      </c>
      <c r="S141" s="1163"/>
      <c r="AK141" s="1149"/>
      <c r="AL141" s="1149"/>
      <c r="AM141" s="1159"/>
      <c r="AN141" s="1149"/>
      <c r="AO141" s="1149"/>
    </row>
    <row r="142" spans="1:41" ht="16.5" x14ac:dyDescent="0.3">
      <c r="A142" s="1187" t="s">
        <v>2887</v>
      </c>
      <c r="B142" s="1188" t="s">
        <v>3034</v>
      </c>
      <c r="C142" s="1134">
        <f t="shared" si="9"/>
        <v>0.42812499999999998</v>
      </c>
      <c r="D142" s="360">
        <v>411</v>
      </c>
      <c r="E142" s="1119">
        <v>960</v>
      </c>
      <c r="F142" s="1134">
        <f t="shared" si="10"/>
        <v>0.42812499999999998</v>
      </c>
      <c r="G142" s="360">
        <v>1644</v>
      </c>
      <c r="H142" s="1119">
        <v>3840</v>
      </c>
      <c r="S142" s="1163"/>
      <c r="AK142" s="1149"/>
      <c r="AL142" s="1149"/>
      <c r="AM142" s="1159"/>
      <c r="AN142" s="1149"/>
      <c r="AO142" s="1149"/>
    </row>
    <row r="143" spans="1:41" ht="16.5" x14ac:dyDescent="0.3">
      <c r="A143" s="1187" t="s">
        <v>2887</v>
      </c>
      <c r="B143" s="1188" t="s">
        <v>2839</v>
      </c>
      <c r="C143" s="1134">
        <f t="shared" si="9"/>
        <v>0.56284153005464477</v>
      </c>
      <c r="D143" s="360">
        <v>412</v>
      </c>
      <c r="E143" s="1119">
        <v>732</v>
      </c>
      <c r="F143" s="1134">
        <f t="shared" si="10"/>
        <v>0.5625</v>
      </c>
      <c r="G143" s="360">
        <v>1080</v>
      </c>
      <c r="H143" s="1119">
        <v>1920</v>
      </c>
      <c r="S143" s="1163"/>
      <c r="AK143" s="1149"/>
      <c r="AL143" s="1149"/>
      <c r="AM143" s="1159"/>
      <c r="AN143" s="1149"/>
      <c r="AO143" s="1149"/>
    </row>
    <row r="144" spans="1:41" ht="16.5" x14ac:dyDescent="0.3">
      <c r="A144" s="1187" t="s">
        <v>2887</v>
      </c>
      <c r="B144" s="1188" t="s">
        <v>2841</v>
      </c>
      <c r="C144" s="1134">
        <f t="shared" si="9"/>
        <v>0.56284153005464477</v>
      </c>
      <c r="D144" s="360">
        <v>412</v>
      </c>
      <c r="E144" s="1119">
        <v>732</v>
      </c>
      <c r="F144" s="1134">
        <f t="shared" si="10"/>
        <v>0.5625</v>
      </c>
      <c r="G144" s="360">
        <v>1080</v>
      </c>
      <c r="H144" s="1119">
        <v>1920</v>
      </c>
      <c r="S144" s="1163"/>
      <c r="AK144" s="1149"/>
      <c r="AL144" s="1149"/>
      <c r="AM144" s="1159"/>
      <c r="AN144" s="1149"/>
      <c r="AO144" s="1149"/>
    </row>
    <row r="145" spans="1:41" ht="16.5" x14ac:dyDescent="0.3">
      <c r="A145" s="1187" t="s">
        <v>2887</v>
      </c>
      <c r="B145" s="1188" t="s">
        <v>2840</v>
      </c>
      <c r="C145" s="1134">
        <f t="shared" si="9"/>
        <v>0.56284153005464477</v>
      </c>
      <c r="D145" s="360">
        <v>412</v>
      </c>
      <c r="E145" s="1119">
        <v>732</v>
      </c>
      <c r="F145" s="1134">
        <f t="shared" si="10"/>
        <v>0.5625</v>
      </c>
      <c r="G145" s="360">
        <v>1440</v>
      </c>
      <c r="H145" s="1119">
        <v>2560</v>
      </c>
      <c r="S145" s="1163"/>
      <c r="AK145" s="1149"/>
      <c r="AL145" s="1149"/>
      <c r="AM145" s="1159"/>
      <c r="AN145" s="1149"/>
      <c r="AO145" s="1149"/>
    </row>
    <row r="146" spans="1:41" ht="16.5" x14ac:dyDescent="0.3">
      <c r="A146" s="1187" t="s">
        <v>2887</v>
      </c>
      <c r="B146" s="1188" t="s">
        <v>3008</v>
      </c>
      <c r="C146" s="1134">
        <f t="shared" si="9"/>
        <v>0.56284153005464477</v>
      </c>
      <c r="D146" s="360">
        <v>412</v>
      </c>
      <c r="E146" s="1119">
        <v>732</v>
      </c>
      <c r="F146" s="1134">
        <f t="shared" si="10"/>
        <v>0.5625</v>
      </c>
      <c r="G146" s="360">
        <v>1080</v>
      </c>
      <c r="H146" s="1119">
        <v>1920</v>
      </c>
      <c r="S146" s="1163"/>
      <c r="AK146" s="1149"/>
      <c r="AL146" s="1149"/>
      <c r="AM146" s="1159"/>
      <c r="AN146" s="1149"/>
      <c r="AO146" s="1149"/>
    </row>
    <row r="147" spans="1:41" ht="16.5" x14ac:dyDescent="0.3">
      <c r="A147" s="1187" t="s">
        <v>2887</v>
      </c>
      <c r="B147" s="1188" t="s">
        <v>2842</v>
      </c>
      <c r="C147" s="1134">
        <f t="shared" si="9"/>
        <v>0.50060753341433784</v>
      </c>
      <c r="D147" s="360">
        <v>412</v>
      </c>
      <c r="E147" s="1119">
        <v>823</v>
      </c>
      <c r="F147" s="1134">
        <f t="shared" si="10"/>
        <v>0.5</v>
      </c>
      <c r="G147" s="360">
        <v>1440</v>
      </c>
      <c r="H147" s="1119">
        <v>2880</v>
      </c>
      <c r="S147" s="1163"/>
      <c r="AK147" s="1149"/>
      <c r="AL147" s="1149"/>
      <c r="AM147" s="1159"/>
      <c r="AN147" s="1149"/>
      <c r="AO147" s="1149"/>
    </row>
    <row r="148" spans="1:41" ht="16.5" x14ac:dyDescent="0.3">
      <c r="A148" s="1187" t="s">
        <v>2887</v>
      </c>
      <c r="B148" s="1188" t="s">
        <v>2927</v>
      </c>
      <c r="C148" s="1134">
        <f t="shared" si="9"/>
        <v>0.50060753341433784</v>
      </c>
      <c r="D148" s="360">
        <v>412</v>
      </c>
      <c r="E148" s="1119">
        <v>823</v>
      </c>
      <c r="F148" s="1134">
        <f t="shared" si="10"/>
        <v>0.5</v>
      </c>
      <c r="G148" s="360">
        <v>1080</v>
      </c>
      <c r="H148" s="1119">
        <v>2160</v>
      </c>
      <c r="S148" s="1163"/>
      <c r="AK148" s="1149"/>
      <c r="AL148" s="1149"/>
      <c r="AM148" s="1159"/>
      <c r="AN148" s="1149"/>
      <c r="AO148" s="1149"/>
    </row>
    <row r="149" spans="1:41" ht="16.5" x14ac:dyDescent="0.3">
      <c r="A149" s="1187" t="s">
        <v>2887</v>
      </c>
      <c r="B149" s="1188" t="s">
        <v>2925</v>
      </c>
      <c r="C149" s="1134">
        <f t="shared" si="9"/>
        <v>0.48699763593380613</v>
      </c>
      <c r="D149" s="360">
        <v>412</v>
      </c>
      <c r="E149" s="1119">
        <v>846</v>
      </c>
      <c r="F149" s="1134">
        <f t="shared" si="10"/>
        <v>0.48648648648648651</v>
      </c>
      <c r="G149" s="360">
        <v>1440</v>
      </c>
      <c r="H149" s="1119">
        <v>2960</v>
      </c>
      <c r="S149" s="1163"/>
      <c r="AK149" s="1149"/>
      <c r="AL149" s="1149"/>
      <c r="AM149" s="1159"/>
      <c r="AN149" s="1149"/>
      <c r="AO149" s="1149"/>
    </row>
    <row r="150" spans="1:41" ht="16.5" x14ac:dyDescent="0.3">
      <c r="A150" s="1187" t="s">
        <v>2887</v>
      </c>
      <c r="B150" s="1188" t="s">
        <v>2929</v>
      </c>
      <c r="C150" s="1134">
        <f t="shared" si="9"/>
        <v>0.47410817031070196</v>
      </c>
      <c r="D150" s="360">
        <v>412</v>
      </c>
      <c r="E150" s="1119">
        <v>869</v>
      </c>
      <c r="F150" s="1134">
        <f t="shared" si="10"/>
        <v>0.47368421052631576</v>
      </c>
      <c r="G150" s="360">
        <v>1440</v>
      </c>
      <c r="H150" s="1119">
        <v>3040</v>
      </c>
      <c r="S150" s="1163"/>
      <c r="AK150" s="1149"/>
      <c r="AL150" s="1149"/>
      <c r="AM150" s="1159"/>
      <c r="AN150" s="1149"/>
      <c r="AO150" s="1149"/>
    </row>
    <row r="151" spans="1:41" ht="16.5" x14ac:dyDescent="0.3">
      <c r="A151" s="1187" t="s">
        <v>2887</v>
      </c>
      <c r="B151" s="1188" t="s">
        <v>2987</v>
      </c>
      <c r="C151" s="1134">
        <f t="shared" si="9"/>
        <v>0.47410817031070196</v>
      </c>
      <c r="D151" s="360">
        <v>412</v>
      </c>
      <c r="E151" s="1119">
        <v>869</v>
      </c>
      <c r="F151" s="1134">
        <f t="shared" si="10"/>
        <v>0.47368421052631576</v>
      </c>
      <c r="G151" s="360">
        <v>1080</v>
      </c>
      <c r="H151" s="1119">
        <v>2280</v>
      </c>
      <c r="S151" s="1163"/>
      <c r="AK151" s="1149"/>
      <c r="AL151" s="1149"/>
      <c r="AM151" s="1159"/>
      <c r="AN151" s="1149"/>
      <c r="AO151" s="1149"/>
    </row>
    <row r="152" spans="1:41" ht="16.5" x14ac:dyDescent="0.3">
      <c r="A152" s="1187" t="s">
        <v>2887</v>
      </c>
      <c r="B152" s="1188" t="s">
        <v>3013</v>
      </c>
      <c r="C152" s="1134">
        <f t="shared" si="9"/>
        <v>0.47410817031070196</v>
      </c>
      <c r="D152" s="360">
        <v>412</v>
      </c>
      <c r="E152" s="1119">
        <v>869</v>
      </c>
      <c r="F152" s="1134">
        <f t="shared" si="10"/>
        <v>0.47368421052631576</v>
      </c>
      <c r="G152" s="360">
        <v>1080</v>
      </c>
      <c r="H152" s="1119">
        <v>2280</v>
      </c>
      <c r="S152" s="1163"/>
      <c r="AK152" s="1149"/>
      <c r="AL152" s="1149"/>
      <c r="AM152" s="1159"/>
      <c r="AN152" s="1149"/>
      <c r="AO152" s="1149"/>
    </row>
    <row r="153" spans="1:41" ht="16.5" x14ac:dyDescent="0.3">
      <c r="A153" s="1187" t="s">
        <v>2887</v>
      </c>
      <c r="B153" s="1188" t="s">
        <v>3014</v>
      </c>
      <c r="C153" s="1134">
        <f t="shared" si="9"/>
        <v>0.47410817031070196</v>
      </c>
      <c r="D153" s="360">
        <v>412</v>
      </c>
      <c r="E153" s="1119">
        <v>869</v>
      </c>
      <c r="F153" s="1134">
        <f t="shared" si="10"/>
        <v>0.47368421052631576</v>
      </c>
      <c r="G153" s="360">
        <v>1440</v>
      </c>
      <c r="H153" s="1119">
        <v>3040</v>
      </c>
      <c r="S153" s="1163"/>
      <c r="AK153" s="1149"/>
      <c r="AL153" s="1149"/>
      <c r="AM153" s="1159"/>
      <c r="AN153" s="1149"/>
      <c r="AO153" s="1149"/>
    </row>
    <row r="154" spans="1:41" ht="16.5" x14ac:dyDescent="0.3">
      <c r="A154" s="1187" t="s">
        <v>2887</v>
      </c>
      <c r="B154" s="1188" t="s">
        <v>3019</v>
      </c>
      <c r="C154" s="1134">
        <f t="shared" si="9"/>
        <v>0.47410817031070196</v>
      </c>
      <c r="D154" s="360">
        <v>412</v>
      </c>
      <c r="E154" s="1119">
        <v>869</v>
      </c>
      <c r="F154" s="1134">
        <f t="shared" si="10"/>
        <v>0.47368421052631576</v>
      </c>
      <c r="G154" s="360">
        <v>1440</v>
      </c>
      <c r="H154" s="1119">
        <v>3040</v>
      </c>
      <c r="S154" s="1163"/>
      <c r="AK154" s="1149"/>
      <c r="AL154" s="1149"/>
      <c r="AM154" s="1159"/>
      <c r="AN154" s="1149"/>
      <c r="AO154" s="1149"/>
    </row>
    <row r="155" spans="1:41" ht="16.5" x14ac:dyDescent="0.3">
      <c r="A155" s="1187" t="s">
        <v>2887</v>
      </c>
      <c r="B155" s="1188" t="s">
        <v>3016</v>
      </c>
      <c r="C155" s="1134">
        <f t="shared" si="9"/>
        <v>0.46659116647791621</v>
      </c>
      <c r="D155" s="360">
        <v>412</v>
      </c>
      <c r="E155" s="1119">
        <v>883</v>
      </c>
      <c r="F155" s="1134">
        <f t="shared" si="10"/>
        <v>0.46632124352331605</v>
      </c>
      <c r="G155" s="360">
        <v>1440</v>
      </c>
      <c r="H155" s="1119">
        <v>3088</v>
      </c>
      <c r="S155" s="1163"/>
      <c r="AK155" s="1149"/>
      <c r="AL155" s="1149"/>
      <c r="AM155" s="1159"/>
      <c r="AN155" s="1149"/>
      <c r="AO155" s="1149"/>
    </row>
    <row r="156" spans="1:41" ht="16.5" x14ac:dyDescent="0.3">
      <c r="A156" s="1187" t="s">
        <v>2887</v>
      </c>
      <c r="B156" s="1188" t="s">
        <v>2988</v>
      </c>
      <c r="C156" s="1134">
        <f t="shared" si="9"/>
        <v>0.46188340807174888</v>
      </c>
      <c r="D156" s="360">
        <v>412</v>
      </c>
      <c r="E156" s="1119">
        <v>892</v>
      </c>
      <c r="F156" s="1134">
        <f t="shared" si="10"/>
        <v>0.46153846153846156</v>
      </c>
      <c r="G156" s="360">
        <v>1080</v>
      </c>
      <c r="H156" s="1119">
        <v>2340</v>
      </c>
      <c r="S156" s="1163"/>
      <c r="AK156" s="1149"/>
      <c r="AL156" s="1149"/>
      <c r="AM156" s="1159"/>
      <c r="AN156" s="1149"/>
      <c r="AO156" s="1149"/>
    </row>
    <row r="157" spans="1:41" ht="16.5" x14ac:dyDescent="0.3">
      <c r="A157" s="1187" t="s">
        <v>2887</v>
      </c>
      <c r="B157" s="1188" t="s">
        <v>2989</v>
      </c>
      <c r="C157" s="1134">
        <f t="shared" si="9"/>
        <v>0.46188340807174888</v>
      </c>
      <c r="D157" s="360">
        <v>412</v>
      </c>
      <c r="E157" s="1119">
        <v>892</v>
      </c>
      <c r="F157" s="1134">
        <f t="shared" si="10"/>
        <v>0.46153846153846156</v>
      </c>
      <c r="G157" s="360">
        <v>1080</v>
      </c>
      <c r="H157" s="1119">
        <v>2340</v>
      </c>
      <c r="S157" s="1163"/>
      <c r="AK157" s="1149"/>
      <c r="AL157" s="1149"/>
      <c r="AM157" s="1159"/>
      <c r="AN157" s="1149"/>
      <c r="AO157" s="1149"/>
    </row>
    <row r="158" spans="1:41" ht="16.5" x14ac:dyDescent="0.3">
      <c r="A158" s="1187" t="s">
        <v>2887</v>
      </c>
      <c r="B158" s="1188" t="s">
        <v>2990</v>
      </c>
      <c r="C158" s="1134">
        <f t="shared" si="9"/>
        <v>0.46188340807174888</v>
      </c>
      <c r="D158" s="360">
        <v>412</v>
      </c>
      <c r="E158" s="1119">
        <v>892</v>
      </c>
      <c r="F158" s="1134">
        <f t="shared" si="10"/>
        <v>0.46153846153846156</v>
      </c>
      <c r="G158" s="360">
        <v>1440</v>
      </c>
      <c r="H158" s="1119">
        <v>3120</v>
      </c>
      <c r="S158" s="1163"/>
      <c r="AK158" s="1149"/>
      <c r="AL158" s="1149"/>
      <c r="AM158" s="1159"/>
      <c r="AN158" s="1149"/>
      <c r="AO158" s="1149"/>
    </row>
    <row r="159" spans="1:41" ht="16.5" x14ac:dyDescent="0.3">
      <c r="A159" s="1187" t="s">
        <v>2887</v>
      </c>
      <c r="B159" s="1188" t="s">
        <v>2992</v>
      </c>
      <c r="C159" s="1134">
        <f t="shared" si="9"/>
        <v>0.46188340807174888</v>
      </c>
      <c r="D159" s="360">
        <v>412</v>
      </c>
      <c r="E159" s="1119">
        <v>892</v>
      </c>
      <c r="F159" s="1134">
        <f t="shared" si="10"/>
        <v>0.46153846153846156</v>
      </c>
      <c r="G159" s="360">
        <v>1440</v>
      </c>
      <c r="H159" s="1119">
        <v>3120</v>
      </c>
      <c r="S159" s="1163"/>
      <c r="AK159" s="1149"/>
      <c r="AL159" s="1149"/>
      <c r="AM159" s="1159"/>
      <c r="AN159" s="1149"/>
      <c r="AO159" s="1149"/>
    </row>
    <row r="160" spans="1:41" ht="16.5" x14ac:dyDescent="0.3">
      <c r="A160" s="1187" t="s">
        <v>2887</v>
      </c>
      <c r="B160" s="1188" t="s">
        <v>2999</v>
      </c>
      <c r="C160" s="1134">
        <f t="shared" si="9"/>
        <v>0.46188340807174888</v>
      </c>
      <c r="D160" s="360">
        <v>412</v>
      </c>
      <c r="E160" s="1119">
        <v>892</v>
      </c>
      <c r="F160" s="1134">
        <f t="shared" si="10"/>
        <v>0.46153846153846156</v>
      </c>
      <c r="G160" s="360">
        <v>1080</v>
      </c>
      <c r="H160" s="1119">
        <v>2340</v>
      </c>
      <c r="S160" s="1163"/>
      <c r="AK160" s="1149"/>
      <c r="AL160" s="1149"/>
      <c r="AM160" s="1159"/>
      <c r="AN160" s="1149"/>
      <c r="AO160" s="1149"/>
    </row>
    <row r="161" spans="1:41" ht="16.5" x14ac:dyDescent="0.3">
      <c r="A161" s="1187" t="s">
        <v>2887</v>
      </c>
      <c r="B161" s="1188" t="s">
        <v>3002</v>
      </c>
      <c r="C161" s="1134">
        <f t="shared" si="9"/>
        <v>0.46188340807174888</v>
      </c>
      <c r="D161" s="360">
        <v>412</v>
      </c>
      <c r="E161" s="1119">
        <v>892</v>
      </c>
      <c r="F161" s="1134">
        <f t="shared" si="10"/>
        <v>0.46153846153846156</v>
      </c>
      <c r="G161" s="360">
        <v>1080</v>
      </c>
      <c r="H161" s="1119">
        <v>2340</v>
      </c>
      <c r="S161" s="1163"/>
      <c r="AK161" s="1149"/>
      <c r="AL161" s="1149"/>
      <c r="AM161" s="1159"/>
      <c r="AN161" s="1149"/>
      <c r="AO161" s="1149"/>
    </row>
    <row r="162" spans="1:41" ht="16.5" x14ac:dyDescent="0.3">
      <c r="A162" s="1187" t="s">
        <v>2887</v>
      </c>
      <c r="B162" s="1188" t="s">
        <v>3003</v>
      </c>
      <c r="C162" s="1134">
        <f t="shared" si="9"/>
        <v>0.46188340807174888</v>
      </c>
      <c r="D162" s="360">
        <v>412</v>
      </c>
      <c r="E162" s="1119">
        <v>892</v>
      </c>
      <c r="F162" s="1134">
        <f t="shared" si="10"/>
        <v>0.46153846153846156</v>
      </c>
      <c r="G162" s="360">
        <v>1080</v>
      </c>
      <c r="H162" s="1119">
        <v>2340</v>
      </c>
      <c r="S162" s="1163"/>
      <c r="AK162" s="1149"/>
      <c r="AL162" s="1149"/>
      <c r="AM162" s="1159"/>
      <c r="AN162" s="1149"/>
      <c r="AO162" s="1149"/>
    </row>
    <row r="163" spans="1:41" ht="16.5" x14ac:dyDescent="0.3">
      <c r="A163" s="1187" t="s">
        <v>2887</v>
      </c>
      <c r="B163" s="1188" t="s">
        <v>2994</v>
      </c>
      <c r="C163" s="1134">
        <f t="shared" si="9"/>
        <v>0.45474613686534215</v>
      </c>
      <c r="D163" s="360">
        <v>412</v>
      </c>
      <c r="E163" s="1119">
        <v>906</v>
      </c>
      <c r="F163" s="1134">
        <f t="shared" si="10"/>
        <v>0.45454545454545453</v>
      </c>
      <c r="G163" s="360">
        <v>1440</v>
      </c>
      <c r="H163" s="1119">
        <v>3168</v>
      </c>
      <c r="S163" s="1163"/>
      <c r="AK163" s="1149"/>
      <c r="AL163" s="1149"/>
      <c r="AM163" s="1159"/>
      <c r="AN163" s="1149"/>
      <c r="AO163" s="1149"/>
    </row>
    <row r="164" spans="1:41" ht="16.5" x14ac:dyDescent="0.3">
      <c r="A164" s="1187" t="s">
        <v>2887</v>
      </c>
      <c r="B164" s="1188" t="s">
        <v>2991</v>
      </c>
      <c r="C164" s="1134">
        <f t="shared" si="9"/>
        <v>0.45076586433260396</v>
      </c>
      <c r="D164" s="360">
        <v>412</v>
      </c>
      <c r="E164" s="1119">
        <v>914</v>
      </c>
      <c r="F164" s="1134">
        <f t="shared" si="10"/>
        <v>0.45</v>
      </c>
      <c r="G164" s="360">
        <v>1080</v>
      </c>
      <c r="H164" s="1119">
        <v>2400</v>
      </c>
      <c r="S164" s="1163"/>
      <c r="AK164" s="1149"/>
      <c r="AL164" s="1149"/>
      <c r="AM164" s="1159"/>
      <c r="AN164" s="1149"/>
      <c r="AO164" s="1149"/>
    </row>
    <row r="165" spans="1:41" ht="16.5" x14ac:dyDescent="0.3">
      <c r="A165" s="1187" t="s">
        <v>2887</v>
      </c>
      <c r="B165" s="1188" t="s">
        <v>2995</v>
      </c>
      <c r="C165" s="1134">
        <f t="shared" si="9"/>
        <v>0.45076586433260396</v>
      </c>
      <c r="D165" s="360">
        <v>412</v>
      </c>
      <c r="E165" s="1119">
        <v>914</v>
      </c>
      <c r="F165" s="1134">
        <f t="shared" si="10"/>
        <v>0.45</v>
      </c>
      <c r="G165" s="360">
        <v>1080</v>
      </c>
      <c r="H165" s="1119">
        <v>2400</v>
      </c>
      <c r="S165" s="1163"/>
      <c r="AK165" s="1149"/>
      <c r="AL165" s="1149"/>
      <c r="AM165" s="1159"/>
      <c r="AN165" s="1149"/>
      <c r="AO165" s="1149"/>
    </row>
    <row r="166" spans="1:41" ht="16.5" x14ac:dyDescent="0.3">
      <c r="A166" s="1187" t="s">
        <v>2887</v>
      </c>
      <c r="B166" s="1188" t="s">
        <v>3006</v>
      </c>
      <c r="C166" s="1134">
        <f t="shared" si="9"/>
        <v>0.45076586433260396</v>
      </c>
      <c r="D166" s="360">
        <v>412</v>
      </c>
      <c r="E166" s="1119">
        <v>914</v>
      </c>
      <c r="F166" s="1134">
        <f t="shared" si="10"/>
        <v>0.45</v>
      </c>
      <c r="G166" s="360">
        <v>1080</v>
      </c>
      <c r="H166" s="1119">
        <v>2400</v>
      </c>
      <c r="S166" s="1163"/>
      <c r="AK166" s="1149"/>
      <c r="AL166" s="1149"/>
      <c r="AM166" s="1159"/>
      <c r="AN166" s="1149"/>
      <c r="AO166" s="1149"/>
    </row>
    <row r="167" spans="1:41" ht="16.5" x14ac:dyDescent="0.3">
      <c r="A167" s="1187" t="s">
        <v>2887</v>
      </c>
      <c r="B167" s="1188" t="s">
        <v>3007</v>
      </c>
      <c r="C167" s="1134">
        <f t="shared" si="9"/>
        <v>0.45076586433260396</v>
      </c>
      <c r="D167" s="360">
        <v>412</v>
      </c>
      <c r="E167" s="1119">
        <v>914</v>
      </c>
      <c r="F167" s="1134">
        <f t="shared" si="10"/>
        <v>0.45</v>
      </c>
      <c r="G167" s="360">
        <v>1080</v>
      </c>
      <c r="H167" s="1119">
        <v>2400</v>
      </c>
      <c r="S167" s="1163"/>
      <c r="AK167" s="1149"/>
      <c r="AL167" s="1149"/>
      <c r="AM167" s="1159"/>
      <c r="AN167" s="1149"/>
      <c r="AO167" s="1149"/>
    </row>
    <row r="168" spans="1:41" ht="16.5" x14ac:dyDescent="0.3">
      <c r="A168" s="1187" t="s">
        <v>2887</v>
      </c>
      <c r="B168" s="1188" t="s">
        <v>3018</v>
      </c>
      <c r="C168" s="1134">
        <f t="shared" si="9"/>
        <v>0.45076586433260396</v>
      </c>
      <c r="D168" s="360">
        <v>412</v>
      </c>
      <c r="E168" s="1119">
        <v>914</v>
      </c>
      <c r="F168" s="1134">
        <f t="shared" si="10"/>
        <v>0.45</v>
      </c>
      <c r="G168" s="360">
        <v>1080</v>
      </c>
      <c r="H168" s="1119">
        <v>2400</v>
      </c>
      <c r="S168" s="1163"/>
      <c r="AK168" s="1149"/>
      <c r="AL168" s="1149"/>
      <c r="AM168" s="1159"/>
      <c r="AN168" s="1149"/>
      <c r="AO168" s="1149"/>
    </row>
    <row r="169" spans="1:41" ht="16.5" x14ac:dyDescent="0.3">
      <c r="A169" s="1187" t="s">
        <v>2887</v>
      </c>
      <c r="B169" s="1188" t="s">
        <v>3021</v>
      </c>
      <c r="C169" s="1134">
        <f t="shared" si="9"/>
        <v>0.45076586433260396</v>
      </c>
      <c r="D169" s="360">
        <v>412</v>
      </c>
      <c r="E169" s="1119">
        <v>914</v>
      </c>
      <c r="F169" s="1134">
        <f t="shared" si="10"/>
        <v>0.45</v>
      </c>
      <c r="G169" s="360">
        <v>1080</v>
      </c>
      <c r="H169" s="1119">
        <v>2400</v>
      </c>
      <c r="S169" s="1163"/>
      <c r="AK169" s="1149"/>
      <c r="AL169" s="1149"/>
      <c r="AM169" s="1159"/>
      <c r="AN169" s="1149"/>
      <c r="AO169" s="1149"/>
    </row>
    <row r="170" spans="1:41" ht="16.5" x14ac:dyDescent="0.3">
      <c r="A170" s="1187" t="s">
        <v>2887</v>
      </c>
      <c r="B170" s="1188" t="s">
        <v>2993</v>
      </c>
      <c r="C170" s="1134">
        <f t="shared" si="9"/>
        <v>0.45027322404371584</v>
      </c>
      <c r="D170" s="360">
        <v>412</v>
      </c>
      <c r="E170" s="1119">
        <v>915</v>
      </c>
      <c r="F170" s="1134">
        <f t="shared" si="10"/>
        <v>0.45</v>
      </c>
      <c r="G170" s="360">
        <v>1080</v>
      </c>
      <c r="H170" s="1119">
        <v>2400</v>
      </c>
      <c r="S170" s="1163"/>
      <c r="AK170" s="1149"/>
      <c r="AL170" s="1149"/>
      <c r="AM170" s="1159"/>
      <c r="AN170" s="1149"/>
      <c r="AO170" s="1149"/>
    </row>
    <row r="171" spans="1:41" ht="16.5" x14ac:dyDescent="0.3">
      <c r="A171" s="1187" t="s">
        <v>2887</v>
      </c>
      <c r="B171" s="1188" t="s">
        <v>2996</v>
      </c>
      <c r="C171" s="1134">
        <f t="shared" si="9"/>
        <v>0.45027322404371584</v>
      </c>
      <c r="D171" s="360">
        <v>412</v>
      </c>
      <c r="E171" s="1119">
        <v>915</v>
      </c>
      <c r="F171" s="1134">
        <f t="shared" si="10"/>
        <v>0.45</v>
      </c>
      <c r="G171" s="360">
        <v>1080</v>
      </c>
      <c r="H171" s="1119">
        <v>2400</v>
      </c>
      <c r="S171" s="1163"/>
      <c r="AK171" s="1149"/>
      <c r="AL171" s="1149"/>
      <c r="AM171" s="1159"/>
      <c r="AN171" s="1149"/>
      <c r="AO171" s="1149"/>
    </row>
    <row r="172" spans="1:41" ht="16.5" x14ac:dyDescent="0.3">
      <c r="A172" s="1187" t="s">
        <v>2887</v>
      </c>
      <c r="B172" s="1188" t="s">
        <v>2998</v>
      </c>
      <c r="C172" s="1134">
        <f t="shared" si="9"/>
        <v>0.45027322404371584</v>
      </c>
      <c r="D172" s="360">
        <v>412</v>
      </c>
      <c r="E172" s="1119">
        <v>915</v>
      </c>
      <c r="F172" s="1134">
        <f t="shared" si="10"/>
        <v>0.45</v>
      </c>
      <c r="G172" s="360">
        <v>1080</v>
      </c>
      <c r="H172" s="1119">
        <v>2400</v>
      </c>
      <c r="S172" s="1163"/>
      <c r="AK172" s="1149"/>
      <c r="AL172" s="1149"/>
      <c r="AM172" s="1159"/>
      <c r="AN172" s="1149"/>
      <c r="AO172" s="1149"/>
    </row>
    <row r="173" spans="1:41" ht="16.5" x14ac:dyDescent="0.3">
      <c r="A173" s="1187" t="s">
        <v>2887</v>
      </c>
      <c r="B173" s="1188" t="s">
        <v>3000</v>
      </c>
      <c r="C173" s="1134">
        <f t="shared" si="9"/>
        <v>0.45027322404371584</v>
      </c>
      <c r="D173" s="360">
        <v>412</v>
      </c>
      <c r="E173" s="1119">
        <v>915</v>
      </c>
      <c r="F173" s="1134">
        <f t="shared" si="10"/>
        <v>0.45</v>
      </c>
      <c r="G173" s="360">
        <v>1080</v>
      </c>
      <c r="H173" s="1119">
        <v>2400</v>
      </c>
      <c r="S173" s="1163"/>
      <c r="AK173" s="1149"/>
      <c r="AL173" s="1149"/>
      <c r="AM173" s="1159"/>
      <c r="AN173" s="1149"/>
      <c r="AO173" s="1149"/>
    </row>
    <row r="174" spans="1:41" ht="16.5" x14ac:dyDescent="0.3">
      <c r="A174" s="1187" t="s">
        <v>2887</v>
      </c>
      <c r="B174" s="1188" t="s">
        <v>3001</v>
      </c>
      <c r="C174" s="1134">
        <f t="shared" si="9"/>
        <v>0.45027322404371584</v>
      </c>
      <c r="D174" s="360">
        <v>412</v>
      </c>
      <c r="E174" s="1119">
        <v>915</v>
      </c>
      <c r="F174" s="1134">
        <f t="shared" si="10"/>
        <v>0.45</v>
      </c>
      <c r="G174" s="360">
        <v>1080</v>
      </c>
      <c r="H174" s="1119">
        <v>2400</v>
      </c>
      <c r="S174" s="1163"/>
      <c r="AK174" s="1149"/>
      <c r="AL174" s="1149"/>
      <c r="AM174" s="1159"/>
      <c r="AN174" s="1149"/>
      <c r="AO174" s="1149"/>
    </row>
    <row r="175" spans="1:41" ht="16.5" x14ac:dyDescent="0.3">
      <c r="A175" s="1187" t="s">
        <v>2887</v>
      </c>
      <c r="B175" s="1188" t="s">
        <v>3004</v>
      </c>
      <c r="C175" s="1134">
        <f t="shared" si="9"/>
        <v>0.45027322404371584</v>
      </c>
      <c r="D175" s="360">
        <v>412</v>
      </c>
      <c r="E175" s="1119">
        <v>915</v>
      </c>
      <c r="F175" s="1134">
        <f t="shared" si="10"/>
        <v>0.45</v>
      </c>
      <c r="G175" s="360">
        <v>1080</v>
      </c>
      <c r="H175" s="1119">
        <v>2400</v>
      </c>
      <c r="S175" s="1163"/>
      <c r="AK175" s="1149"/>
      <c r="AL175" s="1149"/>
      <c r="AM175" s="1159"/>
      <c r="AN175" s="1149"/>
      <c r="AO175" s="1149"/>
    </row>
    <row r="176" spans="1:41" ht="16.5" x14ac:dyDescent="0.3">
      <c r="A176" s="1187" t="s">
        <v>2887</v>
      </c>
      <c r="B176" s="1188" t="s">
        <v>3015</v>
      </c>
      <c r="C176" s="1134">
        <f t="shared" si="9"/>
        <v>0.45027322404371584</v>
      </c>
      <c r="D176" s="360">
        <v>412</v>
      </c>
      <c r="E176" s="1119">
        <v>915</v>
      </c>
      <c r="F176" s="1134">
        <f t="shared" si="10"/>
        <v>0.45</v>
      </c>
      <c r="G176" s="360">
        <v>1080</v>
      </c>
      <c r="H176" s="1119">
        <v>2400</v>
      </c>
      <c r="S176" s="1163"/>
      <c r="AK176" s="1149"/>
      <c r="AL176" s="1149"/>
      <c r="AM176" s="1159"/>
      <c r="AN176" s="1149"/>
      <c r="AO176" s="1149"/>
    </row>
    <row r="177" spans="1:41" ht="16.5" x14ac:dyDescent="0.3">
      <c r="A177" s="1187" t="s">
        <v>2887</v>
      </c>
      <c r="B177" s="1188" t="s">
        <v>3022</v>
      </c>
      <c r="C177" s="1134">
        <f t="shared" si="9"/>
        <v>0.45027322404371584</v>
      </c>
      <c r="D177" s="360">
        <v>412</v>
      </c>
      <c r="E177" s="1119">
        <v>915</v>
      </c>
      <c r="F177" s="1134">
        <f t="shared" si="10"/>
        <v>0.45</v>
      </c>
      <c r="G177" s="360">
        <v>1440</v>
      </c>
      <c r="H177" s="1119">
        <v>3200</v>
      </c>
      <c r="S177" s="1163"/>
      <c r="AK177" s="1149"/>
      <c r="AL177" s="1149"/>
      <c r="AM177" s="1159"/>
      <c r="AN177" s="1149"/>
      <c r="AO177" s="1149"/>
    </row>
    <row r="178" spans="1:41" ht="16.5" x14ac:dyDescent="0.3">
      <c r="A178" s="1187" t="s">
        <v>2887</v>
      </c>
      <c r="B178" s="1188" t="s">
        <v>2997</v>
      </c>
      <c r="C178" s="1134">
        <f t="shared" si="9"/>
        <v>0.44831338411316646</v>
      </c>
      <c r="D178" s="360">
        <v>412</v>
      </c>
      <c r="E178" s="1119">
        <v>919</v>
      </c>
      <c r="F178" s="1134">
        <f t="shared" si="10"/>
        <v>0.44776119402985076</v>
      </c>
      <c r="G178" s="360">
        <v>1440</v>
      </c>
      <c r="H178" s="1119">
        <v>3216</v>
      </c>
      <c r="S178" s="1163"/>
      <c r="AK178" s="1149"/>
      <c r="AL178" s="1149"/>
      <c r="AM178" s="1159"/>
      <c r="AN178" s="1149"/>
      <c r="AO178" s="1149"/>
    </row>
    <row r="179" spans="1:41" ht="16.5" x14ac:dyDescent="0.3">
      <c r="A179" s="1187" t="s">
        <v>2887</v>
      </c>
      <c r="B179" s="1188" t="s">
        <v>3033</v>
      </c>
      <c r="C179" s="1134">
        <f t="shared" si="9"/>
        <v>0.41035856573705182</v>
      </c>
      <c r="D179" s="360">
        <v>412</v>
      </c>
      <c r="E179" s="1119">
        <v>1004</v>
      </c>
      <c r="F179" s="1134">
        <f t="shared" si="10"/>
        <v>0.40971168437025796</v>
      </c>
      <c r="G179" s="360">
        <v>1080</v>
      </c>
      <c r="H179" s="1119">
        <v>2636</v>
      </c>
      <c r="S179" s="1163"/>
      <c r="AK179" s="1149"/>
      <c r="AL179" s="1149"/>
      <c r="AM179" s="1159"/>
      <c r="AN179" s="1149"/>
      <c r="AO179" s="1149"/>
    </row>
    <row r="180" spans="1:41" ht="16.5" x14ac:dyDescent="0.3">
      <c r="A180" s="1187" t="s">
        <v>2887</v>
      </c>
      <c r="B180" s="1188" t="s">
        <v>2889</v>
      </c>
      <c r="C180" s="1134">
        <f t="shared" si="9"/>
        <v>0.46205357142857145</v>
      </c>
      <c r="D180" s="360">
        <v>414</v>
      </c>
      <c r="E180" s="1119">
        <v>896</v>
      </c>
      <c r="F180" s="1134">
        <f t="shared" si="10"/>
        <v>0.46205357142857145</v>
      </c>
      <c r="G180" s="360">
        <v>828</v>
      </c>
      <c r="H180" s="1119">
        <v>1792</v>
      </c>
      <c r="S180" s="1163"/>
      <c r="AK180" s="1149"/>
      <c r="AL180" s="1149"/>
      <c r="AM180" s="1159"/>
      <c r="AN180" s="1149"/>
      <c r="AO180" s="1149"/>
    </row>
    <row r="181" spans="1:41" ht="16.5" x14ac:dyDescent="0.3">
      <c r="A181" s="1187" t="s">
        <v>2887</v>
      </c>
      <c r="B181" s="1188" t="s">
        <v>2913</v>
      </c>
      <c r="C181" s="1134">
        <f t="shared" si="9"/>
        <v>0.5625</v>
      </c>
      <c r="D181" s="360">
        <v>414</v>
      </c>
      <c r="E181" s="1119">
        <v>736</v>
      </c>
      <c r="F181" s="1134">
        <f t="shared" si="10"/>
        <v>0.5625</v>
      </c>
      <c r="G181" s="360">
        <v>1080</v>
      </c>
      <c r="H181" s="1119">
        <v>1920</v>
      </c>
      <c r="S181" s="1163"/>
      <c r="AK181" s="1149"/>
      <c r="AL181" s="1149"/>
      <c r="AM181" s="1159"/>
      <c r="AN181" s="1149"/>
      <c r="AO181" s="1149"/>
    </row>
    <row r="182" spans="1:41" ht="16.5" x14ac:dyDescent="0.3">
      <c r="A182" s="1187" t="s">
        <v>2887</v>
      </c>
      <c r="B182" s="1188" t="s">
        <v>2915</v>
      </c>
      <c r="C182" s="1160">
        <f t="shared" si="9"/>
        <v>0.5625</v>
      </c>
      <c r="D182" s="356">
        <v>414</v>
      </c>
      <c r="E182" s="1161">
        <v>736</v>
      </c>
      <c r="F182" s="1160">
        <f t="shared" si="10"/>
        <v>0.5625</v>
      </c>
      <c r="G182" s="356">
        <v>1080</v>
      </c>
      <c r="H182" s="1161">
        <v>1920</v>
      </c>
      <c r="S182" s="1163"/>
      <c r="AK182" s="1149"/>
      <c r="AL182" s="1149"/>
      <c r="AM182" s="1159"/>
      <c r="AN182" s="1149"/>
      <c r="AO182" s="1149"/>
    </row>
    <row r="183" spans="1:41" ht="16.5" x14ac:dyDescent="0.3">
      <c r="A183" s="1187" t="s">
        <v>2887</v>
      </c>
      <c r="B183" s="1188" t="s">
        <v>2917</v>
      </c>
      <c r="C183" s="1134">
        <f t="shared" si="9"/>
        <v>0.5625</v>
      </c>
      <c r="D183" s="360">
        <v>414</v>
      </c>
      <c r="E183" s="1119">
        <v>736</v>
      </c>
      <c r="F183" s="1134">
        <f t="shared" si="10"/>
        <v>0.5625</v>
      </c>
      <c r="G183" s="360">
        <v>1080</v>
      </c>
      <c r="H183" s="1119">
        <v>1920</v>
      </c>
      <c r="S183" s="1163"/>
      <c r="AK183" s="1149"/>
      <c r="AL183" s="1149"/>
      <c r="AM183" s="1159"/>
      <c r="AN183" s="1149"/>
      <c r="AO183" s="1149"/>
    </row>
    <row r="184" spans="1:41" ht="16.5" x14ac:dyDescent="0.3">
      <c r="A184" s="1187" t="s">
        <v>2887</v>
      </c>
      <c r="B184" s="1188" t="s">
        <v>2891</v>
      </c>
      <c r="C184" s="1134">
        <f t="shared" si="9"/>
        <v>0.46205357142857145</v>
      </c>
      <c r="D184" s="360">
        <v>414</v>
      </c>
      <c r="E184" s="1119">
        <v>896</v>
      </c>
      <c r="F184" s="1134">
        <f t="shared" si="10"/>
        <v>0.46205357142857145</v>
      </c>
      <c r="G184" s="360">
        <v>1242</v>
      </c>
      <c r="H184" s="1119">
        <v>2688</v>
      </c>
      <c r="S184" s="1163"/>
      <c r="AK184" s="1149"/>
      <c r="AL184" s="1149"/>
      <c r="AM184" s="1159"/>
      <c r="AN184" s="1149"/>
      <c r="AO184" s="1149"/>
    </row>
    <row r="185" spans="1:41" ht="16.5" x14ac:dyDescent="0.3">
      <c r="A185" s="1187" t="s">
        <v>2887</v>
      </c>
      <c r="B185" s="1188" t="s">
        <v>2922</v>
      </c>
      <c r="C185" s="1134">
        <f t="shared" si="9"/>
        <v>0.46205357142857145</v>
      </c>
      <c r="D185" s="360">
        <v>414</v>
      </c>
      <c r="E185" s="1119">
        <v>896</v>
      </c>
      <c r="F185" s="1134">
        <f t="shared" si="10"/>
        <v>0.46205357142857145</v>
      </c>
      <c r="G185" s="360">
        <v>828</v>
      </c>
      <c r="H185" s="1119">
        <v>1792</v>
      </c>
      <c r="S185" s="1163"/>
      <c r="AK185" s="1149"/>
      <c r="AL185" s="1149"/>
      <c r="AM185" s="1159"/>
      <c r="AN185" s="1149"/>
      <c r="AO185" s="1149"/>
    </row>
    <row r="186" spans="1:41" ht="16.5" x14ac:dyDescent="0.3">
      <c r="A186" s="1187" t="s">
        <v>2887</v>
      </c>
      <c r="B186" s="1188" t="s">
        <v>2923</v>
      </c>
      <c r="C186" s="1134">
        <f t="shared" si="9"/>
        <v>0.46205357142857145</v>
      </c>
      <c r="D186" s="360">
        <v>414</v>
      </c>
      <c r="E186" s="1119">
        <v>896</v>
      </c>
      <c r="F186" s="1134">
        <f t="shared" si="10"/>
        <v>0.46205357142857145</v>
      </c>
      <c r="G186" s="360">
        <v>1242</v>
      </c>
      <c r="H186" s="1119">
        <v>2688</v>
      </c>
      <c r="S186" s="1163"/>
      <c r="AK186" s="1149"/>
      <c r="AL186" s="1149"/>
      <c r="AM186" s="1159"/>
      <c r="AN186" s="1149"/>
      <c r="AO186" s="1149"/>
    </row>
    <row r="187" spans="1:41" ht="16.5" x14ac:dyDescent="0.3">
      <c r="A187" s="1187" t="s">
        <v>2887</v>
      </c>
      <c r="B187" s="1188" t="s">
        <v>2895</v>
      </c>
      <c r="C187" s="1134">
        <f t="shared" si="9"/>
        <v>0.46220302375809935</v>
      </c>
      <c r="D187" s="360">
        <v>428</v>
      </c>
      <c r="E187" s="1119">
        <v>926</v>
      </c>
      <c r="F187" s="1134">
        <f t="shared" si="10"/>
        <v>0.46220302375809935</v>
      </c>
      <c r="G187" s="360">
        <v>1284</v>
      </c>
      <c r="H187" s="1119">
        <v>2778</v>
      </c>
      <c r="S187" s="1163"/>
      <c r="AK187" s="1149"/>
      <c r="AL187" s="1149"/>
      <c r="AM187" s="1159"/>
      <c r="AN187" s="1149"/>
      <c r="AO187" s="1149"/>
    </row>
    <row r="188" spans="1:41" ht="16.5" x14ac:dyDescent="0.3">
      <c r="A188" s="1187" t="s">
        <v>2887</v>
      </c>
      <c r="B188" s="1188" t="s">
        <v>2899</v>
      </c>
      <c r="C188" s="1134">
        <f t="shared" si="9"/>
        <v>0.46220302375809935</v>
      </c>
      <c r="D188" s="360">
        <v>428</v>
      </c>
      <c r="E188" s="1119">
        <v>926</v>
      </c>
      <c r="F188" s="1134">
        <f t="shared" si="10"/>
        <v>0.46220302375809935</v>
      </c>
      <c r="G188" s="360">
        <v>1284</v>
      </c>
      <c r="H188" s="1119">
        <v>2778</v>
      </c>
      <c r="S188" s="1163"/>
      <c r="AK188" s="1149"/>
      <c r="AL188" s="1149"/>
      <c r="AM188" s="1159"/>
      <c r="AN188" s="1149"/>
      <c r="AO188" s="1149"/>
    </row>
    <row r="189" spans="1:41" ht="16.5" x14ac:dyDescent="0.3">
      <c r="A189" s="1187" t="s">
        <v>2887</v>
      </c>
      <c r="B189" s="1188" t="s">
        <v>2901</v>
      </c>
      <c r="C189" s="1134">
        <f t="shared" si="9"/>
        <v>0.46220302375809935</v>
      </c>
      <c r="D189" s="360">
        <v>428</v>
      </c>
      <c r="E189" s="1119">
        <v>926</v>
      </c>
      <c r="F189" s="1134">
        <f t="shared" si="10"/>
        <v>0.46220302375809935</v>
      </c>
      <c r="G189" s="360">
        <v>1284</v>
      </c>
      <c r="H189" s="1119">
        <v>2778</v>
      </c>
      <c r="S189" s="1163"/>
      <c r="AK189" s="1149"/>
      <c r="AL189" s="1149"/>
      <c r="AM189" s="1159"/>
      <c r="AN189" s="1149"/>
      <c r="AO189" s="1149"/>
    </row>
    <row r="190" spans="1:41" ht="16.5" x14ac:dyDescent="0.3">
      <c r="A190" s="1187" t="s">
        <v>2887</v>
      </c>
      <c r="B190" s="1188" t="s">
        <v>2903</v>
      </c>
      <c r="C190" s="1160">
        <f t="shared" si="9"/>
        <v>0.46137339055793991</v>
      </c>
      <c r="D190" s="356">
        <v>430</v>
      </c>
      <c r="E190" s="1161">
        <v>932</v>
      </c>
      <c r="F190" s="1160">
        <f t="shared" si="10"/>
        <v>0.46137339055793991</v>
      </c>
      <c r="G190" s="356">
        <v>1290</v>
      </c>
      <c r="H190" s="1161">
        <v>2796</v>
      </c>
      <c r="S190" s="1163"/>
      <c r="AK190" s="1149"/>
      <c r="AL190" s="1149"/>
      <c r="AM190" s="1159"/>
      <c r="AN190" s="1149"/>
      <c r="AO190" s="1149"/>
    </row>
    <row r="191" spans="1:41" ht="16.5" x14ac:dyDescent="0.3">
      <c r="A191" s="1187" t="s">
        <v>2887</v>
      </c>
      <c r="B191" s="1188" t="s">
        <v>2905</v>
      </c>
      <c r="C191" s="1134">
        <f t="shared" si="9"/>
        <v>0.46137339055793991</v>
      </c>
      <c r="D191" s="360">
        <v>430</v>
      </c>
      <c r="E191" s="1119">
        <v>932</v>
      </c>
      <c r="F191" s="1134">
        <f t="shared" si="10"/>
        <v>0.46137339055793991</v>
      </c>
      <c r="G191" s="360">
        <v>1290</v>
      </c>
      <c r="H191" s="1119">
        <v>2796</v>
      </c>
      <c r="S191" s="1163"/>
      <c r="AK191" s="1149"/>
      <c r="AL191" s="1149"/>
      <c r="AM191" s="1159"/>
      <c r="AN191" s="1149"/>
      <c r="AO191" s="1149"/>
    </row>
    <row r="192" spans="1:41" ht="16.5" x14ac:dyDescent="0.3">
      <c r="A192" s="1187" t="s">
        <v>2887</v>
      </c>
      <c r="B192" s="1188" t="s">
        <v>2907</v>
      </c>
      <c r="C192" s="1134">
        <f t="shared" si="9"/>
        <v>0.46137339055793991</v>
      </c>
      <c r="D192" s="360">
        <v>430</v>
      </c>
      <c r="E192" s="1119">
        <v>932</v>
      </c>
      <c r="F192" s="1134">
        <f t="shared" si="10"/>
        <v>0.46137339055793991</v>
      </c>
      <c r="G192" s="360">
        <v>1290</v>
      </c>
      <c r="H192" s="1119">
        <v>2796</v>
      </c>
      <c r="S192" s="1163"/>
      <c r="AK192" s="1149"/>
      <c r="AL192" s="1149"/>
      <c r="AM192" s="1159"/>
      <c r="AN192" s="1149"/>
      <c r="AO192" s="1149"/>
    </row>
    <row r="193" spans="1:41" ht="16.5" x14ac:dyDescent="0.3">
      <c r="A193" s="1187" t="s">
        <v>2887</v>
      </c>
      <c r="B193" s="1188" t="s">
        <v>3038</v>
      </c>
      <c r="C193" s="1134">
        <f t="shared" si="9"/>
        <v>0.5625</v>
      </c>
      <c r="D193" s="360">
        <v>540</v>
      </c>
      <c r="E193" s="1119">
        <v>960</v>
      </c>
      <c r="F193" s="1134">
        <f t="shared" si="10"/>
        <v>0.5625</v>
      </c>
      <c r="G193" s="360">
        <v>1080</v>
      </c>
      <c r="H193" s="1119">
        <v>1920</v>
      </c>
      <c r="S193" s="1163"/>
      <c r="AK193" s="1149"/>
      <c r="AL193" s="1149"/>
      <c r="AM193" s="1159"/>
      <c r="AN193" s="1149"/>
      <c r="AO193" s="1149"/>
    </row>
    <row r="194" spans="1:41" ht="16.5" x14ac:dyDescent="0.3">
      <c r="A194" s="1187" t="s">
        <v>2887</v>
      </c>
      <c r="B194" s="1188" t="s">
        <v>3042</v>
      </c>
      <c r="C194" s="1134">
        <f t="shared" si="9"/>
        <v>0.5625</v>
      </c>
      <c r="D194" s="360">
        <v>540</v>
      </c>
      <c r="E194" s="1119">
        <v>960</v>
      </c>
      <c r="F194" s="1134">
        <f t="shared" si="10"/>
        <v>0.5625</v>
      </c>
      <c r="G194" s="360">
        <v>1080</v>
      </c>
      <c r="H194" s="1119">
        <v>1920</v>
      </c>
      <c r="S194" s="1163"/>
      <c r="AK194" s="1149"/>
      <c r="AL194" s="1149"/>
      <c r="AM194" s="1159"/>
      <c r="AN194" s="1149"/>
      <c r="AO194" s="1149"/>
    </row>
    <row r="195" spans="1:41" ht="16.5" x14ac:dyDescent="0.3">
      <c r="A195" s="1187" t="s">
        <v>2879</v>
      </c>
      <c r="B195" s="1188" t="s">
        <v>2886</v>
      </c>
      <c r="C195" s="1134">
        <f t="shared" ref="C195:C223" si="11">D195/E195</f>
        <v>0.625</v>
      </c>
      <c r="D195" s="360">
        <v>600</v>
      </c>
      <c r="E195" s="1119">
        <v>960</v>
      </c>
      <c r="F195" s="1134">
        <f t="shared" ref="F195:F223" si="12">G195/H195</f>
        <v>0.625</v>
      </c>
      <c r="G195" s="360">
        <v>1200</v>
      </c>
      <c r="H195" s="1119">
        <v>1920</v>
      </c>
      <c r="S195" s="1163"/>
      <c r="AK195" s="1149"/>
      <c r="AL195" s="1149"/>
      <c r="AM195" s="1159"/>
      <c r="AN195" s="1149"/>
      <c r="AO195" s="1149"/>
    </row>
    <row r="196" spans="1:41" ht="16.5" x14ac:dyDescent="0.3">
      <c r="A196" s="1187" t="s">
        <v>2879</v>
      </c>
      <c r="B196" s="1188" t="s">
        <v>2883</v>
      </c>
      <c r="C196" s="1134">
        <f t="shared" si="11"/>
        <v>0.75</v>
      </c>
      <c r="D196" s="360">
        <v>768</v>
      </c>
      <c r="E196" s="1119">
        <v>1024</v>
      </c>
      <c r="F196" s="1134">
        <f t="shared" si="12"/>
        <v>0.75</v>
      </c>
      <c r="G196" s="360">
        <v>1536</v>
      </c>
      <c r="H196" s="1119">
        <v>2048</v>
      </c>
      <c r="S196" s="1163"/>
      <c r="AK196" s="1149"/>
      <c r="AL196" s="1149"/>
      <c r="AM196" s="1159"/>
      <c r="AN196" s="1149"/>
      <c r="AO196" s="1149"/>
    </row>
    <row r="197" spans="1:41" ht="16.5" x14ac:dyDescent="0.3">
      <c r="A197" s="1187" t="s">
        <v>2879</v>
      </c>
      <c r="B197" s="1188" t="s">
        <v>2880</v>
      </c>
      <c r="C197" s="1134">
        <f t="shared" si="11"/>
        <v>0.75</v>
      </c>
      <c r="D197" s="360">
        <v>810</v>
      </c>
      <c r="E197" s="1119">
        <v>1080</v>
      </c>
      <c r="F197" s="1134">
        <f t="shared" si="12"/>
        <v>0.75</v>
      </c>
      <c r="G197" s="360">
        <v>1620</v>
      </c>
      <c r="H197" s="1119">
        <v>2160</v>
      </c>
      <c r="S197" s="1163"/>
      <c r="AK197" s="1149"/>
      <c r="AL197" s="1149"/>
      <c r="AM197" s="1159"/>
      <c r="AN197" s="1149"/>
      <c r="AO197" s="1149"/>
    </row>
    <row r="198" spans="1:41" ht="16.5" x14ac:dyDescent="0.3">
      <c r="A198" s="1187" t="s">
        <v>2879</v>
      </c>
      <c r="B198" s="1188" t="s">
        <v>2882</v>
      </c>
      <c r="C198" s="1134">
        <f t="shared" si="11"/>
        <v>0.69491525423728817</v>
      </c>
      <c r="D198" s="360">
        <v>820</v>
      </c>
      <c r="E198" s="1119">
        <v>1180</v>
      </c>
      <c r="F198" s="1134">
        <f t="shared" si="12"/>
        <v>0.69491525423728817</v>
      </c>
      <c r="G198" s="360">
        <v>1640</v>
      </c>
      <c r="H198" s="1119">
        <v>2360</v>
      </c>
      <c r="S198" s="1163"/>
      <c r="AK198" s="1149"/>
      <c r="AL198" s="1149"/>
      <c r="AM198" s="1159"/>
      <c r="AN198" s="1149"/>
      <c r="AO198" s="1149"/>
    </row>
    <row r="199" spans="1:41" ht="16.5" x14ac:dyDescent="0.3">
      <c r="A199" s="1187" t="s">
        <v>2879</v>
      </c>
      <c r="B199" s="1188" t="s">
        <v>2881</v>
      </c>
      <c r="C199" s="1134">
        <f t="shared" si="11"/>
        <v>0.75</v>
      </c>
      <c r="D199" s="360">
        <v>834</v>
      </c>
      <c r="E199" s="1119">
        <v>1112</v>
      </c>
      <c r="F199" s="1134">
        <f t="shared" si="12"/>
        <v>0.75</v>
      </c>
      <c r="G199" s="360">
        <v>1668</v>
      </c>
      <c r="H199" s="1119">
        <v>2224</v>
      </c>
      <c r="S199" s="1163"/>
      <c r="AK199" s="1149"/>
      <c r="AL199" s="1149"/>
      <c r="AM199" s="1159"/>
      <c r="AN199" s="1149"/>
      <c r="AO199" s="1149"/>
    </row>
    <row r="200" spans="1:41" ht="16.5" x14ac:dyDescent="0.3">
      <c r="A200" s="1187" t="s">
        <v>2879</v>
      </c>
      <c r="B200" s="1188" t="s">
        <v>2888</v>
      </c>
      <c r="C200" s="1134">
        <f t="shared" si="11"/>
        <v>0.69849246231155782</v>
      </c>
      <c r="D200" s="360">
        <v>834</v>
      </c>
      <c r="E200" s="1119">
        <v>1194</v>
      </c>
      <c r="F200" s="1134">
        <f t="shared" si="12"/>
        <v>0.69849246231155782</v>
      </c>
      <c r="G200" s="360">
        <v>1668</v>
      </c>
      <c r="H200" s="1119">
        <v>2388</v>
      </c>
      <c r="S200" s="1163"/>
      <c r="AK200" s="1149"/>
      <c r="AL200" s="1149"/>
      <c r="AM200" s="1159"/>
      <c r="AN200" s="1149"/>
      <c r="AO200" s="1149"/>
    </row>
    <row r="201" spans="1:41" ht="16.5" x14ac:dyDescent="0.3">
      <c r="A201" s="1187" t="s">
        <v>2879</v>
      </c>
      <c r="B201" s="1188" t="s">
        <v>2884</v>
      </c>
      <c r="C201" s="1134">
        <f t="shared" si="11"/>
        <v>0.74963396778916547</v>
      </c>
      <c r="D201" s="360">
        <v>1024</v>
      </c>
      <c r="E201" s="1119">
        <v>1366</v>
      </c>
      <c r="F201" s="1134">
        <f t="shared" si="12"/>
        <v>0.74963396778916547</v>
      </c>
      <c r="G201" s="360">
        <v>2048</v>
      </c>
      <c r="H201" s="1119">
        <v>2732</v>
      </c>
      <c r="S201" s="1163"/>
      <c r="AK201" s="1149"/>
      <c r="AL201" s="1149"/>
      <c r="AM201" s="1159"/>
      <c r="AN201" s="1149"/>
      <c r="AO201" s="1149"/>
    </row>
    <row r="202" spans="1:41" ht="16.5" x14ac:dyDescent="0.3">
      <c r="A202" s="1187" t="s">
        <v>3062</v>
      </c>
      <c r="B202" s="1188" t="s">
        <v>3068</v>
      </c>
      <c r="C202" s="1134">
        <f t="shared" si="11"/>
        <v>1.7777777777777777</v>
      </c>
      <c r="D202" s="360">
        <v>1280</v>
      </c>
      <c r="E202" s="1119">
        <v>720</v>
      </c>
      <c r="F202" s="1134">
        <f t="shared" si="12"/>
        <v>1.7777777777777777</v>
      </c>
      <c r="G202" s="360">
        <v>1920</v>
      </c>
      <c r="H202" s="1119">
        <v>1080</v>
      </c>
      <c r="S202" s="1163"/>
      <c r="AK202" s="1149"/>
      <c r="AL202" s="1149"/>
      <c r="AM202" s="1159"/>
      <c r="AN202" s="1149"/>
      <c r="AO202" s="1149"/>
    </row>
    <row r="203" spans="1:41" ht="16.5" x14ac:dyDescent="0.3">
      <c r="A203" s="1187" t="s">
        <v>3062</v>
      </c>
      <c r="B203" s="1188" t="s">
        <v>3069</v>
      </c>
      <c r="C203" s="1134">
        <f t="shared" si="11"/>
        <v>1.7777777777777777</v>
      </c>
      <c r="D203" s="360">
        <v>1280</v>
      </c>
      <c r="E203" s="1119">
        <v>720</v>
      </c>
      <c r="F203" s="1134">
        <f t="shared" si="12"/>
        <v>1.7777777777777777</v>
      </c>
      <c r="G203" s="360">
        <v>1920</v>
      </c>
      <c r="H203" s="1119">
        <v>1080</v>
      </c>
      <c r="S203" s="1163"/>
      <c r="AK203" s="1149"/>
      <c r="AL203" s="1149"/>
      <c r="AM203" s="1159"/>
      <c r="AN203" s="1149"/>
      <c r="AO203" s="1149"/>
    </row>
    <row r="204" spans="1:41" ht="16.5" x14ac:dyDescent="0.3">
      <c r="A204" s="1187" t="s">
        <v>3062</v>
      </c>
      <c r="B204" s="1188" t="s">
        <v>3076</v>
      </c>
      <c r="C204" s="1134">
        <f t="shared" si="11"/>
        <v>1.7777777777777777</v>
      </c>
      <c r="D204" s="360">
        <v>1280</v>
      </c>
      <c r="E204" s="1119">
        <v>720</v>
      </c>
      <c r="F204" s="1134">
        <f t="shared" si="12"/>
        <v>1.7777777777777777</v>
      </c>
      <c r="G204" s="360">
        <v>1920</v>
      </c>
      <c r="H204" s="1119">
        <v>1080</v>
      </c>
      <c r="S204" s="1163"/>
      <c r="AK204" s="1149"/>
      <c r="AL204" s="1149"/>
      <c r="AM204" s="1159"/>
      <c r="AN204" s="1149"/>
      <c r="AO204" s="1149"/>
    </row>
    <row r="205" spans="1:41" ht="16.5" x14ac:dyDescent="0.3">
      <c r="A205" s="1187" t="s">
        <v>3062</v>
      </c>
      <c r="B205" s="1188" t="s">
        <v>3077</v>
      </c>
      <c r="C205" s="1134">
        <f t="shared" si="11"/>
        <v>1.7777777777777777</v>
      </c>
      <c r="D205" s="360">
        <v>1280</v>
      </c>
      <c r="E205" s="1119">
        <v>720</v>
      </c>
      <c r="F205" s="1134">
        <f t="shared" si="12"/>
        <v>1.7777777777777777</v>
      </c>
      <c r="G205" s="360">
        <v>1920</v>
      </c>
      <c r="H205" s="1119">
        <v>1080</v>
      </c>
      <c r="S205" s="1163"/>
      <c r="AK205" s="1149"/>
      <c r="AL205" s="1149"/>
      <c r="AM205" s="1159"/>
      <c r="AN205" s="1149"/>
      <c r="AO205" s="1149"/>
    </row>
    <row r="206" spans="1:41" ht="16.5" x14ac:dyDescent="0.3">
      <c r="A206" s="1187" t="s">
        <v>2879</v>
      </c>
      <c r="B206" s="1188" t="s">
        <v>2885</v>
      </c>
      <c r="C206" s="1134">
        <f t="shared" si="11"/>
        <v>1.6</v>
      </c>
      <c r="D206" s="360">
        <v>1280</v>
      </c>
      <c r="E206" s="1119">
        <v>800</v>
      </c>
      <c r="F206" s="1134">
        <f t="shared" si="12"/>
        <v>1.6</v>
      </c>
      <c r="G206" s="360">
        <v>2560</v>
      </c>
      <c r="H206" s="1119">
        <v>1600</v>
      </c>
      <c r="S206" s="1163"/>
      <c r="AK206" s="1149"/>
      <c r="AL206" s="1149"/>
      <c r="AM206" s="1159"/>
      <c r="AN206" s="1149"/>
      <c r="AO206" s="1149"/>
    </row>
    <row r="207" spans="1:41" ht="16.5" x14ac:dyDescent="0.3">
      <c r="A207" s="1187" t="s">
        <v>3062</v>
      </c>
      <c r="B207" s="1188" t="s">
        <v>3063</v>
      </c>
      <c r="C207" s="1134">
        <f t="shared" si="11"/>
        <v>1.6</v>
      </c>
      <c r="D207" s="360">
        <v>1280</v>
      </c>
      <c r="E207" s="1119">
        <v>800</v>
      </c>
      <c r="F207" s="1134">
        <f t="shared" si="12"/>
        <v>1.6</v>
      </c>
      <c r="G207" s="360">
        <v>2560</v>
      </c>
      <c r="H207" s="1119">
        <v>1600</v>
      </c>
      <c r="S207" s="1163"/>
      <c r="AK207" s="1149"/>
      <c r="AL207" s="1149"/>
      <c r="AM207" s="1159"/>
      <c r="AN207" s="1149"/>
      <c r="AO207" s="1149"/>
    </row>
    <row r="208" spans="1:41" ht="16.5" x14ac:dyDescent="0.3">
      <c r="A208" s="1187" t="s">
        <v>3062</v>
      </c>
      <c r="B208" s="1188" t="s">
        <v>3065</v>
      </c>
      <c r="C208" s="1134">
        <f t="shared" si="11"/>
        <v>1.6</v>
      </c>
      <c r="D208" s="360">
        <v>1280</v>
      </c>
      <c r="E208" s="1119">
        <v>800</v>
      </c>
      <c r="F208" s="1134">
        <f t="shared" si="12"/>
        <v>1.6</v>
      </c>
      <c r="G208" s="360">
        <v>2560</v>
      </c>
      <c r="H208" s="1119">
        <v>1600</v>
      </c>
      <c r="S208" s="1163"/>
      <c r="AK208" s="1149"/>
      <c r="AL208" s="1149"/>
      <c r="AM208" s="1159"/>
      <c r="AN208" s="1149"/>
      <c r="AO208" s="1149"/>
    </row>
    <row r="209" spans="1:41" ht="16.5" x14ac:dyDescent="0.3">
      <c r="A209" s="1187" t="s">
        <v>3062</v>
      </c>
      <c r="B209" s="1188" t="s">
        <v>3067</v>
      </c>
      <c r="C209" s="1134">
        <f t="shared" si="11"/>
        <v>1.7786458333333333</v>
      </c>
      <c r="D209" s="360">
        <v>1366</v>
      </c>
      <c r="E209" s="1119">
        <v>768</v>
      </c>
      <c r="F209" s="1134">
        <f t="shared" si="12"/>
        <v>1.7786458333333333</v>
      </c>
      <c r="G209" s="360">
        <v>1366</v>
      </c>
      <c r="H209" s="1119">
        <v>768</v>
      </c>
      <c r="S209" s="1163"/>
      <c r="AK209" s="1149"/>
      <c r="AL209" s="1149"/>
      <c r="AM209" s="1159"/>
      <c r="AN209" s="1149"/>
      <c r="AO209" s="1149"/>
    </row>
    <row r="210" spans="1:41" ht="16.5" x14ac:dyDescent="0.3">
      <c r="A210" s="1187" t="s">
        <v>3062</v>
      </c>
      <c r="B210" s="1188" t="s">
        <v>3079</v>
      </c>
      <c r="C210" s="1135">
        <f t="shared" si="11"/>
        <v>1.5</v>
      </c>
      <c r="D210" s="1123">
        <v>1368</v>
      </c>
      <c r="E210" s="1121">
        <v>912</v>
      </c>
      <c r="F210" s="1135">
        <f t="shared" si="12"/>
        <v>1.5</v>
      </c>
      <c r="G210" s="1123">
        <v>2736</v>
      </c>
      <c r="H210" s="1121">
        <v>1824</v>
      </c>
      <c r="S210" s="1163"/>
      <c r="AK210" s="1149"/>
      <c r="AL210" s="1149"/>
      <c r="AM210" s="1159"/>
      <c r="AN210" s="1149"/>
      <c r="AO210" s="1149"/>
    </row>
    <row r="211" spans="1:41" ht="16.5" x14ac:dyDescent="0.3">
      <c r="A211" s="1187" t="s">
        <v>3062</v>
      </c>
      <c r="B211" s="1188" t="s">
        <v>3080</v>
      </c>
      <c r="C211" s="1160">
        <f t="shared" si="11"/>
        <v>1.5</v>
      </c>
      <c r="D211" s="356">
        <v>1368</v>
      </c>
      <c r="E211" s="1161">
        <v>912</v>
      </c>
      <c r="F211" s="1160">
        <f t="shared" si="12"/>
        <v>1.5</v>
      </c>
      <c r="G211" s="356">
        <v>2736</v>
      </c>
      <c r="H211" s="1161">
        <v>1824</v>
      </c>
      <c r="S211" s="1163"/>
      <c r="AK211" s="1149"/>
      <c r="AL211" s="1149"/>
      <c r="AM211" s="1159"/>
      <c r="AN211" s="1149"/>
      <c r="AO211" s="1149"/>
    </row>
    <row r="212" spans="1:41" ht="16.5" x14ac:dyDescent="0.3">
      <c r="A212" s="1187" t="s">
        <v>3062</v>
      </c>
      <c r="B212" s="1188" t="s">
        <v>3081</v>
      </c>
      <c r="C212" s="1134">
        <f t="shared" si="11"/>
        <v>1.5</v>
      </c>
      <c r="D212" s="360">
        <v>1368</v>
      </c>
      <c r="E212" s="1119">
        <v>912</v>
      </c>
      <c r="F212" s="1134">
        <f t="shared" si="12"/>
        <v>1.5</v>
      </c>
      <c r="G212" s="360">
        <v>2736</v>
      </c>
      <c r="H212" s="1119">
        <v>1824</v>
      </c>
      <c r="S212" s="1163"/>
      <c r="AK212" s="1149"/>
      <c r="AL212" s="1149"/>
      <c r="AM212" s="1159"/>
      <c r="AN212" s="1149"/>
      <c r="AO212" s="1149"/>
    </row>
    <row r="213" spans="1:41" ht="16.5" x14ac:dyDescent="0.3">
      <c r="A213" s="1187" t="s">
        <v>3062</v>
      </c>
      <c r="B213" s="1188" t="s">
        <v>3082</v>
      </c>
      <c r="C213" s="1134">
        <f t="shared" si="11"/>
        <v>1.5</v>
      </c>
      <c r="D213" s="360">
        <v>1368</v>
      </c>
      <c r="E213" s="1119">
        <v>912</v>
      </c>
      <c r="F213" s="1134">
        <f t="shared" si="12"/>
        <v>1.5</v>
      </c>
      <c r="G213" s="360">
        <v>2736</v>
      </c>
      <c r="H213" s="1119">
        <v>1824</v>
      </c>
      <c r="S213" s="1163"/>
      <c r="AK213" s="1149"/>
      <c r="AL213" s="1149"/>
      <c r="AM213" s="1159"/>
      <c r="AN213" s="1149"/>
      <c r="AO213" s="1149"/>
    </row>
    <row r="214" spans="1:41" ht="16.5" x14ac:dyDescent="0.3">
      <c r="A214" s="1187" t="s">
        <v>3062</v>
      </c>
      <c r="B214" s="1188" t="s">
        <v>3064</v>
      </c>
      <c r="C214" s="1134">
        <f t="shared" si="11"/>
        <v>1.6</v>
      </c>
      <c r="D214" s="360">
        <v>1440</v>
      </c>
      <c r="E214" s="1119">
        <v>900</v>
      </c>
      <c r="F214" s="1134">
        <f t="shared" si="12"/>
        <v>1.6</v>
      </c>
      <c r="G214" s="360">
        <v>2880</v>
      </c>
      <c r="H214" s="1119">
        <v>1800</v>
      </c>
      <c r="S214" s="1163"/>
      <c r="AK214" s="1149"/>
      <c r="AL214" s="1149"/>
      <c r="AM214" s="1159"/>
      <c r="AN214" s="1149"/>
      <c r="AO214" s="1149"/>
    </row>
    <row r="215" spans="1:41" ht="16.5" x14ac:dyDescent="0.3">
      <c r="A215" s="1187" t="s">
        <v>3062</v>
      </c>
      <c r="B215" s="1188" t="s">
        <v>3078</v>
      </c>
      <c r="C215" s="1134">
        <f t="shared" si="11"/>
        <v>1.5</v>
      </c>
      <c r="D215" s="360">
        <v>1440</v>
      </c>
      <c r="E215" s="1119">
        <v>960</v>
      </c>
      <c r="F215" s="1134">
        <f t="shared" si="12"/>
        <v>1.5</v>
      </c>
      <c r="G215" s="360">
        <v>2160</v>
      </c>
      <c r="H215" s="1119">
        <v>1440</v>
      </c>
      <c r="S215" s="1163"/>
      <c r="AK215" s="1149"/>
      <c r="AL215" s="1149"/>
      <c r="AM215" s="1159"/>
      <c r="AN215" s="1149"/>
      <c r="AO215" s="1149"/>
    </row>
    <row r="216" spans="1:41" ht="16.5" x14ac:dyDescent="0.3">
      <c r="A216" s="1187" t="s">
        <v>3062</v>
      </c>
      <c r="B216" s="1188" t="s">
        <v>3083</v>
      </c>
      <c r="C216" s="1134">
        <f t="shared" si="11"/>
        <v>1.5</v>
      </c>
      <c r="D216" s="360">
        <v>1440</v>
      </c>
      <c r="E216" s="1119">
        <v>960</v>
      </c>
      <c r="F216" s="1134">
        <f t="shared" si="12"/>
        <v>1.5</v>
      </c>
      <c r="G216" s="360">
        <v>2880</v>
      </c>
      <c r="H216" s="1119">
        <v>1920</v>
      </c>
      <c r="S216" s="1163"/>
      <c r="AK216" s="1149"/>
      <c r="AL216" s="1149"/>
      <c r="AM216" s="1159"/>
      <c r="AN216" s="1149"/>
      <c r="AO216" s="1149"/>
    </row>
    <row r="217" spans="1:41" ht="16.5" x14ac:dyDescent="0.3">
      <c r="A217" s="1187" t="s">
        <v>3062</v>
      </c>
      <c r="B217" s="1188" t="s">
        <v>3070</v>
      </c>
      <c r="C217" s="1134">
        <f t="shared" si="11"/>
        <v>1.5</v>
      </c>
      <c r="D217" s="360">
        <v>1500</v>
      </c>
      <c r="E217" s="1119">
        <v>1000</v>
      </c>
      <c r="F217" s="1134">
        <f t="shared" si="12"/>
        <v>1.5</v>
      </c>
      <c r="G217" s="360">
        <v>3000</v>
      </c>
      <c r="H217" s="1119">
        <v>2000</v>
      </c>
      <c r="S217" s="1163"/>
      <c r="AK217" s="1149"/>
      <c r="AL217" s="1149"/>
      <c r="AM217" s="1159"/>
      <c r="AN217" s="1149"/>
      <c r="AO217" s="1149"/>
    </row>
    <row r="218" spans="1:41" ht="16.5" x14ac:dyDescent="0.3">
      <c r="A218" s="1187" t="s">
        <v>3062</v>
      </c>
      <c r="B218" s="1188" t="s">
        <v>3071</v>
      </c>
      <c r="C218" s="1134">
        <f t="shared" si="11"/>
        <v>1.5</v>
      </c>
      <c r="D218" s="360">
        <v>1500</v>
      </c>
      <c r="E218" s="1119">
        <v>1000</v>
      </c>
      <c r="F218" s="1134">
        <f t="shared" si="12"/>
        <v>1.5</v>
      </c>
      <c r="G218" s="360">
        <v>3000</v>
      </c>
      <c r="H218" s="1119">
        <v>2000</v>
      </c>
      <c r="S218" s="1163"/>
      <c r="AK218" s="1149"/>
      <c r="AL218" s="1149"/>
      <c r="AM218" s="1159"/>
      <c r="AN218" s="1149"/>
      <c r="AO218" s="1149"/>
    </row>
    <row r="219" spans="1:41" ht="16.5" x14ac:dyDescent="0.3">
      <c r="A219" s="1187" t="s">
        <v>3062</v>
      </c>
      <c r="B219" s="1188" t="s">
        <v>3073</v>
      </c>
      <c r="C219" s="1134">
        <f t="shared" si="11"/>
        <v>1.4995014955134596</v>
      </c>
      <c r="D219" s="360">
        <v>1504</v>
      </c>
      <c r="E219" s="1119">
        <v>1003</v>
      </c>
      <c r="F219" s="1134">
        <f t="shared" si="12"/>
        <v>1.5</v>
      </c>
      <c r="G219" s="360">
        <v>2256</v>
      </c>
      <c r="H219" s="1119">
        <v>1504</v>
      </c>
      <c r="S219" s="1163"/>
      <c r="AK219" s="1149"/>
      <c r="AL219" s="1149"/>
      <c r="AM219" s="1159"/>
      <c r="AN219" s="1149"/>
      <c r="AO219" s="1149"/>
    </row>
    <row r="220" spans="1:41" ht="16.5" x14ac:dyDescent="0.3">
      <c r="A220" s="1187" t="s">
        <v>3062</v>
      </c>
      <c r="B220" s="1188" t="s">
        <v>3074</v>
      </c>
      <c r="C220" s="1134">
        <f t="shared" si="11"/>
        <v>1.4995014955134596</v>
      </c>
      <c r="D220" s="360">
        <v>1504</v>
      </c>
      <c r="E220" s="1119">
        <v>1003</v>
      </c>
      <c r="F220" s="1134">
        <f t="shared" si="12"/>
        <v>1.5</v>
      </c>
      <c r="G220" s="360">
        <v>2256</v>
      </c>
      <c r="H220" s="1119">
        <v>1504</v>
      </c>
      <c r="S220" s="1163"/>
      <c r="AK220" s="1149"/>
      <c r="AL220" s="1149"/>
      <c r="AM220" s="1159"/>
      <c r="AN220" s="1149"/>
      <c r="AO220" s="1149"/>
    </row>
    <row r="221" spans="1:41" ht="16.5" x14ac:dyDescent="0.3">
      <c r="A221" s="1187" t="s">
        <v>3062</v>
      </c>
      <c r="B221" s="1188" t="s">
        <v>3066</v>
      </c>
      <c r="C221" s="1134">
        <f t="shared" si="11"/>
        <v>1.6</v>
      </c>
      <c r="D221" s="360">
        <v>1536</v>
      </c>
      <c r="E221" s="1119">
        <v>960</v>
      </c>
      <c r="F221" s="1134">
        <f t="shared" si="12"/>
        <v>1.6</v>
      </c>
      <c r="G221" s="360">
        <v>3072</v>
      </c>
      <c r="H221" s="1119">
        <v>1920</v>
      </c>
      <c r="S221" s="1163"/>
      <c r="AK221" s="1149"/>
      <c r="AL221" s="1149"/>
      <c r="AM221" s="1159"/>
      <c r="AN221" s="1149"/>
      <c r="AO221" s="1149"/>
    </row>
    <row r="222" spans="1:41" ht="16.5" x14ac:dyDescent="0.3">
      <c r="A222" s="1187" t="s">
        <v>3062</v>
      </c>
      <c r="B222" s="1189" t="s">
        <v>3072</v>
      </c>
      <c r="C222" s="1134">
        <f t="shared" si="11"/>
        <v>1.5</v>
      </c>
      <c r="D222" s="360">
        <v>1620</v>
      </c>
      <c r="E222" s="1119">
        <v>1080</v>
      </c>
      <c r="F222" s="1134">
        <f t="shared" si="12"/>
        <v>1.5</v>
      </c>
      <c r="G222" s="360">
        <v>3240</v>
      </c>
      <c r="H222" s="1119">
        <v>2160</v>
      </c>
      <c r="S222" s="1163"/>
      <c r="AK222" s="1149"/>
      <c r="AL222" s="1149"/>
      <c r="AM222" s="1159"/>
      <c r="AN222" s="1149"/>
      <c r="AO222" s="1149"/>
    </row>
    <row r="223" spans="1:41" ht="16.5" x14ac:dyDescent="0.3">
      <c r="A223" s="1190" t="s">
        <v>3062</v>
      </c>
      <c r="B223" s="1191" t="s">
        <v>3075</v>
      </c>
      <c r="C223" s="1135">
        <f t="shared" si="11"/>
        <v>1.4990990990990991</v>
      </c>
      <c r="D223" s="1123">
        <v>1664</v>
      </c>
      <c r="E223" s="1121">
        <v>1110</v>
      </c>
      <c r="F223" s="1135">
        <f t="shared" si="12"/>
        <v>1.5</v>
      </c>
      <c r="G223" s="1123">
        <v>2496</v>
      </c>
      <c r="H223" s="1121">
        <v>1664</v>
      </c>
      <c r="S223" s="1163"/>
      <c r="AK223" s="1149"/>
      <c r="AL223" s="1149"/>
      <c r="AM223" s="1159"/>
      <c r="AN223" s="1149"/>
      <c r="AO223" s="1149"/>
    </row>
    <row r="224" spans="1:41" ht="16.5" x14ac:dyDescent="0.3">
      <c r="S224" s="1163"/>
      <c r="AK224" s="1149"/>
      <c r="AL224" s="1149"/>
      <c r="AM224" s="1159"/>
      <c r="AN224" s="1149"/>
      <c r="AO224" s="1149"/>
    </row>
    <row r="225" spans="19:41" ht="16.5" x14ac:dyDescent="0.3">
      <c r="S225" s="1163"/>
      <c r="AK225" s="1149"/>
      <c r="AL225" s="1149"/>
      <c r="AM225" s="1159"/>
      <c r="AN225" s="1149"/>
      <c r="AO225" s="1149"/>
    </row>
    <row r="226" spans="19:41" ht="16.5" x14ac:dyDescent="0.3">
      <c r="S226" s="1163"/>
      <c r="AK226" s="1149"/>
      <c r="AL226" s="1149"/>
      <c r="AM226" s="1159"/>
      <c r="AN226" s="1149"/>
      <c r="AO226" s="1149"/>
    </row>
    <row r="227" spans="19:41" ht="16.5" x14ac:dyDescent="0.3">
      <c r="S227" s="1163"/>
      <c r="AK227" s="1149"/>
      <c r="AL227" s="1149"/>
      <c r="AM227" s="1159"/>
      <c r="AN227" s="1149"/>
      <c r="AO227" s="1149"/>
    </row>
    <row r="228" spans="19:41" ht="16.5" x14ac:dyDescent="0.3">
      <c r="S228" s="1163"/>
      <c r="AK228" s="1149"/>
      <c r="AL228" s="1149"/>
      <c r="AM228" s="1159"/>
      <c r="AN228" s="1149"/>
      <c r="AO228" s="1149"/>
    </row>
    <row r="229" spans="19:41" ht="16.5" x14ac:dyDescent="0.3">
      <c r="S229" s="1163"/>
      <c r="AK229" s="1149"/>
      <c r="AL229" s="1149"/>
      <c r="AM229" s="1159"/>
      <c r="AN229" s="1149"/>
      <c r="AO229" s="1149"/>
    </row>
    <row r="230" spans="19:41" ht="16.5" x14ac:dyDescent="0.3">
      <c r="S230" s="1163"/>
      <c r="AK230" s="1149"/>
      <c r="AL230" s="1149"/>
      <c r="AM230" s="1159"/>
      <c r="AN230" s="1149"/>
      <c r="AO230" s="1149"/>
    </row>
    <row r="231" spans="19:41" ht="16.5" x14ac:dyDescent="0.3">
      <c r="S231" s="1163"/>
      <c r="AK231" s="1149"/>
      <c r="AL231" s="1149"/>
      <c r="AM231" s="1159"/>
      <c r="AN231" s="1149"/>
      <c r="AO231" s="1149"/>
    </row>
    <row r="232" spans="19:41" ht="16.5" x14ac:dyDescent="0.3">
      <c r="S232" s="1163"/>
      <c r="AK232" s="1149"/>
      <c r="AL232" s="1149"/>
      <c r="AM232" s="1159"/>
      <c r="AN232" s="1149"/>
      <c r="AO232" s="1149"/>
    </row>
    <row r="233" spans="19:41" ht="16.5" x14ac:dyDescent="0.3">
      <c r="S233" s="1163"/>
      <c r="AK233" s="1149"/>
      <c r="AL233" s="1149"/>
      <c r="AM233" s="1159"/>
      <c r="AN233" s="1149"/>
      <c r="AO233" s="1149"/>
    </row>
    <row r="234" spans="19:41" ht="16.5" x14ac:dyDescent="0.3">
      <c r="S234" s="1163"/>
      <c r="AK234" s="1149"/>
      <c r="AL234" s="1149"/>
      <c r="AM234" s="1159"/>
      <c r="AN234" s="1149"/>
      <c r="AO234" s="1149"/>
    </row>
    <row r="235" spans="19:41" ht="16.5" x14ac:dyDescent="0.3">
      <c r="S235" s="1163"/>
      <c r="AK235" s="1149"/>
      <c r="AL235" s="1149"/>
      <c r="AM235" s="1159"/>
      <c r="AN235" s="1149"/>
      <c r="AO235" s="1149"/>
    </row>
    <row r="236" spans="19:41" ht="16.5" x14ac:dyDescent="0.3">
      <c r="S236" s="1164"/>
      <c r="AK236" s="1149"/>
      <c r="AL236" s="1149"/>
      <c r="AM236" s="1159"/>
      <c r="AN236" s="1149"/>
      <c r="AO236" s="1149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  <mergeCell ref="AH2:AI2"/>
    <mergeCell ref="AB4:AC4"/>
    <mergeCell ref="AE4:AF4"/>
    <mergeCell ref="AH4:AI4"/>
    <mergeCell ref="AH1:AJ1"/>
    <mergeCell ref="AB1:AD1"/>
    <mergeCell ref="U1:W1"/>
    <mergeCell ref="X1:Z1"/>
    <mergeCell ref="AE1:AG1"/>
    <mergeCell ref="AB2:AC2"/>
    <mergeCell ref="AE2:AF2"/>
    <mergeCell ref="C1:E1"/>
    <mergeCell ref="F1:H1"/>
    <mergeCell ref="J1:L1"/>
    <mergeCell ref="M1:O1"/>
    <mergeCell ref="P1:R1"/>
    <mergeCell ref="J2:K2"/>
    <mergeCell ref="M2:N2"/>
    <mergeCell ref="P2:Q2"/>
    <mergeCell ref="J4:K4"/>
    <mergeCell ref="M4:N4"/>
    <mergeCell ref="P4:Q4"/>
    <mergeCell ref="J11:K11"/>
    <mergeCell ref="M11:N11"/>
    <mergeCell ref="P11:Q11"/>
    <mergeCell ref="J7:K7"/>
    <mergeCell ref="M7:N7"/>
    <mergeCell ref="P7:Q7"/>
    <mergeCell ref="J9:K9"/>
    <mergeCell ref="M9:N9"/>
    <mergeCell ref="P9:Q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>
      <selection activeCell="B84" sqref="B84:D8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55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84" t="s">
        <v>0</v>
      </c>
      <c r="W1" s="1585"/>
      <c r="Y1" s="1584" t="s">
        <v>1</v>
      </c>
      <c r="Z1" s="1585"/>
      <c r="AC1" s="4">
        <f>AVERAGE(AC2:AC39)</f>
        <v>50.121621621621621</v>
      </c>
      <c r="AE1" s="1054" t="s">
        <v>2741</v>
      </c>
      <c r="AF1" s="4" t="b">
        <f>AE1=AG1</f>
        <v>0</v>
      </c>
      <c r="AG1" s="1054" t="s">
        <v>2773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37"/>
      <c r="W2" s="1042">
        <f>AVERAGE(W6:W19)</f>
        <v>16.665714285714284</v>
      </c>
      <c r="X2" s="422"/>
      <c r="Y2" s="1037"/>
      <c r="Z2" s="1042">
        <f>AVERAGE(Z6:Z19)</f>
        <v>16.662428571428489</v>
      </c>
      <c r="AB2" s="4">
        <v>10469.2999999523</v>
      </c>
      <c r="AE2" s="1054" t="s">
        <v>2743</v>
      </c>
      <c r="AF2" s="4" t="b">
        <f t="shared" ref="AF2:AF32" si="0">AE2=AG2</f>
        <v>0</v>
      </c>
      <c r="AG2" s="1054" t="s">
        <v>2774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56"/>
      <c r="G3" s="13"/>
      <c r="H3" s="13"/>
      <c r="I3" s="14"/>
      <c r="K3" s="5"/>
      <c r="N3" s="4" t="s">
        <v>16</v>
      </c>
      <c r="P3" s="10" t="s">
        <v>17</v>
      </c>
      <c r="V3" s="1037">
        <v>0</v>
      </c>
      <c r="W3" s="1043">
        <f>AVERAGE(W4:W20)</f>
        <v>21.529411764705884</v>
      </c>
      <c r="X3" s="422"/>
      <c r="Y3" s="1037">
        <v>0</v>
      </c>
      <c r="Z3" s="1043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54" t="s">
        <v>2744</v>
      </c>
      <c r="AF3" s="4" t="b">
        <f t="shared" si="0"/>
        <v>1</v>
      </c>
      <c r="AG3" s="1054" t="s">
        <v>2744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37">
        <v>110.75999999999399</v>
      </c>
      <c r="W4" s="1039">
        <f>V4-V3</f>
        <v>110.75999999999399</v>
      </c>
      <c r="X4" s="422"/>
      <c r="Y4" s="1037">
        <v>16.275000000001398</v>
      </c>
      <c r="Z4" s="1039">
        <f>Y4-Y3</f>
        <v>16.275000000001398</v>
      </c>
      <c r="AB4" s="4">
        <v>10562.1000000238</v>
      </c>
      <c r="AC4" s="4">
        <f t="shared" si="1"/>
        <v>51.700000047700087</v>
      </c>
      <c r="AE4" s="1054" t="s">
        <v>2745</v>
      </c>
      <c r="AF4" s="4" t="b">
        <f t="shared" si="0"/>
        <v>1</v>
      </c>
      <c r="AG4" s="1054" t="s">
        <v>2745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37">
        <v>116.579999999994</v>
      </c>
      <c r="W5" s="1040">
        <f t="shared" ref="W5:W20" si="2">V5-V4</f>
        <v>5.8200000000000074</v>
      </c>
      <c r="X5" s="422"/>
      <c r="Y5" s="1037">
        <v>32.943000000001099</v>
      </c>
      <c r="Z5" s="1040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54" t="s">
        <v>2746</v>
      </c>
      <c r="AF5" s="4" t="b">
        <f t="shared" si="0"/>
        <v>1</v>
      </c>
      <c r="AG5" s="1054" t="s">
        <v>2746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37">
        <v>133.239999999997</v>
      </c>
      <c r="W6" s="1040">
        <f t="shared" si="2"/>
        <v>16.660000000002995</v>
      </c>
      <c r="X6" s="422"/>
      <c r="Y6" s="1037">
        <v>49.613000000001101</v>
      </c>
      <c r="Z6" s="1040">
        <f t="shared" si="3"/>
        <v>16.670000000000002</v>
      </c>
      <c r="AB6" s="4">
        <v>10660.6000000238</v>
      </c>
      <c r="AC6" s="4">
        <f t="shared" si="1"/>
        <v>49.700000047700087</v>
      </c>
      <c r="AE6" s="1054" t="s">
        <v>2747</v>
      </c>
      <c r="AF6" s="4" t="b">
        <f t="shared" si="0"/>
        <v>1</v>
      </c>
      <c r="AG6" s="1054" t="s">
        <v>2747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57"/>
      <c r="G7" s="12"/>
      <c r="H7" s="12"/>
      <c r="I7" s="19"/>
      <c r="K7" s="20" t="s">
        <v>30</v>
      </c>
      <c r="V7" s="1037">
        <v>149.89999999999401</v>
      </c>
      <c r="W7" s="1040">
        <f t="shared" si="2"/>
        <v>16.659999999997012</v>
      </c>
      <c r="X7" s="422"/>
      <c r="Y7" s="1037">
        <v>66.226000000000496</v>
      </c>
      <c r="Z7" s="1040">
        <f t="shared" si="3"/>
        <v>16.612999999999396</v>
      </c>
      <c r="AB7" s="4">
        <v>10717.2999999523</v>
      </c>
      <c r="AC7" s="4">
        <f t="shared" si="1"/>
        <v>56.699999928499892</v>
      </c>
      <c r="AE7" s="1054" t="s">
        <v>2748</v>
      </c>
      <c r="AF7" s="4" t="b">
        <f t="shared" si="0"/>
        <v>1</v>
      </c>
      <c r="AG7" s="1054" t="s">
        <v>2748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37">
        <v>166.55999999999699</v>
      </c>
      <c r="W8" s="1040">
        <f t="shared" si="2"/>
        <v>16.660000000002981</v>
      </c>
      <c r="X8" s="422"/>
      <c r="Y8" s="1037">
        <v>82.941000000000699</v>
      </c>
      <c r="Z8" s="1040">
        <f t="shared" si="3"/>
        <v>16.715000000000202</v>
      </c>
      <c r="AB8" s="4">
        <v>10763.7000000476</v>
      </c>
      <c r="AC8" s="4">
        <f t="shared" si="1"/>
        <v>46.400000095300129</v>
      </c>
      <c r="AE8" s="1054" t="s">
        <v>2749</v>
      </c>
      <c r="AF8" s="4" t="b">
        <f t="shared" si="0"/>
        <v>1</v>
      </c>
      <c r="AG8" s="1054" t="s">
        <v>2749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57"/>
      <c r="G9" s="12"/>
      <c r="H9" s="12"/>
      <c r="I9" s="19"/>
      <c r="K9" s="17" t="s">
        <v>33</v>
      </c>
      <c r="R9" s="4">
        <v>300</v>
      </c>
      <c r="S9" s="4">
        <v>493</v>
      </c>
      <c r="V9" s="1037">
        <v>183.239999999997</v>
      </c>
      <c r="W9" s="1040">
        <f t="shared" si="2"/>
        <v>16.680000000000007</v>
      </c>
      <c r="X9" s="422"/>
      <c r="Y9" s="1037">
        <v>99.541000000001006</v>
      </c>
      <c r="Z9" s="1040">
        <f t="shared" si="3"/>
        <v>16.600000000000307</v>
      </c>
      <c r="AB9" s="4">
        <v>10811.1000000238</v>
      </c>
      <c r="AC9" s="4">
        <f t="shared" si="1"/>
        <v>47.399999976199979</v>
      </c>
      <c r="AE9" s="1054" t="s">
        <v>2750</v>
      </c>
      <c r="AF9" s="4" t="b">
        <f t="shared" si="0"/>
        <v>1</v>
      </c>
      <c r="AG9" s="1054" t="s">
        <v>2750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37">
        <v>199.89999999999401</v>
      </c>
      <c r="W10" s="1040">
        <f t="shared" si="2"/>
        <v>16.659999999997012</v>
      </c>
      <c r="X10" s="422"/>
      <c r="Y10" s="1037">
        <v>116.24299999999999</v>
      </c>
      <c r="Z10" s="1040">
        <f t="shared" si="3"/>
        <v>16.701999999998989</v>
      </c>
      <c r="AB10" s="4">
        <v>10872</v>
      </c>
      <c r="AC10" s="4">
        <f t="shared" si="1"/>
        <v>60.899999976199979</v>
      </c>
      <c r="AE10" s="1054" t="s">
        <v>2751</v>
      </c>
      <c r="AF10" s="4" t="b">
        <f t="shared" si="0"/>
        <v>0</v>
      </c>
      <c r="AG10" s="1054" t="s">
        <v>2775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57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37">
        <v>216.55999999999699</v>
      </c>
      <c r="W11" s="1040">
        <f t="shared" si="2"/>
        <v>16.660000000002981</v>
      </c>
      <c r="X11" s="422"/>
      <c r="Y11" s="1037">
        <v>132.93899999999999</v>
      </c>
      <c r="Z11" s="1040">
        <f t="shared" si="3"/>
        <v>16.695999999999998</v>
      </c>
      <c r="AB11" s="4">
        <v>10910.7999999523</v>
      </c>
      <c r="AC11" s="4">
        <f t="shared" si="1"/>
        <v>38.799999952299913</v>
      </c>
      <c r="AE11" s="1054" t="s">
        <v>2752</v>
      </c>
      <c r="AF11" s="4" t="b">
        <f t="shared" si="0"/>
        <v>1</v>
      </c>
      <c r="AG11" s="1054" t="s">
        <v>2752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57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37">
        <v>233.239999999997</v>
      </c>
      <c r="W12" s="1040">
        <f t="shared" si="2"/>
        <v>16.680000000000007</v>
      </c>
      <c r="X12" s="422"/>
      <c r="Y12" s="1037">
        <v>149.606999999999</v>
      </c>
      <c r="Z12" s="1040">
        <f t="shared" si="3"/>
        <v>16.667999999999012</v>
      </c>
      <c r="AB12" s="4">
        <v>10966.6000000238</v>
      </c>
      <c r="AC12" s="4">
        <f t="shared" si="1"/>
        <v>55.800000071500108</v>
      </c>
      <c r="AE12" s="1054" t="s">
        <v>2753</v>
      </c>
      <c r="AF12" s="4" t="b">
        <f t="shared" si="0"/>
        <v>1</v>
      </c>
      <c r="AG12" s="1054" t="s">
        <v>2753</v>
      </c>
    </row>
    <row r="13" spans="1:33" ht="14.45" customHeight="1" x14ac:dyDescent="0.3">
      <c r="K13" s="17" t="s">
        <v>43</v>
      </c>
      <c r="S13" s="4">
        <f>S9*(1000/S10)</f>
        <v>246.5</v>
      </c>
      <c r="V13" s="1037">
        <v>249.89999999999401</v>
      </c>
      <c r="W13" s="1040">
        <f t="shared" si="2"/>
        <v>16.659999999997012</v>
      </c>
      <c r="X13" s="422"/>
      <c r="Y13" s="1037">
        <v>166.275000000001</v>
      </c>
      <c r="Z13" s="1040">
        <f t="shared" si="3"/>
        <v>16.668000000001996</v>
      </c>
      <c r="AB13" s="4">
        <v>11012.7000000476</v>
      </c>
      <c r="AC13" s="4">
        <f t="shared" si="1"/>
        <v>46.100000023800021</v>
      </c>
      <c r="AE13" s="1054" t="s">
        <v>2754</v>
      </c>
      <c r="AF13" s="4" t="b">
        <f t="shared" si="0"/>
        <v>1</v>
      </c>
      <c r="AG13" s="1054" t="s">
        <v>2754</v>
      </c>
    </row>
    <row r="14" spans="1:33" ht="14.45" customHeight="1" x14ac:dyDescent="0.3">
      <c r="G14" s="4">
        <v>169</v>
      </c>
      <c r="K14" s="17" t="s">
        <v>44</v>
      </c>
      <c r="N14" s="1755" t="s">
        <v>45</v>
      </c>
      <c r="O14" s="1755"/>
      <c r="V14" s="1037">
        <v>266.55999999999699</v>
      </c>
      <c r="W14" s="1040">
        <f t="shared" si="2"/>
        <v>16.660000000002981</v>
      </c>
      <c r="X14" s="422"/>
      <c r="Y14" s="1037">
        <v>182.93899999999999</v>
      </c>
      <c r="Z14" s="1040">
        <f t="shared" si="3"/>
        <v>16.663999999998993</v>
      </c>
      <c r="AB14" s="4">
        <v>11075.1000000238</v>
      </c>
      <c r="AC14" s="4">
        <f t="shared" si="1"/>
        <v>62.399999976199979</v>
      </c>
      <c r="AE14" s="1054" t="s">
        <v>2755</v>
      </c>
      <c r="AF14" s="4" t="b">
        <f t="shared" si="0"/>
        <v>1</v>
      </c>
      <c r="AG14" s="1054" t="s">
        <v>2755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37">
        <v>283.239999999997</v>
      </c>
      <c r="W15" s="1040">
        <f t="shared" si="2"/>
        <v>16.680000000000007</v>
      </c>
      <c r="X15" s="422"/>
      <c r="Y15" s="1037">
        <v>199.60600000000099</v>
      </c>
      <c r="Z15" s="1040">
        <f t="shared" si="3"/>
        <v>16.667000000000996</v>
      </c>
      <c r="AB15" s="4">
        <v>11111.5</v>
      </c>
      <c r="AC15" s="4">
        <f t="shared" si="1"/>
        <v>36.399999976199979</v>
      </c>
      <c r="AE15" s="1054" t="s">
        <v>2756</v>
      </c>
      <c r="AF15" s="4" t="b">
        <f t="shared" si="0"/>
        <v>1</v>
      </c>
      <c r="AG15" s="1054" t="s">
        <v>2756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37">
        <v>299.89999999999401</v>
      </c>
      <c r="W16" s="1040">
        <f t="shared" si="2"/>
        <v>16.659999999997012</v>
      </c>
      <c r="X16" s="422"/>
      <c r="Y16" s="1037">
        <v>216.27199999999999</v>
      </c>
      <c r="Z16" s="1040">
        <f t="shared" si="3"/>
        <v>16.665999999999002</v>
      </c>
      <c r="AB16" s="4">
        <v>11168.8999999761</v>
      </c>
      <c r="AC16" s="4">
        <f t="shared" si="1"/>
        <v>57.399999976099934</v>
      </c>
      <c r="AE16" s="1054" t="s">
        <v>2757</v>
      </c>
      <c r="AF16" s="4" t="b">
        <f t="shared" si="0"/>
        <v>1</v>
      </c>
      <c r="AG16" s="1054" t="s">
        <v>2757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37">
        <v>316.55999999999699</v>
      </c>
      <c r="W17" s="1040">
        <f t="shared" si="2"/>
        <v>16.660000000002981</v>
      </c>
      <c r="X17" s="422"/>
      <c r="Y17" s="1037">
        <v>232.94</v>
      </c>
      <c r="Z17" s="1040">
        <f t="shared" si="3"/>
        <v>16.668000000000006</v>
      </c>
      <c r="AB17" s="4">
        <v>11217.1000000238</v>
      </c>
      <c r="AC17" s="4">
        <f t="shared" si="1"/>
        <v>48.200000047700087</v>
      </c>
      <c r="AE17" s="1054" t="s">
        <v>2758</v>
      </c>
      <c r="AF17" s="4" t="b">
        <f t="shared" si="0"/>
        <v>1</v>
      </c>
      <c r="AG17" s="1054" t="s">
        <v>2758</v>
      </c>
    </row>
    <row r="18" spans="1:1016" ht="14.45" customHeight="1" x14ac:dyDescent="0.3">
      <c r="A18" s="1054" t="s">
        <v>2725</v>
      </c>
      <c r="C18" s="1054" t="s">
        <v>2725</v>
      </c>
      <c r="K18" s="26" t="s">
        <v>51</v>
      </c>
      <c r="N18" s="25"/>
      <c r="Q18" s="27">
        <v>323</v>
      </c>
      <c r="R18" s="28">
        <v>323</v>
      </c>
      <c r="S18" s="29"/>
      <c r="V18" s="1037">
        <v>333.239999999997</v>
      </c>
      <c r="W18" s="1040">
        <f t="shared" si="2"/>
        <v>16.680000000000007</v>
      </c>
      <c r="X18" s="422"/>
      <c r="Y18" s="1037">
        <v>249.60400000000101</v>
      </c>
      <c r="Z18" s="1040">
        <f t="shared" si="3"/>
        <v>16.66400000000101</v>
      </c>
      <c r="AB18" s="4">
        <v>11260.2999999523</v>
      </c>
      <c r="AC18" s="4">
        <f t="shared" si="1"/>
        <v>43.199999928499892</v>
      </c>
      <c r="AE18" s="1054" t="s">
        <v>2759</v>
      </c>
      <c r="AF18" s="4" t="b">
        <f t="shared" si="0"/>
        <v>1</v>
      </c>
      <c r="AG18" s="1054" t="s">
        <v>2759</v>
      </c>
    </row>
    <row r="19" spans="1:1016" ht="14.45" customHeight="1" x14ac:dyDescent="0.3">
      <c r="A19" s="1054" t="s">
        <v>2726</v>
      </c>
      <c r="C19" s="1054" t="s">
        <v>2726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37">
        <v>349.89999999999401</v>
      </c>
      <c r="W19" s="1040">
        <f t="shared" si="2"/>
        <v>16.659999999997012</v>
      </c>
      <c r="X19" s="422"/>
      <c r="Y19" s="1037">
        <v>266.21699999999998</v>
      </c>
      <c r="Z19" s="1040">
        <f t="shared" si="3"/>
        <v>16.612999999998976</v>
      </c>
      <c r="AB19" s="4">
        <v>11324.8999999761</v>
      </c>
      <c r="AC19" s="4">
        <f t="shared" si="1"/>
        <v>64.600000023800021</v>
      </c>
      <c r="AE19" s="1054" t="s">
        <v>2760</v>
      </c>
      <c r="AF19" s="4" t="b">
        <f t="shared" si="0"/>
        <v>1</v>
      </c>
      <c r="AG19" s="1054" t="s">
        <v>2760</v>
      </c>
    </row>
    <row r="20" spans="1:1016" ht="14.45" customHeight="1" x14ac:dyDescent="0.3">
      <c r="A20" s="1054" t="s">
        <v>2727</v>
      </c>
      <c r="C20" s="1054" t="s">
        <v>2727</v>
      </c>
      <c r="K20" s="26" t="s">
        <v>53</v>
      </c>
      <c r="N20" s="25"/>
      <c r="Q20" s="30"/>
      <c r="R20" s="31"/>
      <c r="S20" s="32"/>
      <c r="V20" s="1038">
        <v>366</v>
      </c>
      <c r="W20" s="1041">
        <f t="shared" si="2"/>
        <v>16.100000000005991</v>
      </c>
      <c r="X20" s="422"/>
      <c r="Y20" s="1037">
        <v>282.93900000000002</v>
      </c>
      <c r="Z20" s="1040">
        <f t="shared" si="3"/>
        <v>16.722000000000037</v>
      </c>
      <c r="AB20" s="4">
        <v>11371.5</v>
      </c>
      <c r="AC20" s="4">
        <f t="shared" si="1"/>
        <v>46.600000023900066</v>
      </c>
      <c r="AE20" s="1054" t="s">
        <v>2761</v>
      </c>
      <c r="AF20" s="4" t="b">
        <f t="shared" si="0"/>
        <v>1</v>
      </c>
      <c r="AG20" s="1054" t="s">
        <v>2761</v>
      </c>
    </row>
    <row r="21" spans="1:1016" ht="14.45" customHeight="1" x14ac:dyDescent="0.3">
      <c r="A21" s="1054" t="s">
        <v>2728</v>
      </c>
      <c r="C21" s="1054" t="s">
        <v>2728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37">
        <v>299.601</v>
      </c>
      <c r="Z21" s="1040">
        <f t="shared" si="3"/>
        <v>16.661999999999978</v>
      </c>
      <c r="AB21" s="4">
        <v>11417.3999999761</v>
      </c>
      <c r="AC21" s="4">
        <f t="shared" si="1"/>
        <v>45.899999976099934</v>
      </c>
      <c r="AE21" s="1054" t="s">
        <v>2762</v>
      </c>
      <c r="AF21" s="4" t="b">
        <f t="shared" si="0"/>
        <v>1</v>
      </c>
      <c r="AG21" s="1054" t="s">
        <v>2762</v>
      </c>
    </row>
    <row r="22" spans="1:1016" ht="14.45" customHeight="1" x14ac:dyDescent="0.3">
      <c r="A22" s="1054" t="s">
        <v>2729</v>
      </c>
      <c r="C22" s="1054" t="s">
        <v>2729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37">
        <v>316.27200000000198</v>
      </c>
      <c r="Z22" s="1040">
        <f t="shared" si="3"/>
        <v>16.671000000001982</v>
      </c>
      <c r="AB22" s="4">
        <v>11463</v>
      </c>
      <c r="AC22" s="4">
        <f t="shared" si="1"/>
        <v>45.600000023900066</v>
      </c>
      <c r="AE22" s="1054" t="s">
        <v>2763</v>
      </c>
      <c r="AF22" s="4" t="b">
        <f t="shared" si="0"/>
        <v>1</v>
      </c>
      <c r="AG22" s="1054" t="s">
        <v>2763</v>
      </c>
    </row>
    <row r="23" spans="1:1016" ht="14.45" customHeight="1" x14ac:dyDescent="0.3">
      <c r="A23" s="1054" t="s">
        <v>2730</v>
      </c>
      <c r="C23" s="1054" t="s">
        <v>2730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37">
        <v>332.930000000002</v>
      </c>
      <c r="Z23" s="1040">
        <f t="shared" si="3"/>
        <v>16.658000000000015</v>
      </c>
      <c r="AB23" s="4">
        <v>11525.6000000238</v>
      </c>
      <c r="AC23" s="4">
        <f t="shared" si="1"/>
        <v>62.600000023800021</v>
      </c>
      <c r="AE23" s="1054" t="s">
        <v>2764</v>
      </c>
      <c r="AF23" s="4" t="b">
        <f t="shared" si="0"/>
        <v>1</v>
      </c>
      <c r="AG23" s="1054" t="s">
        <v>2764</v>
      </c>
    </row>
    <row r="24" spans="1:1016" ht="14.45" customHeight="1" x14ac:dyDescent="0.3">
      <c r="A24" s="1054" t="s">
        <v>2731</v>
      </c>
      <c r="C24" s="1054" t="s">
        <v>2731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37">
        <v>349.60500000000098</v>
      </c>
      <c r="Z24" s="1040">
        <f t="shared" si="3"/>
        <v>16.674999999998988</v>
      </c>
      <c r="AB24" s="4">
        <v>11573.2999999523</v>
      </c>
      <c r="AC24" s="4">
        <f t="shared" si="1"/>
        <v>47.699999928499892</v>
      </c>
      <c r="AE24" s="1054" t="s">
        <v>2765</v>
      </c>
      <c r="AF24" s="4" t="b">
        <f t="shared" si="0"/>
        <v>1</v>
      </c>
      <c r="AG24" s="1054" t="s">
        <v>2765</v>
      </c>
    </row>
    <row r="25" spans="1:1016" ht="14.45" customHeight="1" x14ac:dyDescent="0.3">
      <c r="A25" s="1054" t="s">
        <v>2732</v>
      </c>
      <c r="C25" s="1054" t="s">
        <v>2732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38">
        <v>366</v>
      </c>
      <c r="Z25" s="1041">
        <f t="shared" si="3"/>
        <v>16.394999999999015</v>
      </c>
      <c r="AB25" s="4">
        <v>11619.5</v>
      </c>
      <c r="AC25" s="4">
        <f t="shared" si="1"/>
        <v>46.200000047700087</v>
      </c>
      <c r="AE25" s="1054" t="s">
        <v>2766</v>
      </c>
      <c r="AF25" s="4" t="b">
        <f t="shared" si="0"/>
        <v>1</v>
      </c>
      <c r="AG25" s="1054" t="s">
        <v>2766</v>
      </c>
    </row>
    <row r="26" spans="1:1016" ht="14.45" customHeight="1" x14ac:dyDescent="0.3">
      <c r="A26" s="1054" t="s">
        <v>2733</v>
      </c>
      <c r="C26" s="1054" t="s">
        <v>2733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54" t="s">
        <v>2772</v>
      </c>
      <c r="AF26" s="4" t="b">
        <f t="shared" si="0"/>
        <v>1</v>
      </c>
      <c r="AG26" s="1054" t="s">
        <v>2772</v>
      </c>
    </row>
    <row r="27" spans="1:1016" ht="14.45" customHeight="1" x14ac:dyDescent="0.3">
      <c r="A27" s="1054" t="s">
        <v>2734</v>
      </c>
      <c r="C27" s="1054" t="s">
        <v>2738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54" t="s">
        <v>2767</v>
      </c>
      <c r="AF27" s="4" t="b">
        <f t="shared" si="0"/>
        <v>1</v>
      </c>
      <c r="AG27" s="1054" t="s">
        <v>2767</v>
      </c>
      <c r="AMB27"/>
    </row>
    <row r="28" spans="1:1016" ht="14.45" customHeight="1" x14ac:dyDescent="0.3">
      <c r="A28" s="1054" t="s">
        <v>2735</v>
      </c>
      <c r="C28" s="1054" t="s">
        <v>2735</v>
      </c>
      <c r="F28" s="858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54" t="s">
        <v>2768</v>
      </c>
      <c r="AF28" s="4" t="b">
        <f t="shared" si="0"/>
        <v>1</v>
      </c>
      <c r="AG28" s="1054" t="s">
        <v>2768</v>
      </c>
      <c r="AMB28"/>
    </row>
    <row r="29" spans="1:1016" ht="14.45" customHeight="1" x14ac:dyDescent="0.3">
      <c r="A29" s="1054" t="s">
        <v>2736</v>
      </c>
      <c r="B29" s="1053"/>
      <c r="C29" s="1054" t="s">
        <v>2736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54" t="s">
        <v>2769</v>
      </c>
      <c r="AF29" s="4" t="b">
        <f t="shared" si="0"/>
        <v>1</v>
      </c>
      <c r="AG29" s="1054" t="s">
        <v>2769</v>
      </c>
      <c r="AMB29"/>
    </row>
    <row r="30" spans="1:1016" ht="14.45" customHeight="1" x14ac:dyDescent="0.3">
      <c r="A30" s="1054" t="s">
        <v>2737</v>
      </c>
      <c r="C30" s="1054" t="s">
        <v>2739</v>
      </c>
      <c r="F30" s="858">
        <v>11.372549019607799</v>
      </c>
      <c r="K30" s="4" t="s">
        <v>73</v>
      </c>
      <c r="N30" s="1758">
        <f>ROUND(O31/O32, 3)</f>
        <v>19.884</v>
      </c>
      <c r="O30" s="1758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54" t="s">
        <v>2770</v>
      </c>
      <c r="AF30" s="4" t="b">
        <f t="shared" si="0"/>
        <v>1</v>
      </c>
      <c r="AG30" s="1054" t="s">
        <v>2770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54" t="s">
        <v>2771</v>
      </c>
      <c r="AF31" s="4" t="b">
        <f t="shared" si="0"/>
        <v>1</v>
      </c>
      <c r="AG31" s="1054" t="s">
        <v>2771</v>
      </c>
      <c r="AMB31"/>
    </row>
    <row r="32" spans="1:1016" ht="14.45" customHeight="1" x14ac:dyDescent="0.3">
      <c r="A32" s="1753" t="s">
        <v>3343</v>
      </c>
      <c r="B32" s="1754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54" t="s">
        <v>2742</v>
      </c>
      <c r="AF32" s="4" t="b">
        <f t="shared" si="0"/>
        <v>0</v>
      </c>
      <c r="AG32" s="1054" t="s">
        <v>2776</v>
      </c>
      <c r="AMB32"/>
    </row>
    <row r="33" spans="1:1016" ht="14.45" customHeight="1" x14ac:dyDescent="0.3">
      <c r="A33" s="1749" t="s">
        <v>3342</v>
      </c>
      <c r="B33" s="1750"/>
      <c r="G33"/>
      <c r="H33"/>
      <c r="I33"/>
      <c r="K33" s="4" t="s">
        <v>76</v>
      </c>
      <c r="N33" s="1757">
        <v>19.882250993908599</v>
      </c>
      <c r="O33" s="1757"/>
      <c r="P33" s="1457" t="s">
        <v>3491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75" t="s">
        <v>3330</v>
      </c>
      <c r="B34" s="1276" t="s">
        <v>3331</v>
      </c>
      <c r="C34" s="347" t="s">
        <v>3196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71" t="s">
        <v>3328</v>
      </c>
      <c r="B35" s="1272" t="s">
        <v>3329</v>
      </c>
      <c r="C35" s="347" t="s">
        <v>3197</v>
      </c>
      <c r="G35"/>
      <c r="H35"/>
      <c r="I35"/>
      <c r="K35" s="4" t="s">
        <v>78</v>
      </c>
      <c r="N35" s="1759">
        <v>14.058874503045743</v>
      </c>
      <c r="O35" s="1759"/>
      <c r="P35" s="1457" t="s">
        <v>3492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73" t="s">
        <v>3357</v>
      </c>
      <c r="B36" s="1274" t="s">
        <v>3358</v>
      </c>
      <c r="C36" s="347" t="s">
        <v>3198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749" t="s">
        <v>3341</v>
      </c>
      <c r="B37" s="1750"/>
      <c r="C37" s="347" t="s">
        <v>3199</v>
      </c>
      <c r="D37"/>
      <c r="E37"/>
      <c r="G37" s="457" t="s">
        <v>453</v>
      </c>
      <c r="H37" s="457" t="s">
        <v>3183</v>
      </c>
      <c r="I37" s="347"/>
      <c r="K37" s="26" t="s">
        <v>80</v>
      </c>
      <c r="N37" s="1756">
        <f>O36+N33</f>
        <v>48.000000000000085</v>
      </c>
      <c r="O37" s="1756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75" t="s">
        <v>3359</v>
      </c>
      <c r="B38" s="1289" t="s">
        <v>3354</v>
      </c>
      <c r="C38" s="347" t="s">
        <v>3200</v>
      </c>
      <c r="D38"/>
      <c r="E38"/>
      <c r="F38" s="423" t="s">
        <v>3179</v>
      </c>
      <c r="G38" s="1745" t="s">
        <v>3184</v>
      </c>
      <c r="H38" s="1746"/>
      <c r="I38" s="347"/>
      <c r="K38" s="26"/>
      <c r="N38" s="1756">
        <f>(N30/O34)*2+N30</f>
        <v>48.004222474226623</v>
      </c>
      <c r="O38" s="175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71" t="s">
        <v>3344</v>
      </c>
      <c r="B39" s="1751" t="s">
        <v>3335</v>
      </c>
      <c r="C39" s="347"/>
      <c r="D39"/>
      <c r="E39" s="1208"/>
      <c r="F39" s="1209" t="s">
        <v>3182</v>
      </c>
      <c r="G39" s="1747"/>
      <c r="H39" s="1748"/>
      <c r="I39" s="347"/>
      <c r="K39" s="4" t="s">
        <v>81</v>
      </c>
      <c r="N39" s="1756"/>
      <c r="O39" s="1756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71" t="s">
        <v>3334</v>
      </c>
      <c r="B40" s="1752"/>
      <c r="D40"/>
      <c r="E40"/>
      <c r="F40" s="423" t="s">
        <v>3180</v>
      </c>
      <c r="G40" s="1745" t="s">
        <v>3185</v>
      </c>
      <c r="H40" s="1746"/>
      <c r="I40" s="347"/>
      <c r="K40" s="26" t="s">
        <v>82</v>
      </c>
      <c r="N40" s="1757">
        <f>N33+N35</f>
        <v>33.941125496954342</v>
      </c>
      <c r="O40" s="1757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283" t="s">
        <v>3332</v>
      </c>
      <c r="B41" s="1284" t="s">
        <v>3333</v>
      </c>
      <c r="C41" s="854" t="s">
        <v>1550</v>
      </c>
      <c r="D41"/>
      <c r="E41"/>
      <c r="F41" s="423" t="s">
        <v>3181</v>
      </c>
      <c r="G41" s="1747"/>
      <c r="H41" s="1748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75" t="s">
        <v>3351</v>
      </c>
      <c r="B42" s="1276" t="s">
        <v>3354</v>
      </c>
      <c r="C42" s="854" t="s">
        <v>1551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285" t="s">
        <v>3336</v>
      </c>
      <c r="B43" s="1286" t="s">
        <v>3356</v>
      </c>
      <c r="C43" s="854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75" t="s">
        <v>3337</v>
      </c>
      <c r="B44" s="1276" t="s">
        <v>822</v>
      </c>
      <c r="C44" s="854" t="s">
        <v>1547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285" t="s">
        <v>3338</v>
      </c>
      <c r="B45" s="1286" t="s">
        <v>3340</v>
      </c>
      <c r="C45" s="854" t="s">
        <v>1548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75" t="s">
        <v>3339</v>
      </c>
      <c r="B46" s="1276" t="s">
        <v>822</v>
      </c>
      <c r="C46" s="854" t="s">
        <v>1549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283" t="s">
        <v>3352</v>
      </c>
      <c r="B47" s="1284" t="s">
        <v>3354</v>
      </c>
      <c r="D47"/>
      <c r="E47" s="1290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283" t="s">
        <v>3353</v>
      </c>
      <c r="B48" s="1284" t="s">
        <v>3354</v>
      </c>
      <c r="D48"/>
      <c r="E48"/>
      <c r="G48" s="347"/>
      <c r="H48" s="347"/>
      <c r="I48" s="347"/>
      <c r="K48" s="689" t="s">
        <v>3134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287" t="s">
        <v>3355</v>
      </c>
      <c r="B49" s="1288" t="s">
        <v>3354</v>
      </c>
      <c r="C49" s="1281">
        <v>0</v>
      </c>
      <c r="D49" s="1222">
        <v>3</v>
      </c>
      <c r="E49"/>
      <c r="G49" s="347"/>
      <c r="H49" s="347"/>
      <c r="I49" s="347"/>
      <c r="K49" s="689" t="s">
        <v>3135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78"/>
      <c r="C50" s="1282" t="s">
        <v>3345</v>
      </c>
      <c r="D50" s="1222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70">
        <v>0</v>
      </c>
      <c r="B51" s="1279">
        <v>1</v>
      </c>
      <c r="C51" s="1280" t="s">
        <v>3345</v>
      </c>
      <c r="D51" s="1222"/>
      <c r="E51"/>
      <c r="G51" s="347"/>
      <c r="H51" s="347"/>
      <c r="I51" s="347"/>
      <c r="K51" s="1056" t="s">
        <v>1679</v>
      </c>
      <c r="Q51" s="37"/>
      <c r="R51" s="37"/>
      <c r="S51" s="38"/>
      <c r="T51" s="37"/>
      <c r="AMB51"/>
    </row>
    <row r="52" spans="1:1016" ht="14.45" customHeight="1" x14ac:dyDescent="0.3">
      <c r="A52" s="1270">
        <v>0</v>
      </c>
      <c r="B52" s="1279">
        <v>100</v>
      </c>
      <c r="C52" s="1280" t="s">
        <v>3345</v>
      </c>
      <c r="D52" s="1222"/>
      <c r="E52"/>
      <c r="G52" s="347"/>
      <c r="H52" s="347"/>
      <c r="I52" s="347"/>
      <c r="K52" s="869" t="s">
        <v>1680</v>
      </c>
      <c r="Q52" s="37"/>
      <c r="R52" s="37"/>
      <c r="S52" s="38"/>
      <c r="T52" s="37"/>
      <c r="AMB52"/>
    </row>
    <row r="53" spans="1:1016" ht="14.45" customHeight="1" x14ac:dyDescent="0.3">
      <c r="A53" s="1270">
        <v>0</v>
      </c>
      <c r="B53" s="1279">
        <v>105</v>
      </c>
      <c r="C53" s="1280" t="s">
        <v>3345</v>
      </c>
      <c r="D53" s="1222"/>
      <c r="E53"/>
      <c r="G53"/>
      <c r="H53"/>
      <c r="I53"/>
      <c r="K53" s="1057" t="s">
        <v>2790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70">
        <v>0</v>
      </c>
      <c r="B54" s="1279">
        <v>145</v>
      </c>
      <c r="C54" s="1280" t="s">
        <v>3345</v>
      </c>
      <c r="D54" s="1222"/>
      <c r="E54"/>
      <c r="G54"/>
      <c r="H54"/>
      <c r="I54"/>
      <c r="K54" s="1058" t="s">
        <v>2791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70">
        <v>0</v>
      </c>
      <c r="B55" s="1279">
        <v>150</v>
      </c>
      <c r="C55" s="1280" t="s">
        <v>3345</v>
      </c>
      <c r="D55" s="1222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70">
        <v>0</v>
      </c>
      <c r="B56" s="1279">
        <v>220</v>
      </c>
      <c r="C56" s="1280" t="s">
        <v>3346</v>
      </c>
      <c r="D56" s="1222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70">
        <v>0</v>
      </c>
      <c r="B57" s="1279">
        <v>360</v>
      </c>
      <c r="C57" s="1280" t="s">
        <v>3346</v>
      </c>
      <c r="D57" s="1222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70">
        <v>0</v>
      </c>
      <c r="B58" s="1279">
        <v>9504.7000000000007</v>
      </c>
      <c r="C58" s="1280" t="s">
        <v>3346</v>
      </c>
      <c r="D58" s="1222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70">
        <v>0</v>
      </c>
      <c r="B59" s="1279">
        <v>10000</v>
      </c>
      <c r="C59" s="1280" t="s">
        <v>3346</v>
      </c>
      <c r="D59" s="1222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70">
        <v>0</v>
      </c>
      <c r="B60" s="1279">
        <v>10888.3</v>
      </c>
      <c r="C60" s="1282" t="s">
        <v>3347</v>
      </c>
      <c r="D60" s="1222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70">
        <v>0</v>
      </c>
      <c r="B61" s="1279">
        <v>65504</v>
      </c>
      <c r="C61" s="1282" t="s">
        <v>3348</v>
      </c>
      <c r="D61" s="1222" t="s">
        <v>3350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70">
        <v>-0.36</v>
      </c>
      <c r="B62" s="1279">
        <v>1.47</v>
      </c>
      <c r="C62" s="1282" t="s">
        <v>3348</v>
      </c>
      <c r="D62" s="1222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70">
        <v>-0.4</v>
      </c>
      <c r="B63" s="1279">
        <v>0.4</v>
      </c>
      <c r="C63" s="1282" t="s">
        <v>3349</v>
      </c>
      <c r="D63" s="1222">
        <v>0</v>
      </c>
      <c r="E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70">
        <v>-0.5</v>
      </c>
      <c r="B64" s="1279">
        <v>0.5</v>
      </c>
      <c r="C64" s="1282" t="s">
        <v>3349</v>
      </c>
      <c r="D64" s="1222"/>
      <c r="E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70">
        <v>-125</v>
      </c>
      <c r="B65" s="1279">
        <v>125</v>
      </c>
      <c r="D65" s="347"/>
      <c r="E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70">
        <v>-215</v>
      </c>
      <c r="B66" s="1279">
        <v>215</v>
      </c>
      <c r="C66" s="347"/>
      <c r="D66" s="347"/>
      <c r="E66" s="347"/>
      <c r="I66"/>
      <c r="K66" s="681" t="s">
        <v>918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70"/>
      <c r="B67" s="1279"/>
      <c r="C67" s="347"/>
      <c r="D67" s="347"/>
      <c r="E67" s="347"/>
      <c r="I67"/>
      <c r="K67" s="1055" t="s">
        <v>2740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77"/>
      <c r="C68" s="347"/>
      <c r="D68" s="347"/>
      <c r="E68" s="347"/>
      <c r="G68" s="347"/>
      <c r="H68" s="347"/>
      <c r="I68"/>
      <c r="K68" s="689" t="s">
        <v>940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77"/>
      <c r="C69" s="411"/>
      <c r="D69" s="347"/>
      <c r="E69" s="347"/>
      <c r="G69" s="347"/>
      <c r="H69" s="347"/>
      <c r="I69"/>
      <c r="K69" s="690" t="s">
        <v>941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77"/>
      <c r="C70" s="888" t="s">
        <v>811</v>
      </c>
      <c r="D70" s="889">
        <v>1000</v>
      </c>
      <c r="E70" s="892" t="s">
        <v>1681</v>
      </c>
      <c r="G70" s="347"/>
      <c r="H70" s="347"/>
      <c r="I70"/>
      <c r="K70" s="682" t="s">
        <v>919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77"/>
      <c r="C71" s="871" t="s">
        <v>946</v>
      </c>
      <c r="D71" s="872">
        <v>1000</v>
      </c>
      <c r="E71" s="873"/>
      <c r="G71" s="347"/>
      <c r="H71" s="347"/>
      <c r="I71"/>
      <c r="K71" s="689" t="s">
        <v>937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77"/>
      <c r="C72" s="876" t="s">
        <v>947</v>
      </c>
      <c r="D72" s="877">
        <v>0</v>
      </c>
      <c r="E72" s="891"/>
      <c r="G72" s="347"/>
      <c r="H72" s="347"/>
      <c r="I72"/>
      <c r="K72" s="690" t="s">
        <v>938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74" t="s">
        <v>811</v>
      </c>
      <c r="D73" s="875">
        <v>3250</v>
      </c>
      <c r="E73" s="893" t="s">
        <v>1556</v>
      </c>
      <c r="G73" s="347"/>
      <c r="H73" s="347"/>
      <c r="I73"/>
      <c r="K73" s="690" t="s">
        <v>939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59" t="s">
        <v>1553</v>
      </c>
      <c r="B74" s="411">
        <v>0</v>
      </c>
      <c r="C74" s="878" t="s">
        <v>947</v>
      </c>
      <c r="D74" s="879">
        <f>D73-D71</f>
        <v>2250</v>
      </c>
      <c r="E74" s="880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59" t="s">
        <v>1554</v>
      </c>
      <c r="B75" s="411">
        <v>28545.400000035701</v>
      </c>
      <c r="C75" s="885" t="s">
        <v>1682</v>
      </c>
      <c r="D75" s="886">
        <v>2500</v>
      </c>
      <c r="E75" s="887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1552</v>
      </c>
      <c r="B76" s="411"/>
      <c r="C76" s="882" t="s">
        <v>1684</v>
      </c>
      <c r="D76" s="884">
        <f>D75-D74</f>
        <v>250</v>
      </c>
      <c r="E76" s="883"/>
      <c r="G76" s="347"/>
      <c r="H76" s="347"/>
      <c r="I76"/>
      <c r="K76" s="927" t="s">
        <v>1751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1553</v>
      </c>
      <c r="B77" s="411">
        <v>1.0106666666666599</v>
      </c>
      <c r="C77" s="874" t="s">
        <v>811</v>
      </c>
      <c r="D77" s="890">
        <v>5000</v>
      </c>
      <c r="E77" s="893" t="s">
        <v>1685</v>
      </c>
      <c r="G77" s="347"/>
      <c r="H77" s="347"/>
      <c r="I77"/>
      <c r="K77" s="796" t="s">
        <v>1340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1554</v>
      </c>
      <c r="B78" s="411">
        <v>29557.900000035701</v>
      </c>
      <c r="C78" s="871" t="s">
        <v>946</v>
      </c>
      <c r="D78" s="872">
        <f>D77-D74</f>
        <v>2750</v>
      </c>
      <c r="E78" s="873"/>
      <c r="G78" s="347"/>
      <c r="H78" s="347"/>
      <c r="I78"/>
      <c r="K78" s="797" t="s">
        <v>1341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1555</v>
      </c>
      <c r="B79" s="411">
        <v>29546.145</v>
      </c>
      <c r="C79" s="878" t="s">
        <v>947</v>
      </c>
      <c r="D79" s="879">
        <f>D77-D78</f>
        <v>2250</v>
      </c>
      <c r="E79" s="881" t="s">
        <v>1687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1553</v>
      </c>
      <c r="B80" s="411">
        <v>1.0106666666666599</v>
      </c>
      <c r="C80" s="882" t="s">
        <v>1686</v>
      </c>
      <c r="D80" s="870">
        <f>D77-D74-D72</f>
        <v>2750</v>
      </c>
      <c r="E80" s="883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1554</v>
      </c>
      <c r="B81" s="411">
        <v>29558.400000035701</v>
      </c>
      <c r="K81" s="813" t="s">
        <v>1476</v>
      </c>
    </row>
    <row r="82" spans="1:11" ht="14.45" customHeight="1" x14ac:dyDescent="0.3">
      <c r="F82" s="347">
        <f>1000/F83</f>
        <v>59.999999999999993</v>
      </c>
      <c r="K82" s="812" t="s">
        <v>1477</v>
      </c>
    </row>
    <row r="83" spans="1:11" ht="14.45" customHeight="1" x14ac:dyDescent="0.3">
      <c r="F83" s="347">
        <f>1000/60</f>
        <v>16.666666666666668</v>
      </c>
      <c r="K83" s="812" t="s">
        <v>1478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52" t="s">
        <v>1545</v>
      </c>
    </row>
    <row r="86" spans="1:11" ht="14.45" customHeight="1" x14ac:dyDescent="0.3">
      <c r="F86" s="347">
        <v>999</v>
      </c>
      <c r="K86" s="853" t="s">
        <v>1546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35">
        <f>F93/F94</f>
        <v>-1.4563106796116505E-2</v>
      </c>
      <c r="K95" s="42" t="s">
        <v>110</v>
      </c>
    </row>
    <row r="96" spans="1:11" ht="14.45" customHeight="1" x14ac:dyDescent="0.3">
      <c r="F96" s="1035">
        <f>F95*0.34</f>
        <v>-4.9514563106796122E-3</v>
      </c>
      <c r="K96" s="42" t="s">
        <v>111</v>
      </c>
    </row>
    <row r="97" spans="4:11" ht="14.45" customHeight="1" x14ac:dyDescent="0.3">
      <c r="F97" s="1036">
        <f>1+F96</f>
        <v>0.99504854368932039</v>
      </c>
      <c r="K97" s="42" t="s">
        <v>112</v>
      </c>
    </row>
    <row r="98" spans="4:11" ht="14.45" customHeight="1" x14ac:dyDescent="0.3">
      <c r="F98" s="1036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>
      <selection activeCell="M24" sqref="M24"/>
    </sheetView>
  </sheetViews>
  <sheetFormatPr defaultRowHeight="15.75" x14ac:dyDescent="0.3"/>
  <cols>
    <col min="1" max="4" width="8.88671875" style="1202"/>
    <col min="5" max="5" width="17.109375" style="1202" customWidth="1"/>
    <col min="6" max="6" width="16" style="1202" customWidth="1"/>
    <col min="7" max="7" width="8.88671875" style="1202"/>
    <col min="8" max="8" width="10.33203125" style="1202" customWidth="1"/>
    <col min="9" max="9" width="13.77734375" style="1202" customWidth="1"/>
    <col min="10" max="11" width="8.88671875" style="1202"/>
    <col min="12" max="13" width="10.88671875" style="1202" bestFit="1" customWidth="1"/>
    <col min="14" max="14" width="10.44140625" style="1202" bestFit="1" customWidth="1"/>
    <col min="15" max="15" width="11.44140625" style="1202" customWidth="1"/>
    <col min="16" max="16" width="8" style="1202" customWidth="1"/>
    <col min="17" max="18" width="6.88671875" style="1202" customWidth="1"/>
    <col min="19" max="19" width="8" style="1202" customWidth="1"/>
    <col min="20" max="21" width="6.88671875" style="1202" customWidth="1"/>
    <col min="22" max="22" width="8" style="1202" customWidth="1"/>
    <col min="23" max="24" width="6.88671875" style="1202" customWidth="1"/>
    <col min="25" max="25" width="23.44140625" style="1202" customWidth="1"/>
    <col min="26" max="26" width="21.88671875" style="1202" customWidth="1"/>
    <col min="27" max="27" width="23" style="1202" customWidth="1"/>
    <col min="28" max="28" width="23.6640625" style="1202" customWidth="1"/>
    <col min="29" max="29" width="7.77734375" style="1202" customWidth="1"/>
    <col min="30" max="30" width="17.88671875" style="1202" customWidth="1"/>
    <col min="31" max="31" width="16.6640625" style="1202" customWidth="1"/>
    <col min="32" max="32" width="11.44140625" style="1202" customWidth="1"/>
    <col min="33" max="34" width="12.77734375" style="1202" customWidth="1"/>
    <col min="35" max="35" width="6.6640625" style="1202" customWidth="1"/>
    <col min="36" max="36" width="10.109375" style="1202" customWidth="1"/>
    <col min="37" max="37" width="11.5546875" style="1202" customWidth="1"/>
    <col min="38" max="38" width="5.6640625" style="1347" customWidth="1"/>
    <col min="39" max="39" width="11.44140625" style="1202" customWidth="1"/>
    <col min="40" max="40" width="3.5546875" style="1202" customWidth="1"/>
    <col min="41" max="16384" width="8.88671875" style="1202"/>
  </cols>
  <sheetData>
    <row r="1" spans="1:40" ht="16.5" x14ac:dyDescent="0.3">
      <c r="A1" s="1202" t="s">
        <v>3158</v>
      </c>
      <c r="L1" s="1519" t="s">
        <v>3743</v>
      </c>
      <c r="M1" s="1525" t="s">
        <v>3744</v>
      </c>
      <c r="N1" s="1520" t="s">
        <v>3745</v>
      </c>
      <c r="O1" s="1204" t="s">
        <v>3157</v>
      </c>
      <c r="P1" s="1204" t="s">
        <v>3156</v>
      </c>
      <c r="Q1" s="1204" t="s">
        <v>3155</v>
      </c>
      <c r="R1" s="1204" t="s">
        <v>3154</v>
      </c>
      <c r="S1" s="1204" t="s">
        <v>3153</v>
      </c>
      <c r="T1" s="1204" t="s">
        <v>3152</v>
      </c>
      <c r="U1" s="1204" t="s">
        <v>3151</v>
      </c>
      <c r="V1" s="1204" t="s">
        <v>3150</v>
      </c>
      <c r="W1" s="1204" t="s">
        <v>3149</v>
      </c>
      <c r="X1" s="1204" t="s">
        <v>3148</v>
      </c>
      <c r="Z1" s="1764" t="s">
        <v>3323</v>
      </c>
      <c r="AA1" s="1765"/>
      <c r="AF1" s="1339" t="s">
        <v>720</v>
      </c>
      <c r="AG1" s="1339" t="s">
        <v>2231</v>
      </c>
      <c r="AH1" s="1339" t="s">
        <v>2232</v>
      </c>
      <c r="AI1" s="1339" t="s">
        <v>3404</v>
      </c>
      <c r="AJ1" s="1339" t="s">
        <v>3405</v>
      </c>
      <c r="AK1" s="1339" t="s">
        <v>3408</v>
      </c>
      <c r="AL1" s="1356" t="s">
        <v>893</v>
      </c>
      <c r="AM1" s="1354" t="s">
        <v>3415</v>
      </c>
      <c r="AN1" s="1355">
        <v>1</v>
      </c>
    </row>
    <row r="2" spans="1:40" ht="16.5" x14ac:dyDescent="0.3">
      <c r="A2" s="1202" t="s">
        <v>3147</v>
      </c>
      <c r="L2" s="1521" t="s">
        <v>3746</v>
      </c>
      <c r="M2" s="1526" t="s">
        <v>3746</v>
      </c>
      <c r="N2" s="1522"/>
      <c r="O2" s="1204">
        <v>0</v>
      </c>
      <c r="P2" s="1204">
        <v>18</v>
      </c>
      <c r="Q2" s="1204">
        <v>0</v>
      </c>
      <c r="R2" s="1204">
        <v>1</v>
      </c>
      <c r="S2" s="1204">
        <v>18</v>
      </c>
      <c r="T2" s="1204">
        <v>0</v>
      </c>
      <c r="U2" s="1204">
        <v>1</v>
      </c>
      <c r="V2" s="1204">
        <v>18</v>
      </c>
      <c r="W2" s="1204">
        <v>0</v>
      </c>
      <c r="X2" s="1204">
        <v>1</v>
      </c>
      <c r="Y2" s="1246" t="s">
        <v>3320</v>
      </c>
      <c r="Z2" s="1251" t="s">
        <v>3303</v>
      </c>
      <c r="AA2" s="1252" t="s">
        <v>3310</v>
      </c>
      <c r="AC2" s="1317" t="s">
        <v>3390</v>
      </c>
      <c r="AD2" s="1317" t="s">
        <v>3389</v>
      </c>
      <c r="AE2" s="1317" t="s">
        <v>3388</v>
      </c>
      <c r="AF2" s="1340" t="s">
        <v>3411</v>
      </c>
      <c r="AG2" s="1338" t="s">
        <v>3399</v>
      </c>
      <c r="AH2" s="1338" t="s">
        <v>3399</v>
      </c>
      <c r="AI2" s="1344" t="s">
        <v>453</v>
      </c>
      <c r="AJ2" s="1338" t="s">
        <v>3398</v>
      </c>
      <c r="AK2" s="1343" t="s">
        <v>3398</v>
      </c>
      <c r="AL2" s="1359" t="s">
        <v>453</v>
      </c>
      <c r="AM2" s="1329" t="s">
        <v>3393</v>
      </c>
      <c r="AN2" s="1330">
        <v>20</v>
      </c>
    </row>
    <row r="3" spans="1:40" ht="16.5" x14ac:dyDescent="0.3">
      <c r="A3" s="1202" t="s">
        <v>3146</v>
      </c>
      <c r="L3" s="1521" t="s">
        <v>3747</v>
      </c>
      <c r="M3" s="1526" t="s">
        <v>3747</v>
      </c>
      <c r="N3" s="1522"/>
      <c r="O3" s="1244">
        <v>16.6666666666666</v>
      </c>
      <c r="P3" s="1244">
        <v>20.733333333333299</v>
      </c>
      <c r="Q3" s="1245">
        <v>8.3333333333333297E-3</v>
      </c>
      <c r="R3" s="1245">
        <v>0.99166666666666603</v>
      </c>
      <c r="S3" s="1244">
        <v>20.733333333333299</v>
      </c>
      <c r="T3" s="1245">
        <v>8.3333333333333297E-3</v>
      </c>
      <c r="U3" s="1245">
        <v>0.99166666666666603</v>
      </c>
      <c r="V3" s="1244">
        <v>20.733333333333299</v>
      </c>
      <c r="W3" s="1245">
        <v>8.3333333333333297E-3</v>
      </c>
      <c r="X3" s="1245">
        <v>0.99166666666666603</v>
      </c>
      <c r="Z3" s="455" t="s">
        <v>3301</v>
      </c>
      <c r="AA3" s="1253" t="s">
        <v>3321</v>
      </c>
      <c r="AD3" s="1317" t="s">
        <v>3391</v>
      </c>
      <c r="AE3" s="1317" t="s">
        <v>125</v>
      </c>
      <c r="AF3" s="1338" t="s">
        <v>3412</v>
      </c>
      <c r="AG3" s="1338" t="s">
        <v>3414</v>
      </c>
      <c r="AH3" s="1338" t="s">
        <v>3414</v>
      </c>
      <c r="AI3" s="1342" t="s">
        <v>807</v>
      </c>
      <c r="AJ3" s="1338" t="s">
        <v>3407</v>
      </c>
      <c r="AK3" s="1345" t="s">
        <v>3406</v>
      </c>
      <c r="AL3" s="1360" t="s">
        <v>807</v>
      </c>
      <c r="AM3" s="1329" t="s">
        <v>3394</v>
      </c>
      <c r="AN3" s="1330">
        <v>4</v>
      </c>
    </row>
    <row r="4" spans="1:40" ht="16.5" x14ac:dyDescent="0.3">
      <c r="A4" s="1202" t="s">
        <v>3145</v>
      </c>
      <c r="L4" s="1521" t="s">
        <v>3748</v>
      </c>
      <c r="M4" s="1526" t="s">
        <v>3748</v>
      </c>
      <c r="N4" s="1522"/>
      <c r="O4" s="1244">
        <v>33.3333333333333</v>
      </c>
      <c r="P4" s="1244">
        <v>23.466666666666601</v>
      </c>
      <c r="Q4" s="1245">
        <v>1.6666666666666601E-2</v>
      </c>
      <c r="R4" s="1245">
        <v>0.98333333333333295</v>
      </c>
      <c r="S4" s="1244">
        <v>23.466666666666601</v>
      </c>
      <c r="T4" s="1245">
        <v>1.6666666666666601E-2</v>
      </c>
      <c r="U4" s="1245">
        <v>0.98333333333333295</v>
      </c>
      <c r="V4" s="1244">
        <v>23.466666666666601</v>
      </c>
      <c r="W4" s="1245">
        <v>1.6666666666666601E-2</v>
      </c>
      <c r="X4" s="1245">
        <v>0.98333333333333295</v>
      </c>
      <c r="Z4" s="1247" t="s">
        <v>3302</v>
      </c>
      <c r="AA4" s="1254" t="s">
        <v>3322</v>
      </c>
      <c r="AC4" s="1317" t="s">
        <v>720</v>
      </c>
      <c r="AD4" s="1317" t="s">
        <v>3389</v>
      </c>
      <c r="AE4" s="1317" t="s">
        <v>3392</v>
      </c>
      <c r="AF4" s="1338" t="s">
        <v>3413</v>
      </c>
      <c r="AG4" s="1346"/>
      <c r="AH4" s="1341"/>
      <c r="AI4" s="1348"/>
      <c r="AJ4" s="1352"/>
      <c r="AK4" s="1349" t="s">
        <v>3407</v>
      </c>
      <c r="AL4" s="1360"/>
      <c r="AM4" s="1329" t="s">
        <v>3395</v>
      </c>
      <c r="AN4" s="1330">
        <v>2</v>
      </c>
    </row>
    <row r="5" spans="1:40" ht="16.5" x14ac:dyDescent="0.3">
      <c r="A5" s="1202" t="s">
        <v>3144</v>
      </c>
      <c r="L5" s="1528" t="s">
        <v>3751</v>
      </c>
      <c r="M5" s="1529" t="s">
        <v>3751</v>
      </c>
      <c r="N5" s="1530"/>
      <c r="O5" s="1244">
        <v>50</v>
      </c>
      <c r="P5" s="1244">
        <v>26.2</v>
      </c>
      <c r="Q5" s="1245">
        <v>2.5000000000000001E-2</v>
      </c>
      <c r="R5" s="1245">
        <v>0.97499999999999998</v>
      </c>
      <c r="S5" s="1244">
        <v>26.2</v>
      </c>
      <c r="T5" s="1245">
        <v>2.5000000000000001E-2</v>
      </c>
      <c r="U5" s="1245">
        <v>0.97499999999999998</v>
      </c>
      <c r="V5" s="1244">
        <v>26.2</v>
      </c>
      <c r="W5" s="1245">
        <v>2.5000000000000001E-2</v>
      </c>
      <c r="X5" s="1245">
        <v>0.97499999999999998</v>
      </c>
      <c r="Z5" s="935" t="s">
        <v>3304</v>
      </c>
      <c r="AA5" s="1249" t="s">
        <v>3305</v>
      </c>
      <c r="AD5" s="1317" t="s">
        <v>3393</v>
      </c>
      <c r="AE5" s="1317"/>
      <c r="AF5" s="1341"/>
      <c r="AG5" s="1346"/>
      <c r="AH5" s="1352"/>
      <c r="AI5" s="1348"/>
      <c r="AJ5" s="1225"/>
      <c r="AK5" s="1340" t="s">
        <v>3409</v>
      </c>
      <c r="AL5" s="1357"/>
      <c r="AM5" s="1329" t="s">
        <v>913</v>
      </c>
      <c r="AN5" s="1330">
        <v>2</v>
      </c>
    </row>
    <row r="6" spans="1:40" ht="16.5" x14ac:dyDescent="0.3">
      <c r="A6" s="1202" t="s">
        <v>3143</v>
      </c>
      <c r="L6" s="1521" t="s">
        <v>3752</v>
      </c>
      <c r="M6" s="1526" t="s">
        <v>3752</v>
      </c>
      <c r="N6" s="1522"/>
      <c r="O6" s="1244">
        <v>66.6666666666666</v>
      </c>
      <c r="P6" s="1244">
        <v>28.933333333333302</v>
      </c>
      <c r="Q6" s="1245">
        <v>3.3333333333333298E-2</v>
      </c>
      <c r="R6" s="1245">
        <v>0.96666666666666601</v>
      </c>
      <c r="S6" s="1244">
        <v>28.933333333333302</v>
      </c>
      <c r="T6" s="1245">
        <v>3.3333333333333298E-2</v>
      </c>
      <c r="U6" s="1245">
        <v>0.96666666666666601</v>
      </c>
      <c r="V6" s="1244">
        <v>28.933333333333302</v>
      </c>
      <c r="W6" s="1245">
        <v>3.3333333333333298E-2</v>
      </c>
      <c r="X6" s="1245">
        <v>0.96666666666666601</v>
      </c>
      <c r="Z6" s="935" t="s">
        <v>3315</v>
      </c>
      <c r="AA6" s="1249" t="s">
        <v>3316</v>
      </c>
      <c r="AD6" s="1317" t="s">
        <v>3402</v>
      </c>
      <c r="AE6" s="1317" t="s">
        <v>3403</v>
      </c>
      <c r="AF6" s="1342"/>
      <c r="AG6" s="1350"/>
      <c r="AH6" s="1353"/>
      <c r="AI6" s="1351"/>
      <c r="AJ6" s="1227"/>
      <c r="AK6" s="1341" t="s">
        <v>3410</v>
      </c>
      <c r="AL6" s="1358"/>
      <c r="AM6" s="1329" t="s">
        <v>3400</v>
      </c>
      <c r="AN6" s="1330">
        <v>3</v>
      </c>
    </row>
    <row r="7" spans="1:40" ht="16.5" x14ac:dyDescent="0.3">
      <c r="L7" s="1521" t="s">
        <v>3749</v>
      </c>
      <c r="M7" s="1526"/>
      <c r="N7" s="1522" t="s">
        <v>3749</v>
      </c>
      <c r="O7" s="1244">
        <v>83.3333333333333</v>
      </c>
      <c r="P7" s="1244">
        <v>31.6666666666666</v>
      </c>
      <c r="Q7" s="1245">
        <v>4.1666666666666602E-2</v>
      </c>
      <c r="R7" s="1245">
        <v>0.95833333333333304</v>
      </c>
      <c r="S7" s="1244">
        <v>31.6666666666666</v>
      </c>
      <c r="T7" s="1245">
        <v>4.1666666666666602E-2</v>
      </c>
      <c r="U7" s="1245">
        <v>0.95833333333333304</v>
      </c>
      <c r="V7" s="1244">
        <v>31.6666666666666</v>
      </c>
      <c r="W7" s="1245">
        <v>4.1666666666666602E-2</v>
      </c>
      <c r="X7" s="1245">
        <v>0.95833333333333304</v>
      </c>
      <c r="Z7" s="935" t="s">
        <v>3318</v>
      </c>
      <c r="AA7" s="1249" t="s">
        <v>3317</v>
      </c>
      <c r="AC7" s="1317" t="s">
        <v>3401</v>
      </c>
      <c r="AD7" s="1317" t="s">
        <v>3398</v>
      </c>
      <c r="AG7" s="1317"/>
      <c r="AK7" s="1341" t="s">
        <v>3416</v>
      </c>
      <c r="AM7" s="1329" t="s">
        <v>3396</v>
      </c>
      <c r="AN7" s="1330">
        <v>4</v>
      </c>
    </row>
    <row r="8" spans="1:40" ht="16.5" x14ac:dyDescent="0.3">
      <c r="L8" s="1521" t="s">
        <v>3760</v>
      </c>
      <c r="M8" s="1526" t="s">
        <v>3760</v>
      </c>
      <c r="N8" s="1522" t="s">
        <v>3760</v>
      </c>
      <c r="O8" s="1244">
        <v>100</v>
      </c>
      <c r="P8" s="1244">
        <v>34.4</v>
      </c>
      <c r="Q8" s="1245">
        <v>0.05</v>
      </c>
      <c r="R8" s="1245">
        <v>0.95</v>
      </c>
      <c r="S8" s="1244">
        <v>34.4</v>
      </c>
      <c r="T8" s="1245">
        <v>0.05</v>
      </c>
      <c r="U8" s="1245">
        <v>0.95</v>
      </c>
      <c r="V8" s="1244">
        <v>34.4</v>
      </c>
      <c r="W8" s="1245">
        <v>0.05</v>
      </c>
      <c r="X8" s="1245">
        <v>0.95</v>
      </c>
      <c r="Z8" s="935" t="s">
        <v>3306</v>
      </c>
      <c r="AA8" s="1249" t="s">
        <v>3307</v>
      </c>
      <c r="AK8" s="1341" t="s">
        <v>3417</v>
      </c>
      <c r="AM8" s="1329" t="s">
        <v>3399</v>
      </c>
      <c r="AN8" s="1330">
        <v>2</v>
      </c>
    </row>
    <row r="9" spans="1:40" ht="16.5" x14ac:dyDescent="0.3">
      <c r="L9" s="1531" t="s">
        <v>3750</v>
      </c>
      <c r="M9" s="1532" t="s">
        <v>3750</v>
      </c>
      <c r="N9" s="1533" t="s">
        <v>3750</v>
      </c>
      <c r="O9" s="1244">
        <v>116.666666666666</v>
      </c>
      <c r="P9" s="1244">
        <v>37.133333333333297</v>
      </c>
      <c r="Q9" s="1245">
        <v>5.83333333333333E-2</v>
      </c>
      <c r="R9" s="1245">
        <v>0.94166666666666599</v>
      </c>
      <c r="S9" s="1244">
        <v>37.133333333333297</v>
      </c>
      <c r="T9" s="1245">
        <v>5.83333333333333E-2</v>
      </c>
      <c r="U9" s="1245">
        <v>0.94166666666666599</v>
      </c>
      <c r="V9" s="1244">
        <v>37.133333333333297</v>
      </c>
      <c r="W9" s="1245">
        <v>5.83333333333333E-2</v>
      </c>
      <c r="X9" s="1245">
        <v>0.94166666666666599</v>
      </c>
      <c r="Z9" s="1248" t="s">
        <v>3308</v>
      </c>
      <c r="AA9" s="1250" t="s">
        <v>3309</v>
      </c>
      <c r="AK9" s="1342" t="s">
        <v>3418</v>
      </c>
      <c r="AM9" s="1331" t="s">
        <v>3397</v>
      </c>
      <c r="AN9" s="1332">
        <v>2</v>
      </c>
    </row>
    <row r="10" spans="1:40" ht="16.5" x14ac:dyDescent="0.3">
      <c r="L10" s="1528" t="s">
        <v>3756</v>
      </c>
      <c r="M10" s="1529" t="s">
        <v>3756</v>
      </c>
      <c r="N10" s="1530" t="s">
        <v>3756</v>
      </c>
      <c r="O10" s="1244">
        <v>133.333333333333</v>
      </c>
      <c r="P10" s="1244">
        <v>39.866666666666603</v>
      </c>
      <c r="Q10" s="1245">
        <v>6.6666666666666596E-2</v>
      </c>
      <c r="R10" s="1245">
        <v>0.93333333333333302</v>
      </c>
      <c r="S10" s="1244">
        <v>39.866666666666603</v>
      </c>
      <c r="T10" s="1245">
        <v>6.6666666666666596E-2</v>
      </c>
      <c r="U10" s="1245">
        <v>0.93333333333333302</v>
      </c>
      <c r="V10" s="1244">
        <v>39.866666666666603</v>
      </c>
      <c r="W10" s="1245">
        <v>6.6666666666666596E-2</v>
      </c>
      <c r="X10" s="1245">
        <v>0.93333333333333302</v>
      </c>
      <c r="Z10" s="1255" t="s">
        <v>3311</v>
      </c>
      <c r="AA10" s="1256" t="s">
        <v>3312</v>
      </c>
      <c r="AN10" s="1337">
        <f>SUM(AN1:AN9)</f>
        <v>40</v>
      </c>
    </row>
    <row r="11" spans="1:40" ht="16.5" x14ac:dyDescent="0.3">
      <c r="L11" s="1521" t="s">
        <v>3757</v>
      </c>
      <c r="M11" s="1526" t="s">
        <v>3757</v>
      </c>
      <c r="N11" s="1522" t="s">
        <v>3757</v>
      </c>
      <c r="O11" s="1244">
        <v>150</v>
      </c>
      <c r="P11" s="1244">
        <v>42.599999999999902</v>
      </c>
      <c r="Q11" s="1245">
        <v>7.4999999999999997E-2</v>
      </c>
      <c r="R11" s="1245">
        <v>0.92500000000000004</v>
      </c>
      <c r="S11" s="1244">
        <v>42.599999999999902</v>
      </c>
      <c r="T11" s="1245">
        <v>7.4999999999999997E-2</v>
      </c>
      <c r="U11" s="1245">
        <v>0.92500000000000004</v>
      </c>
      <c r="V11" s="1244">
        <v>42.599999999999902</v>
      </c>
      <c r="W11" s="1245">
        <v>7.4999999999999997E-2</v>
      </c>
      <c r="X11" s="1245">
        <v>0.92500000000000004</v>
      </c>
      <c r="Z11" s="1760" t="s">
        <v>3313</v>
      </c>
      <c r="AA11" s="1761"/>
      <c r="AB11" s="1204" t="s">
        <v>3319</v>
      </c>
    </row>
    <row r="12" spans="1:40" ht="16.5" x14ac:dyDescent="0.3">
      <c r="G12" s="1211" t="s">
        <v>3188</v>
      </c>
      <c r="I12" s="1203" t="s">
        <v>3172</v>
      </c>
      <c r="L12" s="1521" t="s">
        <v>3758</v>
      </c>
      <c r="M12" s="1526" t="s">
        <v>3758</v>
      </c>
      <c r="N12" s="1522" t="s">
        <v>3758</v>
      </c>
      <c r="O12" s="1244">
        <v>166.666666666666</v>
      </c>
      <c r="P12" s="1244">
        <v>45.3333333333333</v>
      </c>
      <c r="Q12" s="1245">
        <v>8.3333333333333301E-2</v>
      </c>
      <c r="R12" s="1245">
        <v>0.91666666666666596</v>
      </c>
      <c r="S12" s="1244">
        <v>45.3333333333333</v>
      </c>
      <c r="T12" s="1245">
        <v>8.3333333333333301E-2</v>
      </c>
      <c r="U12" s="1245">
        <v>0.91666666666666596</v>
      </c>
      <c r="V12" s="1244">
        <v>45.3333333333333</v>
      </c>
      <c r="W12" s="1245">
        <v>8.3333333333333301E-2</v>
      </c>
      <c r="X12" s="1245">
        <v>0.91666666666666596</v>
      </c>
      <c r="Z12" s="1762" t="s">
        <v>3314</v>
      </c>
      <c r="AA12" s="1763"/>
    </row>
    <row r="13" spans="1:40" ht="16.5" x14ac:dyDescent="0.3">
      <c r="A13" s="1202">
        <v>1030</v>
      </c>
      <c r="G13" s="1212" t="s">
        <v>3189</v>
      </c>
      <c r="H13" s="1204" t="s">
        <v>1579</v>
      </c>
      <c r="I13" s="1204" t="s">
        <v>807</v>
      </c>
      <c r="J13" s="1204" t="s">
        <v>728</v>
      </c>
      <c r="L13" s="1531" t="s">
        <v>3759</v>
      </c>
      <c r="M13" s="1532" t="s">
        <v>3759</v>
      </c>
      <c r="N13" s="1533" t="s">
        <v>3759</v>
      </c>
      <c r="O13" s="1244">
        <v>183.333333333333</v>
      </c>
      <c r="P13" s="1244">
        <v>48.066666666666599</v>
      </c>
      <c r="Q13" s="1245">
        <v>9.1666666666666605E-2</v>
      </c>
      <c r="R13" s="1245">
        <v>0.90833333333333299</v>
      </c>
      <c r="S13" s="1244">
        <v>48.066666666666599</v>
      </c>
      <c r="T13" s="1245">
        <v>9.1666666666666605E-2</v>
      </c>
      <c r="U13" s="1245">
        <v>0.90833333333333299</v>
      </c>
      <c r="V13" s="1244">
        <v>48.066666666666599</v>
      </c>
      <c r="W13" s="1245">
        <v>9.1666666666666605E-2</v>
      </c>
      <c r="X13" s="1245">
        <v>0.90833333333333299</v>
      </c>
    </row>
    <row r="14" spans="1:40" ht="16.5" x14ac:dyDescent="0.3">
      <c r="A14" s="1202">
        <v>635</v>
      </c>
      <c r="B14" s="1202">
        <v>635</v>
      </c>
      <c r="E14" s="1202" t="s">
        <v>3142</v>
      </c>
      <c r="G14" s="1212" t="s">
        <v>3189</v>
      </c>
      <c r="H14" s="1204" t="s">
        <v>1579</v>
      </c>
      <c r="I14" s="1204" t="s">
        <v>1557</v>
      </c>
      <c r="J14" s="1204" t="s">
        <v>728</v>
      </c>
      <c r="L14" s="1521" t="s">
        <v>3753</v>
      </c>
      <c r="M14" s="1526"/>
      <c r="N14" s="1522"/>
      <c r="O14" s="1244">
        <v>200</v>
      </c>
      <c r="P14" s="1244">
        <v>50.8</v>
      </c>
      <c r="Q14" s="1245">
        <v>0.1</v>
      </c>
      <c r="R14" s="1245">
        <v>0.9</v>
      </c>
      <c r="S14" s="1244">
        <v>50.8</v>
      </c>
      <c r="T14" s="1245">
        <v>0.1</v>
      </c>
      <c r="U14" s="1245">
        <v>0.9</v>
      </c>
      <c r="V14" s="1244">
        <v>50.8</v>
      </c>
      <c r="W14" s="1245">
        <v>0.1</v>
      </c>
      <c r="X14" s="1245">
        <v>0.9</v>
      </c>
    </row>
    <row r="15" spans="1:40" ht="16.5" x14ac:dyDescent="0.3">
      <c r="A15" s="1202">
        <f>A14/A13</f>
        <v>0.61650485436893199</v>
      </c>
      <c r="B15" s="1202">
        <f>B14/A13</f>
        <v>0.61650485436893199</v>
      </c>
      <c r="C15" s="1202">
        <f>B15*13</f>
        <v>8.0145631067961158</v>
      </c>
      <c r="D15" s="1205" t="s">
        <v>268</v>
      </c>
      <c r="E15" s="1202" t="s">
        <v>3141</v>
      </c>
      <c r="G15" s="1212" t="s">
        <v>3189</v>
      </c>
      <c r="H15" s="1204" t="s">
        <v>1579</v>
      </c>
      <c r="I15" s="1204" t="s">
        <v>3159</v>
      </c>
      <c r="J15" s="1204" t="s">
        <v>728</v>
      </c>
      <c r="L15" s="1521" t="s">
        <v>3754</v>
      </c>
      <c r="M15" s="1526"/>
      <c r="N15" s="1522"/>
      <c r="O15" s="1244">
        <v>216.666666666666</v>
      </c>
      <c r="P15" s="1244">
        <v>53.533333333333303</v>
      </c>
      <c r="Q15" s="1245">
        <v>0.108333333333333</v>
      </c>
      <c r="R15" s="1245">
        <v>0.89166666666666605</v>
      </c>
      <c r="S15" s="1244">
        <v>53.533333333333303</v>
      </c>
      <c r="T15" s="1245">
        <v>0.108333333333333</v>
      </c>
      <c r="U15" s="1245">
        <v>0.89166666666666605</v>
      </c>
      <c r="V15" s="1244">
        <v>53.533333333333303</v>
      </c>
      <c r="W15" s="1245">
        <v>0.108333333333333</v>
      </c>
      <c r="X15" s="1245">
        <v>0.89166666666666605</v>
      </c>
      <c r="Z15" s="1224"/>
    </row>
    <row r="16" spans="1:40" ht="16.5" x14ac:dyDescent="0.3">
      <c r="C16" s="1202">
        <f>B15*4</f>
        <v>2.4660194174757279</v>
      </c>
      <c r="E16" s="1202" t="s">
        <v>3140</v>
      </c>
      <c r="G16" s="1212" t="s">
        <v>3189</v>
      </c>
      <c r="H16" s="1204" t="s">
        <v>1579</v>
      </c>
      <c r="I16" s="1204" t="s">
        <v>1559</v>
      </c>
      <c r="J16" s="1204" t="s">
        <v>728</v>
      </c>
      <c r="L16" s="1523" t="s">
        <v>3755</v>
      </c>
      <c r="M16" s="1527"/>
      <c r="N16" s="1524"/>
      <c r="O16" s="1244">
        <v>233.333333333333</v>
      </c>
      <c r="P16" s="1244">
        <v>56.266666666666602</v>
      </c>
      <c r="Q16" s="1245">
        <v>0.116666666666666</v>
      </c>
      <c r="R16" s="1245">
        <v>0.88333333333333297</v>
      </c>
      <c r="S16" s="1244">
        <v>56.266666666666602</v>
      </c>
      <c r="T16" s="1245">
        <v>0.116666666666666</v>
      </c>
      <c r="U16" s="1245">
        <v>0.88333333333333297</v>
      </c>
      <c r="V16" s="1244">
        <v>56.266666666666602</v>
      </c>
      <c r="W16" s="1245">
        <v>0.116666666666666</v>
      </c>
      <c r="X16" s="1245">
        <v>0.88333333333333297</v>
      </c>
    </row>
    <row r="17" spans="1:26" ht="16.5" x14ac:dyDescent="0.3">
      <c r="A17" s="1202">
        <v>15</v>
      </c>
      <c r="E17" s="1202" t="s">
        <v>3139</v>
      </c>
      <c r="G17" s="1212" t="s">
        <v>3189</v>
      </c>
      <c r="H17" s="1204" t="s">
        <v>1579</v>
      </c>
      <c r="I17" s="1204" t="s">
        <v>1561</v>
      </c>
      <c r="J17" s="1204" t="s">
        <v>728</v>
      </c>
      <c r="O17" s="1244">
        <v>250</v>
      </c>
      <c r="P17" s="1244">
        <v>59</v>
      </c>
      <c r="Q17" s="1245">
        <v>0.125</v>
      </c>
      <c r="R17" s="1245">
        <v>0.875</v>
      </c>
      <c r="S17" s="1244">
        <v>59</v>
      </c>
      <c r="T17" s="1245">
        <v>0.125</v>
      </c>
      <c r="U17" s="1245">
        <v>0.875</v>
      </c>
      <c r="V17" s="1244">
        <v>59</v>
      </c>
      <c r="W17" s="1245">
        <v>0.125</v>
      </c>
      <c r="X17" s="1245">
        <v>0.875</v>
      </c>
    </row>
    <row r="18" spans="1:26" ht="16.5" x14ac:dyDescent="0.3">
      <c r="A18" s="1202">
        <f>A17*A15</f>
        <v>9.2475728155339798</v>
      </c>
      <c r="E18" s="1202" t="s">
        <v>3138</v>
      </c>
      <c r="G18" s="1212" t="s">
        <v>3189</v>
      </c>
      <c r="H18" s="1204" t="s">
        <v>1579</v>
      </c>
      <c r="I18" s="1204" t="s">
        <v>3160</v>
      </c>
      <c r="J18" s="1204" t="s">
        <v>2292</v>
      </c>
      <c r="K18" s="1210" t="s">
        <v>3191</v>
      </c>
      <c r="O18" s="1244">
        <v>266.666666666666</v>
      </c>
      <c r="P18" s="1244">
        <v>61.733333333333299</v>
      </c>
      <c r="Q18" s="1245">
        <v>0.133333333333333</v>
      </c>
      <c r="R18" s="1245">
        <v>0.86666666666666603</v>
      </c>
      <c r="S18" s="1244">
        <v>61.733333333333299</v>
      </c>
      <c r="T18" s="1245">
        <v>0.133333333333333</v>
      </c>
      <c r="U18" s="1245">
        <v>0.86666666666666603</v>
      </c>
      <c r="V18" s="1244">
        <v>61.733333333333299</v>
      </c>
      <c r="W18" s="1245">
        <v>0.133333333333333</v>
      </c>
      <c r="X18" s="1245">
        <v>0.86666666666666603</v>
      </c>
    </row>
    <row r="19" spans="1:26" ht="16.5" x14ac:dyDescent="0.3">
      <c r="A19" s="1202">
        <v>4</v>
      </c>
      <c r="E19" s="1202" t="s">
        <v>3137</v>
      </c>
      <c r="G19" s="1212" t="s">
        <v>3189</v>
      </c>
      <c r="H19" s="1204" t="s">
        <v>1579</v>
      </c>
      <c r="I19" s="1204" t="s">
        <v>3161</v>
      </c>
      <c r="J19" s="1204" t="s">
        <v>728</v>
      </c>
      <c r="O19" s="1244">
        <v>283.33333333333297</v>
      </c>
      <c r="P19" s="1244">
        <v>64.466666666666598</v>
      </c>
      <c r="Q19" s="1245">
        <v>0.141666666666666</v>
      </c>
      <c r="R19" s="1245">
        <v>0.85833333333333295</v>
      </c>
      <c r="S19" s="1244">
        <v>64.466666666666598</v>
      </c>
      <c r="T19" s="1245">
        <v>0.141666666666666</v>
      </c>
      <c r="U19" s="1245">
        <v>0.85833333333333295</v>
      </c>
      <c r="V19" s="1244">
        <v>64.466666666666598</v>
      </c>
      <c r="W19" s="1245">
        <v>0.141666666666666</v>
      </c>
      <c r="X19" s="1245">
        <v>0.85833333333333295</v>
      </c>
    </row>
    <row r="20" spans="1:26" ht="16.5" x14ac:dyDescent="0.3">
      <c r="A20" s="1202">
        <f>A18-A19</f>
        <v>5.2475728155339798</v>
      </c>
      <c r="E20" s="1202" t="s">
        <v>3136</v>
      </c>
      <c r="G20" s="1212" t="s">
        <v>3189</v>
      </c>
      <c r="H20" s="1204" t="s">
        <v>1579</v>
      </c>
      <c r="I20" s="1204" t="s">
        <v>727</v>
      </c>
      <c r="J20" s="1204" t="s">
        <v>2292</v>
      </c>
      <c r="K20" s="1210" t="s">
        <v>3186</v>
      </c>
      <c r="O20" s="1244">
        <v>300</v>
      </c>
      <c r="P20" s="1244">
        <v>67.199999999999903</v>
      </c>
      <c r="Q20" s="1245">
        <v>0.15</v>
      </c>
      <c r="R20" s="1245">
        <v>0.85</v>
      </c>
      <c r="S20" s="1244">
        <v>67.199999999999903</v>
      </c>
      <c r="T20" s="1245">
        <v>0.15</v>
      </c>
      <c r="U20" s="1245">
        <v>0.85</v>
      </c>
      <c r="V20" s="1244">
        <v>67.199999999999903</v>
      </c>
      <c r="W20" s="1245">
        <v>0.15</v>
      </c>
      <c r="X20" s="1245">
        <v>0.85</v>
      </c>
    </row>
    <row r="21" spans="1:26" ht="16.5" x14ac:dyDescent="0.3">
      <c r="E21" s="1210" t="s">
        <v>3192</v>
      </c>
      <c r="G21" s="1212" t="s">
        <v>3189</v>
      </c>
      <c r="H21" s="1204" t="s">
        <v>1579</v>
      </c>
      <c r="I21" s="1204" t="s">
        <v>730</v>
      </c>
      <c r="J21" s="1204" t="s">
        <v>2292</v>
      </c>
      <c r="K21" s="1210" t="s">
        <v>3187</v>
      </c>
      <c r="O21" s="1244">
        <v>316.666666666666</v>
      </c>
      <c r="P21" s="1244">
        <v>69.933333333333294</v>
      </c>
      <c r="Q21" s="1245">
        <v>0.15833333333333299</v>
      </c>
      <c r="R21" s="1245">
        <v>0.84166666666666601</v>
      </c>
      <c r="S21" s="1244">
        <v>69.933333333333294</v>
      </c>
      <c r="T21" s="1245">
        <v>0.15833333333333299</v>
      </c>
      <c r="U21" s="1245">
        <v>0.84166666666666601</v>
      </c>
      <c r="V21" s="1244">
        <v>69.933333333333294</v>
      </c>
      <c r="W21" s="1245">
        <v>0.15833333333333299</v>
      </c>
      <c r="X21" s="1245">
        <v>0.84166666666666601</v>
      </c>
    </row>
    <row r="22" spans="1:26" ht="16.5" x14ac:dyDescent="0.3">
      <c r="E22" s="1210" t="s">
        <v>3193</v>
      </c>
      <c r="G22" s="1212" t="s">
        <v>3190</v>
      </c>
      <c r="H22" s="1204" t="s">
        <v>3176</v>
      </c>
      <c r="I22" s="1204" t="s">
        <v>1850</v>
      </c>
      <c r="J22" s="1204" t="s">
        <v>2292</v>
      </c>
      <c r="O22" s="1244">
        <v>333.33333333333297</v>
      </c>
      <c r="P22" s="1244">
        <v>72.6666666666666</v>
      </c>
      <c r="Q22" s="1245">
        <v>0.16666666666666599</v>
      </c>
      <c r="R22" s="1245">
        <v>0.83333333333333304</v>
      </c>
      <c r="S22" s="1244">
        <v>72.6666666666666</v>
      </c>
      <c r="T22" s="1245">
        <v>0.16666666666666599</v>
      </c>
      <c r="U22" s="1245">
        <v>0.83333333333333304</v>
      </c>
      <c r="V22" s="1244">
        <v>72.6666666666666</v>
      </c>
      <c r="W22" s="1245">
        <v>0.16666666666666599</v>
      </c>
      <c r="X22" s="1245">
        <v>0.83333333333333304</v>
      </c>
      <c r="Z22" s="1224"/>
    </row>
    <row r="23" spans="1:26" ht="16.5" x14ac:dyDescent="0.3">
      <c r="E23" s="1210" t="s">
        <v>3194</v>
      </c>
      <c r="G23" s="1211"/>
      <c r="H23" s="1204" t="s">
        <v>1579</v>
      </c>
      <c r="I23" s="1204" t="s">
        <v>467</v>
      </c>
      <c r="J23" s="1204" t="s">
        <v>2292</v>
      </c>
      <c r="O23" s="1244">
        <v>350</v>
      </c>
      <c r="P23" s="1244">
        <v>75.400000000000006</v>
      </c>
      <c r="Q23" s="1245">
        <v>0.17499999999999999</v>
      </c>
      <c r="R23" s="1245">
        <v>0.82499999999999996</v>
      </c>
      <c r="S23" s="1244">
        <v>75.400000000000006</v>
      </c>
      <c r="T23" s="1245">
        <v>0.17499999999999999</v>
      </c>
      <c r="U23" s="1245">
        <v>0.82499999999999996</v>
      </c>
      <c r="V23" s="1244">
        <v>75.400000000000006</v>
      </c>
      <c r="W23" s="1245">
        <v>0.17499999999999999</v>
      </c>
      <c r="X23" s="1245">
        <v>0.82499999999999996</v>
      </c>
    </row>
    <row r="24" spans="1:26" ht="16.5" x14ac:dyDescent="0.3">
      <c r="G24" s="1211"/>
      <c r="H24" s="1204" t="s">
        <v>3175</v>
      </c>
      <c r="I24" s="1204" t="s">
        <v>3170</v>
      </c>
      <c r="J24" s="1204" t="s">
        <v>2292</v>
      </c>
      <c r="O24" s="1244">
        <v>366.666666666666</v>
      </c>
      <c r="P24" s="1244">
        <v>78.133333333333297</v>
      </c>
      <c r="Q24" s="1245">
        <v>0.18333333333333299</v>
      </c>
      <c r="R24" s="1245">
        <v>0.81666666666666599</v>
      </c>
      <c r="S24" s="1244">
        <v>78.133333333333297</v>
      </c>
      <c r="T24" s="1245">
        <v>0.18333333333333299</v>
      </c>
      <c r="U24" s="1245">
        <v>0.81666666666666599</v>
      </c>
      <c r="V24" s="1244">
        <v>78.133333333333297</v>
      </c>
      <c r="W24" s="1245">
        <v>0.18333333333333299</v>
      </c>
      <c r="X24" s="1245">
        <v>0.81666666666666599</v>
      </c>
    </row>
    <row r="25" spans="1:26" ht="16.5" x14ac:dyDescent="0.3">
      <c r="A25" s="1769" t="s">
        <v>3551</v>
      </c>
      <c r="B25" s="1770"/>
      <c r="C25" s="1767" t="s">
        <v>3550</v>
      </c>
      <c r="D25" s="1768"/>
      <c r="G25" s="1211"/>
      <c r="H25" s="1204" t="s">
        <v>1579</v>
      </c>
      <c r="I25" s="1204" t="s">
        <v>1571</v>
      </c>
      <c r="J25" s="1204" t="s">
        <v>2292</v>
      </c>
      <c r="O25" s="1244">
        <v>383.33333333333297</v>
      </c>
      <c r="P25" s="1244">
        <v>80.866666666666603</v>
      </c>
      <c r="Q25" s="1245">
        <v>0.19166666666666601</v>
      </c>
      <c r="R25" s="1245">
        <v>0.80833333333333302</v>
      </c>
      <c r="S25" s="1244">
        <v>80.866666666666603</v>
      </c>
      <c r="T25" s="1245">
        <v>0.19166666666666601</v>
      </c>
      <c r="U25" s="1245">
        <v>0.80833333333333302</v>
      </c>
      <c r="V25" s="1244">
        <v>80.866666666666603</v>
      </c>
      <c r="W25" s="1245">
        <v>0.19166666666666601</v>
      </c>
      <c r="X25" s="1245">
        <v>0.80833333333333302</v>
      </c>
    </row>
    <row r="26" spans="1:26" ht="16.5" x14ac:dyDescent="0.3">
      <c r="A26" s="1474" t="b">
        <v>0</v>
      </c>
      <c r="B26" s="1475" t="b">
        <v>1</v>
      </c>
      <c r="C26" s="1474" t="b">
        <v>0</v>
      </c>
      <c r="D26" s="1475" t="b">
        <v>1</v>
      </c>
      <c r="E26" s="1464" t="s">
        <v>3552</v>
      </c>
      <c r="G26" s="1211"/>
      <c r="H26" s="1204" t="s">
        <v>1579</v>
      </c>
      <c r="I26" s="1204" t="s">
        <v>698</v>
      </c>
      <c r="J26" s="1204" t="s">
        <v>2292</v>
      </c>
      <c r="O26" s="1244">
        <v>400</v>
      </c>
      <c r="P26" s="1244">
        <v>83.6</v>
      </c>
      <c r="Q26" s="1245">
        <v>0.2</v>
      </c>
      <c r="R26" s="1245">
        <v>0.8</v>
      </c>
      <c r="S26" s="1244">
        <v>83.6</v>
      </c>
      <c r="T26" s="1245">
        <v>0.2</v>
      </c>
      <c r="U26" s="1245">
        <v>0.8</v>
      </c>
      <c r="V26" s="1244">
        <v>83.6</v>
      </c>
      <c r="W26" s="1245">
        <v>0.2</v>
      </c>
      <c r="X26" s="1245">
        <v>0.8</v>
      </c>
    </row>
    <row r="27" spans="1:26" ht="16.5" x14ac:dyDescent="0.3">
      <c r="A27" s="1472" t="s">
        <v>3549</v>
      </c>
      <c r="B27" s="1476" t="s">
        <v>3549</v>
      </c>
      <c r="C27" s="1472" t="b">
        <f>A29</f>
        <v>0</v>
      </c>
      <c r="D27" s="1480" t="b">
        <f>B29</f>
        <v>1</v>
      </c>
      <c r="E27" s="1464" t="s">
        <v>3553</v>
      </c>
      <c r="G27" s="1211"/>
      <c r="H27" s="1204" t="s">
        <v>3175</v>
      </c>
      <c r="I27" s="1204" t="s">
        <v>3164</v>
      </c>
      <c r="J27" s="1204" t="s">
        <v>2292</v>
      </c>
      <c r="O27" s="1244">
        <v>416.666666666666</v>
      </c>
      <c r="P27" s="1244">
        <v>86.3333333333333</v>
      </c>
      <c r="Q27" s="1245">
        <v>0.20833333333333301</v>
      </c>
      <c r="R27" s="1245">
        <v>0.79166666666666596</v>
      </c>
      <c r="S27" s="1244">
        <v>86.3333333333333</v>
      </c>
      <c r="T27" s="1245">
        <v>0.20833333333333301</v>
      </c>
      <c r="U27" s="1245">
        <v>0.79166666666666596</v>
      </c>
      <c r="V27" s="1244">
        <v>86.3333333333333</v>
      </c>
      <c r="W27" s="1245">
        <v>0.20833333333333301</v>
      </c>
      <c r="X27" s="1245">
        <v>0.79166666666666596</v>
      </c>
    </row>
    <row r="28" spans="1:26" ht="16.5" x14ac:dyDescent="0.3">
      <c r="A28" s="1473" t="b">
        <v>1</v>
      </c>
      <c r="B28" s="1477" t="b">
        <v>0</v>
      </c>
      <c r="C28" s="1473" t="str">
        <f>A27</f>
        <v>null</v>
      </c>
      <c r="D28" s="1477" t="str">
        <f>B27</f>
        <v>null</v>
      </c>
      <c r="G28" s="1211"/>
      <c r="H28" s="1204" t="s">
        <v>1579</v>
      </c>
      <c r="I28" s="1204" t="s">
        <v>3166</v>
      </c>
      <c r="J28" s="1204" t="s">
        <v>2292</v>
      </c>
      <c r="O28" s="1244">
        <v>433.33333333333297</v>
      </c>
      <c r="P28" s="1244">
        <v>89.066666666666606</v>
      </c>
      <c r="Q28" s="1245">
        <v>0.21666666666666601</v>
      </c>
      <c r="R28" s="1245">
        <v>0.78333333333333299</v>
      </c>
      <c r="S28" s="1244">
        <v>89.066666666666606</v>
      </c>
      <c r="T28" s="1245">
        <v>0.21666666666666601</v>
      </c>
      <c r="U28" s="1245">
        <v>0.78333333333333299</v>
      </c>
      <c r="V28" s="1244">
        <v>89.066666666666606</v>
      </c>
      <c r="W28" s="1245">
        <v>0.21666666666666601</v>
      </c>
      <c r="X28" s="1245">
        <v>0.78333333333333299</v>
      </c>
    </row>
    <row r="29" spans="1:26" ht="16.5" x14ac:dyDescent="0.3">
      <c r="A29" s="1478" t="b">
        <v>0</v>
      </c>
      <c r="B29" s="1479" t="b">
        <v>1</v>
      </c>
      <c r="C29" s="1478" t="b">
        <f>A28</f>
        <v>1</v>
      </c>
      <c r="D29" s="1479" t="b">
        <f>B28</f>
        <v>0</v>
      </c>
      <c r="G29" s="1211"/>
      <c r="H29" s="1204" t="s">
        <v>1579</v>
      </c>
      <c r="I29" s="1204" t="s">
        <v>3167</v>
      </c>
      <c r="J29" s="1204" t="s">
        <v>2292</v>
      </c>
      <c r="O29" s="1244">
        <v>450</v>
      </c>
      <c r="P29" s="1244">
        <v>91.8</v>
      </c>
      <c r="Q29" s="1245">
        <v>0.22500000000000001</v>
      </c>
      <c r="R29" s="1245">
        <v>0.77500000000000002</v>
      </c>
      <c r="S29" s="1244">
        <v>91.8</v>
      </c>
      <c r="T29" s="1245">
        <v>0.22500000000000001</v>
      </c>
      <c r="U29" s="1245">
        <v>0.77500000000000002</v>
      </c>
      <c r="V29" s="1244">
        <v>91.8</v>
      </c>
      <c r="W29" s="1245">
        <v>0.22500000000000001</v>
      </c>
      <c r="X29" s="1245">
        <v>0.77500000000000002</v>
      </c>
    </row>
    <row r="30" spans="1:26" ht="16.5" x14ac:dyDescent="0.3">
      <c r="G30" s="1211"/>
      <c r="H30" s="1204" t="s">
        <v>1579</v>
      </c>
      <c r="I30" s="1204" t="s">
        <v>3168</v>
      </c>
      <c r="J30" s="1204" t="s">
        <v>2292</v>
      </c>
      <c r="O30" s="1244">
        <v>466.666666666666</v>
      </c>
      <c r="P30" s="1244">
        <v>94.533333333333303</v>
      </c>
      <c r="Q30" s="1245">
        <v>0.233333333333333</v>
      </c>
      <c r="R30" s="1245">
        <v>0.76666666666666605</v>
      </c>
      <c r="S30" s="1244">
        <v>94.533333333333303</v>
      </c>
      <c r="T30" s="1245">
        <v>0.233333333333333</v>
      </c>
      <c r="U30" s="1245">
        <v>0.76666666666666605</v>
      </c>
      <c r="V30" s="1244">
        <v>94.533333333333303</v>
      </c>
      <c r="W30" s="1245">
        <v>0.233333333333333</v>
      </c>
      <c r="X30" s="1245">
        <v>0.76666666666666605</v>
      </c>
    </row>
    <row r="31" spans="1:26" ht="16.5" x14ac:dyDescent="0.3">
      <c r="G31" s="1211"/>
      <c r="H31" s="1204" t="s">
        <v>1579</v>
      </c>
      <c r="I31" s="1204" t="s">
        <v>3169</v>
      </c>
      <c r="J31" s="1204" t="s">
        <v>2292</v>
      </c>
      <c r="O31" s="1244">
        <v>483.33333333333297</v>
      </c>
      <c r="P31" s="1244">
        <v>97.266666666666595</v>
      </c>
      <c r="Q31" s="1245">
        <v>0.241666666666666</v>
      </c>
      <c r="R31" s="1245">
        <v>0.75833333333333297</v>
      </c>
      <c r="S31" s="1244">
        <v>97.266666666666595</v>
      </c>
      <c r="T31" s="1245">
        <v>0.241666666666666</v>
      </c>
      <c r="U31" s="1245">
        <v>0.75833333333333297</v>
      </c>
      <c r="V31" s="1244">
        <v>97.266666666666595</v>
      </c>
      <c r="W31" s="1245">
        <v>0.241666666666666</v>
      </c>
      <c r="X31" s="1245">
        <v>0.75833333333333297</v>
      </c>
    </row>
    <row r="32" spans="1:26" ht="16.5" x14ac:dyDescent="0.3">
      <c r="G32" s="1211" t="s">
        <v>268</v>
      </c>
      <c r="H32" s="1204" t="s">
        <v>3174</v>
      </c>
      <c r="I32" s="1204" t="s">
        <v>3178</v>
      </c>
      <c r="J32" s="1204" t="s">
        <v>2292</v>
      </c>
      <c r="O32" s="1244">
        <v>500</v>
      </c>
      <c r="P32" s="1244">
        <v>100</v>
      </c>
      <c r="Q32" s="1245">
        <v>0.25</v>
      </c>
      <c r="R32" s="1245">
        <v>0.75</v>
      </c>
      <c r="S32" s="1244">
        <v>100</v>
      </c>
      <c r="T32" s="1245">
        <v>0.25</v>
      </c>
      <c r="U32" s="1245">
        <v>0.75</v>
      </c>
      <c r="V32" s="1244">
        <v>100</v>
      </c>
      <c r="W32" s="1245">
        <v>0.25</v>
      </c>
      <c r="X32" s="1245">
        <v>0.75</v>
      </c>
    </row>
    <row r="33" spans="2:24" ht="16.5" x14ac:dyDescent="0.3">
      <c r="G33" s="1211"/>
      <c r="H33" s="1204" t="s">
        <v>3177</v>
      </c>
      <c r="I33" s="1204" t="s">
        <v>3163</v>
      </c>
      <c r="J33" s="1204" t="s">
        <v>2292</v>
      </c>
      <c r="O33" s="1244">
        <v>516.66666666666595</v>
      </c>
      <c r="P33" s="1244">
        <v>102.73333333333299</v>
      </c>
      <c r="Q33" s="1245">
        <v>0.25833333333333303</v>
      </c>
      <c r="R33" s="1245">
        <v>0.74166666666666603</v>
      </c>
      <c r="S33" s="1244">
        <v>102.73333333333299</v>
      </c>
      <c r="T33" s="1245">
        <v>0.25833333333333303</v>
      </c>
      <c r="U33" s="1245">
        <v>0.74166666666666603</v>
      </c>
      <c r="V33" s="1244">
        <v>102.73333333333299</v>
      </c>
      <c r="W33" s="1245">
        <v>0.25833333333333303</v>
      </c>
      <c r="X33" s="1245">
        <v>0.74166666666666603</v>
      </c>
    </row>
    <row r="34" spans="2:24" ht="16.5" x14ac:dyDescent="0.3">
      <c r="G34" s="1211"/>
      <c r="H34" s="1204" t="s">
        <v>3177</v>
      </c>
      <c r="I34" s="1204" t="s">
        <v>3165</v>
      </c>
      <c r="J34" s="1204" t="s">
        <v>2292</v>
      </c>
      <c r="O34" s="1244">
        <v>533.33333333333303</v>
      </c>
      <c r="P34" s="1244">
        <v>105.466666666666</v>
      </c>
      <c r="Q34" s="1245">
        <v>0.266666666666666</v>
      </c>
      <c r="R34" s="1245">
        <v>0.73333333333333295</v>
      </c>
      <c r="S34" s="1244">
        <v>105.466666666666</v>
      </c>
      <c r="T34" s="1245">
        <v>0.266666666666666</v>
      </c>
      <c r="U34" s="1245">
        <v>0.73333333333333295</v>
      </c>
      <c r="V34" s="1244">
        <v>105.466666666666</v>
      </c>
      <c r="W34" s="1245">
        <v>0.266666666666666</v>
      </c>
      <c r="X34" s="1245">
        <v>0.73333333333333295</v>
      </c>
    </row>
    <row r="35" spans="2:24" ht="16.5" x14ac:dyDescent="0.3">
      <c r="G35" s="1211"/>
      <c r="H35" s="1204" t="s">
        <v>3177</v>
      </c>
      <c r="I35" s="1204" t="s">
        <v>3171</v>
      </c>
      <c r="J35" s="1204" t="s">
        <v>2292</v>
      </c>
      <c r="O35" s="1244">
        <v>550</v>
      </c>
      <c r="P35" s="1244">
        <v>108.2</v>
      </c>
      <c r="Q35" s="1245">
        <v>0.27500000000000002</v>
      </c>
      <c r="R35" s="1245">
        <v>0.72499999999999998</v>
      </c>
      <c r="S35" s="1244">
        <v>108.2</v>
      </c>
      <c r="T35" s="1245">
        <v>0.27500000000000002</v>
      </c>
      <c r="U35" s="1245">
        <v>0.72499999999999998</v>
      </c>
      <c r="V35" s="1244">
        <v>108.2</v>
      </c>
      <c r="W35" s="1245">
        <v>0.27500000000000002</v>
      </c>
      <c r="X35" s="1245">
        <v>0.72499999999999998</v>
      </c>
    </row>
    <row r="36" spans="2:24" ht="16.5" x14ac:dyDescent="0.3">
      <c r="G36" s="1211"/>
      <c r="H36" s="1204" t="s">
        <v>3173</v>
      </c>
      <c r="I36" s="1204" t="s">
        <v>3162</v>
      </c>
      <c r="J36" s="1204" t="s">
        <v>2292</v>
      </c>
      <c r="O36" s="1244">
        <v>566.66666666666595</v>
      </c>
      <c r="P36" s="1244">
        <v>110.933333333333</v>
      </c>
      <c r="Q36" s="1245">
        <v>0.28333333333333299</v>
      </c>
      <c r="R36" s="1245">
        <v>0.71666666666666601</v>
      </c>
      <c r="S36" s="1244">
        <v>110.933333333333</v>
      </c>
      <c r="T36" s="1245">
        <v>0.28333333333333299</v>
      </c>
      <c r="U36" s="1245">
        <v>0.71666666666666601</v>
      </c>
      <c r="V36" s="1244">
        <v>110.933333333333</v>
      </c>
      <c r="W36" s="1245">
        <v>0.28333333333333299</v>
      </c>
      <c r="X36" s="1245">
        <v>0.71666666666666601</v>
      </c>
    </row>
    <row r="37" spans="2:24" ht="16.5" x14ac:dyDescent="0.3">
      <c r="H37" s="1204"/>
      <c r="I37" s="1204"/>
      <c r="J37" s="1204"/>
      <c r="O37" s="1244">
        <v>583.33333333333303</v>
      </c>
      <c r="P37" s="1244">
        <v>113.666666666666</v>
      </c>
      <c r="Q37" s="1245">
        <v>0.29166666666666602</v>
      </c>
      <c r="R37" s="1245">
        <v>0.70833333333333304</v>
      </c>
      <c r="S37" s="1244">
        <v>113.666666666666</v>
      </c>
      <c r="T37" s="1245">
        <v>0.29166666666666602</v>
      </c>
      <c r="U37" s="1245">
        <v>0.70833333333333304</v>
      </c>
      <c r="V37" s="1244">
        <v>113.666666666666</v>
      </c>
      <c r="W37" s="1245">
        <v>0.29166666666666602</v>
      </c>
      <c r="X37" s="1245">
        <v>0.70833333333333304</v>
      </c>
    </row>
    <row r="38" spans="2:24" ht="16.5" x14ac:dyDescent="0.3">
      <c r="B38" s="1766" t="s">
        <v>3372</v>
      </c>
      <c r="C38" s="1766"/>
      <c r="D38" s="1766"/>
      <c r="E38" s="1310" t="s">
        <v>3379</v>
      </c>
      <c r="F38" s="1311" t="s">
        <v>3380</v>
      </c>
      <c r="G38" s="1204"/>
      <c r="J38" s="1336">
        <f>COUNT(J40:J43)</f>
        <v>2</v>
      </c>
      <c r="K38" s="1336">
        <f t="shared" ref="K38:M39" si="0">COUNT(K40:K43)</f>
        <v>3</v>
      </c>
      <c r="O38" s="1244">
        <v>600</v>
      </c>
      <c r="P38" s="1244">
        <v>116.399999999999</v>
      </c>
      <c r="Q38" s="1245">
        <v>0.3</v>
      </c>
      <c r="R38" s="1245">
        <v>0.7</v>
      </c>
      <c r="S38" s="1244">
        <v>116.399999999999</v>
      </c>
      <c r="T38" s="1245">
        <v>0.3</v>
      </c>
      <c r="U38" s="1245">
        <v>0.7</v>
      </c>
      <c r="V38" s="1244">
        <v>116.399999999999</v>
      </c>
      <c r="W38" s="1245">
        <v>0.3</v>
      </c>
      <c r="X38" s="1245">
        <v>0.7</v>
      </c>
    </row>
    <row r="39" spans="2:24" ht="16.5" x14ac:dyDescent="0.3">
      <c r="B39" s="1305" t="s">
        <v>3373</v>
      </c>
      <c r="C39" s="1306"/>
      <c r="D39" s="1306">
        <v>3</v>
      </c>
      <c r="E39" s="1304"/>
      <c r="F39" s="1314" t="s">
        <v>3381</v>
      </c>
      <c r="G39" s="1204"/>
      <c r="J39" s="1325" t="s">
        <v>3385</v>
      </c>
      <c r="K39" s="1316" t="s">
        <v>3384</v>
      </c>
      <c r="L39" s="1336">
        <f t="shared" si="0"/>
        <v>3</v>
      </c>
      <c r="M39" s="1336">
        <f t="shared" si="0"/>
        <v>4</v>
      </c>
      <c r="O39" s="1244">
        <v>616.66666666666595</v>
      </c>
      <c r="P39" s="1244">
        <v>119.133333333333</v>
      </c>
      <c r="Q39" s="1245">
        <v>0.30833333333333302</v>
      </c>
      <c r="R39" s="1245">
        <v>0.69166666666666599</v>
      </c>
      <c r="S39" s="1244">
        <v>119.133333333333</v>
      </c>
      <c r="T39" s="1245">
        <v>0.30833333333333302</v>
      </c>
      <c r="U39" s="1245">
        <v>0.69166666666666599</v>
      </c>
      <c r="V39" s="1244">
        <v>119.133333333333</v>
      </c>
      <c r="W39" s="1245">
        <v>0.30833333333333302</v>
      </c>
      <c r="X39" s="1245">
        <v>0.69166666666666599</v>
      </c>
    </row>
    <row r="40" spans="2:24" ht="16.5" x14ac:dyDescent="0.3">
      <c r="B40" s="1307" t="s">
        <v>3374</v>
      </c>
      <c r="C40" s="1308"/>
      <c r="D40" s="1308">
        <v>3</v>
      </c>
      <c r="E40" s="1229"/>
      <c r="F40" s="1313" t="s">
        <v>822</v>
      </c>
      <c r="G40" s="1204"/>
      <c r="I40" s="1204">
        <v>3</v>
      </c>
      <c r="J40" s="1319"/>
      <c r="K40" s="1320">
        <v>0</v>
      </c>
      <c r="L40" s="1316" t="s">
        <v>3386</v>
      </c>
      <c r="M40" s="1326" t="s">
        <v>3387</v>
      </c>
      <c r="O40" s="1244">
        <v>633.33333333333303</v>
      </c>
      <c r="P40" s="1244">
        <v>121.86666666666601</v>
      </c>
      <c r="Q40" s="1245">
        <v>0.31666666666666599</v>
      </c>
      <c r="R40" s="1245">
        <v>0.68333333333333302</v>
      </c>
      <c r="S40" s="1244">
        <v>121.86666666666601</v>
      </c>
      <c r="T40" s="1245">
        <v>0.31666666666666599</v>
      </c>
      <c r="U40" s="1245">
        <v>0.68333333333333302</v>
      </c>
      <c r="V40" s="1244">
        <v>121.86666666666601</v>
      </c>
      <c r="W40" s="1245">
        <v>0.31666666666666599</v>
      </c>
      <c r="X40" s="1245">
        <v>0.68333333333333302</v>
      </c>
    </row>
    <row r="41" spans="2:24" ht="16.5" x14ac:dyDescent="0.3">
      <c r="B41" s="1307" t="s">
        <v>1569</v>
      </c>
      <c r="C41" s="1308"/>
      <c r="D41" s="1308">
        <v>4</v>
      </c>
      <c r="E41" s="1312" t="s">
        <v>3376</v>
      </c>
      <c r="F41" s="1226"/>
      <c r="G41" s="1204"/>
      <c r="H41" s="1318">
        <f>J41/I41</f>
        <v>0.33350000000000002</v>
      </c>
      <c r="I41" s="1204">
        <v>2000</v>
      </c>
      <c r="J41" s="1319">
        <v>667</v>
      </c>
      <c r="K41" s="1320">
        <v>667</v>
      </c>
      <c r="L41" s="1320"/>
      <c r="M41" s="1321">
        <v>0</v>
      </c>
      <c r="O41" s="1244">
        <v>650</v>
      </c>
      <c r="P41" s="1244">
        <v>124.6</v>
      </c>
      <c r="Q41" s="1245">
        <v>0.32500000000000001</v>
      </c>
      <c r="R41" s="1245">
        <v>0.67500000000000004</v>
      </c>
      <c r="S41" s="1244">
        <v>124.6</v>
      </c>
      <c r="T41" s="1245">
        <v>0.32500000000000001</v>
      </c>
      <c r="U41" s="1245">
        <v>0.67500000000000004</v>
      </c>
      <c r="V41" s="1244">
        <v>124.6</v>
      </c>
      <c r="W41" s="1245">
        <v>0.32500000000000001</v>
      </c>
      <c r="X41" s="1245">
        <v>0.67500000000000004</v>
      </c>
    </row>
    <row r="42" spans="2:24" ht="16.5" x14ac:dyDescent="0.3">
      <c r="B42" s="1307" t="s">
        <v>698</v>
      </c>
      <c r="C42" s="1308"/>
      <c r="D42" s="1308">
        <v>2</v>
      </c>
      <c r="E42" s="1312" t="s">
        <v>3383</v>
      </c>
      <c r="F42" s="1226"/>
      <c r="G42" s="1204"/>
      <c r="I42" s="1204">
        <v>2000</v>
      </c>
      <c r="J42" s="1319">
        <v>1333</v>
      </c>
      <c r="K42" s="1320">
        <v>1333</v>
      </c>
      <c r="L42" s="1320">
        <v>667</v>
      </c>
      <c r="M42" s="1321">
        <v>667</v>
      </c>
      <c r="N42" s="1317"/>
      <c r="O42" s="1244">
        <v>666.66666666666595</v>
      </c>
      <c r="P42" s="1244">
        <v>127.333333333333</v>
      </c>
      <c r="Q42" s="1245">
        <v>0.33333333333333298</v>
      </c>
      <c r="R42" s="1245">
        <v>0.66666666666666596</v>
      </c>
      <c r="S42" s="1244">
        <v>127.333333333333</v>
      </c>
      <c r="T42" s="1245">
        <v>0.33333333333333298</v>
      </c>
      <c r="U42" s="1245">
        <v>0.66666666666666596</v>
      </c>
      <c r="V42" s="1244">
        <v>127.333333333333</v>
      </c>
      <c r="W42" s="1245">
        <v>0.33333333333333298</v>
      </c>
      <c r="X42" s="1245">
        <v>0.66666666666666596</v>
      </c>
    </row>
    <row r="43" spans="2:24" ht="16.5" x14ac:dyDescent="0.3">
      <c r="B43" s="1307" t="s">
        <v>2718</v>
      </c>
      <c r="C43" s="1308"/>
      <c r="D43" s="1308">
        <v>1</v>
      </c>
      <c r="E43" s="1229" t="s">
        <v>3377</v>
      </c>
      <c r="F43" s="1313" t="s">
        <v>3382</v>
      </c>
      <c r="G43" s="1204"/>
      <c r="H43" s="1204"/>
      <c r="I43" s="1204"/>
      <c r="J43" s="1322"/>
      <c r="K43" s="1323"/>
      <c r="L43" s="1320">
        <v>1333</v>
      </c>
      <c r="M43" s="1321">
        <v>1333</v>
      </c>
      <c r="O43" s="1244">
        <v>683.33333333333303</v>
      </c>
      <c r="P43" s="1244">
        <v>130.06666666666601</v>
      </c>
      <c r="Q43" s="1245">
        <v>0.34166666666666601</v>
      </c>
      <c r="R43" s="1245">
        <v>0.65833333333333299</v>
      </c>
      <c r="S43" s="1244">
        <v>130.06666666666601</v>
      </c>
      <c r="T43" s="1245">
        <v>0.34166666666666601</v>
      </c>
      <c r="U43" s="1245">
        <v>0.65833333333333299</v>
      </c>
      <c r="V43" s="1244">
        <v>130.06666666666601</v>
      </c>
      <c r="W43" s="1245">
        <v>0.34166666666666601</v>
      </c>
      <c r="X43" s="1245">
        <v>0.65833333333333299</v>
      </c>
    </row>
    <row r="44" spans="2:24" ht="16.5" x14ac:dyDescent="0.3">
      <c r="B44" s="1307" t="s">
        <v>3375</v>
      </c>
      <c r="C44" s="1308"/>
      <c r="D44" s="1308">
        <v>1</v>
      </c>
      <c r="E44" s="1229" t="s">
        <v>3378</v>
      </c>
      <c r="F44" s="1313" t="s">
        <v>822</v>
      </c>
      <c r="G44" s="1204"/>
      <c r="I44" s="1204">
        <v>0</v>
      </c>
      <c r="J44" s="1327"/>
      <c r="K44" s="1327">
        <v>333</v>
      </c>
      <c r="L44" s="1323">
        <v>2000</v>
      </c>
      <c r="M44" s="1324">
        <v>2000</v>
      </c>
      <c r="O44" s="1244">
        <v>700</v>
      </c>
      <c r="P44" s="1244">
        <v>132.80000000000001</v>
      </c>
      <c r="Q44" s="1245">
        <v>0.35</v>
      </c>
      <c r="R44" s="1245">
        <v>0.65</v>
      </c>
      <c r="S44" s="1244">
        <v>132.80000000000001</v>
      </c>
      <c r="T44" s="1245">
        <v>0.35</v>
      </c>
      <c r="U44" s="1245">
        <v>0.65</v>
      </c>
      <c r="V44" s="1244">
        <v>132.80000000000001</v>
      </c>
      <c r="W44" s="1245">
        <v>0.35</v>
      </c>
      <c r="X44" s="1245">
        <v>0.65</v>
      </c>
    </row>
    <row r="45" spans="2:24" ht="16.5" x14ac:dyDescent="0.3">
      <c r="B45" s="1309" t="s">
        <v>2556</v>
      </c>
      <c r="C45" s="1303"/>
      <c r="D45" s="1303">
        <v>1</v>
      </c>
      <c r="E45" s="1230"/>
      <c r="F45" s="1315" t="s">
        <v>822</v>
      </c>
      <c r="G45" s="1204"/>
      <c r="I45" s="1204">
        <v>1000</v>
      </c>
      <c r="J45" s="1329">
        <v>500</v>
      </c>
      <c r="K45" s="1329">
        <v>667</v>
      </c>
      <c r="L45" s="1333"/>
      <c r="M45" s="1328">
        <v>250</v>
      </c>
      <c r="O45" s="1244">
        <v>716.66666666666595</v>
      </c>
      <c r="P45" s="1244">
        <v>135.53333333333299</v>
      </c>
      <c r="Q45" s="1245">
        <v>0.358333333333333</v>
      </c>
      <c r="R45" s="1245">
        <v>0.64166666666666605</v>
      </c>
      <c r="S45" s="1244">
        <v>135.53333333333299</v>
      </c>
      <c r="T45" s="1245">
        <v>0.358333333333333</v>
      </c>
      <c r="U45" s="1245">
        <v>0.64166666666666605</v>
      </c>
      <c r="V45" s="1244">
        <v>135.53333333333299</v>
      </c>
      <c r="W45" s="1245">
        <v>0.358333333333333</v>
      </c>
      <c r="X45" s="1245">
        <v>0.64166666666666605</v>
      </c>
    </row>
    <row r="46" spans="2:24" ht="16.5" x14ac:dyDescent="0.3">
      <c r="B46" s="1204"/>
      <c r="C46" s="1204"/>
      <c r="D46" s="1204">
        <f>SUM(D39:D45)</f>
        <v>15</v>
      </c>
      <c r="E46" s="1204"/>
      <c r="F46" s="1204"/>
      <c r="G46" s="1204"/>
      <c r="J46" s="1329">
        <v>1000</v>
      </c>
      <c r="K46" s="1329">
        <v>1000</v>
      </c>
      <c r="L46" s="1334">
        <v>333</v>
      </c>
      <c r="M46" s="1330">
        <v>500</v>
      </c>
      <c r="O46" s="1244">
        <v>733.33333333333303</v>
      </c>
      <c r="P46" s="1244">
        <v>138.266666666666</v>
      </c>
      <c r="Q46" s="1245">
        <v>0.36666666666666597</v>
      </c>
      <c r="R46" s="1245">
        <v>0.63333333333333297</v>
      </c>
      <c r="S46" s="1244">
        <v>138.266666666666</v>
      </c>
      <c r="T46" s="1245">
        <v>0.36666666666666597</v>
      </c>
      <c r="U46" s="1245">
        <v>0.63333333333333297</v>
      </c>
      <c r="V46" s="1244">
        <v>138.266666666666</v>
      </c>
      <c r="W46" s="1245">
        <v>0.36666666666666597</v>
      </c>
      <c r="X46" s="1245">
        <v>0.63333333333333297</v>
      </c>
    </row>
    <row r="47" spans="2:24" ht="16.5" x14ac:dyDescent="0.3">
      <c r="J47" s="1331"/>
      <c r="K47" s="1331"/>
      <c r="L47" s="1334">
        <v>667</v>
      </c>
      <c r="M47" s="1330">
        <v>750</v>
      </c>
      <c r="O47" s="1244">
        <v>750</v>
      </c>
      <c r="P47" s="1244">
        <v>141</v>
      </c>
      <c r="Q47" s="1245">
        <v>0.375</v>
      </c>
      <c r="R47" s="1245">
        <v>0.625</v>
      </c>
      <c r="S47" s="1244">
        <v>141</v>
      </c>
      <c r="T47" s="1245">
        <v>0.375</v>
      </c>
      <c r="U47" s="1245">
        <v>0.625</v>
      </c>
      <c r="V47" s="1244">
        <v>141</v>
      </c>
      <c r="W47" s="1245">
        <v>0.375</v>
      </c>
      <c r="X47" s="1245">
        <v>0.625</v>
      </c>
    </row>
    <row r="48" spans="2:24" ht="16.5" x14ac:dyDescent="0.3">
      <c r="L48" s="1335">
        <v>1000</v>
      </c>
      <c r="M48" s="1332">
        <v>1000</v>
      </c>
      <c r="O48" s="1244">
        <v>766.66666666666595</v>
      </c>
      <c r="P48" s="1244">
        <v>143.73333333333301</v>
      </c>
      <c r="Q48" s="1245">
        <v>0.38333333333333303</v>
      </c>
      <c r="R48" s="1245">
        <v>0.61666666666666603</v>
      </c>
      <c r="S48" s="1244">
        <v>143.73333333333301</v>
      </c>
      <c r="T48" s="1245">
        <v>0.38333333333333303</v>
      </c>
      <c r="U48" s="1245">
        <v>0.61666666666666603</v>
      </c>
      <c r="V48" s="1244">
        <v>143.73333333333301</v>
      </c>
      <c r="W48" s="1245">
        <v>0.38333333333333303</v>
      </c>
      <c r="X48" s="1245">
        <v>0.61666666666666603</v>
      </c>
    </row>
    <row r="49" spans="15:24" ht="16.5" x14ac:dyDescent="0.3">
      <c r="O49" s="1244">
        <v>783.33333333333303</v>
      </c>
      <c r="P49" s="1244">
        <v>146.46666666666599</v>
      </c>
      <c r="Q49" s="1245">
        <v>0.391666666666666</v>
      </c>
      <c r="R49" s="1245">
        <v>0.60833333333333295</v>
      </c>
      <c r="S49" s="1244">
        <v>146.46666666666599</v>
      </c>
      <c r="T49" s="1245">
        <v>0.391666666666666</v>
      </c>
      <c r="U49" s="1245">
        <v>0.60833333333333295</v>
      </c>
      <c r="V49" s="1244">
        <v>146.46666666666599</v>
      </c>
      <c r="W49" s="1245">
        <v>0.391666666666666</v>
      </c>
      <c r="X49" s="1245">
        <v>0.60833333333333295</v>
      </c>
    </row>
    <row r="50" spans="15:24" ht="16.5" x14ac:dyDescent="0.3">
      <c r="O50" s="1244">
        <v>800</v>
      </c>
      <c r="P50" s="1244">
        <v>149.19999999999999</v>
      </c>
      <c r="Q50" s="1245">
        <v>0.4</v>
      </c>
      <c r="R50" s="1245">
        <v>0.6</v>
      </c>
      <c r="S50" s="1244">
        <v>149.19999999999999</v>
      </c>
      <c r="T50" s="1245">
        <v>0.4</v>
      </c>
      <c r="U50" s="1245">
        <v>0.6</v>
      </c>
      <c r="V50" s="1244">
        <v>149.19999999999999</v>
      </c>
      <c r="W50" s="1245">
        <v>0.4</v>
      </c>
      <c r="X50" s="1245">
        <v>0.6</v>
      </c>
    </row>
    <row r="51" spans="15:24" ht="16.5" x14ac:dyDescent="0.3">
      <c r="O51" s="1244">
        <v>816.66666666666595</v>
      </c>
      <c r="P51" s="1244">
        <v>151.933333333333</v>
      </c>
      <c r="Q51" s="1245">
        <v>0.40833333333333299</v>
      </c>
      <c r="R51" s="1245">
        <v>0.59166666666666601</v>
      </c>
      <c r="S51" s="1244">
        <v>151.933333333333</v>
      </c>
      <c r="T51" s="1245">
        <v>0.40833333333333299</v>
      </c>
      <c r="U51" s="1245">
        <v>0.59166666666666601</v>
      </c>
      <c r="V51" s="1244">
        <v>151.933333333333</v>
      </c>
      <c r="W51" s="1245">
        <v>0.40833333333333299</v>
      </c>
      <c r="X51" s="1245">
        <v>0.59166666666666601</v>
      </c>
    </row>
    <row r="52" spans="15:24" ht="16.5" x14ac:dyDescent="0.3">
      <c r="O52" s="1244">
        <v>833.33333333333303</v>
      </c>
      <c r="P52" s="1244">
        <v>154.666666666666</v>
      </c>
      <c r="Q52" s="1245">
        <v>0.41666666666666602</v>
      </c>
      <c r="R52" s="1245">
        <v>0.58333333333333304</v>
      </c>
      <c r="S52" s="1244">
        <v>154.666666666666</v>
      </c>
      <c r="T52" s="1245">
        <v>0.41666666666666602</v>
      </c>
      <c r="U52" s="1245">
        <v>0.58333333333333304</v>
      </c>
      <c r="V52" s="1244">
        <v>154.666666666666</v>
      </c>
      <c r="W52" s="1245">
        <v>0.41666666666666602</v>
      </c>
      <c r="X52" s="1245">
        <v>0.58333333333333304</v>
      </c>
    </row>
    <row r="53" spans="15:24" ht="16.5" x14ac:dyDescent="0.3">
      <c r="O53" s="1244">
        <v>850</v>
      </c>
      <c r="P53" s="1244">
        <v>157.4</v>
      </c>
      <c r="Q53" s="1245">
        <v>0.42499999999999999</v>
      </c>
      <c r="R53" s="1245">
        <v>0.57499999999999996</v>
      </c>
      <c r="S53" s="1244">
        <v>157.4</v>
      </c>
      <c r="T53" s="1245">
        <v>0.42499999999999999</v>
      </c>
      <c r="U53" s="1245">
        <v>0.57499999999999996</v>
      </c>
      <c r="V53" s="1244">
        <v>157.4</v>
      </c>
      <c r="W53" s="1245">
        <v>0.42499999999999999</v>
      </c>
      <c r="X53" s="1245">
        <v>0.57499999999999996</v>
      </c>
    </row>
    <row r="54" spans="15:24" ht="16.5" x14ac:dyDescent="0.3">
      <c r="O54" s="1244">
        <v>866.66666666666595</v>
      </c>
      <c r="P54" s="1244">
        <v>160.13333333333301</v>
      </c>
      <c r="Q54" s="1245">
        <v>0.43333333333333302</v>
      </c>
      <c r="R54" s="1245">
        <v>0.56666666666666599</v>
      </c>
      <c r="S54" s="1244">
        <v>160.13333333333301</v>
      </c>
      <c r="T54" s="1245">
        <v>0.43333333333333302</v>
      </c>
      <c r="U54" s="1245">
        <v>0.56666666666666599</v>
      </c>
      <c r="V54" s="1244">
        <v>160.13333333333301</v>
      </c>
      <c r="W54" s="1245">
        <v>0.43333333333333302</v>
      </c>
      <c r="X54" s="1245">
        <v>0.56666666666666599</v>
      </c>
    </row>
    <row r="55" spans="15:24" ht="16.5" x14ac:dyDescent="0.3">
      <c r="O55" s="1244">
        <v>883.33333333333303</v>
      </c>
      <c r="P55" s="1244">
        <v>162.86666666666599</v>
      </c>
      <c r="Q55" s="1245">
        <v>0.44166666666666599</v>
      </c>
      <c r="R55" s="1245">
        <v>0.55833333333333302</v>
      </c>
      <c r="S55" s="1244">
        <v>162.86666666666599</v>
      </c>
      <c r="T55" s="1245">
        <v>0.44166666666666599</v>
      </c>
      <c r="U55" s="1245">
        <v>0.55833333333333302</v>
      </c>
      <c r="V55" s="1244">
        <v>162.86666666666599</v>
      </c>
      <c r="W55" s="1245">
        <v>0.44166666666666599</v>
      </c>
      <c r="X55" s="1245">
        <v>0.55833333333333302</v>
      </c>
    </row>
    <row r="56" spans="15:24" ht="16.5" x14ac:dyDescent="0.3">
      <c r="O56" s="1244">
        <v>900</v>
      </c>
      <c r="P56" s="1244">
        <v>165.6</v>
      </c>
      <c r="Q56" s="1245">
        <v>0.45</v>
      </c>
      <c r="R56" s="1245">
        <v>0.55000000000000004</v>
      </c>
      <c r="S56" s="1244">
        <v>165.6</v>
      </c>
      <c r="T56" s="1245">
        <v>0.45</v>
      </c>
      <c r="U56" s="1245">
        <v>0.55000000000000004</v>
      </c>
      <c r="V56" s="1244">
        <v>165.6</v>
      </c>
      <c r="W56" s="1245">
        <v>0.45</v>
      </c>
      <c r="X56" s="1245">
        <v>0.55000000000000004</v>
      </c>
    </row>
    <row r="57" spans="15:24" ht="16.5" x14ac:dyDescent="0.3">
      <c r="O57" s="1244">
        <v>916.66666666666595</v>
      </c>
      <c r="P57" s="1244">
        <v>168.333333333333</v>
      </c>
      <c r="Q57" s="1245">
        <v>0.45833333333333298</v>
      </c>
      <c r="R57" s="1245">
        <v>0.54166666666666596</v>
      </c>
      <c r="S57" s="1244">
        <v>168.333333333333</v>
      </c>
      <c r="T57" s="1245">
        <v>0.45833333333333298</v>
      </c>
      <c r="U57" s="1245">
        <v>0.54166666666666596</v>
      </c>
      <c r="V57" s="1244">
        <v>168.333333333333</v>
      </c>
      <c r="W57" s="1245">
        <v>0.45833333333333298</v>
      </c>
      <c r="X57" s="1245">
        <v>0.54166666666666596</v>
      </c>
    </row>
    <row r="58" spans="15:24" ht="16.5" x14ac:dyDescent="0.3">
      <c r="O58" s="1244">
        <v>933.33333333333303</v>
      </c>
      <c r="P58" s="1244">
        <v>171.06666666666601</v>
      </c>
      <c r="Q58" s="1245">
        <v>0.46666666666666601</v>
      </c>
      <c r="R58" s="1245">
        <v>0.53333333333333299</v>
      </c>
      <c r="S58" s="1244">
        <v>171.06666666666601</v>
      </c>
      <c r="T58" s="1245">
        <v>0.46666666666666601</v>
      </c>
      <c r="U58" s="1245">
        <v>0.53333333333333299</v>
      </c>
      <c r="V58" s="1244">
        <v>171.06666666666601</v>
      </c>
      <c r="W58" s="1245">
        <v>0.46666666666666601</v>
      </c>
      <c r="X58" s="1245">
        <v>0.53333333333333299</v>
      </c>
    </row>
    <row r="59" spans="15:24" ht="16.5" x14ac:dyDescent="0.3">
      <c r="O59" s="1244">
        <v>950</v>
      </c>
      <c r="P59" s="1244">
        <v>173.79999999999899</v>
      </c>
      <c r="Q59" s="1245">
        <v>0.47499999999999998</v>
      </c>
      <c r="R59" s="1245">
        <v>0.52500000000000002</v>
      </c>
      <c r="S59" s="1244">
        <v>173.79999999999899</v>
      </c>
      <c r="T59" s="1245">
        <v>0.47499999999999998</v>
      </c>
      <c r="U59" s="1245">
        <v>0.52500000000000002</v>
      </c>
      <c r="V59" s="1244">
        <v>173.79999999999899</v>
      </c>
      <c r="W59" s="1245">
        <v>0.47499999999999998</v>
      </c>
      <c r="X59" s="1245">
        <v>0.52500000000000002</v>
      </c>
    </row>
    <row r="60" spans="15:24" ht="16.5" x14ac:dyDescent="0.3">
      <c r="O60" s="1244">
        <v>966.66666666666595</v>
      </c>
      <c r="P60" s="1244">
        <v>176.53333333333299</v>
      </c>
      <c r="Q60" s="1245">
        <v>0.483333333333333</v>
      </c>
      <c r="R60" s="1245">
        <v>0.51666666666666605</v>
      </c>
      <c r="S60" s="1244">
        <v>176.53333333333299</v>
      </c>
      <c r="T60" s="1245">
        <v>0.483333333333333</v>
      </c>
      <c r="U60" s="1245">
        <v>0.51666666666666605</v>
      </c>
      <c r="V60" s="1244">
        <v>176.53333333333299</v>
      </c>
      <c r="W60" s="1245">
        <v>0.483333333333333</v>
      </c>
      <c r="X60" s="1245">
        <v>0.51666666666666605</v>
      </c>
    </row>
    <row r="61" spans="15:24" ht="16.5" x14ac:dyDescent="0.3">
      <c r="O61" s="1244">
        <v>983.33333333333303</v>
      </c>
      <c r="P61" s="1244">
        <v>179.266666666666</v>
      </c>
      <c r="Q61" s="1245">
        <v>0.49166666666666597</v>
      </c>
      <c r="R61" s="1245">
        <v>0.50833333333333297</v>
      </c>
      <c r="S61" s="1244">
        <v>179.266666666666</v>
      </c>
      <c r="T61" s="1245">
        <v>0.49166666666666597</v>
      </c>
      <c r="U61" s="1245">
        <v>0.50833333333333297</v>
      </c>
      <c r="V61" s="1244">
        <v>179.266666666666</v>
      </c>
      <c r="W61" s="1245">
        <v>0.49166666666666597</v>
      </c>
      <c r="X61" s="1245">
        <v>0.50833333333333297</v>
      </c>
    </row>
    <row r="62" spans="15:24" ht="16.5" x14ac:dyDescent="0.3">
      <c r="O62" s="1244">
        <v>1000</v>
      </c>
      <c r="P62" s="1244">
        <v>182</v>
      </c>
      <c r="Q62" s="1245">
        <v>0.5</v>
      </c>
      <c r="R62" s="1245">
        <v>0.5</v>
      </c>
      <c r="S62" s="1244">
        <v>182</v>
      </c>
      <c r="T62" s="1245">
        <v>0.5</v>
      </c>
      <c r="U62" s="1245">
        <v>0.5</v>
      </c>
      <c r="V62" s="1244">
        <v>182</v>
      </c>
      <c r="W62" s="1245">
        <v>0.5</v>
      </c>
      <c r="X62" s="1245">
        <v>0.5</v>
      </c>
    </row>
    <row r="63" spans="15:24" ht="16.5" x14ac:dyDescent="0.3">
      <c r="O63" s="1244">
        <v>1016.66666666666</v>
      </c>
      <c r="P63" s="1244">
        <v>184.73333333333301</v>
      </c>
      <c r="Q63" s="1245">
        <v>0.50833333333333297</v>
      </c>
      <c r="R63" s="1245">
        <v>0.49166666666666597</v>
      </c>
      <c r="S63" s="1244">
        <v>184.73333333333301</v>
      </c>
      <c r="T63" s="1245">
        <v>0.50833333333333297</v>
      </c>
      <c r="U63" s="1245">
        <v>0.49166666666666597</v>
      </c>
      <c r="V63" s="1244">
        <v>184.73333333333301</v>
      </c>
      <c r="W63" s="1245">
        <v>0.50833333333333297</v>
      </c>
      <c r="X63" s="1245">
        <v>0.49166666666666597</v>
      </c>
    </row>
    <row r="64" spans="15:24" ht="16.5" x14ac:dyDescent="0.3">
      <c r="O64" s="1244">
        <v>1033.3333333333301</v>
      </c>
      <c r="P64" s="1244">
        <v>187.46666666666599</v>
      </c>
      <c r="Q64" s="1245">
        <v>0.51666666666666605</v>
      </c>
      <c r="R64" s="1245">
        <v>0.483333333333333</v>
      </c>
      <c r="S64" s="1244">
        <v>187.46666666666599</v>
      </c>
      <c r="T64" s="1245">
        <v>0.51666666666666605</v>
      </c>
      <c r="U64" s="1245">
        <v>0.483333333333333</v>
      </c>
      <c r="V64" s="1244">
        <v>187.46666666666599</v>
      </c>
      <c r="W64" s="1245">
        <v>0.51666666666666605</v>
      </c>
      <c r="X64" s="1245">
        <v>0.483333333333333</v>
      </c>
    </row>
    <row r="65" spans="15:24" ht="16.5" x14ac:dyDescent="0.3">
      <c r="O65" s="1244">
        <v>1050</v>
      </c>
      <c r="P65" s="1244">
        <v>190.2</v>
      </c>
      <c r="Q65" s="1245">
        <v>0.52500000000000002</v>
      </c>
      <c r="R65" s="1245">
        <v>0.47499999999999998</v>
      </c>
      <c r="S65" s="1244">
        <v>190.2</v>
      </c>
      <c r="T65" s="1245">
        <v>0.52500000000000002</v>
      </c>
      <c r="U65" s="1245">
        <v>0.47499999999999998</v>
      </c>
      <c r="V65" s="1244">
        <v>190.2</v>
      </c>
      <c r="W65" s="1245">
        <v>0.52500000000000002</v>
      </c>
      <c r="X65" s="1245">
        <v>0.47499999999999998</v>
      </c>
    </row>
    <row r="66" spans="15:24" ht="16.5" x14ac:dyDescent="0.3">
      <c r="O66" s="1244">
        <v>1066.6666666666599</v>
      </c>
      <c r="P66" s="1244">
        <v>192.933333333333</v>
      </c>
      <c r="Q66" s="1245">
        <v>0.53333333333333299</v>
      </c>
      <c r="R66" s="1245">
        <v>0.46666666666666601</v>
      </c>
      <c r="S66" s="1244">
        <v>192.933333333333</v>
      </c>
      <c r="T66" s="1245">
        <v>0.53333333333333299</v>
      </c>
      <c r="U66" s="1245">
        <v>0.46666666666666601</v>
      </c>
      <c r="V66" s="1244">
        <v>192.933333333333</v>
      </c>
      <c r="W66" s="1245">
        <v>0.53333333333333299</v>
      </c>
      <c r="X66" s="1245">
        <v>0.46666666666666601</v>
      </c>
    </row>
    <row r="67" spans="15:24" ht="16.5" x14ac:dyDescent="0.3">
      <c r="O67" s="1244">
        <v>1083.3333333333301</v>
      </c>
      <c r="P67" s="1244">
        <v>195.666666666666</v>
      </c>
      <c r="Q67" s="1245">
        <v>0.54166666666666596</v>
      </c>
      <c r="R67" s="1245">
        <v>0.45833333333333298</v>
      </c>
      <c r="S67" s="1244">
        <v>195.666666666666</v>
      </c>
      <c r="T67" s="1245">
        <v>0.54166666666666596</v>
      </c>
      <c r="U67" s="1245">
        <v>0.45833333333333298</v>
      </c>
      <c r="V67" s="1244">
        <v>195.666666666666</v>
      </c>
      <c r="W67" s="1245">
        <v>0.54166666666666596</v>
      </c>
      <c r="X67" s="1245">
        <v>0.45833333333333298</v>
      </c>
    </row>
    <row r="68" spans="15:24" ht="16.5" x14ac:dyDescent="0.3">
      <c r="O68" s="1244">
        <v>1100</v>
      </c>
      <c r="P68" s="1244">
        <v>198.4</v>
      </c>
      <c r="Q68" s="1245">
        <v>0.55000000000000004</v>
      </c>
      <c r="R68" s="1245">
        <v>0.44999999999999901</v>
      </c>
      <c r="S68" s="1244">
        <v>198.4</v>
      </c>
      <c r="T68" s="1245">
        <v>0.55000000000000004</v>
      </c>
      <c r="U68" s="1245">
        <v>0.44999999999999901</v>
      </c>
      <c r="V68" s="1244">
        <v>198.4</v>
      </c>
      <c r="W68" s="1245">
        <v>0.55000000000000004</v>
      </c>
      <c r="X68" s="1245">
        <v>0.44999999999999901</v>
      </c>
    </row>
    <row r="69" spans="15:24" ht="16.5" x14ac:dyDescent="0.3">
      <c r="O69" s="1244">
        <v>1116.6666666666599</v>
      </c>
      <c r="P69" s="1244">
        <v>201.13333333333301</v>
      </c>
      <c r="Q69" s="1245">
        <v>0.55833333333333302</v>
      </c>
      <c r="R69" s="1245">
        <v>0.44166666666666599</v>
      </c>
      <c r="S69" s="1244">
        <v>201.13333333333301</v>
      </c>
      <c r="T69" s="1245">
        <v>0.55833333333333302</v>
      </c>
      <c r="U69" s="1245">
        <v>0.44166666666666599</v>
      </c>
      <c r="V69" s="1244">
        <v>201.13333333333301</v>
      </c>
      <c r="W69" s="1245">
        <v>0.55833333333333302</v>
      </c>
      <c r="X69" s="1245">
        <v>0.44166666666666599</v>
      </c>
    </row>
    <row r="70" spans="15:24" ht="16.5" x14ac:dyDescent="0.3">
      <c r="O70" s="1244">
        <v>1133.3333333333301</v>
      </c>
      <c r="P70" s="1244">
        <v>203.86666666666599</v>
      </c>
      <c r="Q70" s="1245">
        <v>0.56666666666666599</v>
      </c>
      <c r="R70" s="1245">
        <v>0.43333333333333302</v>
      </c>
      <c r="S70" s="1244">
        <v>203.86666666666599</v>
      </c>
      <c r="T70" s="1245">
        <v>0.56666666666666599</v>
      </c>
      <c r="U70" s="1245">
        <v>0.43333333333333302</v>
      </c>
      <c r="V70" s="1244">
        <v>203.86666666666599</v>
      </c>
      <c r="W70" s="1245">
        <v>0.56666666666666599</v>
      </c>
      <c r="X70" s="1245">
        <v>0.43333333333333302</v>
      </c>
    </row>
    <row r="71" spans="15:24" ht="16.5" x14ac:dyDescent="0.3">
      <c r="O71" s="1244">
        <v>1150</v>
      </c>
      <c r="P71" s="1244">
        <v>206.6</v>
      </c>
      <c r="Q71" s="1245">
        <v>0.57499999999999996</v>
      </c>
      <c r="R71" s="1245">
        <v>0.42499999999999999</v>
      </c>
      <c r="S71" s="1244">
        <v>206.6</v>
      </c>
      <c r="T71" s="1245">
        <v>0.57499999999999996</v>
      </c>
      <c r="U71" s="1245">
        <v>0.42499999999999999</v>
      </c>
      <c r="V71" s="1244">
        <v>206.6</v>
      </c>
      <c r="W71" s="1245">
        <v>0.57499999999999996</v>
      </c>
      <c r="X71" s="1245">
        <v>0.42499999999999999</v>
      </c>
    </row>
    <row r="72" spans="15:24" ht="16.5" x14ac:dyDescent="0.3">
      <c r="O72" s="1244">
        <v>1166.6666666666599</v>
      </c>
      <c r="P72" s="1244">
        <v>209.333333333333</v>
      </c>
      <c r="Q72" s="1245">
        <v>0.58333333333333304</v>
      </c>
      <c r="R72" s="1245">
        <v>0.41666666666666602</v>
      </c>
      <c r="S72" s="1244">
        <v>209.333333333333</v>
      </c>
      <c r="T72" s="1245">
        <v>0.58333333333333304</v>
      </c>
      <c r="U72" s="1245">
        <v>0.41666666666666602</v>
      </c>
      <c r="V72" s="1244">
        <v>209.333333333333</v>
      </c>
      <c r="W72" s="1245">
        <v>0.58333333333333304</v>
      </c>
      <c r="X72" s="1245">
        <v>0.41666666666666602</v>
      </c>
    </row>
    <row r="73" spans="15:24" ht="16.5" x14ac:dyDescent="0.3">
      <c r="O73" s="1244">
        <v>1183.3333333333301</v>
      </c>
      <c r="P73" s="1244">
        <v>212.06666666666601</v>
      </c>
      <c r="Q73" s="1245">
        <v>0.59166666666666601</v>
      </c>
      <c r="R73" s="1245">
        <v>0.40833333333333299</v>
      </c>
      <c r="S73" s="1244">
        <v>212.06666666666601</v>
      </c>
      <c r="T73" s="1245">
        <v>0.59166666666666601</v>
      </c>
      <c r="U73" s="1245">
        <v>0.40833333333333299</v>
      </c>
      <c r="V73" s="1244">
        <v>212.06666666666601</v>
      </c>
      <c r="W73" s="1245">
        <v>0.59166666666666601</v>
      </c>
      <c r="X73" s="1245">
        <v>0.40833333333333299</v>
      </c>
    </row>
    <row r="74" spans="15:24" ht="16.5" x14ac:dyDescent="0.3">
      <c r="O74" s="1244">
        <v>1200</v>
      </c>
      <c r="P74" s="1244">
        <v>214.79999999999899</v>
      </c>
      <c r="Q74" s="1245">
        <v>0.6</v>
      </c>
      <c r="R74" s="1245">
        <v>0.4</v>
      </c>
      <c r="S74" s="1244">
        <v>214.79999999999899</v>
      </c>
      <c r="T74" s="1245">
        <v>0.6</v>
      </c>
      <c r="U74" s="1245">
        <v>0.4</v>
      </c>
      <c r="V74" s="1244">
        <v>214.79999999999899</v>
      </c>
      <c r="W74" s="1245">
        <v>0.6</v>
      </c>
      <c r="X74" s="1245">
        <v>0.4</v>
      </c>
    </row>
    <row r="75" spans="15:24" ht="16.5" x14ac:dyDescent="0.3">
      <c r="O75" s="1244">
        <v>1216.6666666666599</v>
      </c>
      <c r="P75" s="1244">
        <v>217.53333333333299</v>
      </c>
      <c r="Q75" s="1245">
        <v>0.60833333333333295</v>
      </c>
      <c r="R75" s="1245">
        <v>0.391666666666666</v>
      </c>
      <c r="S75" s="1244">
        <v>217.53333333333299</v>
      </c>
      <c r="T75" s="1245">
        <v>0.60833333333333295</v>
      </c>
      <c r="U75" s="1245">
        <v>0.391666666666666</v>
      </c>
      <c r="V75" s="1244">
        <v>217.53333333333299</v>
      </c>
      <c r="W75" s="1245">
        <v>0.60833333333333295</v>
      </c>
      <c r="X75" s="1245">
        <v>0.391666666666666</v>
      </c>
    </row>
    <row r="76" spans="15:24" ht="16.5" x14ac:dyDescent="0.3">
      <c r="O76" s="1244">
        <v>1233.3333333333301</v>
      </c>
      <c r="P76" s="1244">
        <v>220.266666666666</v>
      </c>
      <c r="Q76" s="1245">
        <v>0.61666666666666603</v>
      </c>
      <c r="R76" s="1245">
        <v>0.38333333333333303</v>
      </c>
      <c r="S76" s="1244">
        <v>220.266666666666</v>
      </c>
      <c r="T76" s="1245">
        <v>0.61666666666666603</v>
      </c>
      <c r="U76" s="1245">
        <v>0.38333333333333303</v>
      </c>
      <c r="V76" s="1244">
        <v>220.266666666666</v>
      </c>
      <c r="W76" s="1245">
        <v>0.61666666666666603</v>
      </c>
      <c r="X76" s="1245">
        <v>0.38333333333333303</v>
      </c>
    </row>
    <row r="77" spans="15:24" ht="16.5" x14ac:dyDescent="0.3">
      <c r="O77" s="1244">
        <v>1250</v>
      </c>
      <c r="P77" s="1244">
        <v>223</v>
      </c>
      <c r="Q77" s="1245">
        <v>0.625</v>
      </c>
      <c r="R77" s="1245">
        <v>0.375</v>
      </c>
      <c r="S77" s="1244">
        <v>223</v>
      </c>
      <c r="T77" s="1245">
        <v>0.625</v>
      </c>
      <c r="U77" s="1245">
        <v>0.375</v>
      </c>
      <c r="V77" s="1244">
        <v>223</v>
      </c>
      <c r="W77" s="1245">
        <v>0.625</v>
      </c>
      <c r="X77" s="1245">
        <v>0.375</v>
      </c>
    </row>
    <row r="78" spans="15:24" ht="16.5" x14ac:dyDescent="0.3">
      <c r="O78" s="1244">
        <v>1266.6666666666599</v>
      </c>
      <c r="P78" s="1244">
        <v>225.73333333333301</v>
      </c>
      <c r="Q78" s="1245">
        <v>0.63333333333333297</v>
      </c>
      <c r="R78" s="1245">
        <v>0.36666666666666597</v>
      </c>
      <c r="S78" s="1244">
        <v>225.73333333333301</v>
      </c>
      <c r="T78" s="1245">
        <v>0.63333333333333297</v>
      </c>
      <c r="U78" s="1245">
        <v>0.36666666666666597</v>
      </c>
      <c r="V78" s="1244">
        <v>225.73333333333301</v>
      </c>
      <c r="W78" s="1245">
        <v>0.63333333333333297</v>
      </c>
      <c r="X78" s="1245">
        <v>0.36666666666666597</v>
      </c>
    </row>
    <row r="79" spans="15:24" ht="16.5" x14ac:dyDescent="0.3">
      <c r="O79" s="1244">
        <v>1283.3333333333301</v>
      </c>
      <c r="P79" s="1244">
        <v>228.46666666666599</v>
      </c>
      <c r="Q79" s="1245">
        <v>0.64166666666666605</v>
      </c>
      <c r="R79" s="1245">
        <v>0.358333333333333</v>
      </c>
      <c r="S79" s="1244">
        <v>228.46666666666599</v>
      </c>
      <c r="T79" s="1245">
        <v>0.64166666666666605</v>
      </c>
      <c r="U79" s="1245">
        <v>0.358333333333333</v>
      </c>
      <c r="V79" s="1244">
        <v>228.46666666666599</v>
      </c>
      <c r="W79" s="1245">
        <v>0.64166666666666605</v>
      </c>
      <c r="X79" s="1245">
        <v>0.358333333333333</v>
      </c>
    </row>
    <row r="80" spans="15:24" ht="16.5" x14ac:dyDescent="0.3">
      <c r="O80" s="1244">
        <v>1300</v>
      </c>
      <c r="P80" s="1244">
        <v>231.2</v>
      </c>
      <c r="Q80" s="1245">
        <v>0.65</v>
      </c>
      <c r="R80" s="1245">
        <v>0.35</v>
      </c>
      <c r="S80" s="1244">
        <v>231.2</v>
      </c>
      <c r="T80" s="1245">
        <v>0.65</v>
      </c>
      <c r="U80" s="1245">
        <v>0.35</v>
      </c>
      <c r="V80" s="1244">
        <v>231.2</v>
      </c>
      <c r="W80" s="1245">
        <v>0.65</v>
      </c>
      <c r="X80" s="1245">
        <v>0.35</v>
      </c>
    </row>
    <row r="81" spans="15:24" ht="16.5" x14ac:dyDescent="0.3">
      <c r="O81" s="1244">
        <v>1316.6666666666599</v>
      </c>
      <c r="P81" s="1244">
        <v>233.933333333333</v>
      </c>
      <c r="Q81" s="1245">
        <v>0.65833333333333299</v>
      </c>
      <c r="R81" s="1245">
        <v>0.34166666666666601</v>
      </c>
      <c r="S81" s="1244">
        <v>233.933333333333</v>
      </c>
      <c r="T81" s="1245">
        <v>0.65833333333333299</v>
      </c>
      <c r="U81" s="1245">
        <v>0.34166666666666601</v>
      </c>
      <c r="V81" s="1244">
        <v>233.933333333333</v>
      </c>
      <c r="W81" s="1245">
        <v>0.65833333333333299</v>
      </c>
      <c r="X81" s="1245">
        <v>0.34166666666666601</v>
      </c>
    </row>
    <row r="82" spans="15:24" ht="16.5" x14ac:dyDescent="0.3">
      <c r="O82" s="1244">
        <v>1333.3333333333301</v>
      </c>
      <c r="P82" s="1244">
        <v>236.666666666666</v>
      </c>
      <c r="Q82" s="1245">
        <v>0.66666666666666596</v>
      </c>
      <c r="R82" s="1245">
        <v>0.33333333333333298</v>
      </c>
      <c r="S82" s="1244">
        <v>236.666666666666</v>
      </c>
      <c r="T82" s="1245">
        <v>0.66666666666666596</v>
      </c>
      <c r="U82" s="1245">
        <v>0.33333333333333298</v>
      </c>
      <c r="V82" s="1244">
        <v>236.666666666666</v>
      </c>
      <c r="W82" s="1245">
        <v>0.66666666666666596</v>
      </c>
      <c r="X82" s="1245">
        <v>0.33333333333333298</v>
      </c>
    </row>
    <row r="83" spans="15:24" ht="16.5" x14ac:dyDescent="0.3">
      <c r="O83" s="1244">
        <v>1350</v>
      </c>
      <c r="P83" s="1244">
        <v>239.4</v>
      </c>
      <c r="Q83" s="1245">
        <v>0.67500000000000004</v>
      </c>
      <c r="R83" s="1245">
        <v>0.32499999999999901</v>
      </c>
      <c r="S83" s="1244">
        <v>239.4</v>
      </c>
      <c r="T83" s="1245">
        <v>0.67500000000000004</v>
      </c>
      <c r="U83" s="1245">
        <v>0.32499999999999901</v>
      </c>
      <c r="V83" s="1244">
        <v>239.4</v>
      </c>
      <c r="W83" s="1245">
        <v>0.67500000000000004</v>
      </c>
      <c r="X83" s="1245">
        <v>0.32499999999999901</v>
      </c>
    </row>
    <row r="84" spans="15:24" ht="16.5" x14ac:dyDescent="0.3">
      <c r="O84" s="1244">
        <v>1366.6666666666599</v>
      </c>
      <c r="P84" s="1244">
        <v>242.13333333333301</v>
      </c>
      <c r="Q84" s="1245">
        <v>0.68333333333333302</v>
      </c>
      <c r="R84" s="1245">
        <v>0.31666666666666599</v>
      </c>
      <c r="S84" s="1244">
        <v>242.13333333333301</v>
      </c>
      <c r="T84" s="1245">
        <v>0.68333333333333302</v>
      </c>
      <c r="U84" s="1245">
        <v>0.31666666666666599</v>
      </c>
      <c r="V84" s="1244">
        <v>242.13333333333301</v>
      </c>
      <c r="W84" s="1245">
        <v>0.68333333333333302</v>
      </c>
      <c r="X84" s="1245">
        <v>0.31666666666666599</v>
      </c>
    </row>
    <row r="85" spans="15:24" ht="16.5" x14ac:dyDescent="0.3">
      <c r="O85" s="1244">
        <v>1383.3333333333301</v>
      </c>
      <c r="P85" s="1244">
        <v>244.86666666666599</v>
      </c>
      <c r="Q85" s="1245">
        <v>0.69166666666666599</v>
      </c>
      <c r="R85" s="1245">
        <v>0.30833333333333302</v>
      </c>
      <c r="S85" s="1244">
        <v>244.86666666666599</v>
      </c>
      <c r="T85" s="1245">
        <v>0.69166666666666599</v>
      </c>
      <c r="U85" s="1245">
        <v>0.30833333333333302</v>
      </c>
      <c r="V85" s="1244">
        <v>244.86666666666599</v>
      </c>
      <c r="W85" s="1245">
        <v>0.69166666666666599</v>
      </c>
      <c r="X85" s="1245">
        <v>0.30833333333333302</v>
      </c>
    </row>
    <row r="86" spans="15:24" ht="16.5" x14ac:dyDescent="0.3">
      <c r="O86" s="1244">
        <v>1400</v>
      </c>
      <c r="P86" s="1244">
        <v>247.6</v>
      </c>
      <c r="Q86" s="1245">
        <v>0.7</v>
      </c>
      <c r="R86" s="1245">
        <v>0.3</v>
      </c>
      <c r="S86" s="1244">
        <v>247.6</v>
      </c>
      <c r="T86" s="1245">
        <v>0.7</v>
      </c>
      <c r="U86" s="1245">
        <v>0.3</v>
      </c>
      <c r="V86" s="1244">
        <v>247.6</v>
      </c>
      <c r="W86" s="1245">
        <v>0.7</v>
      </c>
      <c r="X86" s="1245">
        <v>0.3</v>
      </c>
    </row>
    <row r="87" spans="15:24" ht="16.5" x14ac:dyDescent="0.3">
      <c r="O87" s="1244">
        <v>1416.6666666666599</v>
      </c>
      <c r="P87" s="1244">
        <v>250.333333333333</v>
      </c>
      <c r="Q87" s="1245">
        <v>0.70833333333333304</v>
      </c>
      <c r="R87" s="1245">
        <v>0.29166666666666602</v>
      </c>
      <c r="S87" s="1244">
        <v>250.333333333333</v>
      </c>
      <c r="T87" s="1245">
        <v>0.70833333333333304</v>
      </c>
      <c r="U87" s="1245">
        <v>0.29166666666666602</v>
      </c>
      <c r="V87" s="1244">
        <v>250.333333333333</v>
      </c>
      <c r="W87" s="1245">
        <v>0.70833333333333304</v>
      </c>
      <c r="X87" s="1245">
        <v>0.29166666666666602</v>
      </c>
    </row>
    <row r="88" spans="15:24" ht="16.5" x14ac:dyDescent="0.3">
      <c r="O88" s="1244">
        <v>1433.3333333333301</v>
      </c>
      <c r="P88" s="1244">
        <v>253.06666666666601</v>
      </c>
      <c r="Q88" s="1245">
        <v>0.71666666666666601</v>
      </c>
      <c r="R88" s="1245">
        <v>0.28333333333333299</v>
      </c>
      <c r="S88" s="1244">
        <v>253.06666666666601</v>
      </c>
      <c r="T88" s="1245">
        <v>0.71666666666666601</v>
      </c>
      <c r="U88" s="1245">
        <v>0.28333333333333299</v>
      </c>
      <c r="V88" s="1244">
        <v>253.06666666666601</v>
      </c>
      <c r="W88" s="1245">
        <v>0.71666666666666601</v>
      </c>
      <c r="X88" s="1245">
        <v>0.28333333333333299</v>
      </c>
    </row>
    <row r="89" spans="15:24" ht="16.5" x14ac:dyDescent="0.3">
      <c r="O89" s="1244">
        <v>1450</v>
      </c>
      <c r="P89" s="1244">
        <v>255.79999999999899</v>
      </c>
      <c r="Q89" s="1245">
        <v>0.72499999999999998</v>
      </c>
      <c r="R89" s="1245">
        <v>0.27500000000000002</v>
      </c>
      <c r="S89" s="1244">
        <v>255.79999999999899</v>
      </c>
      <c r="T89" s="1245">
        <v>0.72499999999999998</v>
      </c>
      <c r="U89" s="1245">
        <v>0.27500000000000002</v>
      </c>
      <c r="V89" s="1244">
        <v>255.79999999999899</v>
      </c>
      <c r="W89" s="1245">
        <v>0.72499999999999998</v>
      </c>
      <c r="X89" s="1245">
        <v>0.27500000000000002</v>
      </c>
    </row>
    <row r="90" spans="15:24" ht="16.5" x14ac:dyDescent="0.3">
      <c r="O90" s="1244">
        <v>1466.6666666666599</v>
      </c>
      <c r="P90" s="1244">
        <v>258.53333333333302</v>
      </c>
      <c r="Q90" s="1245">
        <v>0.73333333333333295</v>
      </c>
      <c r="R90" s="1245">
        <v>0.266666666666666</v>
      </c>
      <c r="S90" s="1244">
        <v>258.53333333333302</v>
      </c>
      <c r="T90" s="1245">
        <v>0.73333333333333295</v>
      </c>
      <c r="U90" s="1245">
        <v>0.266666666666666</v>
      </c>
      <c r="V90" s="1244">
        <v>258.53333333333302</v>
      </c>
      <c r="W90" s="1245">
        <v>0.73333333333333295</v>
      </c>
      <c r="X90" s="1245">
        <v>0.266666666666666</v>
      </c>
    </row>
    <row r="91" spans="15:24" ht="16.5" x14ac:dyDescent="0.3">
      <c r="O91" s="1244">
        <v>1483.3333333333301</v>
      </c>
      <c r="P91" s="1244">
        <v>261.26666666666603</v>
      </c>
      <c r="Q91" s="1245">
        <v>0.74166666666666603</v>
      </c>
      <c r="R91" s="1245">
        <v>0.25833333333333303</v>
      </c>
      <c r="S91" s="1244">
        <v>261.26666666666603</v>
      </c>
      <c r="T91" s="1245">
        <v>0.74166666666666603</v>
      </c>
      <c r="U91" s="1245">
        <v>0.25833333333333303</v>
      </c>
      <c r="V91" s="1244">
        <v>261.26666666666603</v>
      </c>
      <c r="W91" s="1245">
        <v>0.74166666666666603</v>
      </c>
      <c r="X91" s="1245">
        <v>0.25833333333333303</v>
      </c>
    </row>
    <row r="92" spans="15:24" ht="16.5" x14ac:dyDescent="0.3">
      <c r="O92" s="1244">
        <v>1500</v>
      </c>
      <c r="P92" s="1244">
        <v>264</v>
      </c>
      <c r="Q92" s="1245">
        <v>0.75</v>
      </c>
      <c r="R92" s="1245">
        <v>0.25</v>
      </c>
      <c r="S92" s="1244">
        <v>264</v>
      </c>
      <c r="T92" s="1245">
        <v>0.75</v>
      </c>
      <c r="U92" s="1245">
        <v>0.25</v>
      </c>
      <c r="V92" s="1244">
        <v>264</v>
      </c>
      <c r="W92" s="1245">
        <v>0.75</v>
      </c>
      <c r="X92" s="1245">
        <v>0.25</v>
      </c>
    </row>
    <row r="93" spans="15:24" ht="16.5" x14ac:dyDescent="0.3">
      <c r="O93" s="1244">
        <v>1516.6666666666599</v>
      </c>
      <c r="P93" s="1244">
        <v>266.73333333333301</v>
      </c>
      <c r="Q93" s="1245">
        <v>0.75833333333333297</v>
      </c>
      <c r="R93" s="1245">
        <v>0.241666666666666</v>
      </c>
      <c r="S93" s="1244">
        <v>266.73333333333301</v>
      </c>
      <c r="T93" s="1245">
        <v>0.75833333333333297</v>
      </c>
      <c r="U93" s="1245">
        <v>0.241666666666666</v>
      </c>
      <c r="V93" s="1244">
        <v>266.73333333333301</v>
      </c>
      <c r="W93" s="1245">
        <v>0.75833333333333297</v>
      </c>
      <c r="X93" s="1245">
        <v>0.241666666666666</v>
      </c>
    </row>
    <row r="94" spans="15:24" ht="16.5" x14ac:dyDescent="0.3">
      <c r="O94" s="1244">
        <v>1533.3333333333301</v>
      </c>
      <c r="P94" s="1244">
        <v>269.46666666666601</v>
      </c>
      <c r="Q94" s="1245">
        <v>0.76666666666666605</v>
      </c>
      <c r="R94" s="1245">
        <v>0.233333333333333</v>
      </c>
      <c r="S94" s="1244">
        <v>269.46666666666601</v>
      </c>
      <c r="T94" s="1245">
        <v>0.76666666666666605</v>
      </c>
      <c r="U94" s="1245">
        <v>0.233333333333333</v>
      </c>
      <c r="V94" s="1244">
        <v>269.46666666666601</v>
      </c>
      <c r="W94" s="1245">
        <v>0.76666666666666605</v>
      </c>
      <c r="X94" s="1245">
        <v>0.233333333333333</v>
      </c>
    </row>
    <row r="95" spans="15:24" ht="16.5" x14ac:dyDescent="0.3">
      <c r="O95" s="1244">
        <v>1550</v>
      </c>
      <c r="P95" s="1244">
        <v>272.2</v>
      </c>
      <c r="Q95" s="1245">
        <v>0.77500000000000002</v>
      </c>
      <c r="R95" s="1245">
        <v>0.22499999999999901</v>
      </c>
      <c r="S95" s="1244">
        <v>272.2</v>
      </c>
      <c r="T95" s="1245">
        <v>0.77500000000000002</v>
      </c>
      <c r="U95" s="1245">
        <v>0.22499999999999901</v>
      </c>
      <c r="V95" s="1244">
        <v>272.2</v>
      </c>
      <c r="W95" s="1245">
        <v>0.77500000000000002</v>
      </c>
      <c r="X95" s="1245">
        <v>0.22499999999999901</v>
      </c>
    </row>
    <row r="96" spans="15:24" ht="16.5" x14ac:dyDescent="0.3">
      <c r="O96" s="1244">
        <v>1566.6666666666599</v>
      </c>
      <c r="P96" s="1244">
        <v>274.933333333333</v>
      </c>
      <c r="Q96" s="1245">
        <v>0.78333333333333299</v>
      </c>
      <c r="R96" s="1245">
        <v>0.21666666666666601</v>
      </c>
      <c r="S96" s="1244">
        <v>274.933333333333</v>
      </c>
      <c r="T96" s="1245">
        <v>0.78333333333333299</v>
      </c>
      <c r="U96" s="1245">
        <v>0.21666666666666601</v>
      </c>
      <c r="V96" s="1244">
        <v>274.933333333333</v>
      </c>
      <c r="W96" s="1245">
        <v>0.78333333333333299</v>
      </c>
      <c r="X96" s="1245">
        <v>0.21666666666666601</v>
      </c>
    </row>
    <row r="97" spans="15:38" ht="16.5" x14ac:dyDescent="0.3">
      <c r="O97" s="1244">
        <v>1583.3333333333301</v>
      </c>
      <c r="P97" s="1244">
        <v>277.666666666666</v>
      </c>
      <c r="Q97" s="1245">
        <v>0.79166666666666596</v>
      </c>
      <c r="R97" s="1245">
        <v>0.20833333333333301</v>
      </c>
      <c r="S97" s="1244">
        <v>277.666666666666</v>
      </c>
      <c r="T97" s="1245">
        <v>0.79166666666666596</v>
      </c>
      <c r="U97" s="1245">
        <v>0.20833333333333301</v>
      </c>
      <c r="V97" s="1244">
        <v>277.666666666666</v>
      </c>
      <c r="W97" s="1245">
        <v>0.79166666666666596</v>
      </c>
      <c r="X97" s="1245">
        <v>0.20833333333333301</v>
      </c>
    </row>
    <row r="98" spans="15:38" ht="16.5" x14ac:dyDescent="0.3">
      <c r="O98" s="1244">
        <v>1600</v>
      </c>
      <c r="P98" s="1244">
        <v>280.39999999999998</v>
      </c>
      <c r="Q98" s="1245">
        <v>0.8</v>
      </c>
      <c r="R98" s="1245">
        <v>0.19999999999999901</v>
      </c>
      <c r="S98" s="1244">
        <v>280.39999999999998</v>
      </c>
      <c r="T98" s="1245">
        <v>0.8</v>
      </c>
      <c r="U98" s="1245">
        <v>0.19999999999999901</v>
      </c>
      <c r="V98" s="1244">
        <v>280.39999999999998</v>
      </c>
      <c r="W98" s="1245">
        <v>0.8</v>
      </c>
      <c r="X98" s="1245">
        <v>0.19999999999999901</v>
      </c>
    </row>
    <row r="99" spans="15:38" ht="16.5" x14ac:dyDescent="0.3">
      <c r="O99" s="1244">
        <v>1616.6666666666599</v>
      </c>
      <c r="P99" s="1244">
        <v>283.13333333333298</v>
      </c>
      <c r="Q99" s="1245">
        <v>0.80833333333333302</v>
      </c>
      <c r="R99" s="1245">
        <v>0.19166666666666601</v>
      </c>
      <c r="S99" s="1244">
        <v>283.13333333333298</v>
      </c>
      <c r="T99" s="1245">
        <v>0.80833333333333302</v>
      </c>
      <c r="U99" s="1245">
        <v>0.19166666666666601</v>
      </c>
      <c r="V99" s="1244">
        <v>283.13333333333298</v>
      </c>
      <c r="W99" s="1245">
        <v>0.80833333333333302</v>
      </c>
      <c r="X99" s="1245">
        <v>0.19166666666666601</v>
      </c>
    </row>
    <row r="100" spans="15:38" ht="16.5" x14ac:dyDescent="0.3">
      <c r="O100" s="1244">
        <v>1633.3333333333301</v>
      </c>
      <c r="P100" s="1244">
        <v>285.86666666666599</v>
      </c>
      <c r="Q100" s="1245">
        <v>0.81666666666666599</v>
      </c>
      <c r="R100" s="1245">
        <v>0.18333333333333299</v>
      </c>
      <c r="S100" s="1244">
        <v>285.86666666666599</v>
      </c>
      <c r="T100" s="1245">
        <v>0.81666666666666599</v>
      </c>
      <c r="U100" s="1245">
        <v>0.18333333333333299</v>
      </c>
      <c r="V100" s="1244">
        <v>285.86666666666599</v>
      </c>
      <c r="W100" s="1245">
        <v>0.81666666666666599</v>
      </c>
      <c r="X100" s="1245">
        <v>0.18333333333333299</v>
      </c>
    </row>
    <row r="101" spans="15:38" ht="16.5" x14ac:dyDescent="0.3">
      <c r="O101" s="1244">
        <v>1650</v>
      </c>
      <c r="P101" s="1244">
        <v>288.599999999999</v>
      </c>
      <c r="Q101" s="1245">
        <v>0.82499999999999996</v>
      </c>
      <c r="R101" s="1245">
        <v>0.17499999999999999</v>
      </c>
      <c r="S101" s="1244">
        <v>288.599999999999</v>
      </c>
      <c r="T101" s="1245">
        <v>0.82499999999999996</v>
      </c>
      <c r="U101" s="1245">
        <v>0.17499999999999999</v>
      </c>
      <c r="V101" s="1244">
        <v>288.599999999999</v>
      </c>
      <c r="W101" s="1245">
        <v>0.82499999999999996</v>
      </c>
      <c r="X101" s="1245">
        <v>0.17499999999999999</v>
      </c>
    </row>
    <row r="102" spans="15:38" ht="16.5" x14ac:dyDescent="0.3">
      <c r="O102" s="1244">
        <v>1666.6666666666599</v>
      </c>
      <c r="P102" s="1244">
        <v>291.33333333333297</v>
      </c>
      <c r="Q102" s="1245">
        <v>0.83333333333333304</v>
      </c>
      <c r="R102" s="1245">
        <v>0.16666666666666599</v>
      </c>
      <c r="S102" s="1244">
        <v>291.33333333333297</v>
      </c>
      <c r="T102" s="1245">
        <v>0.83333333333333304</v>
      </c>
      <c r="U102" s="1245">
        <v>0.16666666666666599</v>
      </c>
      <c r="V102" s="1244">
        <v>291.33333333333297</v>
      </c>
      <c r="W102" s="1245">
        <v>0.83333333333333304</v>
      </c>
      <c r="X102" s="1245">
        <v>0.16666666666666599</v>
      </c>
    </row>
    <row r="103" spans="15:38" ht="16.5" x14ac:dyDescent="0.3">
      <c r="O103" s="1244">
        <v>1683.3333333333301</v>
      </c>
      <c r="P103" s="1244">
        <v>294.06666666666598</v>
      </c>
      <c r="Q103" s="1245">
        <v>0.84166666666666601</v>
      </c>
      <c r="R103" s="1245">
        <v>0.15833333333333299</v>
      </c>
      <c r="S103" s="1244">
        <v>294.06666666666598</v>
      </c>
      <c r="T103" s="1245">
        <v>0.84166666666666601</v>
      </c>
      <c r="U103" s="1245">
        <v>0.15833333333333299</v>
      </c>
      <c r="V103" s="1244">
        <v>294.06666666666598</v>
      </c>
      <c r="W103" s="1245">
        <v>0.84166666666666601</v>
      </c>
      <c r="X103" s="1245">
        <v>0.15833333333333299</v>
      </c>
    </row>
    <row r="104" spans="15:38" ht="16.5" x14ac:dyDescent="0.3">
      <c r="O104" s="1244">
        <v>1700</v>
      </c>
      <c r="P104" s="1244">
        <v>296.8</v>
      </c>
      <c r="Q104" s="1245">
        <v>0.85</v>
      </c>
      <c r="R104" s="1245">
        <v>0.15</v>
      </c>
      <c r="S104" s="1244">
        <v>296.8</v>
      </c>
      <c r="T104" s="1245">
        <v>0.85</v>
      </c>
      <c r="U104" s="1245">
        <v>0.15</v>
      </c>
      <c r="V104" s="1244">
        <v>296.8</v>
      </c>
      <c r="W104" s="1245">
        <v>0.85</v>
      </c>
      <c r="X104" s="1245">
        <v>0.15</v>
      </c>
      <c r="AK104" s="1347"/>
      <c r="AL104" s="1202"/>
    </row>
    <row r="105" spans="15:38" ht="16.5" x14ac:dyDescent="0.3">
      <c r="O105" s="1244">
        <v>1716.6666666666599</v>
      </c>
      <c r="P105" s="1244">
        <v>299.53333333333302</v>
      </c>
      <c r="Q105" s="1245">
        <v>0.85833333333333295</v>
      </c>
      <c r="R105" s="1245">
        <v>0.141666666666666</v>
      </c>
      <c r="S105" s="1244">
        <v>299.53333333333302</v>
      </c>
      <c r="T105" s="1245">
        <v>0.85833333333333295</v>
      </c>
      <c r="U105" s="1245">
        <v>0.141666666666666</v>
      </c>
      <c r="V105" s="1244">
        <v>299.53333333333302</v>
      </c>
      <c r="W105" s="1245">
        <v>0.85833333333333295</v>
      </c>
      <c r="X105" s="1245">
        <v>0.141666666666666</v>
      </c>
      <c r="Z105" s="1202" t="s">
        <v>730</v>
      </c>
      <c r="AA105" s="1202">
        <v>1000</v>
      </c>
      <c r="AB105" s="1202" t="s">
        <v>730</v>
      </c>
      <c r="AC105" s="1202">
        <v>1000</v>
      </c>
      <c r="AJ105" s="1347"/>
      <c r="AL105" s="1202"/>
    </row>
    <row r="106" spans="15:38" ht="16.5" x14ac:dyDescent="0.3">
      <c r="O106" s="1244">
        <v>1733.3333333333301</v>
      </c>
      <c r="P106" s="1244">
        <v>302.26666666666603</v>
      </c>
      <c r="Q106" s="1245">
        <v>0.86666666666666603</v>
      </c>
      <c r="R106" s="1245">
        <v>0.133333333333333</v>
      </c>
      <c r="S106" s="1244">
        <v>302.26666666666603</v>
      </c>
      <c r="T106" s="1245">
        <v>0.86666666666666603</v>
      </c>
      <c r="U106" s="1245">
        <v>0.133333333333333</v>
      </c>
      <c r="V106" s="1244">
        <v>302.26666666666603</v>
      </c>
      <c r="W106" s="1245">
        <v>0.86666666666666603</v>
      </c>
      <c r="X106" s="1245">
        <v>0.133333333333333</v>
      </c>
      <c r="Z106" s="1202" t="s">
        <v>1574</v>
      </c>
      <c r="AA106" s="1202" t="s">
        <v>2666</v>
      </c>
      <c r="AB106" s="1202" t="s">
        <v>1574</v>
      </c>
      <c r="AC106" s="1202" t="s">
        <v>2666</v>
      </c>
      <c r="AJ106" s="1347"/>
      <c r="AL106" s="1202"/>
    </row>
    <row r="107" spans="15:38" ht="16.5" x14ac:dyDescent="0.3">
      <c r="O107" s="1244">
        <v>1750</v>
      </c>
      <c r="P107" s="1244">
        <v>305</v>
      </c>
      <c r="Q107" s="1245">
        <v>0.875</v>
      </c>
      <c r="R107" s="1245">
        <v>0.125</v>
      </c>
      <c r="S107" s="1244">
        <v>305</v>
      </c>
      <c r="T107" s="1245">
        <v>0.875</v>
      </c>
      <c r="U107" s="1245">
        <v>0.125</v>
      </c>
      <c r="V107" s="1244">
        <v>305</v>
      </c>
      <c r="W107" s="1245">
        <v>0.875</v>
      </c>
      <c r="X107" s="1245">
        <v>0.125</v>
      </c>
      <c r="Z107" s="1202" t="s">
        <v>3513</v>
      </c>
      <c r="AB107" s="1202" t="s">
        <v>3513</v>
      </c>
      <c r="AJ107" s="1347"/>
      <c r="AL107" s="1202"/>
    </row>
    <row r="108" spans="15:38" ht="16.5" x14ac:dyDescent="0.3">
      <c r="O108" s="1244">
        <v>1766.6666666666599</v>
      </c>
      <c r="P108" s="1244">
        <v>307.73333333333301</v>
      </c>
      <c r="Q108" s="1245">
        <v>0.88333333333333297</v>
      </c>
      <c r="R108" s="1245">
        <v>0.116666666666666</v>
      </c>
      <c r="S108" s="1244">
        <v>307.73333333333301</v>
      </c>
      <c r="T108" s="1245">
        <v>0.88333333333333297</v>
      </c>
      <c r="U108" s="1245">
        <v>0.116666666666666</v>
      </c>
      <c r="V108" s="1244">
        <v>307.73333333333301</v>
      </c>
      <c r="W108" s="1245">
        <v>0.88333333333333297</v>
      </c>
      <c r="X108" s="1245">
        <v>0.116666666666666</v>
      </c>
      <c r="Z108" s="1202" t="s">
        <v>807</v>
      </c>
      <c r="AA108" s="1202">
        <v>1500</v>
      </c>
      <c r="AB108" s="1202" t="s">
        <v>807</v>
      </c>
      <c r="AC108" s="1202">
        <v>1500</v>
      </c>
      <c r="AJ108" s="1347"/>
      <c r="AL108" s="1202"/>
    </row>
    <row r="109" spans="15:38" ht="16.5" x14ac:dyDescent="0.3">
      <c r="O109" s="1244">
        <v>1783.3333333333301</v>
      </c>
      <c r="P109" s="1244">
        <v>310.46666666666601</v>
      </c>
      <c r="Q109" s="1245">
        <v>0.89166666666666605</v>
      </c>
      <c r="R109" s="1245">
        <v>0.108333333333333</v>
      </c>
      <c r="S109" s="1244">
        <v>310.46666666666601</v>
      </c>
      <c r="T109" s="1245">
        <v>0.89166666666666605</v>
      </c>
      <c r="U109" s="1245">
        <v>0.108333333333333</v>
      </c>
      <c r="V109" s="1244">
        <v>310.46666666666601</v>
      </c>
      <c r="W109" s="1245">
        <v>0.89166666666666605</v>
      </c>
      <c r="X109" s="1245">
        <v>0.108333333333333</v>
      </c>
      <c r="Z109" s="1202" t="s">
        <v>467</v>
      </c>
      <c r="AA109" s="1202">
        <v>7</v>
      </c>
      <c r="AB109" s="1202" t="s">
        <v>730</v>
      </c>
      <c r="AC109" s="1202">
        <v>585</v>
      </c>
      <c r="AJ109" s="1347"/>
      <c r="AL109" s="1202"/>
    </row>
    <row r="110" spans="15:38" ht="16.5" x14ac:dyDescent="0.3">
      <c r="O110" s="1244">
        <v>1800</v>
      </c>
      <c r="P110" s="1244">
        <v>313.2</v>
      </c>
      <c r="Q110" s="1245">
        <v>0.9</v>
      </c>
      <c r="R110" s="1245">
        <v>9.9999999999999895E-2</v>
      </c>
      <c r="S110" s="1244">
        <v>313.2</v>
      </c>
      <c r="T110" s="1245">
        <v>0.9</v>
      </c>
      <c r="U110" s="1245">
        <v>9.9999999999999895E-2</v>
      </c>
      <c r="V110" s="1244">
        <v>313.2</v>
      </c>
      <c r="W110" s="1245">
        <v>0.9</v>
      </c>
      <c r="X110" s="1245">
        <v>9.9999999999999895E-2</v>
      </c>
      <c r="Z110" s="1202" t="s">
        <v>1571</v>
      </c>
      <c r="AA110" s="1202">
        <v>1</v>
      </c>
      <c r="AB110" s="1202" t="s">
        <v>467</v>
      </c>
      <c r="AC110" s="1202">
        <v>7</v>
      </c>
      <c r="AJ110" s="1347"/>
      <c r="AL110" s="1202"/>
    </row>
    <row r="111" spans="15:38" ht="16.5" x14ac:dyDescent="0.3">
      <c r="O111" s="1244">
        <v>1816.6666666666599</v>
      </c>
      <c r="P111" s="1244">
        <v>315.933333333333</v>
      </c>
      <c r="Q111" s="1245">
        <v>0.90833333333333299</v>
      </c>
      <c r="R111" s="1245">
        <v>9.1666666666666605E-2</v>
      </c>
      <c r="S111" s="1244">
        <v>315.933333333333</v>
      </c>
      <c r="T111" s="1245">
        <v>0.90833333333333299</v>
      </c>
      <c r="U111" s="1245">
        <v>9.1666666666666605E-2</v>
      </c>
      <c r="V111" s="1244">
        <v>315.933333333333</v>
      </c>
      <c r="W111" s="1245">
        <v>0.90833333333333299</v>
      </c>
      <c r="X111" s="1245">
        <v>9.1666666666666605E-2</v>
      </c>
      <c r="Z111" s="1202" t="s">
        <v>698</v>
      </c>
      <c r="AA111" s="1202">
        <v>2.5</v>
      </c>
      <c r="AB111" s="1202" t="s">
        <v>1571</v>
      </c>
      <c r="AC111" s="1202">
        <v>1</v>
      </c>
      <c r="AJ111" s="1347"/>
      <c r="AL111" s="1202"/>
    </row>
    <row r="112" spans="15:38" ht="16.5" x14ac:dyDescent="0.3">
      <c r="O112" s="1244">
        <v>1833.3333333333301</v>
      </c>
      <c r="P112" s="1244">
        <v>318.666666666666</v>
      </c>
      <c r="Q112" s="1245">
        <v>0.91666666666666596</v>
      </c>
      <c r="R112" s="1245">
        <v>8.3333333333333301E-2</v>
      </c>
      <c r="S112" s="1244">
        <v>318.666666666666</v>
      </c>
      <c r="T112" s="1245">
        <v>0.91666666666666596</v>
      </c>
      <c r="U112" s="1245">
        <v>8.3333333333333301E-2</v>
      </c>
      <c r="V112" s="1244">
        <v>318.666666666666</v>
      </c>
      <c r="W112" s="1245">
        <v>0.91666666666666596</v>
      </c>
      <c r="X112" s="1245">
        <v>8.3333333333333301E-2</v>
      </c>
      <c r="Z112" s="1202" t="s">
        <v>730</v>
      </c>
      <c r="AA112" s="1202">
        <v>585</v>
      </c>
      <c r="AB112" s="1202" t="s">
        <v>698</v>
      </c>
      <c r="AC112" s="1202">
        <v>2.5</v>
      </c>
      <c r="AJ112" s="1347"/>
      <c r="AL112" s="1202"/>
    </row>
    <row r="113" spans="15:38" ht="16.5" x14ac:dyDescent="0.3">
      <c r="O113" s="1244">
        <v>1850</v>
      </c>
      <c r="P113" s="1244">
        <v>321.39999999999998</v>
      </c>
      <c r="Q113" s="1245">
        <v>0.92500000000000004</v>
      </c>
      <c r="R113" s="1245">
        <v>7.49999999999999E-2</v>
      </c>
      <c r="S113" s="1244">
        <v>321.39999999999998</v>
      </c>
      <c r="T113" s="1245">
        <v>0.92500000000000004</v>
      </c>
      <c r="U113" s="1245">
        <v>7.49999999999999E-2</v>
      </c>
      <c r="V113" s="1244">
        <v>321.39999999999998</v>
      </c>
      <c r="W113" s="1245">
        <v>0.92500000000000004</v>
      </c>
      <c r="X113" s="1245">
        <v>7.49999999999999E-2</v>
      </c>
      <c r="Z113" s="1202" t="s">
        <v>3514</v>
      </c>
      <c r="AB113" s="1202" t="s">
        <v>555</v>
      </c>
      <c r="AJ113" s="1347"/>
      <c r="AL113" s="1202"/>
    </row>
    <row r="114" spans="15:38" ht="16.5" x14ac:dyDescent="0.3">
      <c r="O114" s="1244">
        <v>1866.6666666666599</v>
      </c>
      <c r="P114" s="1244">
        <v>324.13333333333298</v>
      </c>
      <c r="Q114" s="1245">
        <v>0.93333333333333302</v>
      </c>
      <c r="R114" s="1245">
        <v>6.6666666666666596E-2</v>
      </c>
      <c r="S114" s="1244">
        <v>324.13333333333298</v>
      </c>
      <c r="T114" s="1245">
        <v>0.93333333333333302</v>
      </c>
      <c r="U114" s="1245">
        <v>6.6666666666666596E-2</v>
      </c>
      <c r="V114" s="1244">
        <v>324.13333333333298</v>
      </c>
      <c r="W114" s="1245">
        <v>0.93333333333333302</v>
      </c>
      <c r="X114" s="1245">
        <v>6.6666666666666596E-2</v>
      </c>
      <c r="Z114" s="1202" t="s">
        <v>3513</v>
      </c>
      <c r="AB114" s="1202" t="s">
        <v>3513</v>
      </c>
      <c r="AJ114" s="1347"/>
      <c r="AL114" s="1202"/>
    </row>
    <row r="115" spans="15:38" ht="16.5" x14ac:dyDescent="0.3">
      <c r="O115" s="1244">
        <v>1883.3333333333301</v>
      </c>
      <c r="P115" s="1244">
        <v>326.86666666666599</v>
      </c>
      <c r="Q115" s="1245">
        <v>0.94166666666666599</v>
      </c>
      <c r="R115" s="1245">
        <v>5.83333333333333E-2</v>
      </c>
      <c r="S115" s="1244">
        <v>326.86666666666599</v>
      </c>
      <c r="T115" s="1245">
        <v>0.94166666666666599</v>
      </c>
      <c r="U115" s="1245">
        <v>5.83333333333333E-2</v>
      </c>
      <c r="V115" s="1244">
        <v>326.86666666666599</v>
      </c>
      <c r="W115" s="1245">
        <v>0.94166666666666599</v>
      </c>
      <c r="X115" s="1245">
        <v>5.83333333333333E-2</v>
      </c>
      <c r="Z115" s="1202" t="s">
        <v>807</v>
      </c>
      <c r="AA115" s="1202">
        <v>500</v>
      </c>
      <c r="AB115" s="1202" t="s">
        <v>807</v>
      </c>
      <c r="AC115" s="1202">
        <v>500</v>
      </c>
      <c r="AJ115" s="1347"/>
      <c r="AL115" s="1202"/>
    </row>
    <row r="116" spans="15:38" ht="16.5" x14ac:dyDescent="0.3">
      <c r="O116" s="1244">
        <v>1900</v>
      </c>
      <c r="P116" s="1244">
        <v>329.599999999999</v>
      </c>
      <c r="Q116" s="1245">
        <v>0.95</v>
      </c>
      <c r="R116" s="1245">
        <v>0.05</v>
      </c>
      <c r="S116" s="1244">
        <v>329.599999999999</v>
      </c>
      <c r="T116" s="1245">
        <v>0.95</v>
      </c>
      <c r="U116" s="1245">
        <v>0.05</v>
      </c>
      <c r="V116" s="1244">
        <v>329.599999999999</v>
      </c>
      <c r="W116" s="1245">
        <v>0.95</v>
      </c>
      <c r="X116" s="1245">
        <v>0.05</v>
      </c>
      <c r="Z116" s="1202" t="s">
        <v>467</v>
      </c>
      <c r="AA116" s="1202">
        <v>7</v>
      </c>
      <c r="AB116" s="1202" t="s">
        <v>467</v>
      </c>
      <c r="AC116" s="1202">
        <v>7</v>
      </c>
      <c r="AJ116" s="1347"/>
      <c r="AL116" s="1202"/>
    </row>
    <row r="117" spans="15:38" ht="16.5" x14ac:dyDescent="0.3">
      <c r="O117" s="1244">
        <v>1916.6666666666599</v>
      </c>
      <c r="P117" s="1244">
        <v>332.33333333333297</v>
      </c>
      <c r="Q117" s="1245">
        <v>0.95833333333333304</v>
      </c>
      <c r="R117" s="1245">
        <v>4.1666666666666602E-2</v>
      </c>
      <c r="S117" s="1244">
        <v>332.33333333333297</v>
      </c>
      <c r="T117" s="1245">
        <v>0.95833333333333304</v>
      </c>
      <c r="U117" s="1245">
        <v>4.1666666666666602E-2</v>
      </c>
      <c r="V117" s="1244">
        <v>332.33333333333297</v>
      </c>
      <c r="W117" s="1245">
        <v>0.95833333333333304</v>
      </c>
      <c r="X117" s="1245">
        <v>4.1666666666666602E-2</v>
      </c>
      <c r="Z117" s="1202" t="s">
        <v>698</v>
      </c>
      <c r="AA117" s="1202">
        <v>5</v>
      </c>
      <c r="AB117" s="1202" t="s">
        <v>698</v>
      </c>
      <c r="AC117" s="1202">
        <v>5</v>
      </c>
      <c r="AJ117" s="1347"/>
      <c r="AL117" s="1202"/>
    </row>
    <row r="118" spans="15:38" ht="16.5" x14ac:dyDescent="0.3">
      <c r="O118" s="1244">
        <v>1933.3333333333301</v>
      </c>
      <c r="P118" s="1244">
        <v>335.06666666666598</v>
      </c>
      <c r="Q118" s="1245">
        <v>0.96666666666666601</v>
      </c>
      <c r="R118" s="1245">
        <v>3.3333333333333298E-2</v>
      </c>
      <c r="S118" s="1244">
        <v>335.06666666666598</v>
      </c>
      <c r="T118" s="1245">
        <v>0.96666666666666601</v>
      </c>
      <c r="U118" s="1245">
        <v>3.3333333333333298E-2</v>
      </c>
      <c r="V118" s="1244">
        <v>335.06666666666598</v>
      </c>
      <c r="W118" s="1245">
        <v>0.96666666666666601</v>
      </c>
      <c r="X118" s="1245">
        <v>3.3333333333333298E-2</v>
      </c>
      <c r="Z118" s="1202" t="s">
        <v>555</v>
      </c>
      <c r="AB118" s="1202" t="s">
        <v>555</v>
      </c>
      <c r="AJ118" s="1347"/>
      <c r="AL118" s="1202"/>
    </row>
    <row r="119" spans="15:38" ht="16.5" x14ac:dyDescent="0.3">
      <c r="O119" s="1244">
        <v>1950</v>
      </c>
      <c r="P119" s="1244">
        <v>337.8</v>
      </c>
      <c r="Q119" s="1245">
        <v>0.97499999999999998</v>
      </c>
      <c r="R119" s="1245">
        <v>2.5000000000000001E-2</v>
      </c>
      <c r="S119" s="1244">
        <v>337.8</v>
      </c>
      <c r="T119" s="1245">
        <v>0.97499999999999998</v>
      </c>
      <c r="U119" s="1245">
        <v>2.5000000000000001E-2</v>
      </c>
      <c r="V119" s="1244">
        <v>337.8</v>
      </c>
      <c r="W119" s="1245">
        <v>0.97499999999999998</v>
      </c>
      <c r="X119" s="1245">
        <v>2.5000000000000001E-2</v>
      </c>
      <c r="Z119" s="1202" t="s">
        <v>2667</v>
      </c>
      <c r="AB119" s="1202" t="s">
        <v>2667</v>
      </c>
      <c r="AJ119" s="1347"/>
      <c r="AL119" s="1202"/>
    </row>
    <row r="120" spans="15:38" ht="16.5" x14ac:dyDescent="0.3">
      <c r="O120" s="1244">
        <v>1966.6666666666599</v>
      </c>
      <c r="P120" s="1244">
        <v>340.53333333333302</v>
      </c>
      <c r="Q120" s="1245">
        <v>0.98333333333333295</v>
      </c>
      <c r="R120" s="1245">
        <v>1.6666666666666601E-2</v>
      </c>
      <c r="S120" s="1244">
        <v>340.53333333333302</v>
      </c>
      <c r="T120" s="1245">
        <v>0.98333333333333295</v>
      </c>
      <c r="U120" s="1245">
        <v>1.6666666666666601E-2</v>
      </c>
      <c r="V120" s="1244">
        <v>340.53333333333302</v>
      </c>
      <c r="W120" s="1245">
        <v>0.98333333333333295</v>
      </c>
      <c r="X120" s="1245">
        <v>1.6666666666666601E-2</v>
      </c>
      <c r="AJ120" s="1347"/>
      <c r="AL120" s="1202"/>
    </row>
    <row r="121" spans="15:38" ht="16.5" x14ac:dyDescent="0.3">
      <c r="O121" s="1244">
        <v>1983.3333333333301</v>
      </c>
      <c r="P121" s="1244">
        <v>343.26666666666603</v>
      </c>
      <c r="Q121" s="1245">
        <v>0.99166666666666603</v>
      </c>
      <c r="R121" s="1245">
        <v>8.3333333333334095E-3</v>
      </c>
      <c r="S121" s="1244">
        <v>343.26666666666603</v>
      </c>
      <c r="T121" s="1245">
        <v>0.99166666666666603</v>
      </c>
      <c r="U121" s="1245">
        <v>8.3333333333334095E-3</v>
      </c>
      <c r="V121" s="1244">
        <v>343.26666666666603</v>
      </c>
      <c r="W121" s="1245">
        <v>0.99166666666666603</v>
      </c>
      <c r="X121" s="1245">
        <v>8.3333333333334095E-3</v>
      </c>
      <c r="AJ121" s="1347"/>
      <c r="AL121" s="1202"/>
    </row>
    <row r="122" spans="15:38" ht="16.5" x14ac:dyDescent="0.3">
      <c r="O122" s="1244">
        <v>2000</v>
      </c>
      <c r="P122" s="1244">
        <v>346</v>
      </c>
      <c r="Q122" s="1244">
        <v>1</v>
      </c>
      <c r="R122" s="1244">
        <v>0</v>
      </c>
      <c r="S122" s="1244">
        <v>346</v>
      </c>
      <c r="T122" s="1244">
        <v>1</v>
      </c>
      <c r="U122" s="1244">
        <v>0</v>
      </c>
      <c r="V122" s="1244">
        <v>346</v>
      </c>
      <c r="W122" s="1244">
        <v>1</v>
      </c>
      <c r="X122" s="1244">
        <v>0</v>
      </c>
    </row>
    <row r="124" spans="15:38" x14ac:dyDescent="0.3">
      <c r="T124" s="1459" t="s">
        <v>727</v>
      </c>
      <c r="U124" s="1459" t="s">
        <v>730</v>
      </c>
      <c r="V124" s="1459" t="s">
        <v>3497</v>
      </c>
    </row>
    <row r="125" spans="15:38" x14ac:dyDescent="0.3">
      <c r="S125" s="1458" t="s">
        <v>3494</v>
      </c>
      <c r="T125" s="1202">
        <v>0</v>
      </c>
      <c r="U125" s="1202">
        <v>1</v>
      </c>
      <c r="V125" s="1459" t="s">
        <v>824</v>
      </c>
    </row>
    <row r="126" spans="15:38" x14ac:dyDescent="0.3">
      <c r="S126" s="1458" t="s">
        <v>3495</v>
      </c>
      <c r="T126" s="1202">
        <v>0</v>
      </c>
      <c r="U126" s="1202">
        <v>1</v>
      </c>
      <c r="V126" s="1459" t="s">
        <v>824</v>
      </c>
      <c r="AB126" s="1202" t="s">
        <v>3502</v>
      </c>
      <c r="AC126" s="1202" t="s">
        <v>3503</v>
      </c>
    </row>
    <row r="127" spans="15:38" x14ac:dyDescent="0.3">
      <c r="O127" s="1463"/>
      <c r="S127" s="1458" t="s">
        <v>3496</v>
      </c>
      <c r="T127" s="1202">
        <v>0</v>
      </c>
      <c r="U127" s="1202">
        <v>1</v>
      </c>
      <c r="V127" s="1459" t="s">
        <v>824</v>
      </c>
      <c r="Y127" s="1202" t="s">
        <v>3499</v>
      </c>
      <c r="Z127" s="1202" t="s">
        <v>3500</v>
      </c>
      <c r="AA127" s="1202" t="s">
        <v>3501</v>
      </c>
      <c r="AD127" s="1202" t="s">
        <v>3504</v>
      </c>
      <c r="AE127" s="1202" t="s">
        <v>3505</v>
      </c>
    </row>
    <row r="128" spans="15:38" x14ac:dyDescent="0.3">
      <c r="S128" s="1458" t="s">
        <v>3493</v>
      </c>
      <c r="T128" s="1202">
        <v>1</v>
      </c>
      <c r="U128" s="1202">
        <v>0</v>
      </c>
      <c r="V128" s="1459" t="s">
        <v>3498</v>
      </c>
      <c r="AB128" s="1202" t="s">
        <v>3509</v>
      </c>
      <c r="AC128" s="1202" t="s">
        <v>3510</v>
      </c>
    </row>
    <row r="129" spans="17:31" x14ac:dyDescent="0.3">
      <c r="Y129" s="1202" t="s">
        <v>3506</v>
      </c>
      <c r="Z129" s="1202" t="s">
        <v>3507</v>
      </c>
      <c r="AA129" s="1202" t="s">
        <v>3508</v>
      </c>
      <c r="AD129" s="1202" t="s">
        <v>3511</v>
      </c>
      <c r="AE129" s="1202" t="s">
        <v>3512</v>
      </c>
    </row>
    <row r="130" spans="17:31" x14ac:dyDescent="0.3">
      <c r="Q130" s="1202">
        <v>57.609000000000002</v>
      </c>
      <c r="R130" s="1202">
        <v>55.008000000000003</v>
      </c>
      <c r="S130" s="1202">
        <v>117.60899999999999</v>
      </c>
    </row>
    <row r="131" spans="17:31" x14ac:dyDescent="0.3">
      <c r="Q131" s="1202">
        <v>48.015999999999998</v>
      </c>
      <c r="R131" s="1202">
        <v>45.405999999999999</v>
      </c>
      <c r="S131" s="1202">
        <v>108.01600000000001</v>
      </c>
      <c r="T131" s="1460">
        <v>9</v>
      </c>
      <c r="U131" s="1461">
        <v>8</v>
      </c>
    </row>
    <row r="132" spans="17:31" x14ac:dyDescent="0.3">
      <c r="Q132" s="1202">
        <f>Q130-Q131</f>
        <v>9.5930000000000035</v>
      </c>
      <c r="R132" s="1202">
        <f>R130-R131</f>
        <v>9.6020000000000039</v>
      </c>
      <c r="S132" s="1202">
        <f>S130-S131</f>
        <v>9.5929999999999893</v>
      </c>
      <c r="T132" s="1460">
        <v>6</v>
      </c>
      <c r="U132" s="1461">
        <v>6</v>
      </c>
      <c r="V132" s="1461">
        <v>-2</v>
      </c>
    </row>
    <row r="133" spans="17:31" x14ac:dyDescent="0.3">
      <c r="T133" s="1460">
        <f>T131-T132</f>
        <v>3</v>
      </c>
      <c r="U133" s="1461"/>
      <c r="V133" s="1461">
        <f>U131+V132</f>
        <v>6</v>
      </c>
    </row>
    <row r="134" spans="17:31" x14ac:dyDescent="0.3">
      <c r="R134" s="1202">
        <v>64</v>
      </c>
      <c r="U134" s="1461"/>
    </row>
    <row r="135" spans="17:31" x14ac:dyDescent="0.3">
      <c r="R135" s="1202">
        <v>54.405999999999999</v>
      </c>
      <c r="U135" s="1459" t="s">
        <v>2408</v>
      </c>
    </row>
    <row r="136" spans="17:31" x14ac:dyDescent="0.3">
      <c r="R136" s="1202">
        <f>R134-R135</f>
        <v>9.5940000000000012</v>
      </c>
      <c r="T136" s="1462"/>
      <c r="U136" s="1347">
        <v>639.765625</v>
      </c>
      <c r="V136" s="1467" t="s">
        <v>1561</v>
      </c>
    </row>
    <row r="137" spans="17:31" x14ac:dyDescent="0.3">
      <c r="U137" s="1465">
        <v>679.453125</v>
      </c>
      <c r="V137" s="1466" t="s">
        <v>1572</v>
      </c>
    </row>
    <row r="138" spans="17:31" x14ac:dyDescent="0.3">
      <c r="U138" s="1202">
        <f>U137-U136</f>
        <v>39.6875</v>
      </c>
      <c r="V138" s="1464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89"/>
      <c r="B1" s="1577" t="s">
        <v>3195</v>
      </c>
      <c r="C1" s="1577"/>
      <c r="D1" s="1577"/>
      <c r="E1" s="278"/>
    </row>
    <row r="2" spans="1:5" x14ac:dyDescent="0.3">
      <c r="A2" s="790"/>
      <c r="B2" s="863" t="s">
        <v>942</v>
      </c>
      <c r="C2" s="863" t="s">
        <v>467</v>
      </c>
      <c r="D2" s="863" t="s">
        <v>507</v>
      </c>
      <c r="E2" s="188"/>
    </row>
    <row r="3" spans="1:5" x14ac:dyDescent="0.3">
      <c r="A3" s="791"/>
      <c r="B3" s="1578" t="s">
        <v>1625</v>
      </c>
      <c r="C3" s="1579"/>
      <c r="D3" s="1580"/>
      <c r="E3" s="188"/>
    </row>
    <row r="4" spans="1:5" x14ac:dyDescent="0.3">
      <c r="A4" s="791"/>
      <c r="B4" s="352" t="s">
        <v>1455</v>
      </c>
      <c r="C4" s="352"/>
      <c r="D4" s="352"/>
      <c r="E4" s="188"/>
    </row>
    <row r="5" spans="1:5" x14ac:dyDescent="0.3">
      <c r="A5" s="790"/>
      <c r="B5" s="352" t="s">
        <v>1456</v>
      </c>
      <c r="C5" s="352"/>
      <c r="D5" s="352"/>
      <c r="E5" s="188"/>
    </row>
    <row r="6" spans="1:5" x14ac:dyDescent="0.3">
      <c r="A6" s="790"/>
      <c r="B6" s="352" t="s">
        <v>1480</v>
      </c>
      <c r="C6" s="352"/>
      <c r="D6" s="352"/>
      <c r="E6" s="188"/>
    </row>
    <row r="7" spans="1:5" x14ac:dyDescent="0.3">
      <c r="A7" s="790"/>
      <c r="B7" s="352" t="s">
        <v>1457</v>
      </c>
      <c r="C7" s="352"/>
      <c r="D7" s="352"/>
      <c r="E7" s="188"/>
    </row>
    <row r="8" spans="1:5" x14ac:dyDescent="0.3">
      <c r="A8" s="791"/>
      <c r="B8" s="352" t="s">
        <v>1460</v>
      </c>
      <c r="C8" s="352"/>
      <c r="D8" s="352"/>
      <c r="E8" s="188"/>
    </row>
    <row r="9" spans="1:5" x14ac:dyDescent="0.3">
      <c r="A9" s="791"/>
      <c r="B9" s="352" t="s">
        <v>1458</v>
      </c>
      <c r="C9" s="352"/>
      <c r="D9" s="352"/>
      <c r="E9" s="188"/>
    </row>
    <row r="10" spans="1:5" x14ac:dyDescent="0.3">
      <c r="A10" s="791"/>
      <c r="B10" s="352" t="s">
        <v>1459</v>
      </c>
      <c r="C10" s="352"/>
      <c r="D10" s="352"/>
      <c r="E10" s="188"/>
    </row>
    <row r="11" spans="1:5" x14ac:dyDescent="0.3">
      <c r="A11" s="791"/>
      <c r="B11" s="352" t="s">
        <v>1479</v>
      </c>
      <c r="C11" s="352"/>
      <c r="D11" s="352"/>
      <c r="E11" s="188"/>
    </row>
    <row r="12" spans="1:5" x14ac:dyDescent="0.3">
      <c r="A12" s="791"/>
      <c r="B12" s="800" t="s">
        <v>1461</v>
      </c>
      <c r="C12" s="800"/>
      <c r="D12" s="800" t="s">
        <v>1462</v>
      </c>
      <c r="E12" s="188"/>
    </row>
    <row r="13" spans="1:5" x14ac:dyDescent="0.3">
      <c r="A13" s="791"/>
      <c r="B13" s="1578" t="s">
        <v>1627</v>
      </c>
      <c r="C13" s="1579" t="s">
        <v>952</v>
      </c>
      <c r="D13" s="1580"/>
      <c r="E13" s="242"/>
    </row>
    <row r="14" spans="1:5" x14ac:dyDescent="0.3">
      <c r="A14" s="791"/>
      <c r="B14" s="352" t="s">
        <v>1451</v>
      </c>
      <c r="C14" s="352"/>
      <c r="D14" s="352"/>
      <c r="E14" s="242"/>
    </row>
    <row r="15" spans="1:5" x14ac:dyDescent="0.3">
      <c r="A15" s="791"/>
      <c r="B15" s="352" t="s">
        <v>1452</v>
      </c>
      <c r="C15" s="352"/>
      <c r="D15" s="352"/>
      <c r="E15" s="242"/>
    </row>
    <row r="16" spans="1:5" x14ac:dyDescent="0.3">
      <c r="A16" s="790"/>
      <c r="B16" s="352" t="s">
        <v>1453</v>
      </c>
      <c r="C16" s="352"/>
      <c r="D16" s="352"/>
      <c r="E16" s="242"/>
    </row>
    <row r="17" spans="1:5" x14ac:dyDescent="0.3">
      <c r="A17" s="791"/>
      <c r="B17" s="1207" t="s">
        <v>1454</v>
      </c>
      <c r="C17" s="1207"/>
      <c r="D17" s="1207"/>
      <c r="E17" s="242"/>
    </row>
    <row r="18" spans="1:5" x14ac:dyDescent="0.3">
      <c r="A18" s="791"/>
      <c r="B18" s="352" t="s">
        <v>1450</v>
      </c>
      <c r="C18" s="352"/>
      <c r="D18" s="814" t="s">
        <v>1481</v>
      </c>
      <c r="E18" s="188"/>
    </row>
    <row r="19" spans="1:5" x14ac:dyDescent="0.3">
      <c r="A19" s="791"/>
      <c r="B19" s="1578" t="s">
        <v>1585</v>
      </c>
      <c r="C19" s="1579"/>
      <c r="D19" s="1580"/>
      <c r="E19" s="188"/>
    </row>
    <row r="20" spans="1:5" x14ac:dyDescent="0.3">
      <c r="A20" s="790"/>
      <c r="B20" s="1581" t="s">
        <v>1325</v>
      </c>
      <c r="C20" s="1582"/>
      <c r="D20" s="1583"/>
      <c r="E20" s="188"/>
    </row>
    <row r="21" spans="1:5" x14ac:dyDescent="0.3">
      <c r="A21" s="791"/>
      <c r="B21" s="785" t="s">
        <v>1414</v>
      </c>
      <c r="C21" s="785"/>
      <c r="D21" s="785"/>
      <c r="E21" s="188"/>
    </row>
    <row r="22" spans="1:5" x14ac:dyDescent="0.3">
      <c r="A22" s="791"/>
      <c r="B22" s="352" t="s">
        <v>1415</v>
      </c>
      <c r="C22" s="352"/>
      <c r="D22" s="352"/>
      <c r="E22" s="188"/>
    </row>
    <row r="23" spans="1:5" x14ac:dyDescent="0.3">
      <c r="A23" s="790"/>
      <c r="B23" s="800" t="s">
        <v>1318</v>
      </c>
      <c r="C23" s="800"/>
      <c r="D23" s="800"/>
      <c r="E23" s="188"/>
    </row>
    <row r="24" spans="1:5" x14ac:dyDescent="0.3">
      <c r="A24" s="790"/>
      <c r="B24" s="352" t="s">
        <v>1416</v>
      </c>
      <c r="C24" s="352"/>
      <c r="D24" s="352"/>
      <c r="E24" s="188"/>
    </row>
    <row r="25" spans="1:5" x14ac:dyDescent="0.3">
      <c r="A25" s="791"/>
      <c r="B25" s="352" t="s">
        <v>1417</v>
      </c>
      <c r="C25" s="352"/>
      <c r="D25" s="352"/>
      <c r="E25" s="188"/>
    </row>
    <row r="26" spans="1:5" x14ac:dyDescent="0.3">
      <c r="A26" s="791"/>
      <c r="B26" s="352" t="s">
        <v>1418</v>
      </c>
      <c r="C26" s="352"/>
      <c r="D26" s="352"/>
      <c r="E26" s="188"/>
    </row>
    <row r="27" spans="1:5" x14ac:dyDescent="0.3">
      <c r="A27" s="791"/>
      <c r="B27" s="352" t="s">
        <v>1419</v>
      </c>
      <c r="C27" s="352"/>
      <c r="D27" s="352"/>
      <c r="E27" s="188"/>
    </row>
    <row r="28" spans="1:5" x14ac:dyDescent="0.3">
      <c r="A28" s="791"/>
      <c r="B28" s="352" t="s">
        <v>1420</v>
      </c>
      <c r="C28" s="352"/>
      <c r="D28" s="352"/>
      <c r="E28" s="188"/>
    </row>
    <row r="29" spans="1:5" x14ac:dyDescent="0.3">
      <c r="A29" s="791"/>
      <c r="B29" s="352" t="s">
        <v>1422</v>
      </c>
      <c r="C29" s="352"/>
      <c r="D29" s="352"/>
      <c r="E29" s="188"/>
    </row>
    <row r="30" spans="1:5" x14ac:dyDescent="0.3">
      <c r="A30" s="791"/>
      <c r="B30" s="352" t="s">
        <v>1421</v>
      </c>
      <c r="C30" s="352"/>
      <c r="D30" s="352"/>
      <c r="E30" s="188"/>
    </row>
    <row r="31" spans="1:5" x14ac:dyDescent="0.3">
      <c r="A31" s="791"/>
      <c r="B31" s="352" t="s">
        <v>1423</v>
      </c>
      <c r="C31" s="352"/>
      <c r="D31" s="352"/>
      <c r="E31" s="188"/>
    </row>
    <row r="32" spans="1:5" x14ac:dyDescent="0.3">
      <c r="A32" s="791"/>
      <c r="B32" s="352" t="s">
        <v>1424</v>
      </c>
      <c r="C32" s="352"/>
      <c r="D32" s="352"/>
      <c r="E32" s="188"/>
    </row>
    <row r="33" spans="1:5" x14ac:dyDescent="0.3">
      <c r="A33" s="791"/>
      <c r="B33" s="352" t="s">
        <v>1425</v>
      </c>
      <c r="C33" s="352"/>
      <c r="D33" s="352"/>
      <c r="E33" s="188"/>
    </row>
    <row r="34" spans="1:5" x14ac:dyDescent="0.3">
      <c r="A34" s="791"/>
      <c r="B34" s="352" t="s">
        <v>1426</v>
      </c>
      <c r="C34" s="352"/>
      <c r="D34" s="352"/>
      <c r="E34" s="188"/>
    </row>
    <row r="35" spans="1:5" x14ac:dyDescent="0.3">
      <c r="A35" s="791"/>
      <c r="B35" s="800" t="s">
        <v>1427</v>
      </c>
      <c r="C35" s="800"/>
      <c r="D35" s="800"/>
      <c r="E35" s="188"/>
    </row>
    <row r="36" spans="1:5" x14ac:dyDescent="0.3">
      <c r="A36" s="791"/>
      <c r="B36" s="352" t="s">
        <v>1428</v>
      </c>
      <c r="C36" s="352"/>
      <c r="D36" s="352"/>
      <c r="E36" s="188"/>
    </row>
    <row r="37" spans="1:5" x14ac:dyDescent="0.3">
      <c r="A37" s="791"/>
      <c r="B37" s="352" t="s">
        <v>1429</v>
      </c>
      <c r="C37" s="352"/>
      <c r="D37" s="352"/>
      <c r="E37" s="188"/>
    </row>
    <row r="38" spans="1:5" x14ac:dyDescent="0.3">
      <c r="A38" s="791"/>
      <c r="B38" s="352" t="s">
        <v>1430</v>
      </c>
      <c r="C38" s="352"/>
      <c r="D38" s="352"/>
      <c r="E38" s="188"/>
    </row>
    <row r="39" spans="1:5" x14ac:dyDescent="0.3">
      <c r="A39" s="791"/>
      <c r="B39" s="352" t="s">
        <v>1431</v>
      </c>
      <c r="C39" s="352"/>
      <c r="D39" s="352"/>
      <c r="E39" s="188"/>
    </row>
    <row r="40" spans="1:5" x14ac:dyDescent="0.3">
      <c r="A40" s="791"/>
      <c r="B40" s="352" t="s">
        <v>1432</v>
      </c>
      <c r="C40" s="352"/>
      <c r="D40" s="352"/>
      <c r="E40" s="188"/>
    </row>
    <row r="41" spans="1:5" x14ac:dyDescent="0.3">
      <c r="A41" s="791"/>
      <c r="B41" s="352" t="s">
        <v>1433</v>
      </c>
      <c r="C41" s="352"/>
      <c r="D41" s="352"/>
      <c r="E41" s="188"/>
    </row>
    <row r="42" spans="1:5" x14ac:dyDescent="0.3">
      <c r="A42" s="791"/>
      <c r="B42" s="352" t="s">
        <v>1434</v>
      </c>
      <c r="C42" s="352"/>
      <c r="D42" s="352"/>
      <c r="E42" s="188"/>
    </row>
    <row r="43" spans="1:5" x14ac:dyDescent="0.3">
      <c r="A43" s="791"/>
      <c r="B43" s="352" t="s">
        <v>1435</v>
      </c>
      <c r="C43" s="352"/>
      <c r="D43" s="352"/>
      <c r="E43" s="188"/>
    </row>
    <row r="44" spans="1:5" x14ac:dyDescent="0.3">
      <c r="A44" s="791"/>
      <c r="B44" s="352" t="s">
        <v>1436</v>
      </c>
      <c r="C44" s="352"/>
      <c r="D44" s="352"/>
      <c r="E44" s="188"/>
    </row>
    <row r="45" spans="1:5" x14ac:dyDescent="0.3">
      <c r="A45" s="791"/>
      <c r="B45" s="352" t="s">
        <v>1437</v>
      </c>
      <c r="C45" s="352"/>
      <c r="D45" s="352"/>
      <c r="E45" s="188"/>
    </row>
    <row r="46" spans="1:5" x14ac:dyDescent="0.3">
      <c r="A46" s="791"/>
      <c r="B46" s="800" t="s">
        <v>1438</v>
      </c>
      <c r="C46" s="800"/>
      <c r="D46" s="800"/>
      <c r="E46" s="188"/>
    </row>
    <row r="47" spans="1:5" x14ac:dyDescent="0.3">
      <c r="A47" s="791"/>
      <c r="B47" s="352" t="s">
        <v>1439</v>
      </c>
      <c r="C47" s="352"/>
      <c r="D47" s="352"/>
      <c r="E47" s="188"/>
    </row>
    <row r="48" spans="1:5" x14ac:dyDescent="0.3">
      <c r="A48" s="791"/>
      <c r="B48" s="352" t="s">
        <v>1440</v>
      </c>
      <c r="C48" s="352"/>
      <c r="D48" s="352"/>
      <c r="E48" s="188"/>
    </row>
    <row r="49" spans="1:5" x14ac:dyDescent="0.3">
      <c r="A49" s="791"/>
      <c r="B49" s="352" t="s">
        <v>1441</v>
      </c>
      <c r="C49" s="352"/>
      <c r="D49" s="352"/>
      <c r="E49" s="188"/>
    </row>
    <row r="50" spans="1:5" x14ac:dyDescent="0.3">
      <c r="A50" s="791"/>
      <c r="B50" s="800" t="s">
        <v>1442</v>
      </c>
      <c r="C50" s="800"/>
      <c r="D50" s="800"/>
      <c r="E50" s="188"/>
    </row>
    <row r="51" spans="1:5" x14ac:dyDescent="0.3">
      <c r="A51" s="790"/>
      <c r="B51" s="724" t="s">
        <v>1443</v>
      </c>
      <c r="C51" s="724" t="s">
        <v>498</v>
      </c>
      <c r="D51" s="724" t="s">
        <v>1444</v>
      </c>
      <c r="E51" s="188"/>
    </row>
    <row r="52" spans="1:5" x14ac:dyDescent="0.3">
      <c r="A52" s="791"/>
      <c r="B52" s="1544" t="s">
        <v>1228</v>
      </c>
      <c r="C52" s="1545"/>
      <c r="D52" s="1546"/>
      <c r="E52" s="242"/>
    </row>
    <row r="53" spans="1:5" x14ac:dyDescent="0.3">
      <c r="A53" s="791"/>
      <c r="B53" s="352" t="s">
        <v>1445</v>
      </c>
      <c r="C53" s="352"/>
      <c r="D53" s="352"/>
      <c r="E53" s="242"/>
    </row>
    <row r="54" spans="1:5" x14ac:dyDescent="0.3">
      <c r="A54" s="790"/>
      <c r="B54" s="352" t="s">
        <v>1446</v>
      </c>
      <c r="C54" s="352"/>
      <c r="D54" s="352"/>
      <c r="E54" s="242"/>
    </row>
    <row r="55" spans="1:5" x14ac:dyDescent="0.3">
      <c r="A55" s="790"/>
      <c r="B55" s="352" t="s">
        <v>1447</v>
      </c>
      <c r="C55" s="352"/>
      <c r="D55" s="352"/>
      <c r="E55" s="242"/>
    </row>
    <row r="56" spans="1:5" x14ac:dyDescent="0.3">
      <c r="A56" s="790"/>
      <c r="B56" s="800" t="s">
        <v>1448</v>
      </c>
      <c r="C56" s="800"/>
      <c r="D56" s="800"/>
      <c r="E56" s="242"/>
    </row>
    <row r="57" spans="1:5" x14ac:dyDescent="0.3">
      <c r="A57" s="791"/>
      <c r="B57" s="352" t="s">
        <v>1449</v>
      </c>
      <c r="C57" s="352"/>
      <c r="D57" s="352"/>
      <c r="E57" s="188"/>
    </row>
    <row r="58" spans="1:5" x14ac:dyDescent="0.3">
      <c r="A58" s="241"/>
      <c r="B58" s="1576"/>
      <c r="C58" s="1576"/>
      <c r="D58" s="1576"/>
      <c r="E58" s="248"/>
    </row>
    <row r="59" spans="1:5" x14ac:dyDescent="0.3">
      <c r="A59" s="792"/>
      <c r="B59" s="711"/>
      <c r="C59" s="711"/>
      <c r="D59" s="711"/>
      <c r="E59" s="283"/>
    </row>
    <row r="60" spans="1:5" x14ac:dyDescent="0.3">
      <c r="A60" s="197"/>
      <c r="B60" s="1206"/>
      <c r="C60" s="1206"/>
      <c r="D60" s="1206"/>
      <c r="E60" s="283"/>
    </row>
    <row r="61" spans="1:5" x14ac:dyDescent="0.3">
      <c r="A61" s="197"/>
      <c r="B61" s="1206"/>
      <c r="C61" s="1206"/>
      <c r="D61" s="1206"/>
      <c r="E61" s="283"/>
    </row>
    <row r="62" spans="1:5" x14ac:dyDescent="0.3">
      <c r="A62" s="197"/>
      <c r="B62" s="1206"/>
      <c r="C62" s="1206"/>
      <c r="D62" s="1206"/>
      <c r="E62" s="283"/>
    </row>
    <row r="63" spans="1:5" x14ac:dyDescent="0.3">
      <c r="A63" s="197"/>
      <c r="B63" s="1206"/>
      <c r="C63" s="1206"/>
      <c r="D63" s="1206"/>
      <c r="E63" s="283"/>
    </row>
    <row r="64" spans="1:5" x14ac:dyDescent="0.3">
      <c r="A64" s="197"/>
      <c r="B64" s="1206"/>
      <c r="C64" s="1206"/>
      <c r="D64" s="1206"/>
      <c r="E64" s="1206"/>
    </row>
    <row r="65" spans="1:5" x14ac:dyDescent="0.3">
      <c r="A65" s="197"/>
      <c r="B65" s="1206"/>
      <c r="C65" s="1206"/>
      <c r="D65" s="712"/>
      <c r="E65" s="284"/>
    </row>
    <row r="66" spans="1:5" x14ac:dyDescent="0.3">
      <c r="A66" s="197"/>
      <c r="B66" s="1206"/>
      <c r="C66" s="1206"/>
      <c r="D66" s="712"/>
      <c r="E66" s="284"/>
    </row>
    <row r="67" spans="1:5" x14ac:dyDescent="0.3">
      <c r="A67" s="197"/>
      <c r="B67" s="1206"/>
      <c r="C67" s="1206"/>
      <c r="D67" s="712"/>
      <c r="E67" s="1206"/>
    </row>
    <row r="68" spans="1:5" x14ac:dyDescent="0.3">
      <c r="A68" s="197"/>
      <c r="B68" s="1206"/>
      <c r="C68" s="1206"/>
      <c r="D68" s="712"/>
      <c r="E68" s="1206"/>
    </row>
    <row r="69" spans="1:5" x14ac:dyDescent="0.3">
      <c r="A69" s="793"/>
      <c r="B69" s="1206"/>
      <c r="C69" s="1206"/>
      <c r="D69" s="1206"/>
      <c r="E69" s="284"/>
    </row>
    <row r="70" spans="1:5" x14ac:dyDescent="0.3">
      <c r="A70" s="793"/>
      <c r="B70" s="1206"/>
      <c r="C70" s="1206"/>
      <c r="D70" s="1206"/>
      <c r="E70" s="284"/>
    </row>
    <row r="71" spans="1:5" x14ac:dyDescent="0.3">
      <c r="A71" s="793"/>
      <c r="B71" s="1206"/>
      <c r="C71" s="1206"/>
      <c r="D71" s="1206"/>
      <c r="E71" s="197"/>
    </row>
    <row r="72" spans="1:5" x14ac:dyDescent="0.3">
      <c r="A72" s="793"/>
      <c r="B72" s="1206"/>
      <c r="C72" s="1206"/>
      <c r="D72" s="1206"/>
      <c r="E72" s="197"/>
    </row>
    <row r="73" spans="1:5" x14ac:dyDescent="0.3">
      <c r="A73" s="793"/>
      <c r="B73" s="1206"/>
      <c r="C73" s="1206"/>
      <c r="D73" s="1206"/>
      <c r="E73" s="197"/>
    </row>
    <row r="74" spans="1:5" x14ac:dyDescent="0.3">
      <c r="A74" s="793"/>
      <c r="B74" s="1206"/>
      <c r="C74" s="1206"/>
      <c r="D74" s="1206"/>
      <c r="E74" s="197"/>
    </row>
    <row r="75" spans="1:5" x14ac:dyDescent="0.3">
      <c r="A75" s="793"/>
      <c r="B75" s="1206"/>
      <c r="C75" s="1206"/>
      <c r="D75" s="1206"/>
      <c r="E75" s="197"/>
    </row>
    <row r="76" spans="1:5" x14ac:dyDescent="0.3">
      <c r="A76" s="793"/>
      <c r="B76" s="1206"/>
      <c r="C76" s="1206"/>
      <c r="D76" s="1206"/>
      <c r="E76" s="197"/>
    </row>
    <row r="77" spans="1:5" x14ac:dyDescent="0.3">
      <c r="A77" s="793"/>
      <c r="B77" s="1206"/>
      <c r="C77" s="1206"/>
      <c r="D77" s="1206"/>
      <c r="E77" s="1206"/>
    </row>
    <row r="78" spans="1:5" x14ac:dyDescent="0.3">
      <c r="A78" s="793"/>
      <c r="B78" s="1575"/>
      <c r="C78" s="1575"/>
      <c r="D78" s="1575"/>
      <c r="E78" s="283"/>
    </row>
    <row r="79" spans="1:5" x14ac:dyDescent="0.3">
      <c r="A79" s="793"/>
      <c r="B79" s="1206"/>
      <c r="C79" s="1206"/>
      <c r="D79" s="1206"/>
      <c r="E79" s="283"/>
    </row>
    <row r="80" spans="1:5" x14ac:dyDescent="0.3">
      <c r="A80" s="793"/>
      <c r="B80" s="1206"/>
      <c r="C80" s="1206"/>
      <c r="D80" s="1206"/>
      <c r="E80" s="283"/>
    </row>
    <row r="81" spans="1:5" x14ac:dyDescent="0.3">
      <c r="A81" s="793"/>
      <c r="B81" s="1206"/>
      <c r="C81" s="1206"/>
      <c r="D81" s="1206"/>
      <c r="E81" s="283"/>
    </row>
    <row r="82" spans="1:5" x14ac:dyDescent="0.3">
      <c r="A82" s="793"/>
      <c r="B82" s="1206"/>
      <c r="C82" s="1206"/>
      <c r="D82" s="1206"/>
      <c r="E82" s="283"/>
    </row>
    <row r="83" spans="1:5" x14ac:dyDescent="0.3">
      <c r="A83" s="793"/>
      <c r="B83" s="1206"/>
      <c r="C83" s="1206"/>
      <c r="D83" s="1206"/>
      <c r="E83" s="283"/>
    </row>
    <row r="84" spans="1:5" x14ac:dyDescent="0.3">
      <c r="A84" s="793"/>
      <c r="B84" s="1206"/>
      <c r="C84" s="1206"/>
      <c r="D84" s="1206"/>
      <c r="E84" s="283"/>
    </row>
    <row r="85" spans="1:5" x14ac:dyDescent="0.3">
      <c r="A85" s="793"/>
      <c r="B85" s="1206"/>
      <c r="C85" s="1206"/>
      <c r="D85" s="1206"/>
      <c r="E85" s="283"/>
    </row>
    <row r="86" spans="1:5" x14ac:dyDescent="0.3">
      <c r="A86" s="793"/>
      <c r="B86" s="1206"/>
      <c r="C86" s="1206"/>
      <c r="D86" s="1206"/>
      <c r="E86" s="283"/>
    </row>
    <row r="87" spans="1:5" x14ac:dyDescent="0.3">
      <c r="A87" s="793"/>
      <c r="B87" s="1206"/>
      <c r="C87" s="1206"/>
      <c r="D87" s="1206"/>
      <c r="E87" s="283"/>
    </row>
    <row r="88" spans="1:5" x14ac:dyDescent="0.3">
      <c r="A88" s="793"/>
      <c r="B88" s="1206"/>
      <c r="C88" s="1206"/>
      <c r="D88" s="1206"/>
      <c r="E88" s="283"/>
    </row>
    <row r="89" spans="1:5" x14ac:dyDescent="0.3">
      <c r="A89" s="793"/>
      <c r="B89" s="1206"/>
      <c r="C89" s="1206"/>
      <c r="D89" s="1206"/>
      <c r="E89" s="283"/>
    </row>
    <row r="90" spans="1:5" x14ac:dyDescent="0.3">
      <c r="A90" s="793"/>
      <c r="B90" s="1206"/>
      <c r="C90" s="1206"/>
      <c r="D90" s="1206"/>
      <c r="E90" s="283"/>
    </row>
    <row r="91" spans="1:5" x14ac:dyDescent="0.3">
      <c r="A91" s="793"/>
      <c r="B91" s="1206"/>
      <c r="C91" s="1206"/>
      <c r="D91" s="1206"/>
      <c r="E91" s="283"/>
    </row>
    <row r="92" spans="1:5" x14ac:dyDescent="0.3">
      <c r="A92" s="793"/>
      <c r="B92" s="1206"/>
      <c r="C92" s="1206"/>
      <c r="D92" s="1206"/>
      <c r="E92" s="283"/>
    </row>
    <row r="93" spans="1:5" x14ac:dyDescent="0.3">
      <c r="A93" s="793"/>
      <c r="B93" s="1575"/>
      <c r="C93" s="1575"/>
      <c r="D93" s="1575"/>
    </row>
    <row r="94" spans="1:5" x14ac:dyDescent="0.3">
      <c r="A94" s="793"/>
      <c r="B94" s="1206"/>
      <c r="C94" s="1569"/>
      <c r="D94" s="1569"/>
    </row>
    <row r="95" spans="1:5" x14ac:dyDescent="0.3">
      <c r="A95" s="793"/>
      <c r="B95" s="1206"/>
      <c r="C95" s="1569"/>
      <c r="D95" s="1569"/>
    </row>
    <row r="96" spans="1:5" x14ac:dyDescent="0.3">
      <c r="A96" s="793"/>
      <c r="B96" s="1206"/>
      <c r="C96" s="1569"/>
      <c r="D96" s="1569"/>
    </row>
    <row r="97" spans="1:4" x14ac:dyDescent="0.3">
      <c r="A97" s="793"/>
      <c r="B97" s="1206"/>
      <c r="C97" s="1569"/>
      <c r="D97" s="1569"/>
    </row>
    <row r="98" spans="1:4" x14ac:dyDescent="0.3">
      <c r="A98" s="793"/>
      <c r="B98" s="1206"/>
      <c r="C98" s="1569"/>
      <c r="D98" s="1569"/>
    </row>
    <row r="99" spans="1:4" x14ac:dyDescent="0.3">
      <c r="A99" s="793"/>
      <c r="B99" s="1206"/>
      <c r="C99" s="1569"/>
      <c r="D99" s="1569"/>
    </row>
    <row r="100" spans="1:4" x14ac:dyDescent="0.3">
      <c r="A100" s="793"/>
      <c r="B100" s="1206"/>
      <c r="C100" s="1569"/>
      <c r="D100" s="1569"/>
    </row>
    <row r="101" spans="1:4" x14ac:dyDescent="0.3">
      <c r="A101" s="793"/>
      <c r="B101" s="197"/>
      <c r="C101" s="197"/>
      <c r="D101" s="197"/>
    </row>
    <row r="102" spans="1:4" x14ac:dyDescent="0.3">
      <c r="A102" s="793"/>
      <c r="B102" s="197"/>
      <c r="C102" s="197"/>
      <c r="D102" s="197"/>
    </row>
    <row r="103" spans="1:4" x14ac:dyDescent="0.3">
      <c r="A103" s="793"/>
      <c r="B103" s="197"/>
      <c r="C103" s="197"/>
      <c r="D103" s="197"/>
    </row>
    <row r="104" spans="1:4" x14ac:dyDescent="0.3">
      <c r="A104" s="793"/>
      <c r="B104" s="197"/>
      <c r="C104" s="197"/>
      <c r="D104" s="197"/>
    </row>
    <row r="105" spans="1:4" x14ac:dyDescent="0.3">
      <c r="A105" s="794"/>
      <c r="B105" s="250"/>
      <c r="C105" s="250"/>
      <c r="D105" s="250"/>
    </row>
    <row r="106" spans="1:4" x14ac:dyDescent="0.3">
      <c r="A106" s="794"/>
      <c r="B106" s="250"/>
      <c r="C106" s="250"/>
      <c r="D106" s="250"/>
    </row>
    <row r="107" spans="1:4" x14ac:dyDescent="0.3">
      <c r="A107" s="794"/>
      <c r="B107" s="250"/>
      <c r="C107" s="250"/>
      <c r="D107" s="250"/>
    </row>
    <row r="108" spans="1:4" x14ac:dyDescent="0.3">
      <c r="A108" s="794"/>
      <c r="B108" s="250"/>
      <c r="C108" s="250"/>
      <c r="D108" s="250"/>
    </row>
    <row r="109" spans="1:4" x14ac:dyDescent="0.3">
      <c r="A109" s="794"/>
      <c r="B109" s="250"/>
      <c r="C109" s="250"/>
      <c r="D109" s="250"/>
    </row>
    <row r="110" spans="1:4" x14ac:dyDescent="0.3">
      <c r="A110" s="794"/>
      <c r="B110" s="250"/>
      <c r="C110" s="250"/>
      <c r="D110" s="250"/>
    </row>
    <row r="111" spans="1:4" x14ac:dyDescent="0.3">
      <c r="A111" s="794"/>
      <c r="B111" s="250"/>
      <c r="C111" s="250"/>
      <c r="D111" s="250"/>
    </row>
    <row r="112" spans="1:4" x14ac:dyDescent="0.3">
      <c r="A112" s="794"/>
      <c r="B112" s="250"/>
      <c r="C112" s="250"/>
      <c r="D112" s="250"/>
    </row>
    <row r="113" spans="1:4" x14ac:dyDescent="0.3">
      <c r="A113" s="794"/>
      <c r="B113" s="250"/>
      <c r="C113" s="250"/>
      <c r="D113" s="250"/>
    </row>
    <row r="114" spans="1:4" x14ac:dyDescent="0.3">
      <c r="A114" s="794"/>
      <c r="B114" s="250"/>
      <c r="C114" s="250"/>
      <c r="D114" s="250"/>
    </row>
    <row r="115" spans="1:4" x14ac:dyDescent="0.3">
      <c r="A115" s="794"/>
      <c r="B115" s="250"/>
      <c r="C115" s="250"/>
      <c r="D115" s="250"/>
    </row>
    <row r="116" spans="1:4" x14ac:dyDescent="0.3">
      <c r="A116" s="794"/>
      <c r="B116" s="250"/>
      <c r="C116" s="250"/>
      <c r="D116" s="250"/>
    </row>
    <row r="117" spans="1:4" x14ac:dyDescent="0.3">
      <c r="A117" s="794"/>
      <c r="B117" s="250"/>
      <c r="C117" s="250"/>
      <c r="D117" s="250"/>
    </row>
    <row r="118" spans="1:4" x14ac:dyDescent="0.3">
      <c r="A118" s="794"/>
      <c r="B118" s="250"/>
      <c r="C118" s="250"/>
      <c r="D118" s="250"/>
    </row>
    <row r="119" spans="1:4" x14ac:dyDescent="0.3">
      <c r="A119" s="794"/>
      <c r="B119" s="250"/>
      <c r="C119" s="250"/>
      <c r="D119" s="250"/>
    </row>
    <row r="120" spans="1:4" x14ac:dyDescent="0.3">
      <c r="A120" s="794"/>
      <c r="B120" s="250"/>
      <c r="C120" s="250"/>
      <c r="D120" s="250"/>
    </row>
  </sheetData>
  <mergeCells count="16">
    <mergeCell ref="B52:D52"/>
    <mergeCell ref="B1:D1"/>
    <mergeCell ref="B3:D3"/>
    <mergeCell ref="B13:D13"/>
    <mergeCell ref="B19:D19"/>
    <mergeCell ref="B20:D20"/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A27" sqref="A27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3208</v>
      </c>
      <c r="F1" s="1362">
        <v>65504</v>
      </c>
      <c r="G1" s="347">
        <v>2000</v>
      </c>
      <c r="H1" s="347">
        <v>60</v>
      </c>
      <c r="K1" s="1584" t="s">
        <v>2636</v>
      </c>
      <c r="L1" s="1586"/>
      <c r="M1" s="997" t="s">
        <v>2664</v>
      </c>
      <c r="N1" s="997" t="s">
        <v>913</v>
      </c>
      <c r="P1" s="929" t="s">
        <v>0</v>
      </c>
      <c r="Q1" s="930" t="s">
        <v>1</v>
      </c>
      <c r="S1" s="1584" t="s">
        <v>2637</v>
      </c>
      <c r="T1" s="1585"/>
      <c r="U1" s="457" t="s">
        <v>2634</v>
      </c>
    </row>
    <row r="2" spans="1:21" ht="16.5" x14ac:dyDescent="0.3">
      <c r="A2" s="1165" t="s">
        <v>3205</v>
      </c>
      <c r="B2" s="1231" t="s">
        <v>3290</v>
      </c>
      <c r="C2" s="1231" t="s">
        <v>3292</v>
      </c>
      <c r="D2" s="1232" t="s">
        <v>2662</v>
      </c>
      <c r="E2" s="1363">
        <f>F2/F$1</f>
        <v>0.39234245236932097</v>
      </c>
      <c r="F2" s="1361">
        <v>25700</v>
      </c>
      <c r="G2" s="1297">
        <f>G1*H1</f>
        <v>120000</v>
      </c>
      <c r="H2" s="1297">
        <v>1000</v>
      </c>
      <c r="I2" s="1257"/>
      <c r="K2" s="935" t="s">
        <v>1777</v>
      </c>
      <c r="L2" s="936"/>
      <c r="M2" s="936">
        <v>0</v>
      </c>
      <c r="N2" s="931"/>
      <c r="P2" s="931" t="s">
        <v>2071</v>
      </c>
      <c r="Q2" s="931" t="s">
        <v>2071</v>
      </c>
      <c r="S2" s="932" t="s">
        <v>2072</v>
      </c>
      <c r="T2" s="932" t="s">
        <v>2071</v>
      </c>
      <c r="U2" s="347" t="s">
        <v>2635</v>
      </c>
    </row>
    <row r="3" spans="1:21" x14ac:dyDescent="0.25">
      <c r="A3" s="1165" t="s">
        <v>3206</v>
      </c>
      <c r="B3" s="1233" t="s">
        <v>1468</v>
      </c>
      <c r="C3" s="932" t="s">
        <v>2649</v>
      </c>
      <c r="D3" s="932" t="s">
        <v>2649</v>
      </c>
      <c r="E3" s="1363">
        <f t="shared" ref="E3:E4" si="0">F3/F$1</f>
        <v>0.14472398632144601</v>
      </c>
      <c r="F3" s="407">
        <v>9480</v>
      </c>
      <c r="G3" s="350"/>
      <c r="H3" s="350"/>
      <c r="K3" s="935"/>
      <c r="L3" s="936" t="s">
        <v>1779</v>
      </c>
      <c r="M3" s="936"/>
      <c r="N3" s="932"/>
      <c r="P3" s="932"/>
      <c r="Q3" s="932" t="s">
        <v>2587</v>
      </c>
      <c r="S3" s="932" t="s">
        <v>1813</v>
      </c>
      <c r="T3" s="932" t="s">
        <v>1812</v>
      </c>
    </row>
    <row r="4" spans="1:21" x14ac:dyDescent="0.25">
      <c r="A4" s="1165" t="s">
        <v>3209</v>
      </c>
      <c r="B4" s="1234" t="s">
        <v>1469</v>
      </c>
      <c r="C4" s="932" t="s">
        <v>2650</v>
      </c>
      <c r="D4" s="932" t="s">
        <v>2650</v>
      </c>
      <c r="E4" s="1363">
        <f t="shared" si="0"/>
        <v>0.31753786028334147</v>
      </c>
      <c r="F4" s="407">
        <v>20800</v>
      </c>
      <c r="G4" s="350"/>
      <c r="H4" s="350"/>
      <c r="K4" s="935"/>
      <c r="L4" s="936" t="s">
        <v>1780</v>
      </c>
      <c r="M4" s="936"/>
      <c r="N4" s="932"/>
      <c r="P4" s="932" t="s">
        <v>1812</v>
      </c>
      <c r="Q4" s="932" t="s">
        <v>1812</v>
      </c>
      <c r="S4" s="932" t="s">
        <v>1815</v>
      </c>
      <c r="T4" s="932" t="s">
        <v>1814</v>
      </c>
      <c r="U4" s="368">
        <f>U5/U7</f>
        <v>0.85748218527315911</v>
      </c>
    </row>
    <row r="5" spans="1:21" x14ac:dyDescent="0.25">
      <c r="A5" s="1165" t="s">
        <v>3201</v>
      </c>
      <c r="B5" s="1234" t="s">
        <v>1470</v>
      </c>
      <c r="C5" s="932" t="s">
        <v>2655</v>
      </c>
      <c r="D5" s="932" t="s">
        <v>2655</v>
      </c>
      <c r="E5" s="350"/>
      <c r="F5" s="350"/>
      <c r="G5" s="350"/>
      <c r="H5" s="350"/>
      <c r="K5" s="935"/>
      <c r="L5" s="936" t="s">
        <v>1782</v>
      </c>
      <c r="M5" s="936"/>
      <c r="N5" s="932"/>
      <c r="P5" s="932" t="s">
        <v>1814</v>
      </c>
      <c r="Q5" s="932" t="s">
        <v>1814</v>
      </c>
      <c r="S5" s="932" t="s">
        <v>1817</v>
      </c>
      <c r="T5" s="932" t="s">
        <v>1816</v>
      </c>
      <c r="U5" s="347">
        <f>COUNTA(S2:S422)</f>
        <v>361</v>
      </c>
    </row>
    <row r="6" spans="1:21" x14ac:dyDescent="0.25">
      <c r="A6" s="1220" t="s">
        <v>3210</v>
      </c>
      <c r="B6" s="1234" t="s">
        <v>1471</v>
      </c>
      <c r="C6" s="932" t="s">
        <v>2656</v>
      </c>
      <c r="D6" s="932" t="s">
        <v>2656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38" t="s">
        <v>1793</v>
      </c>
      <c r="L6" s="936" t="s">
        <v>1794</v>
      </c>
      <c r="M6" s="936"/>
      <c r="N6" s="932"/>
      <c r="P6" s="932"/>
      <c r="Q6" s="932" t="s">
        <v>2588</v>
      </c>
      <c r="S6" s="932"/>
      <c r="T6" s="932" t="s">
        <v>2586</v>
      </c>
      <c r="U6" s="347">
        <f>U7-U5</f>
        <v>60</v>
      </c>
    </row>
    <row r="7" spans="1:21" x14ac:dyDescent="0.25">
      <c r="A7" s="1165" t="s">
        <v>3202</v>
      </c>
      <c r="B7" s="1234" t="s">
        <v>1473</v>
      </c>
      <c r="C7" s="932" t="s">
        <v>2657</v>
      </c>
      <c r="D7" s="932" t="s">
        <v>2657</v>
      </c>
      <c r="E7" s="350"/>
      <c r="F7" s="350" t="s">
        <v>3419</v>
      </c>
      <c r="G7" s="350"/>
      <c r="H7" s="350"/>
      <c r="K7" s="938" t="s">
        <v>1793</v>
      </c>
      <c r="L7" s="936" t="s">
        <v>1795</v>
      </c>
      <c r="M7" s="936"/>
      <c r="N7" s="932"/>
      <c r="P7" s="932" t="s">
        <v>1816</v>
      </c>
      <c r="Q7" s="932" t="s">
        <v>1816</v>
      </c>
      <c r="S7" s="932" t="s">
        <v>2074</v>
      </c>
      <c r="T7" s="932" t="s">
        <v>2073</v>
      </c>
      <c r="U7" s="347">
        <f>ROWS(S2:S422)</f>
        <v>421</v>
      </c>
    </row>
    <row r="8" spans="1:21" x14ac:dyDescent="0.25">
      <c r="A8" s="1220" t="s">
        <v>3203</v>
      </c>
      <c r="B8" s="1234" t="s">
        <v>1472</v>
      </c>
      <c r="C8" s="932" t="s">
        <v>2651</v>
      </c>
      <c r="D8" s="932" t="s">
        <v>2658</v>
      </c>
      <c r="E8" s="350"/>
      <c r="F8" s="350" t="s">
        <v>2666</v>
      </c>
      <c r="G8" s="350">
        <v>255</v>
      </c>
      <c r="H8" s="350" t="s">
        <v>2666</v>
      </c>
      <c r="K8" s="938" t="s">
        <v>1793</v>
      </c>
      <c r="L8" s="936" t="s">
        <v>1783</v>
      </c>
      <c r="M8" s="936">
        <v>0</v>
      </c>
      <c r="N8" s="932"/>
      <c r="P8" s="932" t="s">
        <v>2586</v>
      </c>
      <c r="Q8" s="932" t="s">
        <v>2586</v>
      </c>
      <c r="S8" s="932" t="s">
        <v>2076</v>
      </c>
      <c r="T8" s="932" t="s">
        <v>2075</v>
      </c>
    </row>
    <row r="9" spans="1:21" x14ac:dyDescent="0.25">
      <c r="A9" s="1220" t="s">
        <v>3204</v>
      </c>
      <c r="B9" s="1235" t="s">
        <v>1474</v>
      </c>
      <c r="C9" s="932" t="s">
        <v>2652</v>
      </c>
      <c r="D9" s="932" t="s">
        <v>2659</v>
      </c>
      <c r="E9" s="350"/>
      <c r="F9" s="350">
        <v>83.636538655947504</v>
      </c>
      <c r="G9" s="1364">
        <f>F9*G$8/100</f>
        <v>213.27317357266614</v>
      </c>
      <c r="H9" s="350">
        <v>0.47992338243268801</v>
      </c>
      <c r="I9" s="350">
        <v>0.39234245236932097</v>
      </c>
      <c r="K9" s="938" t="s">
        <v>1793</v>
      </c>
      <c r="L9" s="936" t="s">
        <v>1784</v>
      </c>
      <c r="M9" s="936">
        <v>0</v>
      </c>
      <c r="N9" s="932"/>
      <c r="P9" s="932" t="s">
        <v>2073</v>
      </c>
      <c r="Q9" s="932" t="s">
        <v>2073</v>
      </c>
      <c r="S9" s="932" t="s">
        <v>2078</v>
      </c>
      <c r="T9" s="932" t="s">
        <v>2077</v>
      </c>
    </row>
    <row r="10" spans="1:21" x14ac:dyDescent="0.25">
      <c r="A10" s="1165" t="s">
        <v>3207</v>
      </c>
      <c r="B10" s="1222"/>
      <c r="C10" s="932" t="s">
        <v>2653</v>
      </c>
      <c r="D10" s="932" t="s">
        <v>2660</v>
      </c>
      <c r="E10" s="350"/>
      <c r="F10" s="350">
        <v>42.767553161970703</v>
      </c>
      <c r="G10" s="1364">
        <f t="shared" ref="G10:G11" si="1">F10*G$8/100</f>
        <v>109.05726056302528</v>
      </c>
      <c r="H10" s="350">
        <v>0.192534449298817</v>
      </c>
      <c r="I10" s="350">
        <v>0.14472398632144601</v>
      </c>
      <c r="K10" s="938" t="s">
        <v>1793</v>
      </c>
      <c r="L10" s="936" t="s">
        <v>1785</v>
      </c>
      <c r="M10" s="936">
        <v>0</v>
      </c>
      <c r="N10" s="932"/>
      <c r="P10" s="932" t="s">
        <v>2075</v>
      </c>
      <c r="Q10" s="932" t="s">
        <v>2075</v>
      </c>
      <c r="S10" s="932" t="s">
        <v>2080</v>
      </c>
      <c r="T10" s="932" t="s">
        <v>2079</v>
      </c>
    </row>
    <row r="11" spans="1:21" x14ac:dyDescent="0.25">
      <c r="A11" s="1220" t="s">
        <v>3211</v>
      </c>
      <c r="B11" s="1165"/>
      <c r="C11" s="933" t="s">
        <v>2654</v>
      </c>
      <c r="D11" s="932" t="s">
        <v>2661</v>
      </c>
      <c r="E11" s="350"/>
      <c r="F11" s="350">
        <v>68.141491440870396</v>
      </c>
      <c r="G11" s="1364">
        <f t="shared" si="1"/>
        <v>173.76080317421952</v>
      </c>
      <c r="H11" s="350">
        <v>0.39863785092991499</v>
      </c>
      <c r="I11" s="350">
        <v>0.31753786028334147</v>
      </c>
      <c r="K11" s="938"/>
      <c r="L11" s="936" t="s">
        <v>1786</v>
      </c>
      <c r="M11" s="936">
        <v>0</v>
      </c>
      <c r="N11" s="932"/>
      <c r="P11" s="932" t="s">
        <v>2077</v>
      </c>
      <c r="Q11" s="932" t="s">
        <v>2077</v>
      </c>
      <c r="S11" s="932" t="s">
        <v>2082</v>
      </c>
      <c r="T11" s="932" t="s">
        <v>2081</v>
      </c>
    </row>
    <row r="12" spans="1:21" x14ac:dyDescent="0.25">
      <c r="C12" s="1223"/>
      <c r="D12" s="932" t="s">
        <v>2642</v>
      </c>
      <c r="E12" s="350"/>
      <c r="F12" s="347" t="s">
        <v>3420</v>
      </c>
      <c r="G12" s="350"/>
      <c r="H12" s="350" t="s">
        <v>2667</v>
      </c>
      <c r="K12" s="938" t="s">
        <v>843</v>
      </c>
      <c r="L12" s="936" t="s">
        <v>1787</v>
      </c>
      <c r="M12" s="936">
        <v>0</v>
      </c>
      <c r="N12" s="932"/>
      <c r="P12" s="932" t="s">
        <v>2079</v>
      </c>
      <c r="Q12" s="932" t="s">
        <v>2079</v>
      </c>
      <c r="S12" s="932" t="s">
        <v>2084</v>
      </c>
      <c r="T12" s="932" t="s">
        <v>2083</v>
      </c>
    </row>
    <row r="13" spans="1:21" x14ac:dyDescent="0.25">
      <c r="C13" s="936"/>
      <c r="D13" s="933" t="s">
        <v>2641</v>
      </c>
      <c r="E13" s="350"/>
      <c r="G13" s="350"/>
      <c r="H13" s="350"/>
      <c r="K13" s="935"/>
      <c r="L13" s="936"/>
      <c r="M13" s="936"/>
      <c r="N13" s="932"/>
      <c r="P13" s="932" t="s">
        <v>2081</v>
      </c>
      <c r="Q13" s="932" t="s">
        <v>2081</v>
      </c>
      <c r="S13" s="932" t="s">
        <v>2086</v>
      </c>
      <c r="T13" s="932" t="s">
        <v>2085</v>
      </c>
    </row>
    <row r="14" spans="1:21" x14ac:dyDescent="0.25">
      <c r="K14" s="935" t="s">
        <v>1778</v>
      </c>
      <c r="L14" s="936"/>
      <c r="M14" s="936"/>
      <c r="N14" s="932"/>
      <c r="P14" s="932" t="s">
        <v>2083</v>
      </c>
      <c r="Q14" s="932" t="s">
        <v>2083</v>
      </c>
      <c r="S14" s="932" t="s">
        <v>2088</v>
      </c>
      <c r="T14" s="932" t="s">
        <v>2087</v>
      </c>
    </row>
    <row r="15" spans="1:21" ht="16.5" x14ac:dyDescent="0.3">
      <c r="A15" s="347" t="s">
        <v>3214</v>
      </c>
      <c r="B15" s="1231" t="s">
        <v>3291</v>
      </c>
      <c r="C15" s="1232" t="s">
        <v>3289</v>
      </c>
      <c r="D15" s="1258" t="s">
        <v>3324</v>
      </c>
      <c r="E15" s="1258" t="s">
        <v>622</v>
      </c>
      <c r="F15" s="1258" t="s">
        <v>3327</v>
      </c>
      <c r="G15" s="1267" t="s">
        <v>3326</v>
      </c>
      <c r="H15" s="1267"/>
      <c r="I15" s="1267"/>
      <c r="K15" s="935"/>
      <c r="L15" s="936" t="s">
        <v>1781</v>
      </c>
      <c r="M15" s="936">
        <v>0</v>
      </c>
      <c r="N15" s="932"/>
      <c r="P15" s="932" t="s">
        <v>2085</v>
      </c>
      <c r="Q15" s="932" t="s">
        <v>2085</v>
      </c>
      <c r="S15" s="932" t="s">
        <v>2090</v>
      </c>
      <c r="T15" s="932" t="s">
        <v>2089</v>
      </c>
    </row>
    <row r="16" spans="1:21" ht="16.5" x14ac:dyDescent="0.3">
      <c r="A16" s="1221" t="s">
        <v>3228</v>
      </c>
      <c r="B16" s="1225" t="s">
        <v>3246</v>
      </c>
      <c r="C16" s="1236" t="s">
        <v>3279</v>
      </c>
      <c r="D16" s="1226" t="str">
        <f>E16</f>
        <v>a98-rgb</v>
      </c>
      <c r="E16" s="1237" t="s">
        <v>2652</v>
      </c>
      <c r="F16" s="1262" t="str">
        <f t="shared" ref="F16:F49" si="2">IF(ISBLANK(E16),C16,"")</f>
        <v/>
      </c>
      <c r="G16" s="1265" t="str">
        <f t="shared" ref="G16:G30" si="3">IF(E16=D16,E16,C16)</f>
        <v>a98-rgb</v>
      </c>
      <c r="H16" s="1264" t="b">
        <f>I16=B16</f>
        <v>1</v>
      </c>
      <c r="I16" s="1264" t="s">
        <v>3246</v>
      </c>
      <c r="K16" s="935"/>
      <c r="L16" s="936" t="s">
        <v>1788</v>
      </c>
      <c r="M16" s="936">
        <v>0</v>
      </c>
      <c r="N16" s="932"/>
      <c r="P16" s="932" t="s">
        <v>2087</v>
      </c>
      <c r="Q16" s="932" t="s">
        <v>2087</v>
      </c>
      <c r="S16" s="932"/>
      <c r="T16" s="932" t="s">
        <v>2004</v>
      </c>
    </row>
    <row r="17" spans="1:20" ht="16.5" x14ac:dyDescent="0.3">
      <c r="A17" s="1165" t="s">
        <v>3215</v>
      </c>
      <c r="B17" s="1238" t="s">
        <v>3247</v>
      </c>
      <c r="C17" s="1260" t="s">
        <v>3232</v>
      </c>
      <c r="D17" s="1261" t="s">
        <v>3325</v>
      </c>
      <c r="E17" s="1240"/>
      <c r="F17" s="1268" t="str">
        <f t="shared" si="2"/>
        <v>a98rgb-linear</v>
      </c>
      <c r="G17" s="1259" t="str">
        <f t="shared" si="3"/>
        <v>a98rgb-linear</v>
      </c>
      <c r="H17" s="1264" t="b">
        <f t="shared" ref="H17:H49" si="4">I17=B17</f>
        <v>1</v>
      </c>
      <c r="I17" s="1264" t="s">
        <v>3247</v>
      </c>
      <c r="K17" s="935"/>
      <c r="L17" s="936" t="s">
        <v>1789</v>
      </c>
      <c r="M17" s="936">
        <v>0</v>
      </c>
      <c r="N17" s="932"/>
      <c r="P17" s="932"/>
      <c r="Q17" s="932" t="s">
        <v>2589</v>
      </c>
      <c r="S17" s="932" t="s">
        <v>1819</v>
      </c>
      <c r="T17" s="932" t="s">
        <v>1818</v>
      </c>
    </row>
    <row r="18" spans="1:20" ht="16.5" x14ac:dyDescent="0.3">
      <c r="A18" s="1165" t="s">
        <v>3217</v>
      </c>
      <c r="B18" s="1225" t="s">
        <v>3248</v>
      </c>
      <c r="C18" s="1229" t="s">
        <v>3233</v>
      </c>
      <c r="D18" s="1229" t="str">
        <f>"--"&amp;C18</f>
        <v>--acescc</v>
      </c>
      <c r="E18" s="1226"/>
      <c r="F18" s="1262" t="str">
        <f t="shared" si="2"/>
        <v>acescc</v>
      </c>
      <c r="G18" s="1259" t="str">
        <f t="shared" si="3"/>
        <v>acescc</v>
      </c>
      <c r="H18" s="1264" t="b">
        <f t="shared" si="4"/>
        <v>1</v>
      </c>
      <c r="I18" s="1264" t="s">
        <v>3248</v>
      </c>
      <c r="K18" s="935"/>
      <c r="L18" s="936" t="s">
        <v>1790</v>
      </c>
      <c r="M18" s="936">
        <v>0</v>
      </c>
      <c r="N18" s="932"/>
      <c r="P18" s="932"/>
      <c r="Q18" s="932" t="s">
        <v>2590</v>
      </c>
      <c r="S18" s="932" t="s">
        <v>2092</v>
      </c>
      <c r="T18" s="932" t="s">
        <v>2091</v>
      </c>
    </row>
    <row r="19" spans="1:20" ht="16.5" x14ac:dyDescent="0.3">
      <c r="A19" s="1220" t="s">
        <v>3218</v>
      </c>
      <c r="B19" s="1238" t="s">
        <v>3249</v>
      </c>
      <c r="C19" s="1239" t="s">
        <v>3234</v>
      </c>
      <c r="D19" s="1239" t="str">
        <f t="shared" ref="D19:D49" si="5">"--"&amp;C19</f>
        <v>--acescg</v>
      </c>
      <c r="E19" s="1240"/>
      <c r="F19" s="1268" t="str">
        <f t="shared" si="2"/>
        <v>acescg</v>
      </c>
      <c r="G19" s="1259" t="str">
        <f t="shared" si="3"/>
        <v>acescg</v>
      </c>
      <c r="H19" s="1264" t="b">
        <f t="shared" si="4"/>
        <v>1</v>
      </c>
      <c r="I19" s="1264" t="s">
        <v>3249</v>
      </c>
      <c r="K19" s="935"/>
      <c r="L19" s="936" t="s">
        <v>1791</v>
      </c>
      <c r="M19" s="936">
        <v>0</v>
      </c>
      <c r="N19" s="932"/>
      <c r="P19" s="932"/>
      <c r="Q19" s="932" t="s">
        <v>2591</v>
      </c>
      <c r="S19" s="932" t="s">
        <v>1821</v>
      </c>
      <c r="T19" s="932" t="s">
        <v>1820</v>
      </c>
    </row>
    <row r="20" spans="1:20" ht="16.5" x14ac:dyDescent="0.3">
      <c r="A20" s="1165" t="s">
        <v>3224</v>
      </c>
      <c r="B20" s="1238" t="s">
        <v>3250</v>
      </c>
      <c r="C20" s="1239" t="s">
        <v>3281</v>
      </c>
      <c r="D20" s="1239" t="str">
        <f t="shared" si="5"/>
        <v>--cam16-jmh</v>
      </c>
      <c r="E20" s="1240"/>
      <c r="F20" s="1268" t="str">
        <f t="shared" si="2"/>
        <v>cam16-jmh</v>
      </c>
      <c r="G20" s="1259" t="str">
        <f t="shared" si="3"/>
        <v>cam16-jmh</v>
      </c>
      <c r="H20" s="1264" t="b">
        <f t="shared" si="4"/>
        <v>1</v>
      </c>
      <c r="I20" s="1264" t="s">
        <v>3250</v>
      </c>
      <c r="K20" s="935"/>
      <c r="L20" s="936" t="s">
        <v>1792</v>
      </c>
      <c r="M20" s="936">
        <v>0</v>
      </c>
      <c r="N20" s="932"/>
      <c r="P20" s="932"/>
      <c r="Q20" s="932" t="s">
        <v>2592</v>
      </c>
      <c r="S20" s="932"/>
      <c r="T20" s="932" t="s">
        <v>2461</v>
      </c>
    </row>
    <row r="21" spans="1:20" ht="16.5" x14ac:dyDescent="0.3">
      <c r="A21" s="1220" t="s">
        <v>3225</v>
      </c>
      <c r="B21" s="1225" t="s">
        <v>3251</v>
      </c>
      <c r="C21" s="1229" t="s">
        <v>3282</v>
      </c>
      <c r="D21" s="1229" t="str">
        <f t="shared" si="5"/>
        <v>--hct</v>
      </c>
      <c r="E21" s="1226"/>
      <c r="F21" s="1262" t="str">
        <f t="shared" si="2"/>
        <v>hct</v>
      </c>
      <c r="G21" s="1259" t="str">
        <f t="shared" si="3"/>
        <v>hct</v>
      </c>
      <c r="H21" s="1264" t="b">
        <f t="shared" si="4"/>
        <v>1</v>
      </c>
      <c r="I21" s="1264" t="s">
        <v>3251</v>
      </c>
      <c r="J21" s="423" t="s">
        <v>3295</v>
      </c>
      <c r="K21" s="935"/>
      <c r="L21" s="936" t="s">
        <v>2663</v>
      </c>
      <c r="M21" s="936">
        <v>0</v>
      </c>
      <c r="N21" s="932"/>
      <c r="P21" s="932" t="s">
        <v>2089</v>
      </c>
      <c r="Q21" s="932" t="s">
        <v>2089</v>
      </c>
      <c r="S21" s="932" t="s">
        <v>2094</v>
      </c>
      <c r="T21" s="932" t="s">
        <v>2093</v>
      </c>
    </row>
    <row r="22" spans="1:20" ht="16.5" x14ac:dyDescent="0.3">
      <c r="A22" s="1220" t="s">
        <v>3226</v>
      </c>
      <c r="B22" s="1225" t="s">
        <v>3252</v>
      </c>
      <c r="C22" s="1229" t="s">
        <v>3283</v>
      </c>
      <c r="D22" s="1229" t="str">
        <f t="shared" si="5"/>
        <v>--hpluv</v>
      </c>
      <c r="E22" s="1226"/>
      <c r="F22" s="1262" t="str">
        <f t="shared" si="2"/>
        <v>hpluv</v>
      </c>
      <c r="G22" s="1259" t="str">
        <f t="shared" si="3"/>
        <v>hpluv</v>
      </c>
      <c r="H22" s="1264" t="b">
        <f t="shared" si="4"/>
        <v>1</v>
      </c>
      <c r="I22" s="1264" t="s">
        <v>3252</v>
      </c>
      <c r="J22" s="423" t="s">
        <v>3296</v>
      </c>
      <c r="K22" s="935"/>
      <c r="L22" s="936" t="s">
        <v>3294</v>
      </c>
      <c r="M22" s="936">
        <v>0</v>
      </c>
      <c r="N22" s="932"/>
      <c r="P22" s="932" t="s">
        <v>2004</v>
      </c>
      <c r="Q22" s="932" t="s">
        <v>2004</v>
      </c>
      <c r="S22" s="932" t="s">
        <v>2096</v>
      </c>
      <c r="T22" s="932" t="s">
        <v>2095</v>
      </c>
    </row>
    <row r="23" spans="1:20" ht="16.5" x14ac:dyDescent="0.3">
      <c r="A23" s="1165" t="s">
        <v>3219</v>
      </c>
      <c r="B23" s="1225" t="s">
        <v>3253</v>
      </c>
      <c r="C23" s="1229" t="s">
        <v>2642</v>
      </c>
      <c r="D23" s="1229" t="str">
        <f>E23</f>
        <v>hsl()</v>
      </c>
      <c r="E23" s="1226" t="s">
        <v>1469</v>
      </c>
      <c r="F23" s="1262" t="str">
        <f t="shared" si="2"/>
        <v/>
      </c>
      <c r="G23" s="1259" t="str">
        <f t="shared" si="3"/>
        <v>hsl()</v>
      </c>
      <c r="H23" s="1264" t="b">
        <f t="shared" si="4"/>
        <v>1</v>
      </c>
      <c r="I23" s="1264" t="s">
        <v>3253</v>
      </c>
      <c r="K23" s="935"/>
      <c r="L23" s="936" t="s">
        <v>1804</v>
      </c>
      <c r="M23" s="936">
        <v>0</v>
      </c>
      <c r="N23" s="932"/>
      <c r="P23" s="932" t="s">
        <v>1818</v>
      </c>
      <c r="Q23" s="932" t="s">
        <v>2593</v>
      </c>
      <c r="S23" s="932" t="s">
        <v>2098</v>
      </c>
      <c r="T23" s="932" t="s">
        <v>2097</v>
      </c>
    </row>
    <row r="24" spans="1:20" ht="16.5" x14ac:dyDescent="0.3">
      <c r="A24" s="1220" t="s">
        <v>3220</v>
      </c>
      <c r="B24" s="1225" t="s">
        <v>3254</v>
      </c>
      <c r="C24" s="1229" t="s">
        <v>3284</v>
      </c>
      <c r="D24" s="1229" t="str">
        <f t="shared" si="5"/>
        <v>--hsluv</v>
      </c>
      <c r="E24" s="1226"/>
      <c r="F24" s="1262" t="str">
        <f t="shared" si="2"/>
        <v>hsluv</v>
      </c>
      <c r="G24" s="1259" t="str">
        <f t="shared" si="3"/>
        <v>hsluv</v>
      </c>
      <c r="H24" s="1264" t="b">
        <f t="shared" si="4"/>
        <v>1</v>
      </c>
      <c r="I24" s="1264" t="s">
        <v>3254</v>
      </c>
      <c r="K24" s="935"/>
      <c r="L24" s="936" t="s">
        <v>1805</v>
      </c>
      <c r="M24" s="936">
        <v>0</v>
      </c>
      <c r="N24" s="932"/>
      <c r="P24" s="932"/>
      <c r="Q24" s="932" t="s">
        <v>2594</v>
      </c>
      <c r="S24" s="932" t="s">
        <v>2430</v>
      </c>
      <c r="T24" s="932" t="s">
        <v>2429</v>
      </c>
    </row>
    <row r="25" spans="1:20" ht="16.5" x14ac:dyDescent="0.3">
      <c r="A25" s="1165" t="s">
        <v>3227</v>
      </c>
      <c r="B25" s="1225" t="s">
        <v>3255</v>
      </c>
      <c r="C25" s="1229" t="s">
        <v>3245</v>
      </c>
      <c r="D25" s="1229" t="str">
        <f t="shared" si="5"/>
        <v>--hsv</v>
      </c>
      <c r="E25" s="1226"/>
      <c r="F25" s="1262" t="str">
        <f t="shared" si="2"/>
        <v>hsv</v>
      </c>
      <c r="G25" s="1259" t="str">
        <f t="shared" si="3"/>
        <v>hsv</v>
      </c>
      <c r="H25" s="1264" t="b">
        <f t="shared" si="4"/>
        <v>1</v>
      </c>
      <c r="I25" s="1264" t="s">
        <v>3255</v>
      </c>
      <c r="K25" s="935"/>
      <c r="L25" s="936" t="s">
        <v>1806</v>
      </c>
      <c r="M25" s="936">
        <v>0</v>
      </c>
      <c r="N25" s="932"/>
      <c r="P25" s="932"/>
      <c r="Q25" s="932" t="s">
        <v>1818</v>
      </c>
      <c r="S25" s="932" t="s">
        <v>2100</v>
      </c>
      <c r="T25" s="932" t="s">
        <v>2099</v>
      </c>
    </row>
    <row r="26" spans="1:20" ht="16.5" x14ac:dyDescent="0.3">
      <c r="A26" s="1165" t="s">
        <v>3221</v>
      </c>
      <c r="B26" s="1238" t="s">
        <v>3256</v>
      </c>
      <c r="C26" s="1239" t="s">
        <v>2641</v>
      </c>
      <c r="D26" s="1239" t="str">
        <f>E26</f>
        <v>hwb()</v>
      </c>
      <c r="E26" s="1240" t="s">
        <v>1470</v>
      </c>
      <c r="F26" s="1268" t="str">
        <f t="shared" si="2"/>
        <v/>
      </c>
      <c r="G26" s="1259" t="str">
        <f t="shared" si="3"/>
        <v>hwb()</v>
      </c>
      <c r="H26" s="1264" t="b">
        <f t="shared" si="4"/>
        <v>1</v>
      </c>
      <c r="I26" s="1264" t="s">
        <v>3256</v>
      </c>
      <c r="K26" s="935"/>
      <c r="L26" s="936"/>
      <c r="M26" s="936"/>
      <c r="N26" s="932"/>
      <c r="P26" s="932" t="s">
        <v>2091</v>
      </c>
      <c r="Q26" s="932" t="s">
        <v>2091</v>
      </c>
      <c r="S26" s="932" t="s">
        <v>2102</v>
      </c>
      <c r="T26" s="932" t="s">
        <v>2101</v>
      </c>
    </row>
    <row r="27" spans="1:20" ht="16.5" x14ac:dyDescent="0.3">
      <c r="A27" s="1165" t="s">
        <v>3222</v>
      </c>
      <c r="B27" s="1238" t="s">
        <v>3257</v>
      </c>
      <c r="C27" s="1239" t="s">
        <v>3235</v>
      </c>
      <c r="D27" s="1239" t="str">
        <f>C27</f>
        <v>ictcp</v>
      </c>
      <c r="E27" s="1240"/>
      <c r="F27" s="1268" t="str">
        <f t="shared" si="2"/>
        <v>ictcp</v>
      </c>
      <c r="G27" s="1259" t="str">
        <f t="shared" si="3"/>
        <v>ictcp</v>
      </c>
      <c r="H27" s="1264" t="b">
        <f t="shared" si="4"/>
        <v>1</v>
      </c>
      <c r="I27" s="1264" t="s">
        <v>3257</v>
      </c>
      <c r="K27" s="935" t="s">
        <v>1796</v>
      </c>
      <c r="L27" s="936"/>
      <c r="M27" s="936"/>
      <c r="N27" s="932"/>
      <c r="P27" s="932" t="s">
        <v>1820</v>
      </c>
      <c r="Q27" s="932" t="s">
        <v>1820</v>
      </c>
      <c r="S27" s="932" t="s">
        <v>2463</v>
      </c>
      <c r="T27" s="932" t="s">
        <v>2462</v>
      </c>
    </row>
    <row r="28" spans="1:20" ht="16.5" x14ac:dyDescent="0.3">
      <c r="A28" s="1165" t="s">
        <v>3223</v>
      </c>
      <c r="B28" s="1225" t="s">
        <v>3259</v>
      </c>
      <c r="C28" s="1229" t="s">
        <v>3237</v>
      </c>
      <c r="D28" s="1229" t="str">
        <f>C28</f>
        <v>jzazbz</v>
      </c>
      <c r="E28" s="1226"/>
      <c r="F28" s="1262" t="str">
        <f t="shared" si="2"/>
        <v>jzazbz</v>
      </c>
      <c r="G28" s="1259" t="str">
        <f t="shared" si="3"/>
        <v>jzazbz</v>
      </c>
      <c r="H28" s="1264" t="b">
        <f t="shared" si="4"/>
        <v>1</v>
      </c>
      <c r="I28" s="1264" t="s">
        <v>3259</v>
      </c>
      <c r="K28" s="938" t="s">
        <v>1793</v>
      </c>
      <c r="L28" s="936" t="s">
        <v>1797</v>
      </c>
      <c r="M28" s="936">
        <v>1</v>
      </c>
      <c r="N28" s="932"/>
      <c r="P28" s="932" t="s">
        <v>2461</v>
      </c>
      <c r="Q28" s="932" t="s">
        <v>2461</v>
      </c>
      <c r="S28" s="932" t="s">
        <v>2104</v>
      </c>
      <c r="T28" s="932" t="s">
        <v>2103</v>
      </c>
    </row>
    <row r="29" spans="1:20" ht="16.5" x14ac:dyDescent="0.3">
      <c r="B29" s="1238" t="s">
        <v>3258</v>
      </c>
      <c r="C29" s="1239" t="s">
        <v>3236</v>
      </c>
      <c r="D29" s="1239" t="str">
        <f t="shared" ref="D29" si="6">C29</f>
        <v>jzczhz</v>
      </c>
      <c r="E29" s="1240"/>
      <c r="F29" s="1268" t="str">
        <f t="shared" si="2"/>
        <v>jzczhz</v>
      </c>
      <c r="G29" s="1259" t="str">
        <f t="shared" si="3"/>
        <v>jzczhz</v>
      </c>
      <c r="H29" s="1264" t="b">
        <f t="shared" si="4"/>
        <v>1</v>
      </c>
      <c r="I29" s="1264" t="s">
        <v>3258</v>
      </c>
      <c r="K29" s="938" t="s">
        <v>1793</v>
      </c>
      <c r="L29" s="936" t="s">
        <v>1798</v>
      </c>
      <c r="M29" s="936">
        <v>1</v>
      </c>
      <c r="N29" s="932"/>
      <c r="P29" s="932" t="s">
        <v>2093</v>
      </c>
      <c r="Q29" s="932" t="s">
        <v>2093</v>
      </c>
      <c r="S29" s="932" t="s">
        <v>2106</v>
      </c>
      <c r="T29" s="932" t="s">
        <v>2105</v>
      </c>
    </row>
    <row r="30" spans="1:20" ht="16.5" x14ac:dyDescent="0.3">
      <c r="A30" s="347" t="s">
        <v>3231</v>
      </c>
      <c r="B30" s="1225" t="s">
        <v>3262</v>
      </c>
      <c r="C30" s="1229" t="s">
        <v>2658</v>
      </c>
      <c r="D30" s="1229" t="str">
        <f>E30</f>
        <v>lab()</v>
      </c>
      <c r="E30" s="1226" t="s">
        <v>1471</v>
      </c>
      <c r="F30" s="1262" t="str">
        <f t="shared" si="2"/>
        <v/>
      </c>
      <c r="G30" s="1259" t="str">
        <f t="shared" si="3"/>
        <v>lab()</v>
      </c>
      <c r="H30" s="1264" t="b">
        <f t="shared" si="4"/>
        <v>1</v>
      </c>
      <c r="I30" s="1264" t="s">
        <v>3262</v>
      </c>
      <c r="K30" s="938" t="s">
        <v>1793</v>
      </c>
      <c r="L30" s="936" t="s">
        <v>1799</v>
      </c>
      <c r="M30" s="936">
        <v>1</v>
      </c>
      <c r="N30" s="932"/>
      <c r="P30" s="932" t="s">
        <v>2095</v>
      </c>
      <c r="Q30" s="932" t="s">
        <v>2095</v>
      </c>
      <c r="S30" s="932" t="s">
        <v>2108</v>
      </c>
      <c r="T30" s="932" t="s">
        <v>2107</v>
      </c>
    </row>
    <row r="31" spans="1:20" ht="16.5" x14ac:dyDescent="0.3">
      <c r="A31" s="1165" t="s">
        <v>3216</v>
      </c>
      <c r="B31" s="1225" t="s">
        <v>3263</v>
      </c>
      <c r="C31" s="1229" t="s">
        <v>3238</v>
      </c>
      <c r="D31" s="1229" t="str">
        <f>C31</f>
        <v>lab-d65</v>
      </c>
      <c r="E31" s="1226"/>
      <c r="F31" s="1262" t="str">
        <f t="shared" si="2"/>
        <v>lab-d65</v>
      </c>
      <c r="G31" s="1259" t="str">
        <f>IF(E32=D32,E32,C32)</f>
        <v>oklab()</v>
      </c>
      <c r="H31" s="1264" t="b">
        <f t="shared" si="4"/>
        <v>1</v>
      </c>
      <c r="I31" s="1264" t="s">
        <v>3263</v>
      </c>
      <c r="K31" s="938" t="s">
        <v>1793</v>
      </c>
      <c r="L31" s="936" t="s">
        <v>1800</v>
      </c>
      <c r="M31" s="936">
        <v>0</v>
      </c>
      <c r="N31" s="932"/>
      <c r="P31" s="932" t="s">
        <v>2097</v>
      </c>
      <c r="Q31" s="932" t="s">
        <v>2097</v>
      </c>
      <c r="S31" s="932" t="s">
        <v>2110</v>
      </c>
      <c r="T31" s="932" t="s">
        <v>2109</v>
      </c>
    </row>
    <row r="32" spans="1:20" ht="16.5" x14ac:dyDescent="0.3">
      <c r="B32" s="1238" t="s">
        <v>3266</v>
      </c>
      <c r="C32" s="1239" t="s">
        <v>2659</v>
      </c>
      <c r="D32" s="1239" t="str">
        <f>E32</f>
        <v>oklab()</v>
      </c>
      <c r="E32" s="1240" t="s">
        <v>1472</v>
      </c>
      <c r="F32" s="1268" t="str">
        <f t="shared" si="2"/>
        <v/>
      </c>
      <c r="G32" s="1259" t="str">
        <f>IF(E31=D31,E31,C31)</f>
        <v>lab-d65</v>
      </c>
      <c r="H32" s="1264" t="b">
        <f t="shared" si="4"/>
        <v>1</v>
      </c>
      <c r="I32" s="1264" t="s">
        <v>3266</v>
      </c>
      <c r="K32" s="938" t="s">
        <v>1793</v>
      </c>
      <c r="L32" s="936" t="s">
        <v>1801</v>
      </c>
      <c r="M32" s="936">
        <v>1</v>
      </c>
      <c r="N32" s="932"/>
      <c r="P32" s="932" t="s">
        <v>2429</v>
      </c>
      <c r="Q32" s="932" t="s">
        <v>2429</v>
      </c>
      <c r="S32" s="932" t="s">
        <v>1823</v>
      </c>
      <c r="T32" s="932" t="s">
        <v>1822</v>
      </c>
    </row>
    <row r="33" spans="1:20" ht="16.5" x14ac:dyDescent="0.3">
      <c r="A33" s="1293" t="s">
        <v>3229</v>
      </c>
      <c r="B33" s="1225" t="s">
        <v>3260</v>
      </c>
      <c r="C33" s="1229" t="s">
        <v>2660</v>
      </c>
      <c r="D33" s="1229" t="str">
        <f t="shared" ref="D33:D34" si="7">E33</f>
        <v>lch()</v>
      </c>
      <c r="E33" s="1226" t="s">
        <v>1473</v>
      </c>
      <c r="F33" s="1262" t="str">
        <f t="shared" si="2"/>
        <v/>
      </c>
      <c r="G33" s="1259" t="str">
        <f t="shared" ref="G33:G46" si="8">IF(E33=D33,E33,C33)</f>
        <v>lch()</v>
      </c>
      <c r="H33" s="1264" t="b">
        <f t="shared" si="4"/>
        <v>1</v>
      </c>
      <c r="I33" s="1264" t="s">
        <v>3260</v>
      </c>
      <c r="K33" s="938" t="s">
        <v>1793</v>
      </c>
      <c r="L33" s="936" t="s">
        <v>1802</v>
      </c>
      <c r="M33" s="936">
        <v>1</v>
      </c>
      <c r="N33" s="932"/>
      <c r="P33" s="932" t="s">
        <v>2099</v>
      </c>
      <c r="Q33" s="932" t="s">
        <v>2099</v>
      </c>
      <c r="S33" s="932" t="s">
        <v>2310</v>
      </c>
      <c r="T33" s="932" t="s">
        <v>2309</v>
      </c>
    </row>
    <row r="34" spans="1:20" ht="16.5" x14ac:dyDescent="0.3">
      <c r="A34" s="1295" t="s">
        <v>3366</v>
      </c>
      <c r="B34" s="1225" t="s">
        <v>3265</v>
      </c>
      <c r="C34" s="1229" t="s">
        <v>2661</v>
      </c>
      <c r="D34" s="1229" t="str">
        <f t="shared" si="7"/>
        <v>oklch()</v>
      </c>
      <c r="E34" s="1226" t="s">
        <v>1474</v>
      </c>
      <c r="F34" s="1262" t="str">
        <f t="shared" si="2"/>
        <v/>
      </c>
      <c r="G34" s="1259" t="str">
        <f t="shared" si="8"/>
        <v>oklch()</v>
      </c>
      <c r="H34" s="1264" t="b">
        <f t="shared" si="4"/>
        <v>1</v>
      </c>
      <c r="I34" s="1264" t="s">
        <v>3265</v>
      </c>
      <c r="K34" s="938" t="s">
        <v>1793</v>
      </c>
      <c r="L34" s="936" t="s">
        <v>1803</v>
      </c>
      <c r="M34" s="936">
        <v>0</v>
      </c>
      <c r="N34" s="932"/>
      <c r="P34" s="932" t="s">
        <v>2101</v>
      </c>
      <c r="Q34" s="932" t="s">
        <v>2101</v>
      </c>
      <c r="S34" s="932"/>
      <c r="T34" s="932" t="s">
        <v>2486</v>
      </c>
    </row>
    <row r="35" spans="1:20" ht="16.5" x14ac:dyDescent="0.3">
      <c r="A35" s="1291" t="s">
        <v>333</v>
      </c>
      <c r="B35" s="1238" t="s">
        <v>3261</v>
      </c>
      <c r="C35" s="1239" t="s">
        <v>3285</v>
      </c>
      <c r="D35" s="1239" t="str">
        <f t="shared" si="5"/>
        <v>--lchuv</v>
      </c>
      <c r="E35" s="1240"/>
      <c r="F35" s="1268" t="str">
        <f t="shared" si="2"/>
        <v>lchuv</v>
      </c>
      <c r="G35" s="1259" t="str">
        <f t="shared" si="8"/>
        <v>lchuv</v>
      </c>
      <c r="H35" s="1264" t="b">
        <f t="shared" si="4"/>
        <v>1</v>
      </c>
      <c r="I35" s="1264" t="s">
        <v>3261</v>
      </c>
      <c r="K35" s="938"/>
      <c r="L35" s="936" t="s">
        <v>1808</v>
      </c>
      <c r="M35" s="936">
        <v>1</v>
      </c>
      <c r="N35" s="932"/>
      <c r="P35" s="932" t="s">
        <v>2462</v>
      </c>
      <c r="Q35" s="932" t="s">
        <v>2462</v>
      </c>
      <c r="S35" s="932" t="s">
        <v>2504</v>
      </c>
      <c r="T35" s="932" t="s">
        <v>2503</v>
      </c>
    </row>
    <row r="36" spans="1:20" ht="16.5" x14ac:dyDescent="0.3">
      <c r="A36" s="1292" t="s">
        <v>3299</v>
      </c>
      <c r="B36" s="1238" t="s">
        <v>3264</v>
      </c>
      <c r="C36" s="1239" t="s">
        <v>3286</v>
      </c>
      <c r="D36" s="1239" t="str">
        <f t="shared" si="5"/>
        <v>--luv</v>
      </c>
      <c r="E36" s="1240"/>
      <c r="F36" s="1268" t="str">
        <f t="shared" si="2"/>
        <v>luv</v>
      </c>
      <c r="G36" s="1259" t="str">
        <f t="shared" si="8"/>
        <v>luv</v>
      </c>
      <c r="H36" s="1264" t="b">
        <f t="shared" si="4"/>
        <v>1</v>
      </c>
      <c r="I36" s="1264" t="s">
        <v>3264</v>
      </c>
      <c r="K36" s="938"/>
      <c r="L36" s="936" t="s">
        <v>1810</v>
      </c>
      <c r="M36" s="936">
        <v>1</v>
      </c>
      <c r="N36" s="932"/>
      <c r="P36" s="932" t="s">
        <v>2103</v>
      </c>
      <c r="Q36" s="932" t="s">
        <v>2103</v>
      </c>
      <c r="S36" s="932" t="s">
        <v>2496</v>
      </c>
      <c r="T36" s="932" t="s">
        <v>2495</v>
      </c>
    </row>
    <row r="37" spans="1:20" ht="16.5" x14ac:dyDescent="0.3">
      <c r="A37" s="1292" t="s">
        <v>3298</v>
      </c>
      <c r="B37" s="1225" t="s">
        <v>3267</v>
      </c>
      <c r="C37" s="1236" t="s">
        <v>3287</v>
      </c>
      <c r="D37" s="1259" t="str">
        <f>E37</f>
        <v>display-p3</v>
      </c>
      <c r="E37" s="1237" t="s">
        <v>2651</v>
      </c>
      <c r="F37" s="1262" t="str">
        <f t="shared" si="2"/>
        <v/>
      </c>
      <c r="G37" s="1259" t="str">
        <f t="shared" si="8"/>
        <v>display-p3</v>
      </c>
      <c r="H37" s="1264" t="b">
        <f t="shared" si="4"/>
        <v>1</v>
      </c>
      <c r="I37" s="1264" t="s">
        <v>3267</v>
      </c>
      <c r="J37" s="1264" t="s">
        <v>3360</v>
      </c>
      <c r="K37" s="939" t="s">
        <v>1793</v>
      </c>
      <c r="L37" s="937" t="s">
        <v>1811</v>
      </c>
      <c r="M37" s="937"/>
      <c r="N37" s="933"/>
      <c r="P37" s="932" t="s">
        <v>2105</v>
      </c>
      <c r="Q37" s="932" t="s">
        <v>2105</v>
      </c>
      <c r="S37" s="932" t="s">
        <v>2481</v>
      </c>
      <c r="T37" s="932" t="s">
        <v>2480</v>
      </c>
    </row>
    <row r="38" spans="1:20" ht="16.5" x14ac:dyDescent="0.3">
      <c r="A38" s="1294" t="s">
        <v>3297</v>
      </c>
      <c r="B38" s="1238" t="s">
        <v>3268</v>
      </c>
      <c r="C38" s="1260" t="s">
        <v>3239</v>
      </c>
      <c r="D38" s="1260" t="str">
        <f>"--"&amp;D37&amp;"-linear"</f>
        <v>--display-p3-linear</v>
      </c>
      <c r="E38" s="1240"/>
      <c r="F38" s="1268" t="str">
        <f t="shared" si="2"/>
        <v>p3-linear</v>
      </c>
      <c r="G38" s="1259" t="str">
        <f t="shared" si="8"/>
        <v>p3-linear</v>
      </c>
      <c r="H38" s="1264" t="b">
        <f t="shared" si="4"/>
        <v>1</v>
      </c>
      <c r="I38" s="1264" t="s">
        <v>3268</v>
      </c>
      <c r="J38" s="1264" t="s">
        <v>3361</v>
      </c>
      <c r="K38" s="1242"/>
      <c r="L38" s="1223" t="s">
        <v>1807</v>
      </c>
      <c r="M38" s="1243" t="s">
        <v>2665</v>
      </c>
      <c r="N38" s="1223"/>
      <c r="P38" s="932" t="s">
        <v>2107</v>
      </c>
      <c r="Q38" s="932" t="s">
        <v>2107</v>
      </c>
      <c r="S38" s="932" t="s">
        <v>2432</v>
      </c>
      <c r="T38" s="932" t="s">
        <v>2431</v>
      </c>
    </row>
    <row r="39" spans="1:20" ht="16.5" x14ac:dyDescent="0.3">
      <c r="A39" s="1291" t="s">
        <v>332</v>
      </c>
      <c r="B39" s="1225" t="s">
        <v>3269</v>
      </c>
      <c r="C39" s="1236" t="s">
        <v>3280</v>
      </c>
      <c r="D39" s="1259" t="str">
        <f>E39</f>
        <v>prophoto-rgb</v>
      </c>
      <c r="E39" s="1237" t="s">
        <v>2653</v>
      </c>
      <c r="F39" s="1262" t="str">
        <f t="shared" si="2"/>
        <v/>
      </c>
      <c r="G39" s="1259" t="str">
        <f t="shared" si="8"/>
        <v>prophoto-rgb</v>
      </c>
      <c r="H39" s="1264" t="b">
        <f t="shared" si="4"/>
        <v>1</v>
      </c>
      <c r="I39" s="1264" t="s">
        <v>3269</v>
      </c>
      <c r="K39" s="939"/>
      <c r="L39" s="937" t="s">
        <v>1809</v>
      </c>
      <c r="M39" s="1193"/>
      <c r="N39" s="937"/>
      <c r="P39" s="932"/>
      <c r="Q39" s="932" t="s">
        <v>2595</v>
      </c>
      <c r="S39" s="932" t="s">
        <v>2054</v>
      </c>
      <c r="T39" s="932" t="s">
        <v>2053</v>
      </c>
    </row>
    <row r="40" spans="1:20" ht="16.5" x14ac:dyDescent="0.3">
      <c r="A40" s="1292" t="s">
        <v>3300</v>
      </c>
      <c r="B40" s="1238" t="s">
        <v>3270</v>
      </c>
      <c r="C40" s="1260" t="s">
        <v>3240</v>
      </c>
      <c r="D40" s="1260" t="str">
        <f>"--"&amp;D39&amp;"-linear"</f>
        <v>--prophoto-rgb-linear</v>
      </c>
      <c r="E40" s="1240"/>
      <c r="F40" s="1268" t="str">
        <f t="shared" si="2"/>
        <v>prophoto-linear</v>
      </c>
      <c r="G40" s="1259" t="str">
        <f t="shared" si="8"/>
        <v>prophoto-linear</v>
      </c>
      <c r="H40" s="1264" t="b">
        <f t="shared" si="4"/>
        <v>1</v>
      </c>
      <c r="I40" s="1264" t="s">
        <v>3270</v>
      </c>
      <c r="P40" s="932"/>
      <c r="Q40" s="932" t="s">
        <v>2596</v>
      </c>
      <c r="S40" s="932" t="s">
        <v>2324</v>
      </c>
      <c r="T40" s="932" t="s">
        <v>2323</v>
      </c>
    </row>
    <row r="41" spans="1:20" ht="16.5" x14ac:dyDescent="0.3">
      <c r="A41" s="1292" t="s">
        <v>3230</v>
      </c>
      <c r="B41" s="1225" t="s">
        <v>3271</v>
      </c>
      <c r="C41" s="1229" t="s">
        <v>2654</v>
      </c>
      <c r="D41" s="1229" t="str">
        <f t="shared" si="5"/>
        <v>--rec2020</v>
      </c>
      <c r="E41" s="1226" t="s">
        <v>2654</v>
      </c>
      <c r="F41" s="1262" t="str">
        <f t="shared" si="2"/>
        <v/>
      </c>
      <c r="G41" s="1259" t="str">
        <f t="shared" si="8"/>
        <v>rec2020</v>
      </c>
      <c r="H41" s="1264" t="b">
        <f t="shared" si="4"/>
        <v>1</v>
      </c>
      <c r="I41" s="1264" t="s">
        <v>3271</v>
      </c>
      <c r="P41" s="932" t="s">
        <v>2109</v>
      </c>
      <c r="Q41" s="932" t="s">
        <v>2109</v>
      </c>
      <c r="S41" s="932" t="s">
        <v>2479</v>
      </c>
      <c r="T41" s="932" t="s">
        <v>2478</v>
      </c>
    </row>
    <row r="42" spans="1:20" ht="16.5" x14ac:dyDescent="0.3">
      <c r="A42" s="1291" t="s">
        <v>3363</v>
      </c>
      <c r="B42" s="1225" t="s">
        <v>3272</v>
      </c>
      <c r="C42" s="1229" t="s">
        <v>3244</v>
      </c>
      <c r="D42" s="1229" t="str">
        <f t="shared" si="5"/>
        <v>--rec2020-linear</v>
      </c>
      <c r="E42" s="1226"/>
      <c r="F42" s="1262" t="str">
        <f t="shared" si="2"/>
        <v>rec2020-linear</v>
      </c>
      <c r="G42" s="1259" t="str">
        <f t="shared" si="8"/>
        <v>rec2020-linear</v>
      </c>
      <c r="H42" s="1264" t="b">
        <f t="shared" si="4"/>
        <v>1</v>
      </c>
      <c r="I42" s="1264" t="s">
        <v>3272</v>
      </c>
      <c r="P42" s="932"/>
      <c r="Q42" s="932" t="s">
        <v>2598</v>
      </c>
      <c r="S42" s="932" t="s">
        <v>2434</v>
      </c>
      <c r="T42" s="932" t="s">
        <v>2433</v>
      </c>
    </row>
    <row r="43" spans="1:20" ht="16.5" x14ac:dyDescent="0.3">
      <c r="A43" s="1292" t="s">
        <v>3364</v>
      </c>
      <c r="B43" s="1225" t="s">
        <v>3273</v>
      </c>
      <c r="C43" s="1229" t="s">
        <v>3241</v>
      </c>
      <c r="D43" s="1229" t="str">
        <f>C43</f>
        <v>rec2100hlg</v>
      </c>
      <c r="E43" s="1226"/>
      <c r="F43" s="1262" t="str">
        <f t="shared" si="2"/>
        <v>rec2100hlg</v>
      </c>
      <c r="G43" s="1259" t="str">
        <f t="shared" si="8"/>
        <v>rec2100hlg</v>
      </c>
      <c r="H43" s="1264" t="b">
        <f t="shared" si="4"/>
        <v>1</v>
      </c>
      <c r="I43" s="1264" t="s">
        <v>3273</v>
      </c>
      <c r="P43" s="932" t="s">
        <v>1822</v>
      </c>
      <c r="Q43" s="932" t="s">
        <v>1822</v>
      </c>
      <c r="S43" s="932" t="s">
        <v>2056</v>
      </c>
      <c r="T43" s="932" t="s">
        <v>2055</v>
      </c>
    </row>
    <row r="44" spans="1:20" ht="16.5" x14ac:dyDescent="0.3">
      <c r="A44" s="1296" t="s">
        <v>3365</v>
      </c>
      <c r="B44" s="1238" t="s">
        <v>3274</v>
      </c>
      <c r="C44" s="1239" t="s">
        <v>3242</v>
      </c>
      <c r="D44" s="1239" t="str">
        <f>C44</f>
        <v>rec2100pq</v>
      </c>
      <c r="E44" s="1240"/>
      <c r="F44" s="1268" t="str">
        <f t="shared" si="2"/>
        <v>rec2100pq</v>
      </c>
      <c r="G44" s="1259" t="str">
        <f t="shared" si="8"/>
        <v>rec2100pq</v>
      </c>
      <c r="H44" s="1264" t="b">
        <f t="shared" si="4"/>
        <v>1</v>
      </c>
      <c r="I44" s="1264" t="s">
        <v>3274</v>
      </c>
      <c r="P44" s="932"/>
      <c r="Q44" s="932" t="s">
        <v>2597</v>
      </c>
      <c r="S44" s="932" t="s">
        <v>2326</v>
      </c>
      <c r="T44" s="932" t="s">
        <v>2325</v>
      </c>
    </row>
    <row r="45" spans="1:20" ht="16.5" x14ac:dyDescent="0.3">
      <c r="B45" s="1225" t="s">
        <v>3277</v>
      </c>
      <c r="C45" s="1263" t="s">
        <v>2649</v>
      </c>
      <c r="D45" s="1263" t="str">
        <f>E45</f>
        <v>rgb()</v>
      </c>
      <c r="E45" s="1226" t="s">
        <v>1468</v>
      </c>
      <c r="F45" s="1262" t="str">
        <f t="shared" si="2"/>
        <v/>
      </c>
      <c r="G45" s="1259" t="str">
        <f t="shared" si="8"/>
        <v>rgb()</v>
      </c>
      <c r="H45" s="1264" t="b">
        <f t="shared" si="4"/>
        <v>1</v>
      </c>
      <c r="I45" s="350" t="s">
        <v>3277</v>
      </c>
      <c r="P45" s="932" t="s">
        <v>2309</v>
      </c>
      <c r="Q45" s="932" t="s">
        <v>2309</v>
      </c>
      <c r="S45" s="932" t="s">
        <v>2494</v>
      </c>
      <c r="T45" s="932" t="s">
        <v>2493</v>
      </c>
    </row>
    <row r="46" spans="1:20" ht="16.5" x14ac:dyDescent="0.3">
      <c r="B46" s="1238" t="s">
        <v>3278</v>
      </c>
      <c r="C46" s="1239" t="s">
        <v>2650</v>
      </c>
      <c r="D46" s="1239" t="str">
        <f>E46</f>
        <v>srgb-linear</v>
      </c>
      <c r="E46" s="1240" t="s">
        <v>2650</v>
      </c>
      <c r="F46" s="1268" t="str">
        <f t="shared" si="2"/>
        <v/>
      </c>
      <c r="G46" s="1259" t="str">
        <f t="shared" si="8"/>
        <v>srgb-linear</v>
      </c>
      <c r="H46" s="1264" t="b">
        <f t="shared" si="4"/>
        <v>1</v>
      </c>
      <c r="I46" s="350" t="s">
        <v>3278</v>
      </c>
      <c r="P46" s="932" t="s">
        <v>2486</v>
      </c>
      <c r="Q46" s="932" t="s">
        <v>2486</v>
      </c>
      <c r="S46" s="932" t="s">
        <v>2492</v>
      </c>
      <c r="T46" s="932" t="s">
        <v>2491</v>
      </c>
    </row>
    <row r="47" spans="1:20" ht="16.5" x14ac:dyDescent="0.3">
      <c r="B47" s="1241" t="s">
        <v>3293</v>
      </c>
      <c r="C47" s="1229" t="s">
        <v>3288</v>
      </c>
      <c r="D47" s="1229" t="str">
        <f>E47</f>
        <v>xyz, xyz-d65</v>
      </c>
      <c r="E47" s="1226" t="s">
        <v>3288</v>
      </c>
      <c r="F47" s="1262" t="str">
        <f t="shared" si="2"/>
        <v/>
      </c>
      <c r="G47" s="1259" t="str">
        <f>IF(E48=D48,E48,C48)</f>
        <v>xyz-d50</v>
      </c>
      <c r="H47" s="1264" t="b">
        <f t="shared" si="4"/>
        <v>0</v>
      </c>
      <c r="I47" s="1264" t="s">
        <v>3362</v>
      </c>
      <c r="P47" s="932" t="s">
        <v>2503</v>
      </c>
      <c r="Q47" s="932" t="s">
        <v>2503</v>
      </c>
      <c r="S47" s="932" t="s">
        <v>2475</v>
      </c>
      <c r="T47" s="932" t="s">
        <v>2474</v>
      </c>
    </row>
    <row r="48" spans="1:20" ht="16.5" x14ac:dyDescent="0.3">
      <c r="B48" s="1225" t="s">
        <v>3276</v>
      </c>
      <c r="C48" s="1229" t="s">
        <v>2656</v>
      </c>
      <c r="D48" s="1229" t="str">
        <f>E48</f>
        <v>xyz-d50</v>
      </c>
      <c r="E48" s="1226" t="s">
        <v>2656</v>
      </c>
      <c r="F48" s="1262" t="str">
        <f t="shared" si="2"/>
        <v/>
      </c>
      <c r="G48" s="1259" t="s">
        <v>2657</v>
      </c>
      <c r="H48" s="1264" t="b">
        <f t="shared" si="4"/>
        <v>1</v>
      </c>
      <c r="I48" s="1264" t="s">
        <v>3276</v>
      </c>
      <c r="P48" s="932" t="s">
        <v>2495</v>
      </c>
      <c r="Q48" s="932" t="s">
        <v>2495</v>
      </c>
      <c r="S48" s="932" t="s">
        <v>2436</v>
      </c>
      <c r="T48" s="932" t="s">
        <v>2435</v>
      </c>
    </row>
    <row r="49" spans="2:20" ht="16.5" x14ac:dyDescent="0.3">
      <c r="B49" s="1227" t="s">
        <v>3275</v>
      </c>
      <c r="C49" s="1230" t="s">
        <v>3243</v>
      </c>
      <c r="D49" s="1230" t="str">
        <f t="shared" si="5"/>
        <v>--xyz-abs-d65</v>
      </c>
      <c r="E49" s="1228"/>
      <c r="F49" s="1269" t="str">
        <f t="shared" si="2"/>
        <v>xyz-abs-d65</v>
      </c>
      <c r="G49" s="1266" t="str">
        <f>IF(E49=D49,E49,C49)</f>
        <v>xyz-abs-d65</v>
      </c>
      <c r="H49" s="1264" t="b">
        <f t="shared" si="4"/>
        <v>1</v>
      </c>
      <c r="I49" s="1264" t="s">
        <v>3275</v>
      </c>
      <c r="P49" s="932" t="s">
        <v>2480</v>
      </c>
      <c r="Q49" s="932" t="s">
        <v>2480</v>
      </c>
      <c r="S49" s="932" t="s">
        <v>2294</v>
      </c>
      <c r="T49" s="932" t="s">
        <v>2293</v>
      </c>
    </row>
    <row r="50" spans="2:20" x14ac:dyDescent="0.25">
      <c r="I50" s="350" t="s">
        <v>3362</v>
      </c>
      <c r="P50" s="932" t="s">
        <v>2431</v>
      </c>
      <c r="Q50" s="932" t="s">
        <v>2431</v>
      </c>
      <c r="S50" s="932" t="s">
        <v>2296</v>
      </c>
      <c r="T50" s="932" t="s">
        <v>2295</v>
      </c>
    </row>
    <row r="51" spans="2:20" x14ac:dyDescent="0.25">
      <c r="P51" s="932" t="s">
        <v>2053</v>
      </c>
      <c r="Q51" s="932" t="s">
        <v>2053</v>
      </c>
      <c r="S51" s="932" t="s">
        <v>2058</v>
      </c>
      <c r="T51" s="932" t="s">
        <v>2057</v>
      </c>
    </row>
    <row r="52" spans="2:20" x14ac:dyDescent="0.25">
      <c r="P52" s="932" t="s">
        <v>2323</v>
      </c>
      <c r="Q52" s="932" t="s">
        <v>2323</v>
      </c>
      <c r="S52" s="932" t="s">
        <v>2328</v>
      </c>
      <c r="T52" s="932" t="s">
        <v>2327</v>
      </c>
    </row>
    <row r="53" spans="2:20" x14ac:dyDescent="0.25">
      <c r="P53" s="932" t="s">
        <v>2478</v>
      </c>
      <c r="Q53" s="932" t="s">
        <v>2478</v>
      </c>
      <c r="S53" s="932" t="s">
        <v>1825</v>
      </c>
      <c r="T53" s="932" t="s">
        <v>1824</v>
      </c>
    </row>
    <row r="54" spans="2:20" x14ac:dyDescent="0.25">
      <c r="P54" s="932" t="s">
        <v>2433</v>
      </c>
      <c r="Q54" s="932" t="s">
        <v>2433</v>
      </c>
      <c r="S54" s="932" t="s">
        <v>2465</v>
      </c>
      <c r="T54" s="932" t="s">
        <v>2464</v>
      </c>
    </row>
    <row r="55" spans="2:20" x14ac:dyDescent="0.25">
      <c r="P55" s="932" t="s">
        <v>2055</v>
      </c>
      <c r="Q55" s="932" t="s">
        <v>2055</v>
      </c>
      <c r="S55" s="932" t="s">
        <v>2298</v>
      </c>
      <c r="T55" s="932" t="s">
        <v>2297</v>
      </c>
    </row>
    <row r="56" spans="2:20" x14ac:dyDescent="0.25">
      <c r="P56" s="932" t="s">
        <v>2325</v>
      </c>
      <c r="Q56" s="932" t="s">
        <v>2325</v>
      </c>
      <c r="S56" s="932" t="s">
        <v>2300</v>
      </c>
      <c r="T56" s="932" t="s">
        <v>2299</v>
      </c>
    </row>
    <row r="57" spans="2:20" x14ac:dyDescent="0.25">
      <c r="P57" s="932" t="s">
        <v>2493</v>
      </c>
      <c r="Q57" s="932" t="s">
        <v>2493</v>
      </c>
      <c r="S57" s="932" t="s">
        <v>2490</v>
      </c>
      <c r="T57" s="932" t="s">
        <v>2489</v>
      </c>
    </row>
    <row r="58" spans="2:20" x14ac:dyDescent="0.25">
      <c r="P58" s="932" t="s">
        <v>2491</v>
      </c>
      <c r="Q58" s="932" t="s">
        <v>2491</v>
      </c>
      <c r="S58" s="932" t="s">
        <v>2112</v>
      </c>
      <c r="T58" s="932" t="s">
        <v>2111</v>
      </c>
    </row>
    <row r="59" spans="2:20" x14ac:dyDescent="0.25">
      <c r="P59" s="932" t="s">
        <v>2474</v>
      </c>
      <c r="Q59" s="932" t="s">
        <v>2474</v>
      </c>
      <c r="S59" s="932" t="s">
        <v>1827</v>
      </c>
      <c r="T59" s="932" t="s">
        <v>1826</v>
      </c>
    </row>
    <row r="60" spans="2:20" x14ac:dyDescent="0.25">
      <c r="P60" s="932" t="s">
        <v>2435</v>
      </c>
      <c r="Q60" s="932" t="s">
        <v>2435</v>
      </c>
      <c r="S60" s="932" t="s">
        <v>2114</v>
      </c>
      <c r="T60" s="932" t="s">
        <v>2113</v>
      </c>
    </row>
    <row r="61" spans="2:20" x14ac:dyDescent="0.25">
      <c r="P61" s="932" t="s">
        <v>2293</v>
      </c>
      <c r="Q61" s="932" t="s">
        <v>2293</v>
      </c>
      <c r="S61" s="932" t="s">
        <v>2240</v>
      </c>
      <c r="T61" s="932" t="s">
        <v>2239</v>
      </c>
    </row>
    <row r="62" spans="2:20" x14ac:dyDescent="0.25">
      <c r="P62" s="932" t="s">
        <v>2295</v>
      </c>
      <c r="Q62" s="932" t="s">
        <v>2295</v>
      </c>
      <c r="S62" s="932" t="s">
        <v>2116</v>
      </c>
      <c r="T62" s="932" t="s">
        <v>2115</v>
      </c>
    </row>
    <row r="63" spans="2:20" x14ac:dyDescent="0.25">
      <c r="P63" s="932" t="s">
        <v>2057</v>
      </c>
      <c r="Q63" s="932" t="s">
        <v>2057</v>
      </c>
      <c r="S63" s="932" t="s">
        <v>2506</v>
      </c>
      <c r="T63" s="932" t="s">
        <v>2505</v>
      </c>
    </row>
    <row r="64" spans="2:20" x14ac:dyDescent="0.25">
      <c r="P64" s="932" t="s">
        <v>2327</v>
      </c>
      <c r="Q64" s="932" t="s">
        <v>2327</v>
      </c>
      <c r="S64" s="932" t="s">
        <v>2502</v>
      </c>
      <c r="T64" s="932" t="s">
        <v>2501</v>
      </c>
    </row>
    <row r="65" spans="16:20" x14ac:dyDescent="0.25">
      <c r="P65" s="932" t="s">
        <v>1824</v>
      </c>
      <c r="Q65" s="932" t="s">
        <v>1824</v>
      </c>
      <c r="S65" s="932" t="s">
        <v>2485</v>
      </c>
      <c r="T65" s="932" t="s">
        <v>2484</v>
      </c>
    </row>
    <row r="66" spans="16:20" x14ac:dyDescent="0.25">
      <c r="P66" s="932" t="s">
        <v>2464</v>
      </c>
      <c r="Q66" s="932" t="s">
        <v>2464</v>
      </c>
      <c r="S66" s="932" t="s">
        <v>2438</v>
      </c>
      <c r="T66" s="932" t="s">
        <v>2437</v>
      </c>
    </row>
    <row r="67" spans="16:20" x14ac:dyDescent="0.25">
      <c r="P67" s="932" t="s">
        <v>2297</v>
      </c>
      <c r="Q67" s="932" t="s">
        <v>2297</v>
      </c>
      <c r="S67" s="932" t="s">
        <v>2060</v>
      </c>
      <c r="T67" s="932" t="s">
        <v>2059</v>
      </c>
    </row>
    <row r="68" spans="16:20" x14ac:dyDescent="0.25">
      <c r="P68" s="932" t="s">
        <v>2299</v>
      </c>
      <c r="Q68" s="932" t="s">
        <v>2299</v>
      </c>
      <c r="S68" s="932" t="s">
        <v>2330</v>
      </c>
      <c r="T68" s="932" t="s">
        <v>2329</v>
      </c>
    </row>
    <row r="69" spans="16:20" x14ac:dyDescent="0.25">
      <c r="P69" s="932" t="s">
        <v>2489</v>
      </c>
      <c r="Q69" s="932" t="s">
        <v>2489</v>
      </c>
      <c r="S69" s="932" t="s">
        <v>2483</v>
      </c>
      <c r="T69" s="932" t="s">
        <v>2482</v>
      </c>
    </row>
    <row r="70" spans="16:20" x14ac:dyDescent="0.25">
      <c r="P70" s="932" t="s">
        <v>2111</v>
      </c>
      <c r="Q70" s="932" t="s">
        <v>2111</v>
      </c>
      <c r="S70" s="932" t="s">
        <v>2440</v>
      </c>
      <c r="T70" s="932" t="s">
        <v>2439</v>
      </c>
    </row>
    <row r="71" spans="16:20" x14ac:dyDescent="0.25">
      <c r="P71" s="932" t="s">
        <v>1826</v>
      </c>
      <c r="Q71" s="932" t="s">
        <v>1826</v>
      </c>
      <c r="S71" s="932" t="s">
        <v>2062</v>
      </c>
      <c r="T71" s="932" t="s">
        <v>2061</v>
      </c>
    </row>
    <row r="72" spans="16:20" x14ac:dyDescent="0.25">
      <c r="P72" s="932" t="s">
        <v>2113</v>
      </c>
      <c r="Q72" s="932" t="s">
        <v>2113</v>
      </c>
      <c r="S72" s="932" t="s">
        <v>2332</v>
      </c>
      <c r="T72" s="932" t="s">
        <v>2331</v>
      </c>
    </row>
    <row r="73" spans="16:20" x14ac:dyDescent="0.25">
      <c r="P73" s="932" t="s">
        <v>2239</v>
      </c>
      <c r="Q73" s="932" t="s">
        <v>2239</v>
      </c>
      <c r="S73" s="932" t="s">
        <v>2500</v>
      </c>
      <c r="T73" s="932" t="s">
        <v>2499</v>
      </c>
    </row>
    <row r="74" spans="16:20" x14ac:dyDescent="0.25">
      <c r="P74" s="932" t="s">
        <v>2115</v>
      </c>
      <c r="Q74" s="932" t="s">
        <v>2115</v>
      </c>
      <c r="S74" s="932" t="s">
        <v>2498</v>
      </c>
      <c r="T74" s="932" t="s">
        <v>2497</v>
      </c>
    </row>
    <row r="75" spans="16:20" x14ac:dyDescent="0.25">
      <c r="P75" s="932" t="s">
        <v>2505</v>
      </c>
      <c r="Q75" s="932" t="s">
        <v>2505</v>
      </c>
      <c r="S75" s="932" t="s">
        <v>2477</v>
      </c>
      <c r="T75" s="932" t="s">
        <v>2476</v>
      </c>
    </row>
    <row r="76" spans="16:20" x14ac:dyDescent="0.25">
      <c r="P76" s="932" t="s">
        <v>2501</v>
      </c>
      <c r="Q76" s="932" t="s">
        <v>2501</v>
      </c>
      <c r="S76" s="932" t="s">
        <v>2442</v>
      </c>
      <c r="T76" s="932" t="s">
        <v>2441</v>
      </c>
    </row>
    <row r="77" spans="16:20" x14ac:dyDescent="0.25">
      <c r="P77" s="932" t="s">
        <v>2484</v>
      </c>
      <c r="Q77" s="932" t="s">
        <v>2484</v>
      </c>
      <c r="S77" s="932" t="s">
        <v>2064</v>
      </c>
      <c r="T77" s="932" t="s">
        <v>2063</v>
      </c>
    </row>
    <row r="78" spans="16:20" x14ac:dyDescent="0.25">
      <c r="P78" s="932" t="s">
        <v>2437</v>
      </c>
      <c r="Q78" s="932" t="s">
        <v>2437</v>
      </c>
      <c r="S78" s="932" t="s">
        <v>2334</v>
      </c>
      <c r="T78" s="932" t="s">
        <v>2333</v>
      </c>
    </row>
    <row r="79" spans="16:20" x14ac:dyDescent="0.25">
      <c r="P79" s="932" t="s">
        <v>2059</v>
      </c>
      <c r="Q79" s="932" t="s">
        <v>2059</v>
      </c>
      <c r="S79" s="932" t="s">
        <v>2488</v>
      </c>
      <c r="T79" s="932" t="s">
        <v>2487</v>
      </c>
    </row>
    <row r="80" spans="16:20" x14ac:dyDescent="0.25">
      <c r="P80" s="932" t="s">
        <v>2329</v>
      </c>
      <c r="Q80" s="932" t="s">
        <v>2329</v>
      </c>
      <c r="S80" s="932" t="s">
        <v>2473</v>
      </c>
      <c r="T80" s="932" t="s">
        <v>2472</v>
      </c>
    </row>
    <row r="81" spans="16:20" x14ac:dyDescent="0.25">
      <c r="P81" s="932" t="s">
        <v>2482</v>
      </c>
      <c r="Q81" s="932" t="s">
        <v>2482</v>
      </c>
      <c r="S81" s="932" t="s">
        <v>2444</v>
      </c>
      <c r="T81" s="932" t="s">
        <v>2443</v>
      </c>
    </row>
    <row r="82" spans="16:20" x14ac:dyDescent="0.25">
      <c r="P82" s="932" t="s">
        <v>2439</v>
      </c>
      <c r="Q82" s="932" t="s">
        <v>2439</v>
      </c>
      <c r="S82" s="932" t="s">
        <v>2066</v>
      </c>
      <c r="T82" s="932" t="s">
        <v>2065</v>
      </c>
    </row>
    <row r="83" spans="16:20" x14ac:dyDescent="0.25">
      <c r="P83" s="932" t="s">
        <v>2061</v>
      </c>
      <c r="Q83" s="932" t="s">
        <v>2061</v>
      </c>
      <c r="S83" s="932" t="s">
        <v>2336</v>
      </c>
      <c r="T83" s="932" t="s">
        <v>2335</v>
      </c>
    </row>
    <row r="84" spans="16:20" x14ac:dyDescent="0.25">
      <c r="P84" s="932" t="s">
        <v>2331</v>
      </c>
      <c r="Q84" s="932" t="s">
        <v>2331</v>
      </c>
      <c r="S84" s="932" t="s">
        <v>2118</v>
      </c>
      <c r="T84" s="932" t="s">
        <v>2117</v>
      </c>
    </row>
    <row r="85" spans="16:20" x14ac:dyDescent="0.25">
      <c r="P85" s="932" t="s">
        <v>2499</v>
      </c>
      <c r="Q85" s="932" t="s">
        <v>2499</v>
      </c>
      <c r="S85" s="932" t="s">
        <v>2302</v>
      </c>
      <c r="T85" s="932" t="s">
        <v>2301</v>
      </c>
    </row>
    <row r="86" spans="16:20" x14ac:dyDescent="0.25">
      <c r="P86" s="932" t="s">
        <v>2497</v>
      </c>
      <c r="Q86" s="932" t="s">
        <v>2497</v>
      </c>
      <c r="S86" s="932" t="s">
        <v>2304</v>
      </c>
      <c r="T86" s="932" t="s">
        <v>2303</v>
      </c>
    </row>
    <row r="87" spans="16:20" x14ac:dyDescent="0.25">
      <c r="P87" s="932" t="s">
        <v>2476</v>
      </c>
      <c r="Q87" s="932" t="s">
        <v>2476</v>
      </c>
      <c r="S87" s="932" t="s">
        <v>2467</v>
      </c>
      <c r="T87" s="932" t="s">
        <v>2466</v>
      </c>
    </row>
    <row r="88" spans="16:20" x14ac:dyDescent="0.25">
      <c r="P88" s="932" t="s">
        <v>2441</v>
      </c>
      <c r="Q88" s="932" t="s">
        <v>2441</v>
      </c>
      <c r="S88" s="932" t="s">
        <v>2471</v>
      </c>
      <c r="T88" s="932" t="s">
        <v>2470</v>
      </c>
    </row>
    <row r="89" spans="16:20" x14ac:dyDescent="0.25">
      <c r="P89" s="932" t="s">
        <v>2063</v>
      </c>
      <c r="Q89" s="932" t="s">
        <v>2063</v>
      </c>
      <c r="S89" s="932" t="s">
        <v>2446</v>
      </c>
      <c r="T89" s="932" t="s">
        <v>2445</v>
      </c>
    </row>
    <row r="90" spans="16:20" x14ac:dyDescent="0.25">
      <c r="P90" s="932" t="s">
        <v>2333</v>
      </c>
      <c r="Q90" s="932" t="s">
        <v>2333</v>
      </c>
      <c r="S90" s="932" t="s">
        <v>2306</v>
      </c>
      <c r="T90" s="932" t="s">
        <v>2305</v>
      </c>
    </row>
    <row r="91" spans="16:20" x14ac:dyDescent="0.25">
      <c r="P91" s="932" t="s">
        <v>2487</v>
      </c>
      <c r="Q91" s="932" t="s">
        <v>2487</v>
      </c>
      <c r="S91" s="932" t="s">
        <v>2308</v>
      </c>
      <c r="T91" s="932" t="s">
        <v>2307</v>
      </c>
    </row>
    <row r="92" spans="16:20" x14ac:dyDescent="0.25">
      <c r="P92" s="932" t="s">
        <v>2472</v>
      </c>
      <c r="Q92" s="932" t="s">
        <v>2472</v>
      </c>
      <c r="S92" s="932" t="s">
        <v>2068</v>
      </c>
      <c r="T92" s="932" t="s">
        <v>2067</v>
      </c>
    </row>
    <row r="93" spans="16:20" x14ac:dyDescent="0.25">
      <c r="P93" s="932" t="s">
        <v>2443</v>
      </c>
      <c r="Q93" s="932" t="s">
        <v>2443</v>
      </c>
      <c r="S93" s="932" t="s">
        <v>2338</v>
      </c>
      <c r="T93" s="932" t="s">
        <v>2337</v>
      </c>
    </row>
    <row r="94" spans="16:20" x14ac:dyDescent="0.25">
      <c r="P94" s="932" t="s">
        <v>2065</v>
      </c>
      <c r="Q94" s="932" t="s">
        <v>2065</v>
      </c>
      <c r="S94" s="932" t="s">
        <v>2469</v>
      </c>
      <c r="T94" s="932" t="s">
        <v>2468</v>
      </c>
    </row>
    <row r="95" spans="16:20" x14ac:dyDescent="0.25">
      <c r="P95" s="932" t="s">
        <v>2335</v>
      </c>
      <c r="Q95" s="932" t="s">
        <v>2335</v>
      </c>
      <c r="S95" s="932"/>
      <c r="T95" s="932" t="s">
        <v>2399</v>
      </c>
    </row>
    <row r="96" spans="16:20" x14ac:dyDescent="0.25">
      <c r="P96" s="932" t="s">
        <v>2117</v>
      </c>
      <c r="Q96" s="932" t="s">
        <v>2117</v>
      </c>
      <c r="S96" s="932" t="s">
        <v>1829</v>
      </c>
      <c r="T96" s="932" t="s">
        <v>1828</v>
      </c>
    </row>
    <row r="97" spans="16:20" x14ac:dyDescent="0.25">
      <c r="P97" s="932" t="s">
        <v>2301</v>
      </c>
      <c r="Q97" s="932" t="s">
        <v>2301</v>
      </c>
      <c r="S97" s="932" t="s">
        <v>2120</v>
      </c>
      <c r="T97" s="932" t="s">
        <v>2119</v>
      </c>
    </row>
    <row r="98" spans="16:20" x14ac:dyDescent="0.25">
      <c r="P98" s="932" t="s">
        <v>2303</v>
      </c>
      <c r="Q98" s="932" t="s">
        <v>2303</v>
      </c>
      <c r="S98" s="932" t="s">
        <v>1831</v>
      </c>
      <c r="T98" s="932" t="s">
        <v>1830</v>
      </c>
    </row>
    <row r="99" spans="16:20" x14ac:dyDescent="0.25">
      <c r="P99" s="932" t="s">
        <v>2466</v>
      </c>
      <c r="Q99" s="932" t="s">
        <v>2466</v>
      </c>
      <c r="S99" s="932" t="s">
        <v>2006</v>
      </c>
      <c r="T99" s="932" t="s">
        <v>2005</v>
      </c>
    </row>
    <row r="100" spans="16:20" x14ac:dyDescent="0.25">
      <c r="P100" s="932" t="s">
        <v>2470</v>
      </c>
      <c r="Q100" s="932" t="s">
        <v>2470</v>
      </c>
      <c r="S100" s="932" t="s">
        <v>2008</v>
      </c>
      <c r="T100" s="932" t="s">
        <v>2007</v>
      </c>
    </row>
    <row r="101" spans="16:20" x14ac:dyDescent="0.25">
      <c r="P101" s="932" t="s">
        <v>2445</v>
      </c>
      <c r="Q101" s="932" t="s">
        <v>2445</v>
      </c>
      <c r="S101" s="932" t="s">
        <v>1833</v>
      </c>
      <c r="T101" s="932" t="s">
        <v>1832</v>
      </c>
    </row>
    <row r="102" spans="16:20" x14ac:dyDescent="0.25">
      <c r="P102" s="932" t="s">
        <v>2305</v>
      </c>
      <c r="Q102" s="932" t="s">
        <v>2305</v>
      </c>
      <c r="S102" s="932" t="s">
        <v>1835</v>
      </c>
      <c r="T102" s="932" t="s">
        <v>1834</v>
      </c>
    </row>
    <row r="103" spans="16:20" x14ac:dyDescent="0.25">
      <c r="P103" s="932" t="s">
        <v>2307</v>
      </c>
      <c r="Q103" s="932" t="s">
        <v>2307</v>
      </c>
      <c r="S103" s="932" t="s">
        <v>2122</v>
      </c>
      <c r="T103" s="932" t="s">
        <v>2121</v>
      </c>
    </row>
    <row r="104" spans="16:20" x14ac:dyDescent="0.25">
      <c r="P104" s="932" t="s">
        <v>2067</v>
      </c>
      <c r="Q104" s="932" t="s">
        <v>2067</v>
      </c>
      <c r="S104" s="932"/>
      <c r="T104" s="932" t="s">
        <v>1836</v>
      </c>
    </row>
    <row r="105" spans="16:20" x14ac:dyDescent="0.25">
      <c r="P105" s="932" t="s">
        <v>2337</v>
      </c>
      <c r="Q105" s="932" t="s">
        <v>2337</v>
      </c>
      <c r="S105" s="932"/>
      <c r="T105" s="932" t="s">
        <v>2123</v>
      </c>
    </row>
    <row r="106" spans="16:20" x14ac:dyDescent="0.25">
      <c r="P106" s="932" t="s">
        <v>2468</v>
      </c>
      <c r="Q106" s="932" t="s">
        <v>2468</v>
      </c>
      <c r="S106" s="932" t="s">
        <v>2125</v>
      </c>
      <c r="T106" s="932" t="s">
        <v>2124</v>
      </c>
    </row>
    <row r="107" spans="16:20" x14ac:dyDescent="0.25">
      <c r="P107" s="932" t="s">
        <v>2399</v>
      </c>
      <c r="Q107" s="932" t="s">
        <v>2399</v>
      </c>
      <c r="S107" s="932" t="s">
        <v>2010</v>
      </c>
      <c r="T107" s="932" t="s">
        <v>2009</v>
      </c>
    </row>
    <row r="108" spans="16:20" x14ac:dyDescent="0.25">
      <c r="P108" s="932" t="s">
        <v>1828</v>
      </c>
      <c r="Q108" s="932"/>
      <c r="S108" s="932"/>
      <c r="T108" s="932" t="s">
        <v>720</v>
      </c>
    </row>
    <row r="109" spans="16:20" x14ac:dyDescent="0.25">
      <c r="P109" s="932" t="s">
        <v>2119</v>
      </c>
      <c r="Q109" s="932" t="s">
        <v>2119</v>
      </c>
      <c r="S109" s="932" t="s">
        <v>1934</v>
      </c>
      <c r="T109" s="932" t="s">
        <v>1935</v>
      </c>
    </row>
    <row r="110" spans="16:20" x14ac:dyDescent="0.25">
      <c r="P110" s="932" t="s">
        <v>1830</v>
      </c>
      <c r="Q110" s="932" t="s">
        <v>1830</v>
      </c>
      <c r="S110" s="932" t="s">
        <v>1838</v>
      </c>
      <c r="T110" s="932" t="s">
        <v>1837</v>
      </c>
    </row>
    <row r="111" spans="16:20" x14ac:dyDescent="0.25">
      <c r="P111" s="932" t="s">
        <v>2005</v>
      </c>
      <c r="Q111" s="932" t="s">
        <v>2005</v>
      </c>
      <c r="S111" s="932" t="s">
        <v>1840</v>
      </c>
      <c r="T111" s="932" t="s">
        <v>1839</v>
      </c>
    </row>
    <row r="112" spans="16:20" x14ac:dyDescent="0.25">
      <c r="P112" s="932" t="s">
        <v>2007</v>
      </c>
      <c r="Q112" s="932" t="s">
        <v>2007</v>
      </c>
      <c r="S112" s="932" t="s">
        <v>2127</v>
      </c>
      <c r="T112" s="932" t="s">
        <v>2126</v>
      </c>
    </row>
    <row r="113" spans="16:20" x14ac:dyDescent="0.25">
      <c r="P113" s="932" t="s">
        <v>1832</v>
      </c>
      <c r="Q113" s="932" t="s">
        <v>1832</v>
      </c>
      <c r="S113" s="932" t="s">
        <v>1842</v>
      </c>
      <c r="T113" s="932" t="s">
        <v>1841</v>
      </c>
    </row>
    <row r="114" spans="16:20" x14ac:dyDescent="0.25">
      <c r="P114" s="932"/>
      <c r="Q114" s="932" t="s">
        <v>2599</v>
      </c>
      <c r="S114" s="932" t="s">
        <v>1844</v>
      </c>
      <c r="T114" s="932" t="s">
        <v>1843</v>
      </c>
    </row>
    <row r="115" spans="16:20" x14ac:dyDescent="0.25">
      <c r="P115" s="932" t="s">
        <v>1834</v>
      </c>
      <c r="Q115" s="932" t="s">
        <v>1834</v>
      </c>
      <c r="S115" s="932" t="s">
        <v>2249</v>
      </c>
      <c r="T115" s="932" t="s">
        <v>2248</v>
      </c>
    </row>
    <row r="116" spans="16:20" x14ac:dyDescent="0.25">
      <c r="P116" s="932" t="s">
        <v>2121</v>
      </c>
      <c r="Q116" s="932" t="s">
        <v>2121</v>
      </c>
      <c r="S116" s="932" t="s">
        <v>2519</v>
      </c>
      <c r="T116" s="932" t="s">
        <v>2518</v>
      </c>
    </row>
    <row r="117" spans="16:20" x14ac:dyDescent="0.25">
      <c r="P117" s="932" t="s">
        <v>1836</v>
      </c>
      <c r="Q117" s="932" t="s">
        <v>1836</v>
      </c>
      <c r="S117" s="932" t="s">
        <v>2448</v>
      </c>
      <c r="T117" s="932" t="s">
        <v>2447</v>
      </c>
    </row>
    <row r="118" spans="16:20" x14ac:dyDescent="0.25">
      <c r="P118" s="932" t="s">
        <v>2123</v>
      </c>
      <c r="Q118" s="932" t="s">
        <v>2123</v>
      </c>
      <c r="S118" s="932" t="s">
        <v>2070</v>
      </c>
      <c r="T118" s="932" t="s">
        <v>2069</v>
      </c>
    </row>
    <row r="119" spans="16:20" x14ac:dyDescent="0.25">
      <c r="P119" s="932" t="s">
        <v>2124</v>
      </c>
      <c r="Q119" s="932" t="s">
        <v>2124</v>
      </c>
      <c r="S119" s="932" t="s">
        <v>2340</v>
      </c>
      <c r="T119" s="932" t="s">
        <v>2339</v>
      </c>
    </row>
    <row r="120" spans="16:20" x14ac:dyDescent="0.25">
      <c r="P120" s="932" t="s">
        <v>2009</v>
      </c>
      <c r="Q120" s="932" t="s">
        <v>2009</v>
      </c>
      <c r="S120" s="932"/>
      <c r="T120" s="932" t="s">
        <v>2517</v>
      </c>
    </row>
    <row r="121" spans="16:20" x14ac:dyDescent="0.25">
      <c r="P121" s="932" t="s">
        <v>720</v>
      </c>
      <c r="Q121" s="932" t="s">
        <v>720</v>
      </c>
      <c r="S121" s="932" t="s">
        <v>1846</v>
      </c>
      <c r="T121" s="932" t="s">
        <v>1845</v>
      </c>
    </row>
    <row r="122" spans="16:20" x14ac:dyDescent="0.25">
      <c r="P122" s="932" t="s">
        <v>1935</v>
      </c>
      <c r="Q122" s="932"/>
      <c r="S122" s="932" t="s">
        <v>2129</v>
      </c>
      <c r="T122" s="932" t="s">
        <v>2128</v>
      </c>
    </row>
    <row r="123" spans="16:20" x14ac:dyDescent="0.25">
      <c r="P123" s="932" t="s">
        <v>1837</v>
      </c>
      <c r="Q123" s="932" t="s">
        <v>1837</v>
      </c>
      <c r="S123" s="932"/>
      <c r="T123" s="932" t="s">
        <v>1847</v>
      </c>
    </row>
    <row r="124" spans="16:20" x14ac:dyDescent="0.25">
      <c r="P124" s="932" t="s">
        <v>1839</v>
      </c>
      <c r="Q124" s="932" t="s">
        <v>1839</v>
      </c>
      <c r="S124" s="932"/>
      <c r="T124" s="932" t="s">
        <v>2510</v>
      </c>
    </row>
    <row r="125" spans="16:20" x14ac:dyDescent="0.25">
      <c r="P125" s="932"/>
      <c r="Q125" s="932" t="s">
        <v>2600</v>
      </c>
      <c r="S125" s="932" t="s">
        <v>2131</v>
      </c>
      <c r="T125" s="932" t="s">
        <v>2130</v>
      </c>
    </row>
    <row r="126" spans="16:20" x14ac:dyDescent="0.25">
      <c r="P126" s="932" t="s">
        <v>2126</v>
      </c>
      <c r="Q126" s="932" t="s">
        <v>2126</v>
      </c>
      <c r="S126" s="932" t="s">
        <v>1849</v>
      </c>
      <c r="T126" s="932" t="s">
        <v>1848</v>
      </c>
    </row>
    <row r="127" spans="16:20" x14ac:dyDescent="0.25">
      <c r="P127" s="932" t="s">
        <v>1841</v>
      </c>
      <c r="Q127" s="932" t="s">
        <v>1841</v>
      </c>
      <c r="S127" s="932" t="s">
        <v>2263</v>
      </c>
      <c r="T127" s="932" t="s">
        <v>2262</v>
      </c>
    </row>
    <row r="128" spans="16:20" x14ac:dyDescent="0.25">
      <c r="P128" s="932" t="s">
        <v>1843</v>
      </c>
      <c r="Q128" s="932" t="s">
        <v>1843</v>
      </c>
      <c r="S128" s="932" t="s">
        <v>2265</v>
      </c>
      <c r="T128" s="932" t="s">
        <v>2264</v>
      </c>
    </row>
    <row r="129" spans="16:20" x14ac:dyDescent="0.25">
      <c r="P129" s="932" t="s">
        <v>2248</v>
      </c>
      <c r="Q129" s="932" t="s">
        <v>2248</v>
      </c>
      <c r="S129" s="932" t="s">
        <v>2267</v>
      </c>
      <c r="T129" s="932" t="s">
        <v>2266</v>
      </c>
    </row>
    <row r="130" spans="16:20" x14ac:dyDescent="0.25">
      <c r="P130" s="932" t="s">
        <v>2518</v>
      </c>
      <c r="Q130" s="932" t="s">
        <v>2518</v>
      </c>
      <c r="S130" s="932" t="s">
        <v>2580</v>
      </c>
      <c r="T130" s="932" t="s">
        <v>2579</v>
      </c>
    </row>
    <row r="131" spans="16:20" x14ac:dyDescent="0.25">
      <c r="P131" s="932" t="s">
        <v>2447</v>
      </c>
      <c r="Q131" s="932" t="s">
        <v>2447</v>
      </c>
      <c r="S131" s="932" t="s">
        <v>2269</v>
      </c>
      <c r="T131" s="932" t="s">
        <v>2268</v>
      </c>
    </row>
    <row r="132" spans="16:20" x14ac:dyDescent="0.25">
      <c r="P132" s="932" t="s">
        <v>2069</v>
      </c>
      <c r="Q132" s="932" t="s">
        <v>2069</v>
      </c>
      <c r="S132" s="932"/>
      <c r="T132" s="932" t="s">
        <v>2132</v>
      </c>
    </row>
    <row r="133" spans="16:20" x14ac:dyDescent="0.25">
      <c r="P133" s="932" t="s">
        <v>2339</v>
      </c>
      <c r="Q133" s="932" t="s">
        <v>2339</v>
      </c>
      <c r="S133" s="932" t="s">
        <v>2134</v>
      </c>
      <c r="T133" s="932" t="s">
        <v>2133</v>
      </c>
    </row>
    <row r="134" spans="16:20" x14ac:dyDescent="0.25">
      <c r="P134" s="932" t="s">
        <v>2517</v>
      </c>
      <c r="Q134" s="932" t="s">
        <v>2517</v>
      </c>
      <c r="S134" s="932" t="s">
        <v>2136</v>
      </c>
      <c r="T134" s="932" t="s">
        <v>2135</v>
      </c>
    </row>
    <row r="135" spans="16:20" x14ac:dyDescent="0.25">
      <c r="P135" s="932" t="s">
        <v>1845</v>
      </c>
      <c r="Q135" s="932" t="s">
        <v>1845</v>
      </c>
      <c r="S135" s="932" t="s">
        <v>2138</v>
      </c>
      <c r="T135" s="932" t="s">
        <v>2137</v>
      </c>
    </row>
    <row r="136" spans="16:20" x14ac:dyDescent="0.25">
      <c r="P136" s="932" t="s">
        <v>2128</v>
      </c>
      <c r="Q136" s="932" t="s">
        <v>2128</v>
      </c>
      <c r="S136" s="932" t="s">
        <v>1853</v>
      </c>
      <c r="T136" s="932" t="s">
        <v>1860</v>
      </c>
    </row>
    <row r="137" spans="16:20" x14ac:dyDescent="0.25">
      <c r="P137" s="932" t="s">
        <v>1847</v>
      </c>
      <c r="Q137" s="932" t="s">
        <v>1847</v>
      </c>
      <c r="S137" s="932"/>
      <c r="T137" s="932" t="s">
        <v>2139</v>
      </c>
    </row>
    <row r="138" spans="16:20" x14ac:dyDescent="0.25">
      <c r="P138" s="932" t="s">
        <v>2510</v>
      </c>
      <c r="Q138" s="932" t="s">
        <v>2510</v>
      </c>
      <c r="S138" s="932"/>
      <c r="T138" s="932" t="s">
        <v>2286</v>
      </c>
    </row>
    <row r="139" spans="16:20" x14ac:dyDescent="0.25">
      <c r="P139" s="932" t="s">
        <v>2130</v>
      </c>
      <c r="Q139" s="932" t="s">
        <v>2130</v>
      </c>
      <c r="S139" s="932"/>
      <c r="T139" s="932" t="s">
        <v>2287</v>
      </c>
    </row>
    <row r="140" spans="16:20" x14ac:dyDescent="0.25">
      <c r="P140" s="932" t="s">
        <v>1848</v>
      </c>
      <c r="Q140" s="932" t="s">
        <v>1848</v>
      </c>
      <c r="S140" s="932"/>
      <c r="T140" s="932" t="s">
        <v>710</v>
      </c>
    </row>
    <row r="141" spans="16:20" x14ac:dyDescent="0.25">
      <c r="P141" s="932" t="s">
        <v>2262</v>
      </c>
      <c r="Q141" s="932" t="s">
        <v>2262</v>
      </c>
      <c r="S141" s="932"/>
      <c r="T141" s="932" t="s">
        <v>1850</v>
      </c>
    </row>
    <row r="142" spans="16:20" x14ac:dyDescent="0.25">
      <c r="P142" s="932" t="s">
        <v>2264</v>
      </c>
      <c r="Q142" s="932" t="s">
        <v>2264</v>
      </c>
      <c r="S142" s="932"/>
      <c r="T142" s="932" t="s">
        <v>1851</v>
      </c>
    </row>
    <row r="143" spans="16:20" x14ac:dyDescent="0.25">
      <c r="P143" s="932" t="s">
        <v>2266</v>
      </c>
      <c r="Q143" s="932" t="s">
        <v>2266</v>
      </c>
      <c r="S143" s="932"/>
      <c r="T143" s="932" t="s">
        <v>1852</v>
      </c>
    </row>
    <row r="144" spans="16:20" x14ac:dyDescent="0.25">
      <c r="P144" s="932" t="s">
        <v>2579</v>
      </c>
      <c r="Q144" s="932" t="s">
        <v>2579</v>
      </c>
      <c r="S144" s="932" t="s">
        <v>1855</v>
      </c>
      <c r="T144" s="932" t="s">
        <v>1854</v>
      </c>
    </row>
    <row r="145" spans="16:20" x14ac:dyDescent="0.25">
      <c r="P145" s="932" t="s">
        <v>2268</v>
      </c>
      <c r="Q145" s="932" t="s">
        <v>2268</v>
      </c>
      <c r="S145" s="932"/>
      <c r="T145" s="932" t="s">
        <v>2231</v>
      </c>
    </row>
    <row r="146" spans="16:20" x14ac:dyDescent="0.25">
      <c r="P146" s="932" t="s">
        <v>2132</v>
      </c>
      <c r="Q146" s="932" t="s">
        <v>2132</v>
      </c>
      <c r="S146" s="932" t="s">
        <v>2014</v>
      </c>
      <c r="T146" s="932" t="s">
        <v>2013</v>
      </c>
    </row>
    <row r="147" spans="16:20" x14ac:dyDescent="0.25">
      <c r="P147" s="932"/>
      <c r="Q147" s="932" t="s">
        <v>2601</v>
      </c>
      <c r="S147" s="932" t="s">
        <v>2012</v>
      </c>
      <c r="T147" s="932" t="s">
        <v>2011</v>
      </c>
    </row>
    <row r="148" spans="16:20" x14ac:dyDescent="0.25">
      <c r="P148" s="932" t="s">
        <v>2133</v>
      </c>
      <c r="Q148" s="932" t="s">
        <v>2133</v>
      </c>
      <c r="S148" s="932"/>
      <c r="T148" s="932" t="s">
        <v>2140</v>
      </c>
    </row>
    <row r="149" spans="16:20" x14ac:dyDescent="0.25">
      <c r="P149" s="932" t="s">
        <v>2135</v>
      </c>
      <c r="Q149" s="932" t="s">
        <v>2135</v>
      </c>
      <c r="S149" s="932"/>
      <c r="T149" s="932" t="s">
        <v>2555</v>
      </c>
    </row>
    <row r="150" spans="16:20" x14ac:dyDescent="0.25">
      <c r="P150" s="932" t="s">
        <v>2137</v>
      </c>
      <c r="Q150" s="932" t="s">
        <v>2137</v>
      </c>
      <c r="S150" s="932" t="s">
        <v>2142</v>
      </c>
      <c r="T150" s="932" t="s">
        <v>2141</v>
      </c>
    </row>
    <row r="151" spans="16:20" x14ac:dyDescent="0.25">
      <c r="P151" s="932" t="s">
        <v>1860</v>
      </c>
      <c r="Q151" s="932" t="s">
        <v>1860</v>
      </c>
      <c r="S151" s="932" t="s">
        <v>1857</v>
      </c>
      <c r="T151" s="932" t="s">
        <v>1856</v>
      </c>
    </row>
    <row r="152" spans="16:20" x14ac:dyDescent="0.25">
      <c r="P152" s="932"/>
      <c r="Q152" s="932" t="s">
        <v>2631</v>
      </c>
      <c r="S152" s="932" t="s">
        <v>2554</v>
      </c>
      <c r="T152" s="932" t="s">
        <v>2553</v>
      </c>
    </row>
    <row r="153" spans="16:20" x14ac:dyDescent="0.25">
      <c r="P153" s="932" t="s">
        <v>2139</v>
      </c>
      <c r="Q153" s="932" t="s">
        <v>2139</v>
      </c>
      <c r="S153" s="932" t="s">
        <v>2025</v>
      </c>
      <c r="T153" s="932" t="s">
        <v>2024</v>
      </c>
    </row>
    <row r="154" spans="16:20" x14ac:dyDescent="0.25">
      <c r="P154" s="932" t="s">
        <v>2286</v>
      </c>
      <c r="Q154" s="932" t="s">
        <v>2286</v>
      </c>
      <c r="S154" s="932" t="s">
        <v>2027</v>
      </c>
      <c r="T154" s="932" t="s">
        <v>2026</v>
      </c>
    </row>
    <row r="155" spans="16:20" x14ac:dyDescent="0.25">
      <c r="P155" s="932" t="s">
        <v>2287</v>
      </c>
      <c r="Q155" s="932" t="s">
        <v>2287</v>
      </c>
      <c r="S155" s="932" t="s">
        <v>1859</v>
      </c>
      <c r="T155" s="932" t="s">
        <v>1858</v>
      </c>
    </row>
    <row r="156" spans="16:20" x14ac:dyDescent="0.25">
      <c r="P156" s="932" t="s">
        <v>710</v>
      </c>
      <c r="Q156" s="932" t="s">
        <v>710</v>
      </c>
      <c r="S156" s="932"/>
      <c r="T156" s="932" t="s">
        <v>987</v>
      </c>
    </row>
    <row r="157" spans="16:20" x14ac:dyDescent="0.25">
      <c r="P157" s="932"/>
      <c r="Q157" s="932" t="s">
        <v>2602</v>
      </c>
      <c r="S157" s="932" t="s">
        <v>2450</v>
      </c>
      <c r="T157" s="932" t="s">
        <v>2449</v>
      </c>
    </row>
    <row r="158" spans="16:20" x14ac:dyDescent="0.25">
      <c r="P158" s="932" t="s">
        <v>1850</v>
      </c>
      <c r="Q158" s="932" t="s">
        <v>1850</v>
      </c>
      <c r="S158" s="932" t="s">
        <v>2047</v>
      </c>
      <c r="T158" s="932" t="s">
        <v>2046</v>
      </c>
    </row>
    <row r="159" spans="16:20" x14ac:dyDescent="0.25">
      <c r="P159" s="932" t="s">
        <v>1851</v>
      </c>
      <c r="Q159" s="932" t="s">
        <v>1851</v>
      </c>
      <c r="S159" s="932"/>
      <c r="T159" s="932" t="s">
        <v>2520</v>
      </c>
    </row>
    <row r="160" spans="16:20" x14ac:dyDescent="0.25">
      <c r="P160" s="932" t="s">
        <v>1852</v>
      </c>
      <c r="Q160" s="932" t="s">
        <v>1852</v>
      </c>
      <c r="S160" s="932" t="s">
        <v>2144</v>
      </c>
      <c r="T160" s="932" t="s">
        <v>2143</v>
      </c>
    </row>
    <row r="161" spans="16:20" x14ac:dyDescent="0.25">
      <c r="P161" s="932" t="s">
        <v>1854</v>
      </c>
      <c r="Q161" s="932" t="s">
        <v>1854</v>
      </c>
      <c r="S161" s="932" t="s">
        <v>2146</v>
      </c>
      <c r="T161" s="932" t="s">
        <v>2145</v>
      </c>
    </row>
    <row r="162" spans="16:20" x14ac:dyDescent="0.25">
      <c r="P162" s="932"/>
      <c r="Q162" s="932" t="s">
        <v>2603</v>
      </c>
      <c r="S162" s="932" t="s">
        <v>1862</v>
      </c>
      <c r="T162" s="932" t="s">
        <v>1861</v>
      </c>
    </row>
    <row r="163" spans="16:20" x14ac:dyDescent="0.25">
      <c r="P163" s="932" t="s">
        <v>2231</v>
      </c>
      <c r="Q163" s="932" t="s">
        <v>2231</v>
      </c>
      <c r="S163" s="932" t="s">
        <v>1864</v>
      </c>
      <c r="T163" s="932" t="s">
        <v>1863</v>
      </c>
    </row>
    <row r="164" spans="16:20" x14ac:dyDescent="0.25">
      <c r="P164" s="932" t="s">
        <v>2013</v>
      </c>
      <c r="Q164" s="932" t="s">
        <v>2013</v>
      </c>
      <c r="S164" s="932" t="s">
        <v>1866</v>
      </c>
      <c r="T164" s="932" t="s">
        <v>1865</v>
      </c>
    </row>
    <row r="165" spans="16:20" x14ac:dyDescent="0.25">
      <c r="P165" s="932" t="s">
        <v>2011</v>
      </c>
      <c r="Q165" s="932" t="s">
        <v>2011</v>
      </c>
      <c r="S165" s="932" t="s">
        <v>2148</v>
      </c>
      <c r="T165" s="932" t="s">
        <v>2147</v>
      </c>
    </row>
    <row r="166" spans="16:20" x14ac:dyDescent="0.25">
      <c r="P166" s="932" t="s">
        <v>2140</v>
      </c>
      <c r="Q166" s="932" t="s">
        <v>2140</v>
      </c>
      <c r="S166" s="932" t="s">
        <v>2150</v>
      </c>
      <c r="T166" s="932" t="s">
        <v>2149</v>
      </c>
    </row>
    <row r="167" spans="16:20" x14ac:dyDescent="0.25">
      <c r="P167" s="932" t="s">
        <v>2555</v>
      </c>
      <c r="Q167" s="932" t="s">
        <v>2555</v>
      </c>
      <c r="S167" s="932" t="s">
        <v>1868</v>
      </c>
      <c r="T167" s="932" t="s">
        <v>1867</v>
      </c>
    </row>
    <row r="168" spans="16:20" x14ac:dyDescent="0.25">
      <c r="P168" s="932" t="s">
        <v>2141</v>
      </c>
      <c r="Q168" s="932" t="s">
        <v>2141</v>
      </c>
      <c r="S168" s="932" t="s">
        <v>1870</v>
      </c>
      <c r="T168" s="932" t="s">
        <v>1869</v>
      </c>
    </row>
    <row r="169" spans="16:20" x14ac:dyDescent="0.25">
      <c r="P169" s="932" t="s">
        <v>1856</v>
      </c>
      <c r="Q169" s="932" t="s">
        <v>1856</v>
      </c>
      <c r="S169" s="932" t="s">
        <v>1872</v>
      </c>
      <c r="T169" s="932" t="s">
        <v>1871</v>
      </c>
    </row>
    <row r="170" spans="16:20" x14ac:dyDescent="0.25">
      <c r="P170" s="932" t="s">
        <v>2553</v>
      </c>
      <c r="Q170" s="932" t="s">
        <v>2553</v>
      </c>
      <c r="S170" s="932" t="s">
        <v>2524</v>
      </c>
      <c r="T170" s="932" t="s">
        <v>2523</v>
      </c>
    </row>
    <row r="171" spans="16:20" x14ac:dyDescent="0.25">
      <c r="P171" s="932" t="s">
        <v>2024</v>
      </c>
      <c r="Q171" s="932" t="s">
        <v>2024</v>
      </c>
      <c r="S171" s="932" t="s">
        <v>2018</v>
      </c>
      <c r="T171" s="932" t="s">
        <v>2017</v>
      </c>
    </row>
    <row r="172" spans="16:20" x14ac:dyDescent="0.25">
      <c r="P172" s="932" t="s">
        <v>2026</v>
      </c>
      <c r="Q172" s="932" t="s">
        <v>2026</v>
      </c>
      <c r="S172" s="932" t="s">
        <v>2020</v>
      </c>
      <c r="T172" s="932" t="s">
        <v>2019</v>
      </c>
    </row>
    <row r="173" spans="16:20" x14ac:dyDescent="0.25">
      <c r="P173" s="932" t="s">
        <v>1858</v>
      </c>
      <c r="Q173" s="932" t="s">
        <v>1858</v>
      </c>
      <c r="S173" s="932" t="s">
        <v>2022</v>
      </c>
      <c r="T173" s="932" t="s">
        <v>2021</v>
      </c>
    </row>
    <row r="174" spans="16:20" x14ac:dyDescent="0.25">
      <c r="P174" s="932" t="s">
        <v>987</v>
      </c>
      <c r="Q174" s="932" t="s">
        <v>987</v>
      </c>
      <c r="S174" s="932" t="s">
        <v>2522</v>
      </c>
      <c r="T174" s="932" t="s">
        <v>2521</v>
      </c>
    </row>
    <row r="175" spans="16:20" x14ac:dyDescent="0.25">
      <c r="P175" s="932" t="s">
        <v>2449</v>
      </c>
      <c r="Q175" s="932" t="s">
        <v>2449</v>
      </c>
      <c r="S175" s="932" t="s">
        <v>2152</v>
      </c>
      <c r="T175" s="932" t="s">
        <v>2151</v>
      </c>
    </row>
    <row r="176" spans="16:20" x14ac:dyDescent="0.25">
      <c r="P176" s="932" t="s">
        <v>2046</v>
      </c>
      <c r="Q176" s="932" t="s">
        <v>2046</v>
      </c>
      <c r="S176" s="932" t="s">
        <v>1874</v>
      </c>
      <c r="T176" s="932" t="s">
        <v>1873</v>
      </c>
    </row>
    <row r="177" spans="16:20" x14ac:dyDescent="0.25">
      <c r="P177" s="932" t="s">
        <v>2520</v>
      </c>
      <c r="Q177" s="932" t="s">
        <v>2520</v>
      </c>
      <c r="S177" s="932" t="s">
        <v>1876</v>
      </c>
      <c r="T177" s="932" t="s">
        <v>1875</v>
      </c>
    </row>
    <row r="178" spans="16:20" x14ac:dyDescent="0.25">
      <c r="P178" s="932"/>
      <c r="Q178" s="932" t="s">
        <v>2604</v>
      </c>
      <c r="S178" s="932" t="s">
        <v>1878</v>
      </c>
      <c r="T178" s="932" t="s">
        <v>1877</v>
      </c>
    </row>
    <row r="179" spans="16:20" x14ac:dyDescent="0.25">
      <c r="P179" s="932" t="s">
        <v>2143</v>
      </c>
      <c r="Q179" s="932" t="s">
        <v>2143</v>
      </c>
      <c r="S179" s="932" t="s">
        <v>1880</v>
      </c>
      <c r="T179" s="932" t="s">
        <v>1879</v>
      </c>
    </row>
    <row r="180" spans="16:20" x14ac:dyDescent="0.25">
      <c r="P180" s="932" t="s">
        <v>2145</v>
      </c>
      <c r="Q180" s="932" t="s">
        <v>2145</v>
      </c>
      <c r="S180" s="932" t="s">
        <v>1882</v>
      </c>
      <c r="T180" s="932" t="s">
        <v>1881</v>
      </c>
    </row>
    <row r="181" spans="16:20" x14ac:dyDescent="0.25">
      <c r="P181" s="932" t="s">
        <v>1861</v>
      </c>
      <c r="Q181" s="932" t="s">
        <v>1861</v>
      </c>
      <c r="S181" s="932" t="s">
        <v>2154</v>
      </c>
      <c r="T181" s="932" t="s">
        <v>2153</v>
      </c>
    </row>
    <row r="182" spans="16:20" x14ac:dyDescent="0.25">
      <c r="P182" s="932" t="s">
        <v>1863</v>
      </c>
      <c r="Q182" s="932"/>
      <c r="S182" s="932" t="s">
        <v>1884</v>
      </c>
      <c r="T182" s="932" t="s">
        <v>1883</v>
      </c>
    </row>
    <row r="183" spans="16:20" x14ac:dyDescent="0.25">
      <c r="P183" s="932" t="s">
        <v>1865</v>
      </c>
      <c r="Q183" s="932" t="s">
        <v>1865</v>
      </c>
      <c r="S183" s="932" t="s">
        <v>1886</v>
      </c>
      <c r="T183" s="932" t="s">
        <v>1885</v>
      </c>
    </row>
    <row r="184" spans="16:20" x14ac:dyDescent="0.25">
      <c r="P184" s="932" t="s">
        <v>2147</v>
      </c>
      <c r="Q184" s="932" t="s">
        <v>2147</v>
      </c>
      <c r="S184" s="932"/>
      <c r="T184" s="932" t="s">
        <v>2556</v>
      </c>
    </row>
    <row r="185" spans="16:20" x14ac:dyDescent="0.25">
      <c r="P185" s="932" t="s">
        <v>2149</v>
      </c>
      <c r="Q185" s="932" t="s">
        <v>2149</v>
      </c>
      <c r="S185" s="932"/>
      <c r="T185" s="932" t="s">
        <v>2567</v>
      </c>
    </row>
    <row r="186" spans="16:20" x14ac:dyDescent="0.25">
      <c r="P186" s="932" t="s">
        <v>1867</v>
      </c>
      <c r="Q186" s="932"/>
      <c r="S186" s="932" t="s">
        <v>2564</v>
      </c>
      <c r="T186" s="932" t="s">
        <v>2563</v>
      </c>
    </row>
    <row r="187" spans="16:20" x14ac:dyDescent="0.25">
      <c r="P187" s="932" t="s">
        <v>1869</v>
      </c>
      <c r="Q187" s="932" t="s">
        <v>1869</v>
      </c>
      <c r="S187" s="932" t="s">
        <v>2244</v>
      </c>
      <c r="T187" s="932" t="s">
        <v>2243</v>
      </c>
    </row>
    <row r="188" spans="16:20" x14ac:dyDescent="0.25">
      <c r="P188" s="932" t="s">
        <v>1871</v>
      </c>
      <c r="Q188" s="932" t="s">
        <v>1871</v>
      </c>
      <c r="S188" s="932" t="s">
        <v>1888</v>
      </c>
      <c r="T188" s="932" t="s">
        <v>1887</v>
      </c>
    </row>
    <row r="189" spans="16:20" x14ac:dyDescent="0.25">
      <c r="P189" s="932" t="s">
        <v>2523</v>
      </c>
      <c r="Q189" s="932" t="s">
        <v>2523</v>
      </c>
      <c r="S189" s="932" t="s">
        <v>2246</v>
      </c>
      <c r="T189" s="932" t="s">
        <v>2245</v>
      </c>
    </row>
    <row r="190" spans="16:20" x14ac:dyDescent="0.25">
      <c r="P190" s="932" t="s">
        <v>2017</v>
      </c>
      <c r="Q190" s="932" t="s">
        <v>2017</v>
      </c>
      <c r="S190" s="932" t="s">
        <v>2562</v>
      </c>
      <c r="T190" s="932" t="s">
        <v>2561</v>
      </c>
    </row>
    <row r="191" spans="16:20" x14ac:dyDescent="0.25">
      <c r="P191" s="932" t="s">
        <v>2019</v>
      </c>
      <c r="Q191" s="932" t="s">
        <v>2019</v>
      </c>
      <c r="S191" s="932" t="s">
        <v>2271</v>
      </c>
      <c r="T191" s="932" t="s">
        <v>2270</v>
      </c>
    </row>
    <row r="192" spans="16:20" x14ac:dyDescent="0.25">
      <c r="P192" s="932" t="s">
        <v>2021</v>
      </c>
      <c r="Q192" s="932" t="s">
        <v>2021</v>
      </c>
      <c r="S192" s="932" t="s">
        <v>2250</v>
      </c>
      <c r="T192" s="932" t="s">
        <v>2251</v>
      </c>
    </row>
    <row r="193" spans="16:20" x14ac:dyDescent="0.25">
      <c r="P193" s="932" t="s">
        <v>2521</v>
      </c>
      <c r="Q193" s="932" t="s">
        <v>2521</v>
      </c>
      <c r="S193" s="932" t="s">
        <v>2273</v>
      </c>
      <c r="T193" s="932" t="s">
        <v>2272</v>
      </c>
    </row>
    <row r="194" spans="16:20" x14ac:dyDescent="0.25">
      <c r="P194" s="932" t="s">
        <v>2151</v>
      </c>
      <c r="Q194" s="932" t="s">
        <v>2151</v>
      </c>
      <c r="S194" s="932" t="s">
        <v>2557</v>
      </c>
      <c r="T194" s="932" t="s">
        <v>2558</v>
      </c>
    </row>
    <row r="195" spans="16:20" x14ac:dyDescent="0.25">
      <c r="P195" s="932" t="s">
        <v>1873</v>
      </c>
      <c r="Q195" s="932" t="s">
        <v>1873</v>
      </c>
      <c r="S195" s="932" t="s">
        <v>2560</v>
      </c>
      <c r="T195" s="932" t="s">
        <v>2559</v>
      </c>
    </row>
    <row r="196" spans="16:20" x14ac:dyDescent="0.25">
      <c r="P196" s="932" t="s">
        <v>1875</v>
      </c>
      <c r="Q196" s="932" t="s">
        <v>1875</v>
      </c>
      <c r="S196" s="932" t="s">
        <v>2275</v>
      </c>
      <c r="T196" s="932" t="s">
        <v>2274</v>
      </c>
    </row>
    <row r="197" spans="16:20" x14ac:dyDescent="0.25">
      <c r="P197" s="932" t="s">
        <v>1877</v>
      </c>
      <c r="Q197" s="932" t="s">
        <v>1877</v>
      </c>
      <c r="S197" s="932" t="s">
        <v>2254</v>
      </c>
      <c r="T197" s="932" t="s">
        <v>2255</v>
      </c>
    </row>
    <row r="198" spans="16:20" x14ac:dyDescent="0.25">
      <c r="P198" s="932" t="s">
        <v>1879</v>
      </c>
      <c r="Q198" s="932" t="s">
        <v>1879</v>
      </c>
      <c r="S198" s="932" t="s">
        <v>2277</v>
      </c>
      <c r="T198" s="932" t="s">
        <v>2276</v>
      </c>
    </row>
    <row r="199" spans="16:20" x14ac:dyDescent="0.25">
      <c r="P199" s="932" t="s">
        <v>1881</v>
      </c>
      <c r="Q199" s="932"/>
      <c r="S199" s="932" t="s">
        <v>2566</v>
      </c>
      <c r="T199" s="932" t="s">
        <v>2565</v>
      </c>
    </row>
    <row r="200" spans="16:20" x14ac:dyDescent="0.25">
      <c r="P200" s="932" t="s">
        <v>2153</v>
      </c>
      <c r="Q200" s="932" t="s">
        <v>2153</v>
      </c>
      <c r="S200" s="932" t="s">
        <v>2156</v>
      </c>
      <c r="T200" s="932" t="s">
        <v>2155</v>
      </c>
    </row>
    <row r="201" spans="16:20" x14ac:dyDescent="0.25">
      <c r="P201" s="932" t="s">
        <v>1883</v>
      </c>
      <c r="Q201" s="932" t="s">
        <v>1883</v>
      </c>
      <c r="S201" s="932" t="s">
        <v>2236</v>
      </c>
      <c r="T201" s="932" t="s">
        <v>2235</v>
      </c>
    </row>
    <row r="202" spans="16:20" x14ac:dyDescent="0.25">
      <c r="P202" s="932" t="s">
        <v>1885</v>
      </c>
      <c r="Q202" s="932" t="s">
        <v>1885</v>
      </c>
      <c r="S202" s="932" t="s">
        <v>2238</v>
      </c>
      <c r="T202" s="932" t="s">
        <v>2237</v>
      </c>
    </row>
    <row r="203" spans="16:20" x14ac:dyDescent="0.25">
      <c r="P203" s="932" t="s">
        <v>2556</v>
      </c>
      <c r="Q203" s="932" t="s">
        <v>2556</v>
      </c>
      <c r="S203" s="932"/>
      <c r="T203" s="932" t="s">
        <v>2311</v>
      </c>
    </row>
    <row r="204" spans="16:20" x14ac:dyDescent="0.25">
      <c r="P204" s="932" t="s">
        <v>2567</v>
      </c>
      <c r="Q204" s="932" t="s">
        <v>2567</v>
      </c>
      <c r="S204" s="932" t="s">
        <v>2158</v>
      </c>
      <c r="T204" s="932" t="s">
        <v>2157</v>
      </c>
    </row>
    <row r="205" spans="16:20" x14ac:dyDescent="0.25">
      <c r="P205" s="932" t="s">
        <v>2563</v>
      </c>
      <c r="Q205" s="932" t="s">
        <v>2563</v>
      </c>
      <c r="S205" s="932"/>
      <c r="T205" s="932" t="s">
        <v>1889</v>
      </c>
    </row>
    <row r="206" spans="16:20" x14ac:dyDescent="0.25">
      <c r="P206" s="932" t="s">
        <v>2243</v>
      </c>
      <c r="Q206" s="932" t="s">
        <v>2243</v>
      </c>
      <c r="S206" s="932" t="s">
        <v>1891</v>
      </c>
      <c r="T206" s="932" t="s">
        <v>1890</v>
      </c>
    </row>
    <row r="207" spans="16:20" x14ac:dyDescent="0.25">
      <c r="P207" s="932" t="s">
        <v>1887</v>
      </c>
      <c r="Q207" s="932" t="s">
        <v>1887</v>
      </c>
      <c r="S207" s="932" t="s">
        <v>1893</v>
      </c>
      <c r="T207" s="932" t="s">
        <v>1892</v>
      </c>
    </row>
    <row r="208" spans="16:20" x14ac:dyDescent="0.25">
      <c r="P208" s="932" t="s">
        <v>2245</v>
      </c>
      <c r="Q208" s="932" t="s">
        <v>2245</v>
      </c>
      <c r="S208" s="932" t="s">
        <v>1895</v>
      </c>
      <c r="T208" s="932" t="s">
        <v>1894</v>
      </c>
    </row>
    <row r="209" spans="16:20" x14ac:dyDescent="0.25">
      <c r="P209" s="932" t="s">
        <v>2561</v>
      </c>
      <c r="Q209" s="932" t="s">
        <v>2561</v>
      </c>
      <c r="S209" s="932" t="s">
        <v>2313</v>
      </c>
      <c r="T209" s="932" t="s">
        <v>2312</v>
      </c>
    </row>
    <row r="210" spans="16:20" x14ac:dyDescent="0.25">
      <c r="P210" s="932" t="s">
        <v>2270</v>
      </c>
      <c r="Q210" s="932" t="s">
        <v>2270</v>
      </c>
      <c r="S210" s="932"/>
      <c r="T210" s="932" t="s">
        <v>2574</v>
      </c>
    </row>
    <row r="211" spans="16:20" x14ac:dyDescent="0.25">
      <c r="P211" s="932" t="s">
        <v>2251</v>
      </c>
      <c r="Q211" s="932" t="s">
        <v>2251</v>
      </c>
      <c r="S211" s="932" t="s">
        <v>2576</v>
      </c>
      <c r="T211" s="932" t="s">
        <v>2575</v>
      </c>
    </row>
    <row r="212" spans="16:20" x14ac:dyDescent="0.25">
      <c r="P212" s="932" t="s">
        <v>2272</v>
      </c>
      <c r="Q212" s="932" t="s">
        <v>2272</v>
      </c>
      <c r="S212" s="932" t="s">
        <v>2401</v>
      </c>
      <c r="T212" s="932" t="s">
        <v>2400</v>
      </c>
    </row>
    <row r="213" spans="16:20" x14ac:dyDescent="0.25">
      <c r="P213" s="932" t="s">
        <v>2558</v>
      </c>
      <c r="Q213" s="932" t="s">
        <v>2558</v>
      </c>
      <c r="S213" s="932" t="s">
        <v>2403</v>
      </c>
      <c r="T213" s="932" t="s">
        <v>2402</v>
      </c>
    </row>
    <row r="214" spans="16:20" x14ac:dyDescent="0.25">
      <c r="P214" s="932" t="s">
        <v>2559</v>
      </c>
      <c r="Q214" s="932" t="s">
        <v>2559</v>
      </c>
      <c r="S214" s="932" t="s">
        <v>2578</v>
      </c>
      <c r="T214" s="932" t="s">
        <v>2577</v>
      </c>
    </row>
    <row r="215" spans="16:20" x14ac:dyDescent="0.25">
      <c r="P215" s="932" t="s">
        <v>2274</v>
      </c>
      <c r="Q215" s="932" t="s">
        <v>2274</v>
      </c>
      <c r="S215" s="932" t="s">
        <v>2405</v>
      </c>
      <c r="T215" s="932" t="s">
        <v>2404</v>
      </c>
    </row>
    <row r="216" spans="16:20" x14ac:dyDescent="0.25">
      <c r="P216" s="932" t="s">
        <v>2255</v>
      </c>
      <c r="Q216" s="932" t="s">
        <v>2255</v>
      </c>
      <c r="S216" s="932" t="s">
        <v>2407</v>
      </c>
      <c r="T216" s="932" t="s">
        <v>2406</v>
      </c>
    </row>
    <row r="217" spans="16:20" x14ac:dyDescent="0.25">
      <c r="P217" s="932" t="s">
        <v>2276</v>
      </c>
      <c r="Q217" s="932" t="s">
        <v>2276</v>
      </c>
      <c r="S217" s="932"/>
      <c r="T217" s="932" t="s">
        <v>1896</v>
      </c>
    </row>
    <row r="218" spans="16:20" x14ac:dyDescent="0.25">
      <c r="P218" s="932" t="s">
        <v>2565</v>
      </c>
      <c r="Q218" s="932" t="s">
        <v>2565</v>
      </c>
      <c r="S218" s="932" t="s">
        <v>1898</v>
      </c>
      <c r="T218" s="932" t="s">
        <v>1897</v>
      </c>
    </row>
    <row r="219" spans="16:20" x14ac:dyDescent="0.25">
      <c r="P219" s="932" t="s">
        <v>2155</v>
      </c>
      <c r="Q219" s="932" t="s">
        <v>2155</v>
      </c>
      <c r="S219" s="932" t="s">
        <v>1900</v>
      </c>
      <c r="T219" s="932" t="s">
        <v>1899</v>
      </c>
    </row>
    <row r="220" spans="16:20" x14ac:dyDescent="0.25">
      <c r="P220" s="932" t="s">
        <v>2235</v>
      </c>
      <c r="Q220" s="932" t="s">
        <v>2235</v>
      </c>
      <c r="S220" s="932" t="s">
        <v>1902</v>
      </c>
      <c r="T220" s="932" t="s">
        <v>1901</v>
      </c>
    </row>
    <row r="221" spans="16:20" x14ac:dyDescent="0.25">
      <c r="P221" s="932" t="s">
        <v>2237</v>
      </c>
      <c r="Q221" s="932" t="s">
        <v>2237</v>
      </c>
      <c r="S221" s="932"/>
      <c r="T221" s="932" t="s">
        <v>2408</v>
      </c>
    </row>
    <row r="222" spans="16:20" x14ac:dyDescent="0.25">
      <c r="P222" s="932" t="s">
        <v>2311</v>
      </c>
      <c r="Q222" s="932" t="s">
        <v>2311</v>
      </c>
      <c r="S222" s="932" t="s">
        <v>2160</v>
      </c>
      <c r="T222" s="932" t="s">
        <v>2159</v>
      </c>
    </row>
    <row r="223" spans="16:20" x14ac:dyDescent="0.25">
      <c r="P223" s="932" t="s">
        <v>2157</v>
      </c>
      <c r="Q223" s="932" t="s">
        <v>2157</v>
      </c>
      <c r="S223" s="932" t="s">
        <v>2452</v>
      </c>
      <c r="T223" s="932" t="s">
        <v>2451</v>
      </c>
    </row>
    <row r="224" spans="16:20" x14ac:dyDescent="0.25">
      <c r="P224" s="932"/>
      <c r="Q224" s="932" t="s">
        <v>2605</v>
      </c>
      <c r="S224" s="932" t="s">
        <v>1904</v>
      </c>
      <c r="T224" s="932" t="s">
        <v>1903</v>
      </c>
    </row>
    <row r="225" spans="16:20" x14ac:dyDescent="0.25">
      <c r="P225" s="932" t="s">
        <v>1889</v>
      </c>
      <c r="Q225" s="932" t="s">
        <v>1889</v>
      </c>
      <c r="S225" s="932" t="s">
        <v>2162</v>
      </c>
      <c r="T225" s="932" t="s">
        <v>2161</v>
      </c>
    </row>
    <row r="226" spans="16:20" x14ac:dyDescent="0.25">
      <c r="P226" s="932" t="s">
        <v>1890</v>
      </c>
      <c r="Q226" s="932" t="s">
        <v>1890</v>
      </c>
      <c r="S226" s="932" t="s">
        <v>2529</v>
      </c>
      <c r="T226" s="932" t="s">
        <v>2528</v>
      </c>
    </row>
    <row r="227" spans="16:20" x14ac:dyDescent="0.25">
      <c r="P227" s="932" t="s">
        <v>1892</v>
      </c>
      <c r="Q227" s="932" t="s">
        <v>1892</v>
      </c>
      <c r="S227" s="932" t="s">
        <v>2242</v>
      </c>
      <c r="T227" s="932" t="s">
        <v>2241</v>
      </c>
    </row>
    <row r="228" spans="16:20" x14ac:dyDescent="0.25">
      <c r="P228" s="932" t="s">
        <v>1894</v>
      </c>
      <c r="Q228" s="932"/>
      <c r="S228" s="932" t="s">
        <v>1906</v>
      </c>
      <c r="T228" s="932" t="s">
        <v>1905</v>
      </c>
    </row>
    <row r="229" spans="16:20" x14ac:dyDescent="0.25">
      <c r="P229" s="932"/>
      <c r="Q229" s="932" t="s">
        <v>2606</v>
      </c>
      <c r="S229" s="932" t="s">
        <v>2164</v>
      </c>
      <c r="T229" s="932" t="s">
        <v>2163</v>
      </c>
    </row>
    <row r="230" spans="16:20" x14ac:dyDescent="0.25">
      <c r="P230" s="932"/>
      <c r="Q230" s="932" t="s">
        <v>2607</v>
      </c>
      <c r="S230" s="932"/>
      <c r="T230" s="932" t="s">
        <v>2530</v>
      </c>
    </row>
    <row r="231" spans="16:20" x14ac:dyDescent="0.25">
      <c r="P231" s="932"/>
      <c r="Q231" s="932" t="s">
        <v>2608</v>
      </c>
      <c r="S231" s="932" t="s">
        <v>2532</v>
      </c>
      <c r="T231" s="932" t="s">
        <v>2531</v>
      </c>
    </row>
    <row r="232" spans="16:20" x14ac:dyDescent="0.25">
      <c r="P232" s="932" t="s">
        <v>2312</v>
      </c>
      <c r="Q232" s="932" t="s">
        <v>2312</v>
      </c>
      <c r="S232" s="932" t="s">
        <v>2410</v>
      </c>
      <c r="T232" s="932" t="s">
        <v>2409</v>
      </c>
    </row>
    <row r="233" spans="16:20" x14ac:dyDescent="0.25">
      <c r="P233" s="932" t="s">
        <v>2574</v>
      </c>
      <c r="Q233" s="932" t="s">
        <v>2574</v>
      </c>
      <c r="S233" s="932" t="s">
        <v>2412</v>
      </c>
      <c r="T233" s="932" t="s">
        <v>2411</v>
      </c>
    </row>
    <row r="234" spans="16:20" x14ac:dyDescent="0.25">
      <c r="P234" s="932" t="s">
        <v>2575</v>
      </c>
      <c r="Q234" s="932" t="s">
        <v>2575</v>
      </c>
      <c r="S234" s="932" t="s">
        <v>2414</v>
      </c>
      <c r="T234" s="932" t="s">
        <v>2413</v>
      </c>
    </row>
    <row r="235" spans="16:20" x14ac:dyDescent="0.25">
      <c r="P235" s="932" t="s">
        <v>2400</v>
      </c>
      <c r="Q235" s="932" t="s">
        <v>2400</v>
      </c>
      <c r="S235" s="932" t="s">
        <v>2534</v>
      </c>
      <c r="T235" s="932" t="s">
        <v>2533</v>
      </c>
    </row>
    <row r="236" spans="16:20" x14ac:dyDescent="0.25">
      <c r="P236" s="932" t="s">
        <v>2402</v>
      </c>
      <c r="Q236" s="932" t="s">
        <v>2402</v>
      </c>
      <c r="S236" s="932" t="s">
        <v>2416</v>
      </c>
      <c r="T236" s="932" t="s">
        <v>2415</v>
      </c>
    </row>
    <row r="237" spans="16:20" x14ac:dyDescent="0.25">
      <c r="P237" s="932" t="s">
        <v>2577</v>
      </c>
      <c r="Q237" s="932" t="s">
        <v>2577</v>
      </c>
      <c r="S237" s="932" t="s">
        <v>2418</v>
      </c>
      <c r="T237" s="932" t="s">
        <v>2417</v>
      </c>
    </row>
    <row r="238" spans="16:20" x14ac:dyDescent="0.25">
      <c r="P238" s="932" t="s">
        <v>2404</v>
      </c>
      <c r="Q238" s="932" t="s">
        <v>2404</v>
      </c>
      <c r="S238" s="932" t="s">
        <v>2420</v>
      </c>
      <c r="T238" s="932" t="s">
        <v>2419</v>
      </c>
    </row>
    <row r="239" spans="16:20" x14ac:dyDescent="0.25">
      <c r="P239" s="932" t="s">
        <v>2406</v>
      </c>
      <c r="Q239" s="932" t="s">
        <v>2406</v>
      </c>
      <c r="S239" s="932" t="s">
        <v>2422</v>
      </c>
      <c r="T239" s="932" t="s">
        <v>2421</v>
      </c>
    </row>
    <row r="240" spans="16:20" x14ac:dyDescent="0.25">
      <c r="P240" s="932" t="s">
        <v>1896</v>
      </c>
      <c r="Q240" s="932" t="s">
        <v>1896</v>
      </c>
      <c r="S240" s="932" t="s">
        <v>2424</v>
      </c>
      <c r="T240" s="932" t="s">
        <v>2423</v>
      </c>
    </row>
    <row r="241" spans="16:20" x14ac:dyDescent="0.25">
      <c r="P241" s="932" t="s">
        <v>1897</v>
      </c>
      <c r="Q241" s="932" t="s">
        <v>1897</v>
      </c>
      <c r="S241" s="932"/>
      <c r="T241" s="932" t="s">
        <v>2525</v>
      </c>
    </row>
    <row r="242" spans="16:20" x14ac:dyDescent="0.25">
      <c r="P242" s="932" t="s">
        <v>1899</v>
      </c>
      <c r="Q242" s="932" t="s">
        <v>1899</v>
      </c>
      <c r="S242" s="932" t="s">
        <v>2257</v>
      </c>
      <c r="T242" s="932" t="s">
        <v>2256</v>
      </c>
    </row>
    <row r="243" spans="16:20" x14ac:dyDescent="0.25">
      <c r="P243" s="932" t="s">
        <v>1901</v>
      </c>
      <c r="Q243" s="932" t="s">
        <v>1901</v>
      </c>
      <c r="S243" s="932" t="s">
        <v>2259</v>
      </c>
      <c r="T243" s="932" t="s">
        <v>2258</v>
      </c>
    </row>
    <row r="244" spans="16:20" x14ac:dyDescent="0.25">
      <c r="P244" s="932" t="s">
        <v>2408</v>
      </c>
      <c r="Q244" s="932" t="s">
        <v>2408</v>
      </c>
      <c r="S244" s="932" t="s">
        <v>2261</v>
      </c>
      <c r="T244" s="932" t="s">
        <v>2260</v>
      </c>
    </row>
    <row r="245" spans="16:20" x14ac:dyDescent="0.25">
      <c r="P245" s="932"/>
      <c r="Q245" s="932" t="s">
        <v>2632</v>
      </c>
      <c r="S245" s="932"/>
      <c r="T245" s="932" t="s">
        <v>1592</v>
      </c>
    </row>
    <row r="246" spans="16:20" x14ac:dyDescent="0.25">
      <c r="P246" s="932" t="s">
        <v>2159</v>
      </c>
      <c r="Q246" s="932" t="s">
        <v>2159</v>
      </c>
      <c r="S246" s="932" t="s">
        <v>2166</v>
      </c>
      <c r="T246" s="932" t="s">
        <v>2165</v>
      </c>
    </row>
    <row r="247" spans="16:20" x14ac:dyDescent="0.25">
      <c r="P247" s="932" t="s">
        <v>2451</v>
      </c>
      <c r="Q247" s="932" t="s">
        <v>2451</v>
      </c>
      <c r="S247" s="932" t="s">
        <v>2168</v>
      </c>
      <c r="T247" s="932" t="s">
        <v>2167</v>
      </c>
    </row>
    <row r="248" spans="16:20" x14ac:dyDescent="0.25">
      <c r="P248" s="932" t="s">
        <v>1903</v>
      </c>
      <c r="Q248" s="932" t="s">
        <v>1903</v>
      </c>
      <c r="S248" s="932" t="s">
        <v>2170</v>
      </c>
      <c r="T248" s="932" t="s">
        <v>2169</v>
      </c>
    </row>
    <row r="249" spans="16:20" x14ac:dyDescent="0.25">
      <c r="P249" s="932"/>
      <c r="Q249" s="932" t="s">
        <v>2609</v>
      </c>
      <c r="S249" s="932" t="s">
        <v>2172</v>
      </c>
      <c r="T249" s="932" t="s">
        <v>2171</v>
      </c>
    </row>
    <row r="250" spans="16:20" x14ac:dyDescent="0.25">
      <c r="P250" s="932" t="s">
        <v>2161</v>
      </c>
      <c r="Q250" s="932" t="s">
        <v>2161</v>
      </c>
      <c r="S250" s="932" t="s">
        <v>2174</v>
      </c>
      <c r="T250" s="932" t="s">
        <v>2173</v>
      </c>
    </row>
    <row r="251" spans="16:20" x14ac:dyDescent="0.25">
      <c r="P251" s="932" t="s">
        <v>2528</v>
      </c>
      <c r="Q251" s="932" t="s">
        <v>2528</v>
      </c>
      <c r="S251" s="932" t="s">
        <v>2582</v>
      </c>
      <c r="T251" s="932" t="s">
        <v>2581</v>
      </c>
    </row>
    <row r="252" spans="16:20" x14ac:dyDescent="0.25">
      <c r="P252" s="932" t="s">
        <v>2241</v>
      </c>
      <c r="Q252" s="932" t="s">
        <v>2241</v>
      </c>
      <c r="S252" s="932" t="s">
        <v>2176</v>
      </c>
      <c r="T252" s="932" t="s">
        <v>2175</v>
      </c>
    </row>
    <row r="253" spans="16:20" x14ac:dyDescent="0.25">
      <c r="P253" s="932" t="s">
        <v>1905</v>
      </c>
      <c r="Q253" s="932" t="s">
        <v>1905</v>
      </c>
      <c r="S253" s="932" t="s">
        <v>2178</v>
      </c>
      <c r="T253" s="932" t="s">
        <v>2177</v>
      </c>
    </row>
    <row r="254" spans="16:20" x14ac:dyDescent="0.25">
      <c r="P254" s="932" t="s">
        <v>2163</v>
      </c>
      <c r="Q254" s="932" t="s">
        <v>2163</v>
      </c>
      <c r="S254" s="932" t="s">
        <v>2180</v>
      </c>
      <c r="T254" s="932" t="s">
        <v>2179</v>
      </c>
    </row>
    <row r="255" spans="16:20" x14ac:dyDescent="0.25">
      <c r="P255" s="932" t="s">
        <v>2530</v>
      </c>
      <c r="Q255" s="932" t="s">
        <v>2530</v>
      </c>
      <c r="S255" s="932" t="s">
        <v>2182</v>
      </c>
      <c r="T255" s="932" t="s">
        <v>2181</v>
      </c>
    </row>
    <row r="256" spans="16:20" x14ac:dyDescent="0.25">
      <c r="P256" s="932" t="s">
        <v>2531</v>
      </c>
      <c r="Q256" s="932" t="s">
        <v>2531</v>
      </c>
      <c r="S256" s="932" t="s">
        <v>1908</v>
      </c>
      <c r="T256" s="932" t="s">
        <v>1907</v>
      </c>
    </row>
    <row r="257" spans="16:20" x14ac:dyDescent="0.25">
      <c r="P257" s="932" t="s">
        <v>2409</v>
      </c>
      <c r="Q257" s="932" t="s">
        <v>2409</v>
      </c>
      <c r="S257" s="932" t="s">
        <v>1910</v>
      </c>
      <c r="T257" s="932" t="s">
        <v>1909</v>
      </c>
    </row>
    <row r="258" spans="16:20" x14ac:dyDescent="0.25">
      <c r="P258" s="932" t="s">
        <v>2411</v>
      </c>
      <c r="Q258" s="932" t="s">
        <v>2411</v>
      </c>
      <c r="S258" s="932" t="s">
        <v>1912</v>
      </c>
      <c r="T258" s="932" t="s">
        <v>1911</v>
      </c>
    </row>
    <row r="259" spans="16:20" x14ac:dyDescent="0.25">
      <c r="P259" s="932" t="s">
        <v>2413</v>
      </c>
      <c r="Q259" s="932" t="s">
        <v>2413</v>
      </c>
      <c r="S259" s="932" t="s">
        <v>2279</v>
      </c>
      <c r="T259" s="932" t="s">
        <v>2278</v>
      </c>
    </row>
    <row r="260" spans="16:20" x14ac:dyDescent="0.25">
      <c r="P260" s="932" t="s">
        <v>2533</v>
      </c>
      <c r="Q260" s="932" t="s">
        <v>2533</v>
      </c>
      <c r="S260" s="932" t="s">
        <v>2281</v>
      </c>
      <c r="T260" s="932" t="s">
        <v>2280</v>
      </c>
    </row>
    <row r="261" spans="16:20" x14ac:dyDescent="0.25">
      <c r="P261" s="932" t="s">
        <v>2415</v>
      </c>
      <c r="Q261" s="932" t="s">
        <v>2415</v>
      </c>
      <c r="S261" s="932" t="s">
        <v>2283</v>
      </c>
      <c r="T261" s="932" t="s">
        <v>2282</v>
      </c>
    </row>
    <row r="262" spans="16:20" x14ac:dyDescent="0.25">
      <c r="P262" s="932" t="s">
        <v>2417</v>
      </c>
      <c r="Q262" s="932" t="s">
        <v>2417</v>
      </c>
      <c r="S262" s="932" t="s">
        <v>2285</v>
      </c>
      <c r="T262" s="932" t="s">
        <v>2284</v>
      </c>
    </row>
    <row r="263" spans="16:20" x14ac:dyDescent="0.25">
      <c r="P263" s="932" t="s">
        <v>2419</v>
      </c>
      <c r="Q263" s="932" t="s">
        <v>2419</v>
      </c>
      <c r="S263" s="932" t="s">
        <v>2315</v>
      </c>
      <c r="T263" s="932" t="s">
        <v>2314</v>
      </c>
    </row>
    <row r="264" spans="16:20" x14ac:dyDescent="0.25">
      <c r="P264" s="932" t="s">
        <v>2421</v>
      </c>
      <c r="Q264" s="932" t="s">
        <v>2421</v>
      </c>
      <c r="S264" s="932" t="s">
        <v>2317</v>
      </c>
      <c r="T264" s="932" t="s">
        <v>2316</v>
      </c>
    </row>
    <row r="265" spans="16:20" x14ac:dyDescent="0.25">
      <c r="P265" s="932" t="s">
        <v>2423</v>
      </c>
      <c r="Q265" s="932" t="s">
        <v>2423</v>
      </c>
      <c r="S265" s="932" t="s">
        <v>2319</v>
      </c>
      <c r="T265" s="932" t="s">
        <v>2318</v>
      </c>
    </row>
    <row r="266" spans="16:20" x14ac:dyDescent="0.25">
      <c r="P266" s="932" t="s">
        <v>2525</v>
      </c>
      <c r="Q266" s="932" t="s">
        <v>2525</v>
      </c>
      <c r="S266" s="932" t="s">
        <v>2321</v>
      </c>
      <c r="T266" s="932" t="s">
        <v>2320</v>
      </c>
    </row>
    <row r="267" spans="16:20" x14ac:dyDescent="0.25">
      <c r="P267" s="932" t="s">
        <v>2256</v>
      </c>
      <c r="Q267" s="932" t="s">
        <v>2256</v>
      </c>
      <c r="S267" s="932" t="s">
        <v>1914</v>
      </c>
      <c r="T267" s="932" t="s">
        <v>1913</v>
      </c>
    </row>
    <row r="268" spans="16:20" x14ac:dyDescent="0.25">
      <c r="P268" s="932" t="s">
        <v>2258</v>
      </c>
      <c r="Q268" s="932" t="s">
        <v>2258</v>
      </c>
      <c r="S268" s="932" t="s">
        <v>1916</v>
      </c>
      <c r="T268" s="932" t="s">
        <v>1915</v>
      </c>
    </row>
    <row r="269" spans="16:20" x14ac:dyDescent="0.25">
      <c r="P269" s="932" t="s">
        <v>2260</v>
      </c>
      <c r="Q269" s="932" t="s">
        <v>2260</v>
      </c>
      <c r="S269" s="932" t="s">
        <v>2228</v>
      </c>
      <c r="T269" s="932" t="s">
        <v>2227</v>
      </c>
    </row>
    <row r="270" spans="16:20" x14ac:dyDescent="0.25">
      <c r="P270" s="932" t="s">
        <v>1592</v>
      </c>
      <c r="Q270" s="932" t="s">
        <v>1592</v>
      </c>
      <c r="S270" s="932"/>
      <c r="T270" s="932" t="s">
        <v>925</v>
      </c>
    </row>
    <row r="271" spans="16:20" x14ac:dyDescent="0.25">
      <c r="P271" s="932" t="s">
        <v>2165</v>
      </c>
      <c r="Q271" s="932"/>
      <c r="S271" s="932" t="s">
        <v>2184</v>
      </c>
      <c r="T271" s="932" t="s">
        <v>2183</v>
      </c>
    </row>
    <row r="272" spans="16:20" x14ac:dyDescent="0.25">
      <c r="P272" s="932" t="s">
        <v>2167</v>
      </c>
      <c r="Q272" s="932"/>
      <c r="S272" s="932" t="s">
        <v>2289</v>
      </c>
      <c r="T272" s="932" t="s">
        <v>2288</v>
      </c>
    </row>
    <row r="273" spans="16:20" x14ac:dyDescent="0.25">
      <c r="P273" s="932" t="s">
        <v>2169</v>
      </c>
      <c r="Q273" s="932"/>
      <c r="S273" s="932" t="s">
        <v>2186</v>
      </c>
      <c r="T273" s="932" t="s">
        <v>2185</v>
      </c>
    </row>
    <row r="274" spans="16:20" x14ac:dyDescent="0.25">
      <c r="P274" s="932" t="s">
        <v>2171</v>
      </c>
      <c r="Q274" s="932"/>
      <c r="S274" s="932" t="s">
        <v>1918</v>
      </c>
      <c r="T274" s="932" t="s">
        <v>1917</v>
      </c>
    </row>
    <row r="275" spans="16:20" x14ac:dyDescent="0.25">
      <c r="P275" s="932" t="s">
        <v>2173</v>
      </c>
      <c r="Q275" s="932"/>
      <c r="S275" s="932"/>
      <c r="T275" s="932" t="s">
        <v>2048</v>
      </c>
    </row>
    <row r="276" spans="16:20" x14ac:dyDescent="0.25">
      <c r="P276" s="932" t="s">
        <v>2581</v>
      </c>
      <c r="Q276" s="932"/>
      <c r="S276" s="932"/>
      <c r="T276" s="932" t="s">
        <v>2023</v>
      </c>
    </row>
    <row r="277" spans="16:20" x14ac:dyDescent="0.25">
      <c r="P277" s="932" t="s">
        <v>2175</v>
      </c>
      <c r="Q277" s="932"/>
      <c r="S277" s="932"/>
      <c r="T277" s="932" t="s">
        <v>2541</v>
      </c>
    </row>
    <row r="278" spans="16:20" x14ac:dyDescent="0.25">
      <c r="P278" s="932" t="s">
        <v>2177</v>
      </c>
      <c r="Q278" s="932"/>
      <c r="S278" s="932" t="s">
        <v>2454</v>
      </c>
      <c r="T278" s="932" t="s">
        <v>2453</v>
      </c>
    </row>
    <row r="279" spans="16:20" x14ac:dyDescent="0.25">
      <c r="P279" s="932" t="s">
        <v>2179</v>
      </c>
      <c r="Q279" s="932"/>
      <c r="S279" s="932" t="s">
        <v>2380</v>
      </c>
      <c r="T279" s="932" t="s">
        <v>2379</v>
      </c>
    </row>
    <row r="280" spans="16:20" x14ac:dyDescent="0.25">
      <c r="P280" s="932" t="s">
        <v>2181</v>
      </c>
      <c r="Q280" s="932"/>
      <c r="S280" s="932" t="s">
        <v>1920</v>
      </c>
      <c r="T280" s="932" t="s">
        <v>1919</v>
      </c>
    </row>
    <row r="281" spans="16:20" x14ac:dyDescent="0.25">
      <c r="P281" s="932" t="s">
        <v>1907</v>
      </c>
      <c r="Q281" s="932" t="s">
        <v>1907</v>
      </c>
      <c r="S281" s="932" t="s">
        <v>2342</v>
      </c>
      <c r="T281" s="932" t="s">
        <v>2341</v>
      </c>
    </row>
    <row r="282" spans="16:20" x14ac:dyDescent="0.25">
      <c r="P282" s="932" t="s">
        <v>1909</v>
      </c>
      <c r="Q282" s="932" t="s">
        <v>1909</v>
      </c>
      <c r="S282" s="932"/>
      <c r="T282" s="932" t="s">
        <v>2507</v>
      </c>
    </row>
    <row r="283" spans="16:20" x14ac:dyDescent="0.25">
      <c r="P283" s="932"/>
      <c r="Q283" s="932" t="s">
        <v>2610</v>
      </c>
      <c r="S283" s="932" t="s">
        <v>1922</v>
      </c>
      <c r="T283" s="932" t="s">
        <v>1921</v>
      </c>
    </row>
    <row r="284" spans="16:20" x14ac:dyDescent="0.25">
      <c r="P284" s="932" t="s">
        <v>1911</v>
      </c>
      <c r="Q284" s="932" t="s">
        <v>1911</v>
      </c>
      <c r="S284" s="932" t="s">
        <v>2031</v>
      </c>
      <c r="T284" s="932" t="s">
        <v>2030</v>
      </c>
    </row>
    <row r="285" spans="16:20" x14ac:dyDescent="0.25">
      <c r="P285" s="932" t="s">
        <v>2278</v>
      </c>
      <c r="Q285" s="932" t="s">
        <v>2278</v>
      </c>
      <c r="S285" s="932" t="s">
        <v>2382</v>
      </c>
      <c r="T285" s="932" t="s">
        <v>2381</v>
      </c>
    </row>
    <row r="286" spans="16:20" x14ac:dyDescent="0.25">
      <c r="P286" s="932" t="s">
        <v>2280</v>
      </c>
      <c r="Q286" s="932" t="s">
        <v>2280</v>
      </c>
      <c r="S286" s="932" t="s">
        <v>2033</v>
      </c>
      <c r="T286" s="932" t="s">
        <v>2032</v>
      </c>
    </row>
    <row r="287" spans="16:20" x14ac:dyDescent="0.25">
      <c r="P287" s="932" t="s">
        <v>2282</v>
      </c>
      <c r="Q287" s="932" t="s">
        <v>2282</v>
      </c>
      <c r="S287" s="932" t="s">
        <v>1924</v>
      </c>
      <c r="T287" s="932" t="s">
        <v>1923</v>
      </c>
    </row>
    <row r="288" spans="16:20" x14ac:dyDescent="0.25">
      <c r="P288" s="932" t="s">
        <v>2284</v>
      </c>
      <c r="Q288" s="932" t="s">
        <v>2284</v>
      </c>
      <c r="S288" s="932" t="s">
        <v>2035</v>
      </c>
      <c r="T288" s="932" t="s">
        <v>2034</v>
      </c>
    </row>
    <row r="289" spans="16:20" x14ac:dyDescent="0.25">
      <c r="P289" s="932" t="s">
        <v>2314</v>
      </c>
      <c r="Q289" s="932" t="s">
        <v>2314</v>
      </c>
      <c r="S289" s="932" t="s">
        <v>2037</v>
      </c>
      <c r="T289" s="932" t="s">
        <v>2036</v>
      </c>
    </row>
    <row r="290" spans="16:20" x14ac:dyDescent="0.25">
      <c r="P290" s="932" t="s">
        <v>2316</v>
      </c>
      <c r="Q290" s="932" t="s">
        <v>2316</v>
      </c>
      <c r="S290" s="932" t="s">
        <v>2509</v>
      </c>
      <c r="T290" s="932" t="s">
        <v>2508</v>
      </c>
    </row>
    <row r="291" spans="16:20" x14ac:dyDescent="0.25">
      <c r="P291" s="932" t="s">
        <v>2318</v>
      </c>
      <c r="Q291" s="932" t="s">
        <v>2318</v>
      </c>
      <c r="S291" s="932" t="s">
        <v>2039</v>
      </c>
      <c r="T291" s="932" t="s">
        <v>2038</v>
      </c>
    </row>
    <row r="292" spans="16:20" x14ac:dyDescent="0.25">
      <c r="P292" s="932" t="s">
        <v>2320</v>
      </c>
      <c r="Q292" s="932" t="s">
        <v>2320</v>
      </c>
      <c r="S292" s="932" t="s">
        <v>2041</v>
      </c>
      <c r="T292" s="932" t="s">
        <v>2040</v>
      </c>
    </row>
    <row r="293" spans="16:20" x14ac:dyDescent="0.25">
      <c r="P293" s="932" t="s">
        <v>1913</v>
      </c>
      <c r="Q293" s="932" t="s">
        <v>1913</v>
      </c>
      <c r="S293" s="932" t="s">
        <v>2043</v>
      </c>
      <c r="T293" s="932" t="s">
        <v>2042</v>
      </c>
    </row>
    <row r="294" spans="16:20" x14ac:dyDescent="0.25">
      <c r="P294" s="932" t="s">
        <v>1915</v>
      </c>
      <c r="Q294" s="932" t="s">
        <v>1915</v>
      </c>
      <c r="S294" s="932" t="s">
        <v>2045</v>
      </c>
      <c r="T294" s="932" t="s">
        <v>2044</v>
      </c>
    </row>
    <row r="295" spans="16:20" x14ac:dyDescent="0.25">
      <c r="P295" s="932" t="s">
        <v>2227</v>
      </c>
      <c r="Q295" s="932" t="s">
        <v>2227</v>
      </c>
      <c r="S295" s="932"/>
      <c r="T295" s="932" t="s">
        <v>2542</v>
      </c>
    </row>
    <row r="296" spans="16:20" x14ac:dyDescent="0.25">
      <c r="P296" s="932"/>
      <c r="Q296" s="932" t="s">
        <v>2611</v>
      </c>
      <c r="S296" s="932" t="s">
        <v>2544</v>
      </c>
      <c r="T296" s="932" t="s">
        <v>2543</v>
      </c>
    </row>
    <row r="297" spans="16:20" x14ac:dyDescent="0.25">
      <c r="P297" s="932" t="s">
        <v>925</v>
      </c>
      <c r="Q297" s="932" t="s">
        <v>925</v>
      </c>
      <c r="S297" s="932" t="s">
        <v>2344</v>
      </c>
      <c r="T297" s="932" t="s">
        <v>2343</v>
      </c>
    </row>
    <row r="298" spans="16:20" x14ac:dyDescent="0.25">
      <c r="P298" s="932" t="s">
        <v>2183</v>
      </c>
      <c r="Q298" s="932" t="s">
        <v>2183</v>
      </c>
      <c r="S298" s="932" t="s">
        <v>2346</v>
      </c>
      <c r="T298" s="932" t="s">
        <v>2345</v>
      </c>
    </row>
    <row r="299" spans="16:20" x14ac:dyDescent="0.25">
      <c r="P299" s="932" t="s">
        <v>2288</v>
      </c>
      <c r="Q299" s="932" t="s">
        <v>2288</v>
      </c>
      <c r="S299" s="932" t="s">
        <v>2348</v>
      </c>
      <c r="T299" s="932" t="s">
        <v>2347</v>
      </c>
    </row>
    <row r="300" spans="16:20" x14ac:dyDescent="0.25">
      <c r="P300" s="932" t="s">
        <v>2185</v>
      </c>
      <c r="Q300" s="932" t="s">
        <v>2185</v>
      </c>
      <c r="S300" s="932" t="s">
        <v>2546</v>
      </c>
      <c r="T300" s="932" t="s">
        <v>2545</v>
      </c>
    </row>
    <row r="301" spans="16:20" x14ac:dyDescent="0.25">
      <c r="P301" s="932"/>
      <c r="Q301" s="932" t="s">
        <v>2612</v>
      </c>
      <c r="S301" s="932" t="s">
        <v>2350</v>
      </c>
      <c r="T301" s="932" t="s">
        <v>2349</v>
      </c>
    </row>
    <row r="302" spans="16:20" x14ac:dyDescent="0.25">
      <c r="P302" s="932" t="s">
        <v>1917</v>
      </c>
      <c r="Q302" s="932" t="s">
        <v>1917</v>
      </c>
      <c r="S302" s="932" t="s">
        <v>2352</v>
      </c>
      <c r="T302" s="932" t="s">
        <v>2351</v>
      </c>
    </row>
    <row r="303" spans="16:20" x14ac:dyDescent="0.25">
      <c r="P303" s="932" t="s">
        <v>2048</v>
      </c>
      <c r="Q303" s="932" t="s">
        <v>2048</v>
      </c>
      <c r="S303" s="932" t="s">
        <v>2354</v>
      </c>
      <c r="T303" s="932" t="s">
        <v>2353</v>
      </c>
    </row>
    <row r="304" spans="16:20" x14ac:dyDescent="0.25">
      <c r="P304" s="932" t="s">
        <v>2023</v>
      </c>
      <c r="Q304" s="932" t="s">
        <v>2023</v>
      </c>
      <c r="S304" s="932" t="s">
        <v>2356</v>
      </c>
      <c r="T304" s="932" t="s">
        <v>2355</v>
      </c>
    </row>
    <row r="305" spans="16:20" x14ac:dyDescent="0.25">
      <c r="P305" s="932" t="s">
        <v>2541</v>
      </c>
      <c r="Q305" s="932" t="s">
        <v>2541</v>
      </c>
      <c r="S305" s="932" t="s">
        <v>2358</v>
      </c>
      <c r="T305" s="932" t="s">
        <v>2357</v>
      </c>
    </row>
    <row r="306" spans="16:20" x14ac:dyDescent="0.25">
      <c r="P306" s="932" t="s">
        <v>2453</v>
      </c>
      <c r="Q306" s="932" t="s">
        <v>2453</v>
      </c>
      <c r="S306" s="932"/>
      <c r="T306" s="932" t="s">
        <v>2187</v>
      </c>
    </row>
    <row r="307" spans="16:20" x14ac:dyDescent="0.25">
      <c r="P307" s="932" t="s">
        <v>2379</v>
      </c>
      <c r="Q307" s="932" t="s">
        <v>2379</v>
      </c>
      <c r="S307" s="932" t="s">
        <v>2514</v>
      </c>
      <c r="T307" s="932" t="s">
        <v>2513</v>
      </c>
    </row>
    <row r="308" spans="16:20" x14ac:dyDescent="0.25">
      <c r="P308" s="932" t="s">
        <v>1919</v>
      </c>
      <c r="Q308" s="932" t="s">
        <v>1919</v>
      </c>
      <c r="S308" s="932" t="s">
        <v>2512</v>
      </c>
      <c r="T308" s="932" t="s">
        <v>2511</v>
      </c>
    </row>
    <row r="309" spans="16:20" x14ac:dyDescent="0.25">
      <c r="P309" s="932" t="s">
        <v>2341</v>
      </c>
      <c r="Q309" s="932" t="s">
        <v>2341</v>
      </c>
      <c r="S309" s="932" t="s">
        <v>2516</v>
      </c>
      <c r="T309" s="932" t="s">
        <v>2515</v>
      </c>
    </row>
    <row r="310" spans="16:20" x14ac:dyDescent="0.25">
      <c r="P310" s="932" t="s">
        <v>2507</v>
      </c>
      <c r="Q310" s="932" t="s">
        <v>2507</v>
      </c>
      <c r="S310" s="932" t="s">
        <v>1928</v>
      </c>
      <c r="T310" s="932" t="s">
        <v>1927</v>
      </c>
    </row>
    <row r="311" spans="16:20" x14ac:dyDescent="0.25">
      <c r="P311" s="932" t="s">
        <v>1921</v>
      </c>
      <c r="Q311" s="932" t="s">
        <v>1921</v>
      </c>
      <c r="S311" s="932"/>
      <c r="T311" s="932" t="s">
        <v>2188</v>
      </c>
    </row>
    <row r="312" spans="16:20" x14ac:dyDescent="0.25">
      <c r="P312" s="932" t="s">
        <v>2030</v>
      </c>
      <c r="Q312" s="932"/>
      <c r="S312" s="932" t="s">
        <v>2230</v>
      </c>
      <c r="T312" s="932" t="s">
        <v>2229</v>
      </c>
    </row>
    <row r="313" spans="16:20" x14ac:dyDescent="0.25">
      <c r="P313" s="932" t="s">
        <v>2381</v>
      </c>
      <c r="Q313" s="932" t="s">
        <v>2381</v>
      </c>
      <c r="S313" s="932" t="s">
        <v>2569</v>
      </c>
      <c r="T313" s="932" t="s">
        <v>2568</v>
      </c>
    </row>
    <row r="314" spans="16:20" x14ac:dyDescent="0.25">
      <c r="P314" s="932" t="s">
        <v>2032</v>
      </c>
      <c r="Q314" s="932"/>
      <c r="S314" s="932" t="s">
        <v>2573</v>
      </c>
      <c r="T314" s="932" t="s">
        <v>2572</v>
      </c>
    </row>
    <row r="315" spans="16:20" x14ac:dyDescent="0.25">
      <c r="P315" s="932" t="s">
        <v>1923</v>
      </c>
      <c r="Q315" s="932" t="s">
        <v>1923</v>
      </c>
      <c r="S315" s="932" t="s">
        <v>2571</v>
      </c>
      <c r="T315" s="932" t="s">
        <v>2570</v>
      </c>
    </row>
    <row r="316" spans="16:20" x14ac:dyDescent="0.25">
      <c r="P316" s="932" t="s">
        <v>2034</v>
      </c>
      <c r="Q316" s="932" t="s">
        <v>2034</v>
      </c>
      <c r="S316" s="932" t="s">
        <v>1930</v>
      </c>
      <c r="T316" s="932" t="s">
        <v>1929</v>
      </c>
    </row>
    <row r="317" spans="16:20" x14ac:dyDescent="0.25">
      <c r="P317" s="932" t="s">
        <v>2036</v>
      </c>
      <c r="Q317" s="932" t="s">
        <v>2036</v>
      </c>
      <c r="S317" s="932" t="s">
        <v>1933</v>
      </c>
      <c r="T317" s="932" t="s">
        <v>1931</v>
      </c>
    </row>
    <row r="318" spans="16:20" x14ac:dyDescent="0.25">
      <c r="P318" s="932"/>
      <c r="Q318" s="932" t="s">
        <v>2613</v>
      </c>
      <c r="S318" s="932"/>
      <c r="T318" s="932" t="s">
        <v>1932</v>
      </c>
    </row>
    <row r="319" spans="16:20" x14ac:dyDescent="0.25">
      <c r="P319" s="932" t="s">
        <v>2508</v>
      </c>
      <c r="Q319" s="932" t="s">
        <v>2508</v>
      </c>
      <c r="S319" s="932"/>
      <c r="T319" s="932" t="s">
        <v>2189</v>
      </c>
    </row>
    <row r="320" spans="16:20" x14ac:dyDescent="0.25">
      <c r="P320" s="932" t="s">
        <v>2038</v>
      </c>
      <c r="Q320" s="932" t="s">
        <v>2038</v>
      </c>
      <c r="S320" s="932"/>
      <c r="T320" s="932" t="s">
        <v>58</v>
      </c>
    </row>
    <row r="321" spans="16:20" x14ac:dyDescent="0.25">
      <c r="P321" s="932" t="s">
        <v>2040</v>
      </c>
      <c r="Q321" s="932" t="s">
        <v>2040</v>
      </c>
      <c r="S321" s="932"/>
      <c r="T321" s="932" t="s">
        <v>1936</v>
      </c>
    </row>
    <row r="322" spans="16:20" x14ac:dyDescent="0.25">
      <c r="P322" s="932" t="s">
        <v>2042</v>
      </c>
      <c r="Q322" s="932" t="s">
        <v>2042</v>
      </c>
      <c r="S322" s="932"/>
      <c r="T322" s="932" t="s">
        <v>2425</v>
      </c>
    </row>
    <row r="323" spans="16:20" x14ac:dyDescent="0.25">
      <c r="P323" s="932" t="s">
        <v>2044</v>
      </c>
      <c r="Q323" s="932" t="s">
        <v>2044</v>
      </c>
      <c r="S323" s="932"/>
      <c r="T323" s="932" t="s">
        <v>2190</v>
      </c>
    </row>
    <row r="324" spans="16:20" x14ac:dyDescent="0.25">
      <c r="P324" s="932" t="s">
        <v>2542</v>
      </c>
      <c r="Q324" s="932" t="s">
        <v>2542</v>
      </c>
      <c r="S324" s="932" t="s">
        <v>2253</v>
      </c>
      <c r="T324" s="932" t="s">
        <v>2252</v>
      </c>
    </row>
    <row r="325" spans="16:20" x14ac:dyDescent="0.25">
      <c r="P325" s="932" t="s">
        <v>2543</v>
      </c>
      <c r="Q325" s="932" t="s">
        <v>2543</v>
      </c>
      <c r="S325" s="932"/>
      <c r="T325" s="932" t="s">
        <v>2361</v>
      </c>
    </row>
    <row r="326" spans="16:20" x14ac:dyDescent="0.25">
      <c r="P326" s="932" t="s">
        <v>2343</v>
      </c>
      <c r="Q326" s="932" t="s">
        <v>2343</v>
      </c>
      <c r="S326" s="932"/>
      <c r="T326" s="932" t="s">
        <v>2362</v>
      </c>
    </row>
    <row r="327" spans="16:20" x14ac:dyDescent="0.25">
      <c r="P327" s="932" t="s">
        <v>2345</v>
      </c>
      <c r="Q327" s="932" t="s">
        <v>2345</v>
      </c>
      <c r="S327" s="932"/>
      <c r="T327" s="932" t="s">
        <v>2191</v>
      </c>
    </row>
    <row r="328" spans="16:20" x14ac:dyDescent="0.25">
      <c r="P328" s="932" t="s">
        <v>2347</v>
      </c>
      <c r="Q328" s="932" t="s">
        <v>2347</v>
      </c>
      <c r="S328" s="932" t="s">
        <v>2193</v>
      </c>
      <c r="T328" s="932" t="s">
        <v>2192</v>
      </c>
    </row>
    <row r="329" spans="16:20" x14ac:dyDescent="0.25">
      <c r="P329" s="932" t="s">
        <v>2545</v>
      </c>
      <c r="Q329" s="932" t="s">
        <v>2545</v>
      </c>
      <c r="S329" s="932" t="s">
        <v>1946</v>
      </c>
      <c r="T329" s="932" t="s">
        <v>1945</v>
      </c>
    </row>
    <row r="330" spans="16:20" x14ac:dyDescent="0.25">
      <c r="P330" s="932" t="s">
        <v>2349</v>
      </c>
      <c r="Q330" s="932" t="s">
        <v>2349</v>
      </c>
      <c r="S330" s="932" t="s">
        <v>1948</v>
      </c>
      <c r="T330" s="932" t="s">
        <v>1947</v>
      </c>
    </row>
    <row r="331" spans="16:20" x14ac:dyDescent="0.25">
      <c r="P331" s="932" t="s">
        <v>2351</v>
      </c>
      <c r="Q331" s="932" t="s">
        <v>2351</v>
      </c>
      <c r="S331" s="932" t="s">
        <v>1938</v>
      </c>
      <c r="T331" s="932" t="s">
        <v>1937</v>
      </c>
    </row>
    <row r="332" spans="16:20" x14ac:dyDescent="0.25">
      <c r="P332" s="932" t="s">
        <v>2353</v>
      </c>
      <c r="Q332" s="932" t="s">
        <v>2353</v>
      </c>
      <c r="S332" s="932" t="s">
        <v>2536</v>
      </c>
      <c r="T332" s="932" t="s">
        <v>2535</v>
      </c>
    </row>
    <row r="333" spans="16:20" x14ac:dyDescent="0.25">
      <c r="P333" s="932" t="s">
        <v>2355</v>
      </c>
      <c r="Q333" s="932" t="s">
        <v>2355</v>
      </c>
      <c r="S333" s="932" t="s">
        <v>2538</v>
      </c>
      <c r="T333" s="932" t="s">
        <v>2537</v>
      </c>
    </row>
    <row r="334" spans="16:20" x14ac:dyDescent="0.25">
      <c r="P334" s="932" t="s">
        <v>2357</v>
      </c>
      <c r="Q334" s="932" t="s">
        <v>2357</v>
      </c>
      <c r="S334" s="932" t="s">
        <v>2384</v>
      </c>
      <c r="T334" s="932" t="s">
        <v>2383</v>
      </c>
    </row>
    <row r="335" spans="16:20" x14ac:dyDescent="0.25">
      <c r="P335" s="932" t="s">
        <v>2187</v>
      </c>
      <c r="Q335" s="932" t="s">
        <v>2187</v>
      </c>
      <c r="S335" s="932" t="s">
        <v>2386</v>
      </c>
      <c r="T335" s="932" t="s">
        <v>2385</v>
      </c>
    </row>
    <row r="336" spans="16:20" x14ac:dyDescent="0.25">
      <c r="P336" s="932" t="s">
        <v>2513</v>
      </c>
      <c r="Q336" s="932" t="s">
        <v>2513</v>
      </c>
      <c r="S336" s="932" t="s">
        <v>2388</v>
      </c>
      <c r="T336" s="932" t="s">
        <v>2387</v>
      </c>
    </row>
    <row r="337" spans="16:20" x14ac:dyDescent="0.25">
      <c r="P337" s="932" t="s">
        <v>2511</v>
      </c>
      <c r="Q337" s="932" t="s">
        <v>2511</v>
      </c>
      <c r="S337" s="932" t="s">
        <v>2540</v>
      </c>
      <c r="T337" s="932" t="s">
        <v>2539</v>
      </c>
    </row>
    <row r="338" spans="16:20" x14ac:dyDescent="0.25">
      <c r="P338" s="932" t="s">
        <v>2515</v>
      </c>
      <c r="Q338" s="932" t="s">
        <v>2515</v>
      </c>
      <c r="S338" s="932" t="s">
        <v>2390</v>
      </c>
      <c r="T338" s="932" t="s">
        <v>2389</v>
      </c>
    </row>
    <row r="339" spans="16:20" x14ac:dyDescent="0.25">
      <c r="P339" s="932"/>
      <c r="Q339" s="932" t="s">
        <v>2614</v>
      </c>
      <c r="S339" s="932" t="s">
        <v>2392</v>
      </c>
      <c r="T339" s="932" t="s">
        <v>2391</v>
      </c>
    </row>
    <row r="340" spans="16:20" x14ac:dyDescent="0.25">
      <c r="P340" s="932" t="s">
        <v>1927</v>
      </c>
      <c r="Q340" s="932" t="s">
        <v>1927</v>
      </c>
      <c r="S340" s="932" t="s">
        <v>2394</v>
      </c>
      <c r="T340" s="932" t="s">
        <v>2393</v>
      </c>
    </row>
    <row r="341" spans="16:20" x14ac:dyDescent="0.25">
      <c r="P341" s="932" t="s">
        <v>2188</v>
      </c>
      <c r="Q341" s="932" t="s">
        <v>2188</v>
      </c>
      <c r="S341" s="932" t="s">
        <v>2396</v>
      </c>
      <c r="T341" s="932" t="s">
        <v>2395</v>
      </c>
    </row>
    <row r="342" spans="16:20" x14ac:dyDescent="0.25">
      <c r="P342" s="932" t="s">
        <v>2229</v>
      </c>
      <c r="Q342" s="932" t="s">
        <v>2229</v>
      </c>
      <c r="S342" s="932" t="s">
        <v>2398</v>
      </c>
      <c r="T342" s="932" t="s">
        <v>2397</v>
      </c>
    </row>
    <row r="343" spans="16:20" x14ac:dyDescent="0.25">
      <c r="P343" s="932" t="s">
        <v>2568</v>
      </c>
      <c r="Q343" s="932" t="s">
        <v>2568</v>
      </c>
      <c r="S343" s="932" t="s">
        <v>2548</v>
      </c>
      <c r="T343" s="932" t="s">
        <v>2547</v>
      </c>
    </row>
    <row r="344" spans="16:20" x14ac:dyDescent="0.25">
      <c r="P344" s="932" t="s">
        <v>2572</v>
      </c>
      <c r="Q344" s="932" t="s">
        <v>2572</v>
      </c>
      <c r="S344" s="932" t="s">
        <v>2550</v>
      </c>
      <c r="T344" s="932" t="s">
        <v>2549</v>
      </c>
    </row>
    <row r="345" spans="16:20" x14ac:dyDescent="0.25">
      <c r="P345" s="932" t="s">
        <v>2570</v>
      </c>
      <c r="Q345" s="932" t="s">
        <v>2570</v>
      </c>
      <c r="S345" s="932" t="s">
        <v>2364</v>
      </c>
      <c r="T345" s="932" t="s">
        <v>2363</v>
      </c>
    </row>
    <row r="346" spans="16:20" x14ac:dyDescent="0.25">
      <c r="P346" s="932" t="s">
        <v>1929</v>
      </c>
      <c r="Q346" s="932" t="s">
        <v>1929</v>
      </c>
      <c r="S346" s="932" t="s">
        <v>2366</v>
      </c>
      <c r="T346" s="932" t="s">
        <v>2365</v>
      </c>
    </row>
    <row r="347" spans="16:20" x14ac:dyDescent="0.25">
      <c r="P347" s="932" t="s">
        <v>1931</v>
      </c>
      <c r="Q347" s="932" t="s">
        <v>1931</v>
      </c>
      <c r="S347" s="932" t="s">
        <v>2368</v>
      </c>
      <c r="T347" s="932" t="s">
        <v>2367</v>
      </c>
    </row>
    <row r="348" spans="16:20" x14ac:dyDescent="0.25">
      <c r="P348" s="932" t="s">
        <v>1932</v>
      </c>
      <c r="Q348" s="932"/>
      <c r="S348" s="932" t="s">
        <v>2552</v>
      </c>
      <c r="T348" s="932" t="s">
        <v>2551</v>
      </c>
    </row>
    <row r="349" spans="16:20" x14ac:dyDescent="0.25">
      <c r="P349" s="932" t="s">
        <v>2189</v>
      </c>
      <c r="Q349" s="932" t="s">
        <v>2189</v>
      </c>
      <c r="S349" s="932" t="s">
        <v>2370</v>
      </c>
      <c r="T349" s="932" t="s">
        <v>2369</v>
      </c>
    </row>
    <row r="350" spans="16:20" x14ac:dyDescent="0.25">
      <c r="P350" s="932" t="s">
        <v>58</v>
      </c>
      <c r="Q350" s="932" t="s">
        <v>58</v>
      </c>
      <c r="S350" s="932" t="s">
        <v>2372</v>
      </c>
      <c r="T350" s="932" t="s">
        <v>2371</v>
      </c>
    </row>
    <row r="351" spans="16:20" x14ac:dyDescent="0.25">
      <c r="P351" s="932" t="s">
        <v>1936</v>
      </c>
      <c r="Q351" s="932" t="s">
        <v>1936</v>
      </c>
      <c r="S351" s="932" t="s">
        <v>2374</v>
      </c>
      <c r="T351" s="932" t="s">
        <v>2373</v>
      </c>
    </row>
    <row r="352" spans="16:20" x14ac:dyDescent="0.25">
      <c r="P352" s="932" t="s">
        <v>2425</v>
      </c>
      <c r="Q352" s="932" t="s">
        <v>2425</v>
      </c>
      <c r="S352" s="932" t="s">
        <v>2376</v>
      </c>
      <c r="T352" s="932" t="s">
        <v>2375</v>
      </c>
    </row>
    <row r="353" spans="16:20" x14ac:dyDescent="0.25">
      <c r="P353" s="932" t="s">
        <v>2190</v>
      </c>
      <c r="Q353" s="932" t="s">
        <v>2190</v>
      </c>
      <c r="S353" s="932" t="s">
        <v>2378</v>
      </c>
      <c r="T353" s="932" t="s">
        <v>2377</v>
      </c>
    </row>
    <row r="354" spans="16:20" x14ac:dyDescent="0.25">
      <c r="P354" s="932" t="s">
        <v>2252</v>
      </c>
      <c r="Q354" s="932" t="s">
        <v>2252</v>
      </c>
      <c r="S354" s="932" t="s">
        <v>1940</v>
      </c>
      <c r="T354" s="932" t="s">
        <v>1939</v>
      </c>
    </row>
    <row r="355" spans="16:20" x14ac:dyDescent="0.25">
      <c r="P355" s="932" t="s">
        <v>2361</v>
      </c>
      <c r="Q355" s="932" t="s">
        <v>2361</v>
      </c>
      <c r="S355" s="932" t="s">
        <v>1942</v>
      </c>
      <c r="T355" s="932" t="s">
        <v>1941</v>
      </c>
    </row>
    <row r="356" spans="16:20" x14ac:dyDescent="0.25">
      <c r="P356" s="932" t="s">
        <v>2362</v>
      </c>
      <c r="Q356" s="932" t="s">
        <v>2362</v>
      </c>
      <c r="S356" s="932" t="s">
        <v>1944</v>
      </c>
      <c r="T356" s="932" t="s">
        <v>1943</v>
      </c>
    </row>
    <row r="357" spans="16:20" x14ac:dyDescent="0.25">
      <c r="P357" s="932" t="s">
        <v>2191</v>
      </c>
      <c r="Q357" s="932" t="s">
        <v>2191</v>
      </c>
      <c r="S357" s="932" t="s">
        <v>2050</v>
      </c>
      <c r="T357" s="932" t="s">
        <v>2049</v>
      </c>
    </row>
    <row r="358" spans="16:20" x14ac:dyDescent="0.25">
      <c r="P358" s="932" t="s">
        <v>2192</v>
      </c>
      <c r="Q358" s="932"/>
      <c r="S358" s="932" t="s">
        <v>2360</v>
      </c>
      <c r="T358" s="932" t="s">
        <v>2359</v>
      </c>
    </row>
    <row r="359" spans="16:20" x14ac:dyDescent="0.25">
      <c r="P359" s="932" t="s">
        <v>1945</v>
      </c>
      <c r="Q359" s="932" t="s">
        <v>1945</v>
      </c>
      <c r="S359" s="932" t="s">
        <v>2195</v>
      </c>
      <c r="T359" s="932" t="s">
        <v>2194</v>
      </c>
    </row>
    <row r="360" spans="16:20" x14ac:dyDescent="0.25">
      <c r="P360" s="932" t="s">
        <v>1947</v>
      </c>
      <c r="Q360" s="932"/>
      <c r="S360" s="932" t="s">
        <v>1950</v>
      </c>
      <c r="T360" s="932" t="s">
        <v>1949</v>
      </c>
    </row>
    <row r="361" spans="16:20" x14ac:dyDescent="0.25">
      <c r="P361" s="932" t="s">
        <v>1937</v>
      </c>
      <c r="Q361" s="932" t="s">
        <v>1937</v>
      </c>
      <c r="S361" s="932" t="s">
        <v>2456</v>
      </c>
      <c r="T361" s="932" t="s">
        <v>2455</v>
      </c>
    </row>
    <row r="362" spans="16:20" x14ac:dyDescent="0.25">
      <c r="P362" s="932" t="s">
        <v>2535</v>
      </c>
      <c r="Q362" s="932" t="s">
        <v>2535</v>
      </c>
      <c r="S362" s="932" t="s">
        <v>2052</v>
      </c>
      <c r="T362" s="932" t="s">
        <v>2051</v>
      </c>
    </row>
    <row r="363" spans="16:20" x14ac:dyDescent="0.25">
      <c r="P363" s="932" t="s">
        <v>2537</v>
      </c>
      <c r="Q363" s="932" t="s">
        <v>2537</v>
      </c>
      <c r="S363" s="932"/>
      <c r="T363" s="932" t="s">
        <v>2232</v>
      </c>
    </row>
    <row r="364" spans="16:20" x14ac:dyDescent="0.25">
      <c r="P364" s="932" t="s">
        <v>2383</v>
      </c>
      <c r="Q364" s="932" t="s">
        <v>2383</v>
      </c>
      <c r="S364" s="932" t="s">
        <v>2197</v>
      </c>
      <c r="T364" s="932" t="s">
        <v>2196</v>
      </c>
    </row>
    <row r="365" spans="16:20" x14ac:dyDescent="0.25">
      <c r="P365" s="932" t="s">
        <v>2385</v>
      </c>
      <c r="Q365" s="932" t="s">
        <v>2385</v>
      </c>
      <c r="S365" s="932" t="s">
        <v>2199</v>
      </c>
      <c r="T365" s="932" t="s">
        <v>2198</v>
      </c>
    </row>
    <row r="366" spans="16:20" x14ac:dyDescent="0.25">
      <c r="P366" s="932" t="s">
        <v>2387</v>
      </c>
      <c r="Q366" s="932" t="s">
        <v>2387</v>
      </c>
      <c r="S366" s="932" t="s">
        <v>1952</v>
      </c>
      <c r="T366" s="932" t="s">
        <v>1951</v>
      </c>
    </row>
    <row r="367" spans="16:20" x14ac:dyDescent="0.25">
      <c r="P367" s="932" t="s">
        <v>2539</v>
      </c>
      <c r="Q367" s="932" t="s">
        <v>2539</v>
      </c>
      <c r="S367" s="932" t="s">
        <v>1954</v>
      </c>
      <c r="T367" s="932" t="s">
        <v>1953</v>
      </c>
    </row>
    <row r="368" spans="16:20" x14ac:dyDescent="0.25">
      <c r="P368" s="932" t="s">
        <v>2389</v>
      </c>
      <c r="Q368" s="932" t="s">
        <v>2389</v>
      </c>
      <c r="S368" s="932" t="s">
        <v>2029</v>
      </c>
      <c r="T368" s="932" t="s">
        <v>2028</v>
      </c>
    </row>
    <row r="369" spans="16:20" x14ac:dyDescent="0.25">
      <c r="P369" s="932" t="s">
        <v>2391</v>
      </c>
      <c r="Q369" s="932" t="s">
        <v>2391</v>
      </c>
      <c r="S369" s="932" t="s">
        <v>2016</v>
      </c>
      <c r="T369" s="932" t="s">
        <v>2015</v>
      </c>
    </row>
    <row r="370" spans="16:20" x14ac:dyDescent="0.25">
      <c r="P370" s="932" t="s">
        <v>2393</v>
      </c>
      <c r="Q370" s="932" t="s">
        <v>2393</v>
      </c>
      <c r="S370" s="932" t="s">
        <v>2201</v>
      </c>
      <c r="T370" s="932" t="s">
        <v>2200</v>
      </c>
    </row>
    <row r="371" spans="16:20" x14ac:dyDescent="0.25">
      <c r="P371" s="932" t="s">
        <v>2395</v>
      </c>
      <c r="Q371" s="932" t="s">
        <v>2395</v>
      </c>
      <c r="S371" s="932" t="s">
        <v>1956</v>
      </c>
      <c r="T371" s="932" t="s">
        <v>1955</v>
      </c>
    </row>
    <row r="372" spans="16:20" x14ac:dyDescent="0.25">
      <c r="P372" s="932" t="s">
        <v>2397</v>
      </c>
      <c r="Q372" s="932" t="s">
        <v>2397</v>
      </c>
      <c r="S372" s="932" t="s">
        <v>2203</v>
      </c>
      <c r="T372" s="932" t="s">
        <v>2202</v>
      </c>
    </row>
    <row r="373" spans="16:20" x14ac:dyDescent="0.25">
      <c r="P373" s="932" t="s">
        <v>2547</v>
      </c>
      <c r="Q373" s="932" t="s">
        <v>2547</v>
      </c>
      <c r="S373" s="932" t="s">
        <v>1958</v>
      </c>
      <c r="T373" s="932" t="s">
        <v>1957</v>
      </c>
    </row>
    <row r="374" spans="16:20" x14ac:dyDescent="0.25">
      <c r="P374" s="932" t="s">
        <v>2549</v>
      </c>
      <c r="Q374" s="932" t="s">
        <v>2549</v>
      </c>
      <c r="S374" s="932" t="s">
        <v>1960</v>
      </c>
      <c r="T374" s="932" t="s">
        <v>1959</v>
      </c>
    </row>
    <row r="375" spans="16:20" x14ac:dyDescent="0.25">
      <c r="P375" s="932" t="s">
        <v>2363</v>
      </c>
      <c r="Q375" s="932" t="s">
        <v>2363</v>
      </c>
      <c r="S375" s="932" t="s">
        <v>1962</v>
      </c>
      <c r="T375" s="932" t="s">
        <v>1961</v>
      </c>
    </row>
    <row r="376" spans="16:20" x14ac:dyDescent="0.25">
      <c r="P376" s="932" t="s">
        <v>2365</v>
      </c>
      <c r="Q376" s="932" t="s">
        <v>2365</v>
      </c>
      <c r="S376" s="932" t="s">
        <v>1964</v>
      </c>
      <c r="T376" s="932" t="s">
        <v>1963</v>
      </c>
    </row>
    <row r="377" spans="16:20" x14ac:dyDescent="0.25">
      <c r="P377" s="932" t="s">
        <v>2367</v>
      </c>
      <c r="Q377" s="932" t="s">
        <v>2367</v>
      </c>
      <c r="S377" s="932" t="s">
        <v>2584</v>
      </c>
      <c r="T377" s="932" t="s">
        <v>2583</v>
      </c>
    </row>
    <row r="378" spans="16:20" x14ac:dyDescent="0.25">
      <c r="P378" s="932" t="s">
        <v>2551</v>
      </c>
      <c r="Q378" s="932" t="s">
        <v>2551</v>
      </c>
      <c r="S378" s="932" t="s">
        <v>2458</v>
      </c>
      <c r="T378" s="932" t="s">
        <v>2457</v>
      </c>
    </row>
    <row r="379" spans="16:20" x14ac:dyDescent="0.25">
      <c r="P379" s="932" t="s">
        <v>2369</v>
      </c>
      <c r="Q379" s="932" t="s">
        <v>2369</v>
      </c>
      <c r="S379" s="932" t="s">
        <v>1966</v>
      </c>
      <c r="T379" s="932" t="s">
        <v>1965</v>
      </c>
    </row>
    <row r="380" spans="16:20" x14ac:dyDescent="0.25">
      <c r="P380" s="932" t="s">
        <v>2371</v>
      </c>
      <c r="Q380" s="932" t="s">
        <v>2371</v>
      </c>
      <c r="S380" s="932" t="s">
        <v>1968</v>
      </c>
      <c r="T380" s="932" t="s">
        <v>1967</v>
      </c>
    </row>
    <row r="381" spans="16:20" x14ac:dyDescent="0.25">
      <c r="P381" s="932" t="s">
        <v>2373</v>
      </c>
      <c r="Q381" s="932" t="s">
        <v>2373</v>
      </c>
      <c r="S381" s="932" t="s">
        <v>1970</v>
      </c>
      <c r="T381" s="932" t="s">
        <v>1969</v>
      </c>
    </row>
    <row r="382" spans="16:20" x14ac:dyDescent="0.25">
      <c r="P382" s="932" t="s">
        <v>2375</v>
      </c>
      <c r="Q382" s="932" t="s">
        <v>2375</v>
      </c>
      <c r="S382" s="932" t="s">
        <v>2205</v>
      </c>
      <c r="T382" s="932" t="s">
        <v>2204</v>
      </c>
    </row>
    <row r="383" spans="16:20" x14ac:dyDescent="0.25">
      <c r="P383" s="932" t="s">
        <v>2377</v>
      </c>
      <c r="Q383" s="932" t="s">
        <v>2377</v>
      </c>
      <c r="S383" s="932" t="s">
        <v>2527</v>
      </c>
      <c r="T383" s="932" t="s">
        <v>2526</v>
      </c>
    </row>
    <row r="384" spans="16:20" x14ac:dyDescent="0.25">
      <c r="P384" s="932" t="s">
        <v>1939</v>
      </c>
      <c r="Q384" s="932" t="s">
        <v>1939</v>
      </c>
      <c r="S384" s="932" t="s">
        <v>2460</v>
      </c>
      <c r="T384" s="932" t="s">
        <v>2459</v>
      </c>
    </row>
    <row r="385" spans="16:20" x14ac:dyDescent="0.25">
      <c r="P385" s="932" t="s">
        <v>1941</v>
      </c>
      <c r="Q385" s="932" t="s">
        <v>1941</v>
      </c>
      <c r="S385" s="932" t="s">
        <v>1972</v>
      </c>
      <c r="T385" s="932" t="s">
        <v>1971</v>
      </c>
    </row>
    <row r="386" spans="16:20" x14ac:dyDescent="0.25">
      <c r="P386" s="932" t="s">
        <v>1943</v>
      </c>
      <c r="Q386" s="932" t="s">
        <v>1943</v>
      </c>
      <c r="S386" s="932" t="s">
        <v>2207</v>
      </c>
      <c r="T386" s="932" t="s">
        <v>2206</v>
      </c>
    </row>
    <row r="387" spans="16:20" x14ac:dyDescent="0.25">
      <c r="P387" s="932"/>
      <c r="Q387" s="932" t="s">
        <v>2615</v>
      </c>
      <c r="S387" s="932" t="s">
        <v>2291</v>
      </c>
      <c r="T387" s="932" t="s">
        <v>2290</v>
      </c>
    </row>
    <row r="388" spans="16:20" x14ac:dyDescent="0.25">
      <c r="P388" s="932"/>
      <c r="Q388" s="932" t="s">
        <v>2616</v>
      </c>
      <c r="S388" s="932" t="s">
        <v>1974</v>
      </c>
      <c r="T388" s="932" t="s">
        <v>1973</v>
      </c>
    </row>
    <row r="389" spans="16:20" x14ac:dyDescent="0.25">
      <c r="P389" s="932"/>
      <c r="Q389" s="932" t="s">
        <v>2617</v>
      </c>
      <c r="S389" s="932" t="s">
        <v>1976</v>
      </c>
      <c r="T389" s="932" t="s">
        <v>1975</v>
      </c>
    </row>
    <row r="390" spans="16:20" x14ac:dyDescent="0.25">
      <c r="P390" s="932"/>
      <c r="Q390" s="932" t="s">
        <v>2633</v>
      </c>
      <c r="S390" s="932" t="s">
        <v>2209</v>
      </c>
      <c r="T390" s="932" t="s">
        <v>2208</v>
      </c>
    </row>
    <row r="391" spans="16:20" x14ac:dyDescent="0.25">
      <c r="P391" s="932" t="s">
        <v>2049</v>
      </c>
      <c r="Q391" s="932" t="s">
        <v>2049</v>
      </c>
      <c r="S391" s="932" t="s">
        <v>1978</v>
      </c>
      <c r="T391" s="932" t="s">
        <v>1977</v>
      </c>
    </row>
    <row r="392" spans="16:20" x14ac:dyDescent="0.25">
      <c r="P392" s="932" t="s">
        <v>2359</v>
      </c>
      <c r="Q392" s="932" t="s">
        <v>2359</v>
      </c>
      <c r="S392" s="932" t="s">
        <v>2211</v>
      </c>
      <c r="T392" s="932" t="s">
        <v>2210</v>
      </c>
    </row>
    <row r="393" spans="16:20" x14ac:dyDescent="0.25">
      <c r="P393" s="932" t="s">
        <v>2194</v>
      </c>
      <c r="Q393" s="932" t="s">
        <v>2194</v>
      </c>
      <c r="S393" s="932" t="s">
        <v>1980</v>
      </c>
      <c r="T393" s="932" t="s">
        <v>1979</v>
      </c>
    </row>
    <row r="394" spans="16:20" x14ac:dyDescent="0.25">
      <c r="P394" s="932" t="s">
        <v>1949</v>
      </c>
      <c r="Q394" s="932" t="s">
        <v>1949</v>
      </c>
      <c r="S394" s="932" t="s">
        <v>2427</v>
      </c>
      <c r="T394" s="932" t="s">
        <v>2426</v>
      </c>
    </row>
    <row r="395" spans="16:20" x14ac:dyDescent="0.25">
      <c r="P395" s="932"/>
      <c r="Q395" s="932" t="s">
        <v>1631</v>
      </c>
      <c r="S395" s="932" t="s">
        <v>1982</v>
      </c>
      <c r="T395" s="932" t="s">
        <v>1981</v>
      </c>
    </row>
    <row r="396" spans="16:20" x14ac:dyDescent="0.25">
      <c r="P396" s="932"/>
      <c r="Q396" s="932" t="s">
        <v>2618</v>
      </c>
      <c r="S396" s="932"/>
      <c r="T396" s="932" t="s">
        <v>2428</v>
      </c>
    </row>
    <row r="397" spans="16:20" x14ac:dyDescent="0.25">
      <c r="P397" s="932"/>
      <c r="Q397" s="932" t="s">
        <v>2619</v>
      </c>
      <c r="S397" s="932" t="s">
        <v>1984</v>
      </c>
      <c r="T397" s="932" t="s">
        <v>1983</v>
      </c>
    </row>
    <row r="398" spans="16:20" x14ac:dyDescent="0.25">
      <c r="P398" s="932"/>
      <c r="Q398" s="932" t="s">
        <v>2620</v>
      </c>
      <c r="S398" s="932"/>
      <c r="T398" s="932" t="s">
        <v>2247</v>
      </c>
    </row>
    <row r="399" spans="16:20" x14ac:dyDescent="0.25">
      <c r="P399" s="932" t="s">
        <v>2455</v>
      </c>
      <c r="Q399" s="932" t="s">
        <v>2455</v>
      </c>
      <c r="S399" s="932" t="s">
        <v>1986</v>
      </c>
      <c r="T399" s="932" t="s">
        <v>1985</v>
      </c>
    </row>
    <row r="400" spans="16:20" x14ac:dyDescent="0.25">
      <c r="P400" s="932" t="s">
        <v>2051</v>
      </c>
      <c r="Q400" s="932" t="s">
        <v>2051</v>
      </c>
      <c r="S400" s="932" t="s">
        <v>2234</v>
      </c>
      <c r="T400" s="932" t="s">
        <v>2233</v>
      </c>
    </row>
    <row r="401" spans="16:20" x14ac:dyDescent="0.25">
      <c r="P401" s="932" t="s">
        <v>2232</v>
      </c>
      <c r="Q401" s="932" t="s">
        <v>2232</v>
      </c>
      <c r="S401" s="932" t="s">
        <v>1988</v>
      </c>
      <c r="T401" s="932" t="s">
        <v>1987</v>
      </c>
    </row>
    <row r="402" spans="16:20" x14ac:dyDescent="0.25">
      <c r="P402" s="932" t="s">
        <v>2196</v>
      </c>
      <c r="Q402" s="932" t="s">
        <v>2196</v>
      </c>
      <c r="S402" s="932"/>
      <c r="T402" s="932" t="s">
        <v>2585</v>
      </c>
    </row>
    <row r="403" spans="16:20" x14ac:dyDescent="0.25">
      <c r="P403" s="932" t="s">
        <v>2198</v>
      </c>
      <c r="Q403" s="932" t="s">
        <v>2198</v>
      </c>
      <c r="S403" s="932" t="s">
        <v>2213</v>
      </c>
      <c r="T403" s="932" t="s">
        <v>2212</v>
      </c>
    </row>
    <row r="404" spans="16:20" x14ac:dyDescent="0.25">
      <c r="P404" s="932" t="s">
        <v>1951</v>
      </c>
      <c r="Q404" s="932" t="s">
        <v>1951</v>
      </c>
      <c r="S404" s="932" t="s">
        <v>2215</v>
      </c>
      <c r="T404" s="932" t="s">
        <v>2214</v>
      </c>
    </row>
    <row r="405" spans="16:20" x14ac:dyDescent="0.25">
      <c r="P405" s="932" t="s">
        <v>1953</v>
      </c>
      <c r="Q405" s="932" t="s">
        <v>1953</v>
      </c>
      <c r="S405" s="932" t="s">
        <v>2217</v>
      </c>
      <c r="T405" s="932" t="s">
        <v>2216</v>
      </c>
    </row>
    <row r="406" spans="16:20" x14ac:dyDescent="0.25">
      <c r="P406" s="932" t="s">
        <v>2028</v>
      </c>
      <c r="Q406" s="932" t="s">
        <v>2028</v>
      </c>
      <c r="S406" s="932" t="s">
        <v>2219</v>
      </c>
      <c r="T406" s="932" t="s">
        <v>2218</v>
      </c>
    </row>
    <row r="407" spans="16:20" x14ac:dyDescent="0.25">
      <c r="P407" s="932" t="s">
        <v>2015</v>
      </c>
      <c r="Q407" s="932" t="s">
        <v>2015</v>
      </c>
      <c r="S407" s="932"/>
      <c r="T407" s="932" t="s">
        <v>2220</v>
      </c>
    </row>
    <row r="408" spans="16:20" x14ac:dyDescent="0.25">
      <c r="P408" s="932" t="s">
        <v>2200</v>
      </c>
      <c r="Q408" s="932" t="s">
        <v>2200</v>
      </c>
      <c r="S408" s="932" t="s">
        <v>1990</v>
      </c>
      <c r="T408" s="932" t="s">
        <v>1989</v>
      </c>
    </row>
    <row r="409" spans="16:20" x14ac:dyDescent="0.25">
      <c r="P409" s="932"/>
      <c r="Q409" s="932" t="s">
        <v>2621</v>
      </c>
      <c r="S409" s="932" t="s">
        <v>1992</v>
      </c>
      <c r="T409" s="932" t="s">
        <v>1991</v>
      </c>
    </row>
    <row r="410" spans="16:20" x14ac:dyDescent="0.25">
      <c r="P410" s="932"/>
      <c r="Q410" s="932" t="s">
        <v>2622</v>
      </c>
      <c r="S410" s="932" t="s">
        <v>1994</v>
      </c>
      <c r="T410" s="932" t="s">
        <v>1993</v>
      </c>
    </row>
    <row r="411" spans="16:20" x14ac:dyDescent="0.25">
      <c r="P411" s="932"/>
      <c r="Q411" s="932" t="s">
        <v>2623</v>
      </c>
      <c r="S411" s="932" t="s">
        <v>2222</v>
      </c>
      <c r="T411" s="932" t="s">
        <v>2221</v>
      </c>
    </row>
    <row r="412" spans="16:20" x14ac:dyDescent="0.25">
      <c r="P412" s="932"/>
      <c r="Q412" s="932" t="s">
        <v>2624</v>
      </c>
      <c r="S412" s="932"/>
      <c r="T412" s="932" t="s">
        <v>1995</v>
      </c>
    </row>
    <row r="413" spans="16:20" x14ac:dyDescent="0.25">
      <c r="P413" s="932" t="s">
        <v>1955</v>
      </c>
      <c r="Q413" s="932" t="s">
        <v>1955</v>
      </c>
      <c r="S413" s="932" t="s">
        <v>1997</v>
      </c>
      <c r="T413" s="932" t="s">
        <v>1996</v>
      </c>
    </row>
    <row r="414" spans="16:20" x14ac:dyDescent="0.25">
      <c r="P414" s="932" t="s">
        <v>2202</v>
      </c>
      <c r="Q414" s="932" t="s">
        <v>2202</v>
      </c>
      <c r="S414" s="932"/>
      <c r="T414" s="932" t="s">
        <v>2322</v>
      </c>
    </row>
    <row r="415" spans="16:20" x14ac:dyDescent="0.25">
      <c r="P415" s="932" t="s">
        <v>1957</v>
      </c>
      <c r="Q415" s="932" t="s">
        <v>1957</v>
      </c>
      <c r="S415" s="932" t="s">
        <v>2224</v>
      </c>
      <c r="T415" s="932" t="s">
        <v>2223</v>
      </c>
    </row>
    <row r="416" spans="16:20" x14ac:dyDescent="0.25">
      <c r="P416" s="932" t="s">
        <v>1959</v>
      </c>
      <c r="Q416" s="932" t="s">
        <v>1959</v>
      </c>
      <c r="S416" s="932" t="s">
        <v>1999</v>
      </c>
      <c r="T416" s="932" t="s">
        <v>1998</v>
      </c>
    </row>
    <row r="417" spans="16:20" x14ac:dyDescent="0.25">
      <c r="P417" s="932" t="s">
        <v>1961</v>
      </c>
      <c r="Q417" s="932" t="s">
        <v>1961</v>
      </c>
      <c r="S417" s="932" t="s">
        <v>2226</v>
      </c>
      <c r="T417" s="932" t="s">
        <v>2225</v>
      </c>
    </row>
    <row r="418" spans="16:20" x14ac:dyDescent="0.25">
      <c r="P418" s="932" t="s">
        <v>1963</v>
      </c>
      <c r="Q418" s="932" t="s">
        <v>1963</v>
      </c>
      <c r="S418" s="932" t="s">
        <v>1925</v>
      </c>
      <c r="T418" s="932" t="s">
        <v>1926</v>
      </c>
    </row>
    <row r="419" spans="16:20" x14ac:dyDescent="0.25">
      <c r="P419" s="932" t="s">
        <v>2583</v>
      </c>
      <c r="Q419" s="932" t="s">
        <v>2583</v>
      </c>
      <c r="S419" s="932" t="s">
        <v>2001</v>
      </c>
      <c r="T419" s="932" t="s">
        <v>2000</v>
      </c>
    </row>
    <row r="420" spans="16:20" x14ac:dyDescent="0.25">
      <c r="P420" s="932" t="s">
        <v>2457</v>
      </c>
      <c r="Q420" s="932" t="s">
        <v>2457</v>
      </c>
      <c r="S420" s="932"/>
      <c r="T420" s="932" t="s">
        <v>453</v>
      </c>
    </row>
    <row r="421" spans="16:20" x14ac:dyDescent="0.25">
      <c r="P421" s="932" t="s">
        <v>1965</v>
      </c>
      <c r="Q421" s="932" t="s">
        <v>1965</v>
      </c>
      <c r="S421" s="932"/>
      <c r="T421" s="932" t="s">
        <v>2292</v>
      </c>
    </row>
    <row r="422" spans="16:20" x14ac:dyDescent="0.25">
      <c r="P422" s="932" t="s">
        <v>1967</v>
      </c>
      <c r="Q422" s="932" t="s">
        <v>1967</v>
      </c>
      <c r="S422" s="933" t="s">
        <v>2003</v>
      </c>
      <c r="T422" s="933" t="s">
        <v>2002</v>
      </c>
    </row>
    <row r="423" spans="16:20" x14ac:dyDescent="0.25">
      <c r="P423" s="932" t="s">
        <v>1969</v>
      </c>
      <c r="Q423" s="932" t="s">
        <v>1969</v>
      </c>
    </row>
    <row r="424" spans="16:20" x14ac:dyDescent="0.25">
      <c r="P424" s="932" t="s">
        <v>2204</v>
      </c>
      <c r="Q424" s="932" t="s">
        <v>2204</v>
      </c>
    </row>
    <row r="425" spans="16:20" x14ac:dyDescent="0.25">
      <c r="P425" s="932" t="s">
        <v>2526</v>
      </c>
      <c r="Q425" s="932" t="s">
        <v>2526</v>
      </c>
    </row>
    <row r="426" spans="16:20" x14ac:dyDescent="0.25">
      <c r="P426" s="932" t="s">
        <v>2459</v>
      </c>
      <c r="Q426" s="932" t="s">
        <v>2459</v>
      </c>
    </row>
    <row r="427" spans="16:20" x14ac:dyDescent="0.25">
      <c r="P427" s="932" t="s">
        <v>1971</v>
      </c>
      <c r="Q427" s="932" t="s">
        <v>1971</v>
      </c>
    </row>
    <row r="428" spans="16:20" x14ac:dyDescent="0.25">
      <c r="P428" s="932" t="s">
        <v>2206</v>
      </c>
      <c r="Q428" s="932" t="s">
        <v>2206</v>
      </c>
    </row>
    <row r="429" spans="16:20" x14ac:dyDescent="0.25">
      <c r="P429" s="932" t="s">
        <v>2290</v>
      </c>
      <c r="Q429" s="932" t="s">
        <v>2290</v>
      </c>
    </row>
    <row r="430" spans="16:20" x14ac:dyDescent="0.25">
      <c r="P430" s="932" t="s">
        <v>1973</v>
      </c>
      <c r="Q430" s="932"/>
    </row>
    <row r="431" spans="16:20" x14ac:dyDescent="0.25">
      <c r="P431" s="932" t="s">
        <v>1975</v>
      </c>
      <c r="Q431" s="932" t="s">
        <v>1975</v>
      </c>
    </row>
    <row r="432" spans="16:20" x14ac:dyDescent="0.25">
      <c r="P432" s="932" t="s">
        <v>2208</v>
      </c>
      <c r="Q432" s="932" t="s">
        <v>2208</v>
      </c>
    </row>
    <row r="433" spans="16:17" x14ac:dyDescent="0.25">
      <c r="P433" s="932" t="s">
        <v>1977</v>
      </c>
      <c r="Q433" s="932" t="s">
        <v>1977</v>
      </c>
    </row>
    <row r="434" spans="16:17" x14ac:dyDescent="0.25">
      <c r="P434" s="932" t="s">
        <v>2210</v>
      </c>
      <c r="Q434" s="932" t="s">
        <v>2210</v>
      </c>
    </row>
    <row r="435" spans="16:17" x14ac:dyDescent="0.25">
      <c r="P435" s="932"/>
      <c r="Q435" s="932" t="s">
        <v>2625</v>
      </c>
    </row>
    <row r="436" spans="16:17" x14ac:dyDescent="0.25">
      <c r="P436" s="932" t="s">
        <v>1979</v>
      </c>
      <c r="Q436" s="932" t="s">
        <v>1979</v>
      </c>
    </row>
    <row r="437" spans="16:17" x14ac:dyDescent="0.25">
      <c r="P437" s="932" t="s">
        <v>2426</v>
      </c>
      <c r="Q437" s="932" t="s">
        <v>2426</v>
      </c>
    </row>
    <row r="438" spans="16:17" x14ac:dyDescent="0.25">
      <c r="P438" s="932" t="s">
        <v>1981</v>
      </c>
      <c r="Q438" s="932" t="s">
        <v>1981</v>
      </c>
    </row>
    <row r="439" spans="16:17" x14ac:dyDescent="0.25">
      <c r="P439" s="932"/>
      <c r="Q439" s="932" t="s">
        <v>2626</v>
      </c>
    </row>
    <row r="440" spans="16:17" x14ac:dyDescent="0.25">
      <c r="P440" s="932"/>
      <c r="Q440" s="932" t="s">
        <v>2627</v>
      </c>
    </row>
    <row r="441" spans="16:17" x14ac:dyDescent="0.25">
      <c r="P441" s="932" t="s">
        <v>2428</v>
      </c>
      <c r="Q441" s="932" t="s">
        <v>2428</v>
      </c>
    </row>
    <row r="442" spans="16:17" x14ac:dyDescent="0.25">
      <c r="P442" s="932" t="s">
        <v>1983</v>
      </c>
      <c r="Q442" s="932" t="s">
        <v>1983</v>
      </c>
    </row>
    <row r="443" spans="16:17" x14ac:dyDescent="0.25">
      <c r="P443" s="932" t="s">
        <v>2247</v>
      </c>
      <c r="Q443" s="932" t="s">
        <v>2247</v>
      </c>
    </row>
    <row r="444" spans="16:17" x14ac:dyDescent="0.25">
      <c r="P444" s="932" t="s">
        <v>1985</v>
      </c>
      <c r="Q444" s="932" t="s">
        <v>1985</v>
      </c>
    </row>
    <row r="445" spans="16:17" x14ac:dyDescent="0.25">
      <c r="P445" s="932" t="s">
        <v>2233</v>
      </c>
      <c r="Q445" s="932" t="s">
        <v>2233</v>
      </c>
    </row>
    <row r="446" spans="16:17" x14ac:dyDescent="0.25">
      <c r="P446" s="932" t="s">
        <v>1987</v>
      </c>
      <c r="Q446" s="932" t="s">
        <v>1987</v>
      </c>
    </row>
    <row r="447" spans="16:17" x14ac:dyDescent="0.25">
      <c r="P447" s="932" t="s">
        <v>2585</v>
      </c>
      <c r="Q447" s="932" t="s">
        <v>2585</v>
      </c>
    </row>
    <row r="448" spans="16:17" x14ac:dyDescent="0.25">
      <c r="P448" s="932" t="s">
        <v>2212</v>
      </c>
      <c r="Q448" s="932" t="s">
        <v>2212</v>
      </c>
    </row>
    <row r="449" spans="16:17" x14ac:dyDescent="0.25">
      <c r="P449" s="932" t="s">
        <v>2214</v>
      </c>
      <c r="Q449" s="932" t="s">
        <v>2214</v>
      </c>
    </row>
    <row r="450" spans="16:17" x14ac:dyDescent="0.25">
      <c r="P450" s="932" t="s">
        <v>2216</v>
      </c>
      <c r="Q450" s="932" t="s">
        <v>2216</v>
      </c>
    </row>
    <row r="451" spans="16:17" x14ac:dyDescent="0.25">
      <c r="P451" s="932" t="s">
        <v>2218</v>
      </c>
      <c r="Q451" s="932" t="s">
        <v>2218</v>
      </c>
    </row>
    <row r="452" spans="16:17" x14ac:dyDescent="0.25">
      <c r="P452" s="932" t="s">
        <v>2220</v>
      </c>
      <c r="Q452" s="932" t="s">
        <v>2220</v>
      </c>
    </row>
    <row r="453" spans="16:17" x14ac:dyDescent="0.25">
      <c r="P453" s="932" t="s">
        <v>1989</v>
      </c>
      <c r="Q453" s="932" t="s">
        <v>1989</v>
      </c>
    </row>
    <row r="454" spans="16:17" x14ac:dyDescent="0.25">
      <c r="P454" s="932"/>
      <c r="Q454" s="932" t="s">
        <v>2628</v>
      </c>
    </row>
    <row r="455" spans="16:17" x14ac:dyDescent="0.25">
      <c r="P455" s="932" t="s">
        <v>1991</v>
      </c>
      <c r="Q455" s="932" t="s">
        <v>1991</v>
      </c>
    </row>
    <row r="456" spans="16:17" x14ac:dyDescent="0.25">
      <c r="P456" s="932" t="s">
        <v>1993</v>
      </c>
      <c r="Q456" s="932" t="s">
        <v>1993</v>
      </c>
    </row>
    <row r="457" spans="16:17" x14ac:dyDescent="0.25">
      <c r="P457" s="932" t="s">
        <v>2221</v>
      </c>
      <c r="Q457" s="932" t="s">
        <v>2221</v>
      </c>
    </row>
    <row r="458" spans="16:17" x14ac:dyDescent="0.25">
      <c r="P458" s="932" t="s">
        <v>1995</v>
      </c>
      <c r="Q458" s="932" t="s">
        <v>1995</v>
      </c>
    </row>
    <row r="459" spans="16:17" x14ac:dyDescent="0.25">
      <c r="P459" s="932" t="s">
        <v>1996</v>
      </c>
      <c r="Q459" s="932" t="s">
        <v>1996</v>
      </c>
    </row>
    <row r="460" spans="16:17" x14ac:dyDescent="0.25">
      <c r="P460" s="932"/>
      <c r="Q460" s="932" t="s">
        <v>2629</v>
      </c>
    </row>
    <row r="461" spans="16:17" x14ac:dyDescent="0.25">
      <c r="P461" s="932" t="s">
        <v>2322</v>
      </c>
      <c r="Q461" s="932" t="s">
        <v>2322</v>
      </c>
    </row>
    <row r="462" spans="16:17" x14ac:dyDescent="0.25">
      <c r="P462" s="932" t="s">
        <v>2223</v>
      </c>
      <c r="Q462" s="932" t="s">
        <v>2223</v>
      </c>
    </row>
    <row r="463" spans="16:17" x14ac:dyDescent="0.25">
      <c r="P463" s="932" t="s">
        <v>1998</v>
      </c>
      <c r="Q463" s="932" t="s">
        <v>1998</v>
      </c>
    </row>
    <row r="464" spans="16:17" x14ac:dyDescent="0.25">
      <c r="P464" s="932" t="s">
        <v>2225</v>
      </c>
      <c r="Q464" s="932" t="s">
        <v>2225</v>
      </c>
    </row>
    <row r="465" spans="16:17" x14ac:dyDescent="0.25">
      <c r="P465" s="932" t="s">
        <v>1926</v>
      </c>
      <c r="Q465" s="932" t="s">
        <v>1926</v>
      </c>
    </row>
    <row r="466" spans="16:17" x14ac:dyDescent="0.25">
      <c r="P466" s="932" t="s">
        <v>2000</v>
      </c>
      <c r="Q466" s="932" t="s">
        <v>2000</v>
      </c>
    </row>
    <row r="467" spans="16:17" x14ac:dyDescent="0.25">
      <c r="P467" s="932" t="s">
        <v>453</v>
      </c>
      <c r="Q467" s="932" t="s">
        <v>453</v>
      </c>
    </row>
    <row r="468" spans="16:17" x14ac:dyDescent="0.25">
      <c r="P468" s="932" t="s">
        <v>2292</v>
      </c>
      <c r="Q468" s="932" t="s">
        <v>2292</v>
      </c>
    </row>
    <row r="469" spans="16:17" x14ac:dyDescent="0.25">
      <c r="P469" s="932" t="s">
        <v>2002</v>
      </c>
      <c r="Q469" s="932" t="s">
        <v>2002</v>
      </c>
    </row>
    <row r="470" spans="16:17" x14ac:dyDescent="0.25">
      <c r="P470" s="933"/>
      <c r="Q470" s="933" t="s">
        <v>2630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/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89"/>
      <c r="B1" s="1590" t="s">
        <v>1231</v>
      </c>
      <c r="C1" s="1590"/>
      <c r="D1" s="1590"/>
      <c r="E1" s="278"/>
    </row>
    <row r="2" spans="1:15" x14ac:dyDescent="0.25">
      <c r="A2" s="790"/>
      <c r="B2" s="863" t="s">
        <v>942</v>
      </c>
      <c r="C2" s="863" t="s">
        <v>467</v>
      </c>
      <c r="D2" s="863" t="s">
        <v>507</v>
      </c>
      <c r="E2" s="188"/>
      <c r="G2" s="347" t="s">
        <v>1752</v>
      </c>
      <c r="I2" s="347" t="s">
        <v>1754</v>
      </c>
      <c r="K2" s="347" t="s">
        <v>499</v>
      </c>
      <c r="M2" s="347" t="s">
        <v>1755</v>
      </c>
      <c r="O2" s="928"/>
    </row>
    <row r="3" spans="1:15" x14ac:dyDescent="0.25">
      <c r="A3" s="791"/>
      <c r="B3" s="1587" t="s">
        <v>1583</v>
      </c>
      <c r="C3" s="1588"/>
      <c r="D3" s="1589"/>
      <c r="E3" s="188"/>
      <c r="H3" s="347" t="s">
        <v>1765</v>
      </c>
      <c r="J3" s="347" t="s">
        <v>1760</v>
      </c>
      <c r="L3" s="347" t="s">
        <v>1758</v>
      </c>
      <c r="N3" s="347" t="s">
        <v>1756</v>
      </c>
    </row>
    <row r="4" spans="1:15" x14ac:dyDescent="0.25">
      <c r="A4" s="790"/>
      <c r="B4" s="1581" t="s">
        <v>1151</v>
      </c>
      <c r="C4" s="1582"/>
      <c r="D4" s="1583"/>
      <c r="E4" s="188"/>
      <c r="H4" s="347" t="s">
        <v>1753</v>
      </c>
      <c r="J4" s="347" t="s">
        <v>1761</v>
      </c>
      <c r="N4" s="347" t="s">
        <v>1757</v>
      </c>
    </row>
    <row r="5" spans="1:15" x14ac:dyDescent="0.25">
      <c r="A5" s="791"/>
      <c r="B5" s="181"/>
      <c r="C5" s="181"/>
      <c r="D5" s="181"/>
      <c r="E5" s="188"/>
      <c r="H5" s="347" t="s">
        <v>942</v>
      </c>
      <c r="J5" s="347" t="s">
        <v>1762</v>
      </c>
    </row>
    <row r="6" spans="1:15" x14ac:dyDescent="0.25">
      <c r="A6" s="791"/>
      <c r="B6" s="181"/>
      <c r="C6" s="181"/>
      <c r="D6" s="181"/>
      <c r="E6" s="188"/>
      <c r="H6" s="347" t="s">
        <v>1759</v>
      </c>
      <c r="J6" s="347" t="s">
        <v>1770</v>
      </c>
    </row>
    <row r="7" spans="1:15" x14ac:dyDescent="0.25">
      <c r="A7" s="791"/>
      <c r="B7" s="703" t="s">
        <v>524</v>
      </c>
      <c r="C7" s="703" t="s">
        <v>449</v>
      </c>
      <c r="D7" s="703" t="s">
        <v>1152</v>
      </c>
      <c r="E7" s="188"/>
      <c r="H7" s="347" t="s">
        <v>1766</v>
      </c>
      <c r="J7" s="347" t="s">
        <v>1773</v>
      </c>
    </row>
    <row r="8" spans="1:15" x14ac:dyDescent="0.25">
      <c r="A8" s="791"/>
      <c r="B8" s="1581" t="s">
        <v>954</v>
      </c>
      <c r="C8" s="1582"/>
      <c r="D8" s="1583"/>
      <c r="E8" s="188"/>
      <c r="H8" s="347" t="s">
        <v>1763</v>
      </c>
    </row>
    <row r="9" spans="1:15" x14ac:dyDescent="0.25">
      <c r="A9" s="791"/>
      <c r="B9" s="181"/>
      <c r="C9" s="181"/>
      <c r="D9" s="181"/>
      <c r="E9" s="188"/>
      <c r="H9" s="347" t="s">
        <v>1764</v>
      </c>
    </row>
    <row r="10" spans="1:15" x14ac:dyDescent="0.25">
      <c r="A10" s="791"/>
      <c r="B10" s="181"/>
      <c r="C10" s="181"/>
      <c r="D10" s="181"/>
      <c r="E10" s="188"/>
      <c r="H10" s="347" t="s">
        <v>1767</v>
      </c>
    </row>
    <row r="11" spans="1:15" x14ac:dyDescent="0.25">
      <c r="A11" s="790"/>
      <c r="B11" s="703"/>
      <c r="C11" s="703"/>
      <c r="D11" s="703"/>
      <c r="E11" s="188"/>
      <c r="H11" s="347" t="s">
        <v>1768</v>
      </c>
    </row>
    <row r="12" spans="1:15" x14ac:dyDescent="0.25">
      <c r="A12" s="790"/>
      <c r="B12" s="352"/>
      <c r="C12" s="352"/>
      <c r="D12" s="352"/>
      <c r="E12" s="188"/>
      <c r="H12" s="347" t="s">
        <v>1769</v>
      </c>
    </row>
    <row r="13" spans="1:15" x14ac:dyDescent="0.25">
      <c r="A13" s="791"/>
      <c r="B13" s="352"/>
      <c r="C13" s="352"/>
      <c r="D13" s="352"/>
      <c r="E13" s="188"/>
      <c r="H13" s="347" t="s">
        <v>1771</v>
      </c>
    </row>
    <row r="14" spans="1:15" x14ac:dyDescent="0.25">
      <c r="A14" s="791"/>
      <c r="B14" s="352"/>
      <c r="C14" s="352"/>
      <c r="D14" s="352"/>
      <c r="E14" s="188"/>
      <c r="H14" s="347" t="s">
        <v>1772</v>
      </c>
    </row>
    <row r="15" spans="1:15" x14ac:dyDescent="0.25">
      <c r="A15" s="791"/>
      <c r="B15" s="703"/>
      <c r="C15" s="703"/>
      <c r="D15" s="703"/>
      <c r="E15" s="188"/>
      <c r="H15" s="347" t="s">
        <v>1774</v>
      </c>
    </row>
    <row r="16" spans="1:15" x14ac:dyDescent="0.25">
      <c r="A16" s="790"/>
      <c r="B16" s="703"/>
      <c r="C16" s="703"/>
      <c r="D16" s="703"/>
      <c r="E16" s="188"/>
      <c r="H16" s="347" t="s">
        <v>1775</v>
      </c>
    </row>
    <row r="17" spans="1:8" x14ac:dyDescent="0.25">
      <c r="A17" s="790"/>
      <c r="B17" s="181"/>
      <c r="C17" s="181"/>
      <c r="D17" s="181"/>
      <c r="E17" s="242"/>
      <c r="H17" s="347" t="s">
        <v>1776</v>
      </c>
    </row>
    <row r="18" spans="1:8" x14ac:dyDescent="0.25">
      <c r="A18" s="791"/>
      <c r="B18" s="181"/>
      <c r="C18" s="181"/>
      <c r="D18" s="181"/>
      <c r="E18" s="242"/>
    </row>
    <row r="19" spans="1:8" x14ac:dyDescent="0.25">
      <c r="A19" s="791"/>
      <c r="B19" s="703"/>
      <c r="C19" s="703"/>
      <c r="D19" s="703"/>
      <c r="E19" s="242"/>
    </row>
    <row r="20" spans="1:8" x14ac:dyDescent="0.25">
      <c r="A20" s="790"/>
      <c r="B20" s="703"/>
      <c r="C20" s="703"/>
      <c r="D20" s="703"/>
      <c r="E20" s="242"/>
    </row>
    <row r="21" spans="1:8" x14ac:dyDescent="0.25">
      <c r="A21" s="791"/>
      <c r="B21" s="1581" t="s">
        <v>1009</v>
      </c>
      <c r="C21" s="1582" t="s">
        <v>952</v>
      </c>
      <c r="D21" s="1583"/>
      <c r="E21" s="242"/>
      <c r="H21" s="996" t="s">
        <v>2645</v>
      </c>
    </row>
    <row r="22" spans="1:8" x14ac:dyDescent="0.25">
      <c r="A22" s="791"/>
      <c r="B22" s="352"/>
      <c r="C22" s="352"/>
      <c r="D22" s="352"/>
      <c r="E22" s="242"/>
      <c r="H22" s="996" t="s">
        <v>2646</v>
      </c>
    </row>
    <row r="23" spans="1:8" x14ac:dyDescent="0.25">
      <c r="A23" s="791"/>
      <c r="B23" s="352"/>
      <c r="C23" s="352"/>
      <c r="D23" s="352"/>
      <c r="E23" s="242"/>
      <c r="H23" s="996" t="s">
        <v>2647</v>
      </c>
    </row>
    <row r="24" spans="1:8" x14ac:dyDescent="0.25">
      <c r="A24" s="791"/>
      <c r="B24" s="352"/>
      <c r="C24" s="352"/>
      <c r="D24" s="352"/>
      <c r="E24" s="242"/>
      <c r="H24" s="996" t="s">
        <v>2648</v>
      </c>
    </row>
    <row r="25" spans="1:8" x14ac:dyDescent="0.25">
      <c r="A25" s="791"/>
      <c r="B25" s="725"/>
      <c r="C25" s="926"/>
      <c r="D25" s="726"/>
      <c r="E25" s="242"/>
    </row>
    <row r="26" spans="1:8" x14ac:dyDescent="0.25">
      <c r="A26" s="790"/>
      <c r="B26" s="717"/>
      <c r="C26" s="352"/>
      <c r="D26" s="723"/>
      <c r="E26" s="242"/>
    </row>
    <row r="27" spans="1:8" x14ac:dyDescent="0.25">
      <c r="A27" s="791"/>
      <c r="B27" s="717"/>
      <c r="C27" s="352"/>
      <c r="D27" s="723"/>
      <c r="E27" s="242"/>
    </row>
    <row r="28" spans="1:8" x14ac:dyDescent="0.25">
      <c r="A28" s="791"/>
      <c r="B28" s="717" t="s">
        <v>1153</v>
      </c>
      <c r="C28" s="724" t="s">
        <v>449</v>
      </c>
      <c r="D28" s="723" t="s">
        <v>1154</v>
      </c>
      <c r="E28" s="254"/>
    </row>
    <row r="29" spans="1:8" x14ac:dyDescent="0.25">
      <c r="A29" s="791"/>
      <c r="B29" s="1587" t="s">
        <v>1584</v>
      </c>
      <c r="C29" s="1588"/>
      <c r="D29" s="1589"/>
      <c r="E29" s="254"/>
      <c r="H29" s="79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791"/>
      <c r="B31" s="352"/>
      <c r="C31" s="352"/>
      <c r="D31" s="352"/>
      <c r="E31" s="254"/>
    </row>
    <row r="32" spans="1:8" x14ac:dyDescent="0.25">
      <c r="A32" s="791"/>
      <c r="B32" s="352"/>
      <c r="C32" s="352"/>
      <c r="D32" s="352"/>
      <c r="E32" s="791"/>
    </row>
    <row r="33" spans="1:5" x14ac:dyDescent="0.25">
      <c r="A33" s="790"/>
      <c r="B33" s="1587" t="s">
        <v>1628</v>
      </c>
      <c r="C33" s="1588"/>
      <c r="D33" s="1589"/>
      <c r="E33" s="188"/>
    </row>
    <row r="34" spans="1:5" x14ac:dyDescent="0.25">
      <c r="A34" s="791"/>
      <c r="B34" s="1581" t="s">
        <v>1035</v>
      </c>
      <c r="C34" s="1582"/>
      <c r="D34" s="1583"/>
      <c r="E34" s="188"/>
    </row>
    <row r="35" spans="1:5" x14ac:dyDescent="0.25">
      <c r="A35" s="791"/>
      <c r="B35" s="720"/>
      <c r="C35" s="720"/>
      <c r="D35" s="720"/>
      <c r="E35" s="188"/>
    </row>
    <row r="36" spans="1:5" x14ac:dyDescent="0.25">
      <c r="A36" s="791"/>
      <c r="B36" s="721"/>
      <c r="C36" s="721"/>
      <c r="D36" s="721"/>
      <c r="E36" s="188"/>
    </row>
    <row r="37" spans="1:5" x14ac:dyDescent="0.25">
      <c r="A37" s="791"/>
      <c r="B37" s="721"/>
      <c r="C37" s="721"/>
      <c r="D37" s="721"/>
      <c r="E37" s="188"/>
    </row>
    <row r="38" spans="1:5" x14ac:dyDescent="0.25">
      <c r="A38" s="790"/>
      <c r="B38" s="722"/>
      <c r="C38" s="722"/>
      <c r="D38" s="722"/>
      <c r="E38" s="188"/>
    </row>
    <row r="39" spans="1:5" x14ac:dyDescent="0.25">
      <c r="A39" s="790"/>
      <c r="B39" s="719"/>
      <c r="C39" s="719"/>
      <c r="D39" s="719"/>
      <c r="E39" s="188"/>
    </row>
    <row r="40" spans="1:5" x14ac:dyDescent="0.25">
      <c r="A40" s="791"/>
      <c r="B40" s="926"/>
      <c r="C40" s="926"/>
      <c r="D40" s="926"/>
      <c r="E40" s="188"/>
    </row>
    <row r="41" spans="1:5" x14ac:dyDescent="0.25">
      <c r="A41" s="790"/>
      <c r="B41" s="352"/>
      <c r="C41" s="352"/>
      <c r="D41" s="352"/>
      <c r="E41" s="254"/>
    </row>
    <row r="42" spans="1:5" x14ac:dyDescent="0.25">
      <c r="A42" s="790"/>
      <c r="B42" s="352"/>
      <c r="C42" s="352"/>
      <c r="D42" s="352"/>
      <c r="E42" s="791"/>
    </row>
    <row r="43" spans="1:5" x14ac:dyDescent="0.25">
      <c r="A43" s="790"/>
      <c r="B43" s="352"/>
      <c r="C43" s="352"/>
      <c r="D43" s="352"/>
      <c r="E43" s="188"/>
    </row>
    <row r="44" spans="1:5" x14ac:dyDescent="0.25">
      <c r="A44" s="790"/>
      <c r="B44" s="181"/>
      <c r="C44" s="181"/>
      <c r="D44" s="181"/>
      <c r="E44" s="188"/>
    </row>
    <row r="45" spans="1:5" x14ac:dyDescent="0.25">
      <c r="A45" s="790"/>
      <c r="B45" s="181"/>
      <c r="C45" s="181"/>
      <c r="D45" s="181"/>
      <c r="E45" s="188"/>
    </row>
    <row r="46" spans="1:5" x14ac:dyDescent="0.25">
      <c r="A46" s="790"/>
      <c r="B46" s="703"/>
      <c r="C46" s="926"/>
      <c r="D46" s="703"/>
      <c r="E46" s="188"/>
    </row>
    <row r="47" spans="1:5" x14ac:dyDescent="0.25">
      <c r="A47" s="790"/>
      <c r="B47" s="181"/>
      <c r="C47" s="181"/>
      <c r="D47" s="181"/>
      <c r="E47" s="188"/>
    </row>
    <row r="48" spans="1:5" x14ac:dyDescent="0.25">
      <c r="A48" s="790"/>
      <c r="B48" s="181"/>
      <c r="C48" s="181"/>
      <c r="D48" s="181"/>
      <c r="E48" s="242"/>
    </row>
    <row r="49" spans="1:5" x14ac:dyDescent="0.25">
      <c r="A49" s="791"/>
      <c r="B49" s="703"/>
      <c r="C49" s="703"/>
      <c r="D49" s="703"/>
      <c r="E49" s="242"/>
    </row>
    <row r="50" spans="1:5" x14ac:dyDescent="0.25">
      <c r="A50" s="791"/>
      <c r="B50" s="700"/>
      <c r="C50" s="700"/>
      <c r="D50" s="702"/>
      <c r="E50" s="242"/>
    </row>
    <row r="51" spans="1:5" x14ac:dyDescent="0.25">
      <c r="A51" s="791"/>
      <c r="B51" s="352"/>
      <c r="C51" s="352"/>
      <c r="D51" s="181"/>
      <c r="E51" s="242"/>
    </row>
    <row r="52" spans="1:5" x14ac:dyDescent="0.25">
      <c r="A52" s="791"/>
      <c r="B52" s="352"/>
      <c r="C52" s="352"/>
      <c r="D52" s="181"/>
      <c r="E52" s="242"/>
    </row>
    <row r="53" spans="1:5" x14ac:dyDescent="0.25">
      <c r="A53" s="791"/>
      <c r="B53" s="352"/>
      <c r="C53" s="352"/>
      <c r="D53" s="181"/>
      <c r="E53" s="242"/>
    </row>
    <row r="54" spans="1:5" x14ac:dyDescent="0.25">
      <c r="A54" s="791"/>
      <c r="B54" s="352"/>
      <c r="C54" s="352"/>
      <c r="D54" s="181"/>
      <c r="E54" s="242"/>
    </row>
    <row r="55" spans="1:5" x14ac:dyDescent="0.25">
      <c r="A55" s="791"/>
      <c r="B55" s="926"/>
      <c r="C55" s="926"/>
      <c r="D55" s="703"/>
      <c r="E55" s="242"/>
    </row>
    <row r="56" spans="1:5" x14ac:dyDescent="0.25">
      <c r="A56" s="791"/>
      <c r="B56" s="700"/>
      <c r="C56" s="700"/>
      <c r="D56" s="700"/>
      <c r="E56" s="242"/>
    </row>
    <row r="57" spans="1:5" x14ac:dyDescent="0.25">
      <c r="A57" s="791"/>
      <c r="B57" s="352"/>
      <c r="C57" s="352"/>
      <c r="D57" s="181"/>
      <c r="E57" s="242"/>
    </row>
    <row r="58" spans="1:5" x14ac:dyDescent="0.25">
      <c r="A58" s="791"/>
      <c r="B58" s="352"/>
      <c r="C58" s="352"/>
      <c r="D58" s="181"/>
      <c r="E58" s="242"/>
    </row>
    <row r="59" spans="1:5" x14ac:dyDescent="0.25">
      <c r="A59" s="791"/>
      <c r="B59" s="352"/>
      <c r="C59" s="352"/>
      <c r="D59" s="181"/>
      <c r="E59" s="242"/>
    </row>
    <row r="60" spans="1:5" x14ac:dyDescent="0.25">
      <c r="A60" s="791"/>
      <c r="B60" s="926"/>
      <c r="C60" s="926"/>
      <c r="D60" s="926"/>
      <c r="E60" s="242"/>
    </row>
    <row r="61" spans="1:5" x14ac:dyDescent="0.25">
      <c r="A61" s="79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790"/>
      <c r="B63" s="926"/>
      <c r="C63" s="926"/>
      <c r="D63" s="926"/>
      <c r="E63" s="430"/>
    </row>
    <row r="64" spans="1:5" x14ac:dyDescent="0.25">
      <c r="A64" s="790"/>
      <c r="B64" s="352"/>
      <c r="C64" s="352"/>
      <c r="D64" s="352"/>
      <c r="E64" s="430"/>
    </row>
    <row r="65" spans="1:5" x14ac:dyDescent="0.25">
      <c r="A65" s="790"/>
      <c r="B65" s="352"/>
      <c r="C65" s="352"/>
      <c r="D65" s="352"/>
      <c r="E65" s="430"/>
    </row>
    <row r="66" spans="1:5" x14ac:dyDescent="0.25">
      <c r="A66" s="791"/>
      <c r="B66" s="1581" t="s">
        <v>1036</v>
      </c>
      <c r="C66" s="1582"/>
      <c r="D66" s="1582"/>
      <c r="E66" s="430"/>
    </row>
    <row r="67" spans="1:5" x14ac:dyDescent="0.25">
      <c r="A67" s="791"/>
      <c r="B67" s="700"/>
      <c r="C67" s="700"/>
      <c r="D67" s="727"/>
      <c r="E67" s="430"/>
    </row>
    <row r="68" spans="1:5" x14ac:dyDescent="0.25">
      <c r="A68" s="241"/>
      <c r="B68" s="352"/>
      <c r="C68" s="352"/>
      <c r="D68" s="848"/>
      <c r="E68" s="242"/>
    </row>
    <row r="69" spans="1:5" x14ac:dyDescent="0.25">
      <c r="A69" s="792"/>
      <c r="B69" s="352"/>
      <c r="C69" s="352"/>
      <c r="D69" s="848"/>
      <c r="E69" s="430"/>
    </row>
    <row r="70" spans="1:5" x14ac:dyDescent="0.25">
      <c r="A70" s="197"/>
      <c r="B70" s="352"/>
      <c r="C70" s="352"/>
      <c r="D70" s="848"/>
      <c r="E70" s="430"/>
    </row>
    <row r="71" spans="1:5" x14ac:dyDescent="0.25">
      <c r="A71" s="197"/>
      <c r="B71" s="352"/>
      <c r="C71" s="352"/>
      <c r="D71" s="848"/>
      <c r="E71" s="435"/>
    </row>
    <row r="72" spans="1:5" x14ac:dyDescent="0.25">
      <c r="A72" s="197"/>
      <c r="B72" s="1576"/>
      <c r="C72" s="1576"/>
      <c r="D72" s="1576"/>
      <c r="E72" s="283"/>
    </row>
    <row r="73" spans="1:5" x14ac:dyDescent="0.25">
      <c r="A73" s="197"/>
      <c r="B73" s="711"/>
      <c r="C73" s="711"/>
      <c r="D73" s="711"/>
      <c r="E73" s="283"/>
    </row>
    <row r="74" spans="1:5" x14ac:dyDescent="0.25">
      <c r="A74" s="197"/>
      <c r="B74" s="925"/>
      <c r="C74" s="925"/>
      <c r="D74" s="925"/>
      <c r="E74" s="283"/>
    </row>
    <row r="75" spans="1:5" x14ac:dyDescent="0.25">
      <c r="A75" s="197"/>
      <c r="B75" s="925"/>
      <c r="C75" s="925"/>
      <c r="D75" s="925"/>
      <c r="E75" s="283"/>
    </row>
    <row r="76" spans="1:5" x14ac:dyDescent="0.25">
      <c r="A76" s="197"/>
      <c r="B76" s="925"/>
      <c r="C76" s="925"/>
      <c r="D76" s="925"/>
      <c r="E76" s="283"/>
    </row>
    <row r="77" spans="1:5" x14ac:dyDescent="0.25">
      <c r="A77" s="197"/>
      <c r="B77" s="925"/>
      <c r="C77" s="925"/>
      <c r="D77" s="925"/>
      <c r="E77" s="283"/>
    </row>
    <row r="78" spans="1:5" x14ac:dyDescent="0.25">
      <c r="A78" s="197"/>
      <c r="B78" s="925"/>
      <c r="C78" s="925"/>
      <c r="D78" s="925"/>
      <c r="E78" s="283"/>
    </row>
    <row r="79" spans="1:5" x14ac:dyDescent="0.25">
      <c r="A79" s="793"/>
      <c r="B79" s="925"/>
      <c r="C79" s="925"/>
      <c r="D79" s="712"/>
      <c r="E79" s="283"/>
    </row>
    <row r="80" spans="1:5" x14ac:dyDescent="0.25">
      <c r="A80" s="793"/>
      <c r="B80" s="925"/>
      <c r="C80" s="925"/>
      <c r="D80" s="712"/>
      <c r="E80" s="283"/>
    </row>
    <row r="81" spans="1:5" x14ac:dyDescent="0.25">
      <c r="A81" s="793"/>
      <c r="B81" s="925"/>
      <c r="C81" s="925"/>
      <c r="D81" s="712"/>
      <c r="E81" s="283"/>
    </row>
    <row r="82" spans="1:5" x14ac:dyDescent="0.25">
      <c r="A82" s="793"/>
      <c r="B82" s="925"/>
      <c r="C82" s="925"/>
      <c r="D82" s="712"/>
      <c r="E82" s="283"/>
    </row>
    <row r="83" spans="1:5" x14ac:dyDescent="0.25">
      <c r="A83" s="793"/>
      <c r="B83" s="925"/>
      <c r="C83" s="925"/>
      <c r="D83" s="925"/>
      <c r="E83" s="283"/>
    </row>
    <row r="84" spans="1:5" x14ac:dyDescent="0.25">
      <c r="A84" s="793"/>
      <c r="B84" s="925"/>
      <c r="C84" s="925"/>
      <c r="D84" s="925"/>
      <c r="E84" s="283"/>
    </row>
    <row r="85" spans="1:5" x14ac:dyDescent="0.25">
      <c r="A85" s="793"/>
      <c r="B85" s="925"/>
      <c r="C85" s="925"/>
      <c r="D85" s="925"/>
      <c r="E85" s="283"/>
    </row>
    <row r="86" spans="1:5" x14ac:dyDescent="0.25">
      <c r="A86" s="793"/>
      <c r="B86" s="925"/>
      <c r="C86" s="925"/>
      <c r="D86" s="925"/>
      <c r="E86" s="283"/>
    </row>
    <row r="87" spans="1:5" x14ac:dyDescent="0.25">
      <c r="A87" s="793"/>
      <c r="B87" s="925"/>
      <c r="C87" s="925"/>
      <c r="D87" s="925"/>
      <c r="E87" s="283"/>
    </row>
    <row r="88" spans="1:5" x14ac:dyDescent="0.25">
      <c r="A88" s="793"/>
      <c r="B88" s="925"/>
      <c r="C88" s="925"/>
      <c r="D88" s="925"/>
      <c r="E88" s="283"/>
    </row>
    <row r="89" spans="1:5" x14ac:dyDescent="0.25">
      <c r="A89" s="793"/>
      <c r="B89" s="925"/>
      <c r="C89" s="925"/>
      <c r="D89" s="925"/>
      <c r="E89" s="283"/>
    </row>
    <row r="90" spans="1:5" x14ac:dyDescent="0.25">
      <c r="A90" s="793"/>
      <c r="B90" s="925"/>
      <c r="C90" s="925"/>
      <c r="D90" s="925"/>
      <c r="E90" s="283"/>
    </row>
    <row r="91" spans="1:5" x14ac:dyDescent="0.25">
      <c r="A91" s="793"/>
      <c r="B91" s="925"/>
      <c r="C91" s="925"/>
      <c r="D91" s="925"/>
      <c r="E91" s="925"/>
    </row>
    <row r="92" spans="1:5" x14ac:dyDescent="0.25">
      <c r="A92" s="793"/>
      <c r="B92" s="1575"/>
      <c r="C92" s="1575"/>
      <c r="D92" s="1575"/>
      <c r="E92" s="284"/>
    </row>
    <row r="93" spans="1:5" x14ac:dyDescent="0.25">
      <c r="A93" s="793"/>
      <c r="B93" s="925"/>
      <c r="C93" s="925"/>
      <c r="D93" s="925"/>
      <c r="E93" s="284"/>
    </row>
    <row r="94" spans="1:5" x14ac:dyDescent="0.25">
      <c r="A94" s="793"/>
      <c r="B94" s="925"/>
      <c r="C94" s="925"/>
      <c r="D94" s="925"/>
      <c r="E94" s="925"/>
    </row>
    <row r="95" spans="1:5" x14ac:dyDescent="0.25">
      <c r="A95" s="793"/>
      <c r="B95" s="925"/>
      <c r="C95" s="925"/>
      <c r="D95" s="925"/>
      <c r="E95" s="925"/>
    </row>
    <row r="96" spans="1:5" x14ac:dyDescent="0.25">
      <c r="A96" s="793"/>
      <c r="B96" s="925"/>
      <c r="C96" s="925"/>
      <c r="D96" s="925"/>
      <c r="E96" s="284"/>
    </row>
    <row r="97" spans="1:5" x14ac:dyDescent="0.25">
      <c r="A97" s="793"/>
      <c r="B97" s="925"/>
      <c r="C97" s="925"/>
      <c r="D97" s="925"/>
      <c r="E97" s="284"/>
    </row>
    <row r="98" spans="1:5" x14ac:dyDescent="0.25">
      <c r="A98" s="793"/>
      <c r="B98" s="925"/>
      <c r="C98" s="925"/>
      <c r="D98" s="925"/>
      <c r="E98" s="197"/>
    </row>
    <row r="99" spans="1:5" x14ac:dyDescent="0.25">
      <c r="A99" s="793"/>
      <c r="B99" s="925"/>
      <c r="C99" s="925"/>
      <c r="D99" s="925"/>
      <c r="E99" s="197"/>
    </row>
    <row r="100" spans="1:5" x14ac:dyDescent="0.25">
      <c r="A100" s="793"/>
      <c r="B100" s="925"/>
      <c r="C100" s="925"/>
      <c r="D100" s="925"/>
      <c r="E100" s="197"/>
    </row>
    <row r="101" spans="1:5" x14ac:dyDescent="0.25">
      <c r="A101" s="793"/>
      <c r="B101" s="925"/>
      <c r="C101" s="925"/>
      <c r="D101" s="925"/>
      <c r="E101" s="197"/>
    </row>
    <row r="102" spans="1:5" x14ac:dyDescent="0.25">
      <c r="A102" s="793"/>
      <c r="B102" s="925"/>
      <c r="C102" s="925"/>
      <c r="D102" s="925"/>
      <c r="E102" s="197"/>
    </row>
    <row r="103" spans="1:5" x14ac:dyDescent="0.25">
      <c r="A103" s="793"/>
      <c r="B103" s="925"/>
      <c r="C103" s="925"/>
      <c r="D103" s="925"/>
      <c r="E103" s="197"/>
    </row>
    <row r="104" spans="1:5" x14ac:dyDescent="0.25">
      <c r="A104" s="793"/>
      <c r="B104" s="925"/>
      <c r="C104" s="925"/>
      <c r="D104" s="925"/>
      <c r="E104" s="925"/>
    </row>
    <row r="105" spans="1:5" x14ac:dyDescent="0.25">
      <c r="A105" s="793"/>
      <c r="B105" s="925"/>
      <c r="C105" s="925"/>
      <c r="D105" s="925"/>
      <c r="E105" s="283"/>
    </row>
    <row r="106" spans="1:5" x14ac:dyDescent="0.25">
      <c r="A106" s="793"/>
      <c r="B106" s="925"/>
      <c r="C106" s="925"/>
      <c r="D106" s="925"/>
      <c r="E106" s="283"/>
    </row>
    <row r="107" spans="1:5" x14ac:dyDescent="0.25">
      <c r="A107" s="793"/>
      <c r="B107" s="1575"/>
      <c r="C107" s="1575"/>
      <c r="D107" s="1575"/>
      <c r="E107" s="283"/>
    </row>
    <row r="108" spans="1:5" x14ac:dyDescent="0.25">
      <c r="A108" s="793"/>
      <c r="B108" s="925"/>
      <c r="C108" s="1569"/>
      <c r="D108" s="1569"/>
      <c r="E108" s="283"/>
    </row>
    <row r="109" spans="1:5" x14ac:dyDescent="0.25">
      <c r="A109" s="793"/>
      <c r="B109" s="925"/>
      <c r="C109" s="1569"/>
      <c r="D109" s="1569"/>
      <c r="E109" s="283"/>
    </row>
    <row r="110" spans="1:5" x14ac:dyDescent="0.25">
      <c r="A110" s="793"/>
      <c r="B110" s="925"/>
      <c r="C110" s="1569"/>
      <c r="D110" s="1569"/>
      <c r="E110" s="283"/>
    </row>
    <row r="111" spans="1:5" x14ac:dyDescent="0.25">
      <c r="A111" s="793"/>
      <c r="B111" s="925"/>
      <c r="C111" s="1569"/>
      <c r="D111" s="1569"/>
      <c r="E111" s="283"/>
    </row>
    <row r="112" spans="1:5" x14ac:dyDescent="0.25">
      <c r="A112" s="793"/>
      <c r="B112" s="925"/>
      <c r="C112" s="1569"/>
      <c r="D112" s="1569"/>
      <c r="E112" s="283"/>
    </row>
    <row r="113" spans="1:5" x14ac:dyDescent="0.25">
      <c r="A113" s="793"/>
      <c r="B113" s="925"/>
      <c r="C113" s="1569"/>
      <c r="D113" s="1569"/>
      <c r="E113" s="283"/>
    </row>
    <row r="114" spans="1:5" x14ac:dyDescent="0.25">
      <c r="A114" s="793"/>
      <c r="B114" s="925"/>
      <c r="C114" s="1569"/>
      <c r="D114" s="1569"/>
      <c r="E114" s="283"/>
    </row>
    <row r="115" spans="1:5" x14ac:dyDescent="0.25">
      <c r="A115" s="794"/>
      <c r="B115" s="197"/>
      <c r="C115" s="197"/>
      <c r="D115" s="197"/>
      <c r="E115" s="283"/>
    </row>
    <row r="116" spans="1:5" x14ac:dyDescent="0.25">
      <c r="A116" s="794"/>
      <c r="B116" s="197"/>
      <c r="C116" s="197"/>
      <c r="D116" s="197"/>
      <c r="E116" s="283"/>
    </row>
    <row r="117" spans="1:5" x14ac:dyDescent="0.25">
      <c r="A117" s="794"/>
      <c r="B117" s="197"/>
      <c r="C117" s="197"/>
      <c r="D117" s="197"/>
      <c r="E117" s="283"/>
    </row>
    <row r="118" spans="1:5" x14ac:dyDescent="0.25">
      <c r="A118" s="794"/>
      <c r="B118" s="197"/>
      <c r="C118" s="197"/>
      <c r="D118" s="197"/>
      <c r="E118" s="283"/>
    </row>
    <row r="119" spans="1:5" x14ac:dyDescent="0.25">
      <c r="A119" s="794"/>
      <c r="B119" s="250"/>
      <c r="C119" s="250"/>
      <c r="D119" s="250"/>
      <c r="E119" s="283"/>
    </row>
    <row r="120" spans="1:5" x14ac:dyDescent="0.25">
      <c r="A120" s="794"/>
      <c r="B120" s="250"/>
      <c r="C120" s="250"/>
      <c r="D120" s="250"/>
    </row>
    <row r="121" spans="1:5" x14ac:dyDescent="0.25">
      <c r="A121" s="794"/>
      <c r="B121" s="250"/>
      <c r="C121" s="250"/>
      <c r="D121" s="250"/>
    </row>
    <row r="122" spans="1:5" x14ac:dyDescent="0.25">
      <c r="A122" s="794"/>
      <c r="B122" s="250"/>
      <c r="C122" s="250"/>
      <c r="D122" s="250"/>
    </row>
    <row r="123" spans="1:5" x14ac:dyDescent="0.25">
      <c r="A123" s="794"/>
      <c r="B123" s="250"/>
      <c r="C123" s="250"/>
      <c r="D123" s="250"/>
    </row>
    <row r="124" spans="1:5" x14ac:dyDescent="0.25">
      <c r="A124" s="794"/>
      <c r="B124" s="250"/>
      <c r="C124" s="250"/>
      <c r="D124" s="250"/>
    </row>
    <row r="125" spans="1:5" x14ac:dyDescent="0.25">
      <c r="A125" s="794"/>
      <c r="B125" s="250"/>
      <c r="C125" s="250"/>
      <c r="D125" s="250"/>
    </row>
    <row r="126" spans="1:5" x14ac:dyDescent="0.25">
      <c r="A126" s="794"/>
      <c r="B126" s="250"/>
      <c r="C126" s="250"/>
      <c r="D126" s="250"/>
    </row>
    <row r="127" spans="1:5" x14ac:dyDescent="0.25">
      <c r="A127" s="794"/>
      <c r="B127" s="250"/>
      <c r="C127" s="250"/>
      <c r="D127" s="250"/>
    </row>
    <row r="128" spans="1:5" x14ac:dyDescent="0.25">
      <c r="A128" s="794"/>
      <c r="B128" s="250"/>
      <c r="C128" s="250"/>
      <c r="D128" s="250"/>
    </row>
    <row r="129" spans="1:4" x14ac:dyDescent="0.25">
      <c r="A129" s="794"/>
      <c r="B129" s="250"/>
      <c r="C129" s="250"/>
      <c r="D129" s="250"/>
    </row>
    <row r="130" spans="1:4" x14ac:dyDescent="0.25">
      <c r="A130" s="79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  <mergeCell ref="B33:D33"/>
    <mergeCell ref="B4:D4"/>
    <mergeCell ref="B1:D1"/>
    <mergeCell ref="B3:D3"/>
    <mergeCell ref="B8:D8"/>
    <mergeCell ref="B21:D21"/>
    <mergeCell ref="B29:D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105"/>
  <sheetViews>
    <sheetView showGridLines="0" zoomScaleNormal="100" workbookViewId="0"/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77" t="s">
        <v>3621</v>
      </c>
      <c r="C1" s="1577"/>
      <c r="D1" s="1577"/>
      <c r="E1" s="734"/>
      <c r="F1" s="1577" t="s">
        <v>1587</v>
      </c>
      <c r="G1" s="1577"/>
      <c r="H1" s="1577"/>
      <c r="I1" s="185"/>
      <c r="J1" s="1577" t="s">
        <v>1093</v>
      </c>
      <c r="K1" s="1577"/>
      <c r="L1" s="1577"/>
      <c r="M1" s="185"/>
      <c r="N1" s="186"/>
      <c r="O1" s="186"/>
      <c r="P1" s="186"/>
      <c r="Q1" s="278"/>
      <c r="R1" s="175"/>
      <c r="S1" s="1651" t="s">
        <v>326</v>
      </c>
      <c r="T1" s="1651"/>
      <c r="U1" s="1651"/>
      <c r="V1" s="1651"/>
      <c r="W1" s="1651"/>
      <c r="X1" s="1651"/>
      <c r="Y1" s="1651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645" t="s">
        <v>369</v>
      </c>
      <c r="AQ1" s="1646"/>
      <c r="AR1" s="1646"/>
      <c r="AS1" s="1646"/>
      <c r="AT1" s="1646"/>
      <c r="AU1" s="1646"/>
      <c r="AV1" s="1647"/>
      <c r="AX1" s="1645" t="s">
        <v>267</v>
      </c>
      <c r="AY1" s="1646"/>
      <c r="AZ1" s="1647"/>
      <c r="BB1" s="1645" t="s">
        <v>271</v>
      </c>
      <c r="BC1" s="1646"/>
      <c r="BD1" s="1647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64" t="s">
        <v>942</v>
      </c>
      <c r="C2" s="863" t="s">
        <v>507</v>
      </c>
      <c r="D2" s="865" t="s">
        <v>3622</v>
      </c>
      <c r="E2" s="195"/>
      <c r="F2" s="864" t="s">
        <v>942</v>
      </c>
      <c r="G2" s="863" t="s">
        <v>467</v>
      </c>
      <c r="H2" s="865" t="s">
        <v>507</v>
      </c>
      <c r="I2" s="183"/>
      <c r="J2" s="864" t="s">
        <v>942</v>
      </c>
      <c r="K2" s="863" t="s">
        <v>467</v>
      </c>
      <c r="L2" s="865" t="s">
        <v>507</v>
      </c>
      <c r="M2" s="183"/>
      <c r="N2" s="1648" t="s">
        <v>492</v>
      </c>
      <c r="O2" s="1649"/>
      <c r="P2" s="1650"/>
      <c r="Q2" s="262"/>
      <c r="R2" s="175"/>
      <c r="S2" s="1633" t="s">
        <v>367</v>
      </c>
      <c r="T2" s="1633"/>
      <c r="U2" s="1633"/>
      <c r="V2" s="1633"/>
      <c r="W2" s="1633"/>
      <c r="X2" s="1633"/>
      <c r="Y2" s="1633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78" t="s">
        <v>3623</v>
      </c>
      <c r="C3" s="1579"/>
      <c r="D3" s="1580"/>
      <c r="E3" s="194"/>
      <c r="F3" s="1652" t="s">
        <v>578</v>
      </c>
      <c r="G3" s="1653"/>
      <c r="H3" s="1654"/>
      <c r="I3" s="183"/>
      <c r="J3" s="1628" t="s">
        <v>2810</v>
      </c>
      <c r="K3" s="1628"/>
      <c r="L3" s="1629"/>
      <c r="M3" s="183"/>
      <c r="N3" s="1083" t="s">
        <v>472</v>
      </c>
      <c r="O3" s="1084" t="s">
        <v>471</v>
      </c>
      <c r="P3" s="1085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85" t="s">
        <v>1094</v>
      </c>
      <c r="C4" s="785" t="s">
        <v>1620</v>
      </c>
      <c r="D4" s="785" t="s">
        <v>3560</v>
      </c>
      <c r="E4" s="195"/>
      <c r="F4" s="777" t="s">
        <v>1588</v>
      </c>
      <c r="G4" s="777" t="s">
        <v>499</v>
      </c>
      <c r="H4" s="777" t="s">
        <v>579</v>
      </c>
      <c r="I4" s="183"/>
      <c r="J4" s="1081" t="s">
        <v>883</v>
      </c>
      <c r="K4" s="1113" t="s">
        <v>495</v>
      </c>
      <c r="L4" s="824" t="s">
        <v>3538</v>
      </c>
      <c r="M4" s="183"/>
      <c r="N4" s="1083" t="s">
        <v>480</v>
      </c>
      <c r="O4" s="1084" t="s">
        <v>471</v>
      </c>
      <c r="P4" s="1085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78" t="s">
        <v>3640</v>
      </c>
      <c r="C5" s="1579"/>
      <c r="D5" s="1580"/>
      <c r="E5" s="194"/>
      <c r="F5" s="778" t="s">
        <v>897</v>
      </c>
      <c r="G5" s="778" t="s">
        <v>580</v>
      </c>
      <c r="H5" s="778" t="s">
        <v>579</v>
      </c>
      <c r="I5" s="183"/>
      <c r="J5" s="824" t="s">
        <v>863</v>
      </c>
      <c r="K5" s="824" t="s">
        <v>493</v>
      </c>
      <c r="L5" s="824"/>
      <c r="M5" s="183"/>
      <c r="N5" s="1086" t="s">
        <v>474</v>
      </c>
      <c r="O5" s="1087" t="s">
        <v>475</v>
      </c>
      <c r="P5" s="1088" t="s">
        <v>476</v>
      </c>
      <c r="Q5" s="262"/>
      <c r="R5" s="175"/>
      <c r="S5" s="1633" t="s">
        <v>367</v>
      </c>
      <c r="T5" s="1633"/>
      <c r="U5" s="1633"/>
      <c r="V5" s="1633"/>
      <c r="W5" s="1633"/>
      <c r="X5" s="1633"/>
      <c r="Y5" s="1633"/>
      <c r="Z5" s="698"/>
      <c r="AA5" s="698"/>
      <c r="AB5" s="1613" t="s">
        <v>274</v>
      </c>
      <c r="AC5" s="1613"/>
      <c r="AD5" s="1613"/>
      <c r="AE5" s="1613"/>
      <c r="AF5" s="1613"/>
      <c r="AG5" s="1613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785" t="s">
        <v>3576</v>
      </c>
      <c r="C6" s="785" t="s">
        <v>3624</v>
      </c>
      <c r="D6" s="785" t="s">
        <v>3577</v>
      </c>
      <c r="E6" s="194"/>
      <c r="F6" s="779" t="s">
        <v>1589</v>
      </c>
      <c r="G6" s="779" t="s">
        <v>517</v>
      </c>
      <c r="H6" s="779" t="s">
        <v>526</v>
      </c>
      <c r="I6" s="183"/>
      <c r="J6" s="824" t="s">
        <v>1618</v>
      </c>
      <c r="K6" s="824" t="s">
        <v>500</v>
      </c>
      <c r="L6" s="824"/>
      <c r="M6" s="183"/>
      <c r="N6" s="1089" t="s">
        <v>488</v>
      </c>
      <c r="O6" s="1090" t="s">
        <v>471</v>
      </c>
      <c r="P6" s="1091"/>
      <c r="Q6" s="262"/>
      <c r="R6" s="436"/>
      <c r="S6" s="1633" t="s">
        <v>363</v>
      </c>
      <c r="T6" s="1633"/>
      <c r="U6" s="1633"/>
      <c r="V6" s="1633"/>
      <c r="W6" s="1633"/>
      <c r="X6" s="1633"/>
      <c r="Y6" s="1633"/>
      <c r="Z6" s="698"/>
      <c r="AA6" s="698"/>
      <c r="AB6" s="1613" t="s">
        <v>276</v>
      </c>
      <c r="AC6" s="1613"/>
      <c r="AD6" s="1613"/>
      <c r="AE6" s="1613"/>
      <c r="AF6" s="1613"/>
      <c r="AG6" s="1613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352" t="s">
        <v>3574</v>
      </c>
      <c r="C7" s="352" t="s">
        <v>3625</v>
      </c>
      <c r="D7" s="352"/>
      <c r="E7" s="194"/>
      <c r="F7" s="377" t="s">
        <v>1590</v>
      </c>
      <c r="G7" s="377" t="s">
        <v>516</v>
      </c>
      <c r="H7" s="377" t="s">
        <v>525</v>
      </c>
      <c r="I7" s="183"/>
      <c r="J7" s="824" t="s">
        <v>1619</v>
      </c>
      <c r="K7" s="824" t="s">
        <v>450</v>
      </c>
      <c r="L7" s="824"/>
      <c r="M7" s="183"/>
      <c r="N7" s="1641" t="s">
        <v>484</v>
      </c>
      <c r="O7" s="1642"/>
      <c r="P7" s="1643"/>
      <c r="Q7" s="262"/>
      <c r="R7" s="175"/>
      <c r="S7" s="1633" t="s">
        <v>368</v>
      </c>
      <c r="T7" s="1633"/>
      <c r="U7" s="1633"/>
      <c r="V7" s="1633"/>
      <c r="W7" s="1633"/>
      <c r="X7" s="1633"/>
      <c r="Y7" s="1633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4" t="s">
        <v>3578</v>
      </c>
      <c r="C8" s="724" t="s">
        <v>3626</v>
      </c>
      <c r="D8" s="724"/>
      <c r="E8" s="194"/>
      <c r="F8" s="730" t="s">
        <v>1591</v>
      </c>
      <c r="G8" s="181" t="s">
        <v>518</v>
      </c>
      <c r="H8" s="345"/>
      <c r="I8" s="183"/>
      <c r="J8" s="824" t="s">
        <v>328</v>
      </c>
      <c r="K8" s="824" t="s">
        <v>450</v>
      </c>
      <c r="L8" s="824" t="s">
        <v>1201</v>
      </c>
      <c r="M8" s="183"/>
      <c r="N8" s="1630" t="s">
        <v>487</v>
      </c>
      <c r="O8" s="1631"/>
      <c r="P8" s="1632"/>
      <c r="Q8" s="262"/>
      <c r="R8" s="436"/>
      <c r="S8" s="1633" t="s">
        <v>364</v>
      </c>
      <c r="T8" s="1633"/>
      <c r="U8" s="1633"/>
      <c r="V8" s="1633"/>
      <c r="W8" s="1633"/>
      <c r="X8" s="1633"/>
      <c r="Y8" s="1633"/>
      <c r="Z8" s="698"/>
      <c r="AA8" s="698"/>
      <c r="AB8" s="1613" t="s">
        <v>279</v>
      </c>
      <c r="AC8" s="1613"/>
      <c r="AD8" s="1613"/>
      <c r="AE8" s="1613"/>
      <c r="AF8" s="1613"/>
      <c r="AG8" s="1613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1498" t="s">
        <v>1475</v>
      </c>
      <c r="C9" s="1498" t="s">
        <v>3627</v>
      </c>
      <c r="D9" s="1498" t="s">
        <v>3561</v>
      </c>
      <c r="E9" s="194"/>
      <c r="F9" s="730" t="s">
        <v>1592</v>
      </c>
      <c r="G9" s="181" t="s">
        <v>508</v>
      </c>
      <c r="H9" s="345"/>
      <c r="I9" s="183"/>
      <c r="J9" s="824" t="s">
        <v>830</v>
      </c>
      <c r="K9" s="824" t="s">
        <v>450</v>
      </c>
      <c r="L9" s="824" t="s">
        <v>1199</v>
      </c>
      <c r="M9" s="187"/>
      <c r="N9" s="1092" t="s">
        <v>485</v>
      </c>
      <c r="O9" s="1634" t="s">
        <v>482</v>
      </c>
      <c r="P9" s="1634"/>
      <c r="Q9" s="262"/>
      <c r="R9" s="436"/>
      <c r="S9" s="1633" t="s">
        <v>365</v>
      </c>
      <c r="T9" s="1633"/>
      <c r="U9" s="1633"/>
      <c r="V9" s="1633"/>
      <c r="W9" s="1633"/>
      <c r="X9" s="1633"/>
      <c r="Y9" s="1633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5"/>
      <c r="B10" s="352" t="s">
        <v>3575</v>
      </c>
      <c r="C10" s="352" t="s">
        <v>3628</v>
      </c>
      <c r="D10" s="352" t="s">
        <v>3565</v>
      </c>
      <c r="E10" s="194"/>
      <c r="F10" s="730" t="s">
        <v>727</v>
      </c>
      <c r="G10" s="181" t="s">
        <v>1172</v>
      </c>
      <c r="H10" s="729" t="s">
        <v>1174</v>
      </c>
      <c r="I10" s="183"/>
      <c r="J10" s="867" t="s">
        <v>506</v>
      </c>
      <c r="K10" s="867" t="s">
        <v>450</v>
      </c>
      <c r="L10" s="824" t="s">
        <v>1200</v>
      </c>
      <c r="M10" s="183"/>
      <c r="N10" s="1089" t="s">
        <v>486</v>
      </c>
      <c r="O10" s="1093" t="s">
        <v>479</v>
      </c>
      <c r="P10" s="1085" t="s">
        <v>473</v>
      </c>
      <c r="Q10" s="262"/>
      <c r="R10" s="175"/>
      <c r="S10" s="1633" t="s">
        <v>324</v>
      </c>
      <c r="T10" s="1633"/>
      <c r="U10" s="1633"/>
      <c r="V10" s="1633"/>
      <c r="W10" s="1633"/>
      <c r="X10" s="1633"/>
      <c r="Y10" s="1633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352" t="s">
        <v>3566</v>
      </c>
      <c r="C11" s="352" t="s">
        <v>3629</v>
      </c>
      <c r="D11" s="352"/>
      <c r="E11" s="195"/>
      <c r="F11" s="730" t="s">
        <v>730</v>
      </c>
      <c r="G11" s="181" t="s">
        <v>1173</v>
      </c>
      <c r="H11" s="729" t="s">
        <v>1175</v>
      </c>
      <c r="I11" s="183"/>
      <c r="J11" s="1628" t="s">
        <v>2809</v>
      </c>
      <c r="K11" s="1628"/>
      <c r="L11" s="1629"/>
      <c r="M11" s="183"/>
      <c r="N11" s="1638" t="s">
        <v>490</v>
      </c>
      <c r="O11" s="1639"/>
      <c r="P11" s="1640"/>
      <c r="Q11" s="262"/>
      <c r="R11" s="436"/>
      <c r="S11" s="1633" t="s">
        <v>366</v>
      </c>
      <c r="T11" s="1633"/>
      <c r="U11" s="1633"/>
      <c r="V11" s="1633"/>
      <c r="W11" s="1633"/>
      <c r="X11" s="1633"/>
      <c r="Y11" s="1633"/>
      <c r="Z11" s="698"/>
      <c r="AA11" s="698"/>
      <c r="AB11" s="1624" t="s">
        <v>282</v>
      </c>
      <c r="AC11" s="1624"/>
      <c r="AD11" s="1624"/>
      <c r="AE11" s="1624"/>
      <c r="AF11" s="1624"/>
      <c r="AG11" s="1624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4"/>
      <c r="B12" s="731" t="s">
        <v>3573</v>
      </c>
      <c r="C12" s="182" t="s">
        <v>3639</v>
      </c>
      <c r="D12" s="731"/>
      <c r="E12" s="195"/>
      <c r="F12" s="730" t="s">
        <v>1593</v>
      </c>
      <c r="G12" s="181" t="s">
        <v>498</v>
      </c>
      <c r="H12" s="707" t="s">
        <v>1187</v>
      </c>
      <c r="I12" s="183"/>
      <c r="J12" s="1108" t="s">
        <v>863</v>
      </c>
      <c r="K12" s="844" t="s">
        <v>493</v>
      </c>
      <c r="L12" s="820"/>
      <c r="M12" s="183"/>
      <c r="N12" s="1641" t="s">
        <v>489</v>
      </c>
      <c r="O12" s="1642"/>
      <c r="P12" s="1643"/>
      <c r="Q12" s="262"/>
      <c r="R12" s="437"/>
      <c r="S12" s="1644" t="s">
        <v>325</v>
      </c>
      <c r="T12" s="1644"/>
      <c r="U12" s="1644"/>
      <c r="V12" s="1644"/>
      <c r="W12" s="1644"/>
      <c r="X12" s="1644"/>
      <c r="Y12" s="1644"/>
      <c r="Z12" s="698"/>
      <c r="AA12" s="698"/>
      <c r="AB12" s="1624" t="s">
        <v>284</v>
      </c>
      <c r="AC12" s="1624"/>
      <c r="AD12" s="1624"/>
      <c r="AE12" s="1624"/>
      <c r="AF12" s="1624"/>
      <c r="AG12" s="1624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82" t="s">
        <v>3569</v>
      </c>
      <c r="C13" s="782" t="s">
        <v>3630</v>
      </c>
      <c r="D13" s="425" t="s">
        <v>3568</v>
      </c>
      <c r="E13" s="194"/>
      <c r="F13" s="730" t="s">
        <v>1594</v>
      </c>
      <c r="G13" s="181" t="s">
        <v>498</v>
      </c>
      <c r="H13" s="729" t="s">
        <v>822</v>
      </c>
      <c r="I13" s="183"/>
      <c r="J13" s="820" t="s">
        <v>884</v>
      </c>
      <c r="K13" s="820" t="s">
        <v>494</v>
      </c>
      <c r="L13" s="820"/>
      <c r="M13" s="183"/>
      <c r="N13" s="1625" t="s">
        <v>482</v>
      </c>
      <c r="O13" s="1626"/>
      <c r="P13" s="1627"/>
      <c r="Q13" s="262"/>
      <c r="R13" s="438"/>
      <c r="S13" s="1613"/>
      <c r="T13" s="1613"/>
      <c r="U13" s="1613"/>
      <c r="V13" s="1613"/>
      <c r="W13" s="1613"/>
      <c r="X13" s="1613"/>
      <c r="Y13" s="1613"/>
      <c r="Z13" s="698"/>
      <c r="AA13" s="698"/>
      <c r="AB13" s="1624" t="s">
        <v>286</v>
      </c>
      <c r="AC13" s="1624"/>
      <c r="AD13" s="1624"/>
      <c r="AE13" s="1624"/>
      <c r="AF13" s="1624"/>
      <c r="AG13" s="1624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82" t="s">
        <v>3572</v>
      </c>
      <c r="C14" s="782" t="s">
        <v>3631</v>
      </c>
      <c r="D14" s="425" t="s">
        <v>3571</v>
      </c>
      <c r="E14" s="194"/>
      <c r="F14" s="730" t="s">
        <v>1595</v>
      </c>
      <c r="G14" s="181" t="s">
        <v>615</v>
      </c>
      <c r="H14" s="345"/>
      <c r="I14" s="187"/>
      <c r="J14" s="820" t="s">
        <v>883</v>
      </c>
      <c r="K14" s="820" t="s">
        <v>496</v>
      </c>
      <c r="L14" s="820" t="s">
        <v>3538</v>
      </c>
      <c r="M14" s="191"/>
      <c r="N14" s="1094" t="s">
        <v>426</v>
      </c>
      <c r="O14" s="1095" t="s">
        <v>477</v>
      </c>
      <c r="P14" s="1096" t="s">
        <v>476</v>
      </c>
      <c r="Q14" s="262"/>
      <c r="R14" s="438"/>
      <c r="S14" s="1613"/>
      <c r="T14" s="1613"/>
      <c r="U14" s="1613"/>
      <c r="V14" s="1613"/>
      <c r="W14" s="1613"/>
      <c r="X14" s="1613"/>
      <c r="Y14" s="1613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5"/>
      <c r="B15" s="425" t="s">
        <v>3582</v>
      </c>
      <c r="C15" s="782" t="s">
        <v>3632</v>
      </c>
      <c r="D15" s="425" t="s">
        <v>3583</v>
      </c>
      <c r="E15" s="194"/>
      <c r="F15" s="733" t="s">
        <v>1596</v>
      </c>
      <c r="G15" s="181" t="s">
        <v>493</v>
      </c>
      <c r="H15" s="707" t="s">
        <v>527</v>
      </c>
      <c r="I15" s="183"/>
      <c r="J15" s="820" t="s">
        <v>920</v>
      </c>
      <c r="K15" s="820" t="s">
        <v>502</v>
      </c>
      <c r="L15" s="820" t="s">
        <v>503</v>
      </c>
      <c r="M15" s="183"/>
      <c r="N15" s="1097" t="s">
        <v>425</v>
      </c>
      <c r="O15" s="1098" t="s">
        <v>479</v>
      </c>
      <c r="P15" s="1091" t="s">
        <v>473</v>
      </c>
      <c r="Q15" s="262"/>
      <c r="R15" s="438"/>
      <c r="S15" s="1613" t="s">
        <v>275</v>
      </c>
      <c r="T15" s="1613"/>
      <c r="U15" s="1613"/>
      <c r="V15" s="1613"/>
      <c r="W15" s="1613"/>
      <c r="X15" s="1613"/>
      <c r="Y15" s="1613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425" t="s">
        <v>3591</v>
      </c>
      <c r="C16" s="782" t="s">
        <v>3633</v>
      </c>
      <c r="D16" s="425" t="s">
        <v>3590</v>
      </c>
      <c r="E16" s="195"/>
      <c r="F16" s="733" t="s">
        <v>328</v>
      </c>
      <c r="G16" s="181" t="s">
        <v>1157</v>
      </c>
      <c r="H16" s="707" t="s">
        <v>1156</v>
      </c>
      <c r="I16" s="187"/>
      <c r="J16" s="192"/>
      <c r="K16" s="192"/>
      <c r="L16" s="192"/>
      <c r="M16" s="191"/>
      <c r="N16" s="1099" t="s">
        <v>426</v>
      </c>
      <c r="O16" s="1095" t="s">
        <v>478</v>
      </c>
      <c r="P16" s="1096" t="s">
        <v>476</v>
      </c>
      <c r="Q16" s="262"/>
      <c r="R16" s="438"/>
      <c r="S16" s="698"/>
      <c r="T16" s="1613" t="s">
        <v>277</v>
      </c>
      <c r="U16" s="1613"/>
      <c r="V16" s="1613"/>
      <c r="W16" s="1613"/>
      <c r="X16" s="1613"/>
      <c r="Y16" s="1613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4"/>
      <c r="B17" s="782" t="s">
        <v>3598</v>
      </c>
      <c r="C17" s="782" t="s">
        <v>3634</v>
      </c>
      <c r="D17" s="425" t="s">
        <v>3599</v>
      </c>
      <c r="E17" s="195"/>
      <c r="F17" s="733" t="s">
        <v>506</v>
      </c>
      <c r="G17" s="181" t="s">
        <v>581</v>
      </c>
      <c r="H17" s="707" t="s">
        <v>1158</v>
      </c>
      <c r="I17" s="183"/>
      <c r="M17" s="183"/>
      <c r="N17" s="1097" t="s">
        <v>425</v>
      </c>
      <c r="O17" s="1098" t="s">
        <v>471</v>
      </c>
      <c r="P17" s="1088" t="s">
        <v>473</v>
      </c>
      <c r="Q17" s="242"/>
      <c r="R17" s="438"/>
      <c r="S17" s="698"/>
      <c r="T17" s="1613" t="s">
        <v>278</v>
      </c>
      <c r="U17" s="1613"/>
      <c r="V17" s="1613"/>
      <c r="W17" s="1613"/>
      <c r="X17" s="1613"/>
      <c r="Y17" s="1613"/>
      <c r="AB17" s="1606" t="s">
        <v>291</v>
      </c>
      <c r="AC17" s="1606"/>
      <c r="AD17" s="1606"/>
      <c r="AE17" s="1606"/>
      <c r="AF17" s="1606"/>
      <c r="AG17" s="1606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8" t="s">
        <v>3601</v>
      </c>
      <c r="C18" s="181" t="s">
        <v>3635</v>
      </c>
      <c r="D18" s="707" t="s">
        <v>3600</v>
      </c>
      <c r="E18" s="194"/>
      <c r="F18" s="733" t="s">
        <v>1597</v>
      </c>
      <c r="G18" s="181" t="s">
        <v>1167</v>
      </c>
      <c r="H18" s="729" t="s">
        <v>1168</v>
      </c>
      <c r="I18" s="183"/>
      <c r="M18" s="183"/>
      <c r="N18" s="1610" t="s">
        <v>491</v>
      </c>
      <c r="O18" s="1611"/>
      <c r="P18" s="1612"/>
      <c r="Q18" s="242"/>
      <c r="R18" s="438"/>
      <c r="S18" s="698"/>
      <c r="T18" s="1613" t="s">
        <v>280</v>
      </c>
      <c r="U18" s="1613"/>
      <c r="V18" s="1613"/>
      <c r="W18" s="1613"/>
      <c r="X18" s="1613"/>
      <c r="Y18" s="1613"/>
      <c r="AB18" s="1606" t="s">
        <v>293</v>
      </c>
      <c r="AC18" s="1606"/>
      <c r="AD18" s="1606"/>
      <c r="AE18" s="1606"/>
      <c r="AF18" s="1606"/>
      <c r="AG18" s="1606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5"/>
      <c r="B19" s="708" t="s">
        <v>3602</v>
      </c>
      <c r="C19" s="181" t="s">
        <v>3637</v>
      </c>
      <c r="D19" s="691"/>
      <c r="E19" s="194"/>
      <c r="F19" s="733" t="s">
        <v>1564</v>
      </c>
      <c r="G19" s="181" t="s">
        <v>979</v>
      </c>
      <c r="H19" s="707" t="s">
        <v>519</v>
      </c>
      <c r="I19" s="183"/>
      <c r="M19" s="183"/>
      <c r="N19" s="1100" t="s">
        <v>426</v>
      </c>
      <c r="O19" s="1101" t="s">
        <v>478</v>
      </c>
      <c r="P19" s="1102" t="s">
        <v>476</v>
      </c>
      <c r="Q19" s="242"/>
      <c r="R19" s="439"/>
      <c r="S19" s="698"/>
      <c r="T19" s="1613" t="s">
        <v>281</v>
      </c>
      <c r="U19" s="1613"/>
      <c r="V19" s="1613"/>
      <c r="W19" s="1613"/>
      <c r="X19" s="1613"/>
      <c r="Y19" s="1613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4"/>
      <c r="B20" s="181" t="s">
        <v>3603</v>
      </c>
      <c r="C20" s="181" t="s">
        <v>3636</v>
      </c>
      <c r="D20" s="848"/>
      <c r="E20" s="195"/>
      <c r="F20" s="770" t="s">
        <v>267</v>
      </c>
      <c r="G20" s="770" t="s">
        <v>1159</v>
      </c>
      <c r="H20" s="772" t="s">
        <v>1162</v>
      </c>
      <c r="I20" s="183"/>
      <c r="M20" s="183"/>
      <c r="N20" s="1103" t="s">
        <v>425</v>
      </c>
      <c r="O20" s="1104" t="s">
        <v>479</v>
      </c>
      <c r="P20" s="1105" t="s">
        <v>473</v>
      </c>
      <c r="Q20" s="242"/>
      <c r="R20" s="437"/>
      <c r="T20" s="1607"/>
      <c r="U20" s="1607"/>
      <c r="V20" s="1607"/>
      <c r="W20" s="1607"/>
      <c r="X20" s="1607"/>
      <c r="Y20" s="1607"/>
      <c r="AB20" s="1607" t="s">
        <v>296</v>
      </c>
      <c r="AC20" s="1607"/>
      <c r="AD20" s="1607"/>
      <c r="AE20" s="1607"/>
      <c r="AF20" s="1607"/>
      <c r="AG20" s="1607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24" t="s">
        <v>3604</v>
      </c>
      <c r="C21" s="724" t="s">
        <v>3638</v>
      </c>
      <c r="D21" s="798"/>
      <c r="E21" s="194"/>
      <c r="F21" s="749" t="s">
        <v>271</v>
      </c>
      <c r="G21" s="748" t="s">
        <v>1159</v>
      </c>
      <c r="H21" s="773" t="s">
        <v>1160</v>
      </c>
      <c r="I21" s="183"/>
      <c r="M21" s="187"/>
      <c r="N21" s="1106"/>
      <c r="O21" s="1107"/>
      <c r="P21" s="1107"/>
      <c r="Q21" s="242"/>
      <c r="R21" s="437"/>
      <c r="T21" s="1606" t="s">
        <v>283</v>
      </c>
      <c r="U21" s="1606"/>
      <c r="V21" s="1606"/>
      <c r="W21" s="1606"/>
      <c r="X21" s="1606"/>
      <c r="Y21" s="1606"/>
      <c r="AB21" s="1614" t="s">
        <v>297</v>
      </c>
      <c r="AC21" s="1614"/>
      <c r="AD21" s="1614"/>
      <c r="AE21" s="1614"/>
      <c r="AF21" s="1614"/>
      <c r="AG21" s="1614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911</v>
      </c>
      <c r="AMW21"/>
    </row>
    <row r="22" spans="1:59 1036:1037" ht="15" customHeight="1" x14ac:dyDescent="0.3">
      <c r="A22" s="196"/>
      <c r="B22" s="192"/>
      <c r="C22" s="192"/>
      <c r="D22" s="192"/>
      <c r="E22" s="262"/>
      <c r="F22" s="749" t="s">
        <v>62</v>
      </c>
      <c r="G22" s="748" t="s">
        <v>1159</v>
      </c>
      <c r="H22" s="773" t="s">
        <v>1161</v>
      </c>
      <c r="I22" s="183"/>
      <c r="M22" s="183"/>
      <c r="N22" s="1621" t="s">
        <v>522</v>
      </c>
      <c r="O22" s="1622"/>
      <c r="P22" s="1623"/>
      <c r="Q22" s="242"/>
      <c r="R22" s="438"/>
      <c r="T22" s="1606" t="s">
        <v>285</v>
      </c>
      <c r="U22" s="1606"/>
      <c r="V22" s="1606"/>
      <c r="W22" s="1606"/>
      <c r="X22" s="1606"/>
      <c r="Y22" s="1606"/>
      <c r="AB22" s="1607" t="s">
        <v>298</v>
      </c>
      <c r="AC22" s="1607"/>
      <c r="AD22" s="1607"/>
      <c r="AE22" s="1607"/>
      <c r="AF22" s="1607"/>
      <c r="AG22" s="1607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E23" s="194"/>
      <c r="F23" s="774" t="s">
        <v>61</v>
      </c>
      <c r="G23" s="775" t="s">
        <v>1159</v>
      </c>
      <c r="H23" s="776"/>
      <c r="I23" s="183"/>
      <c r="M23" s="183"/>
      <c r="N23" s="1615" t="s">
        <v>531</v>
      </c>
      <c r="O23" s="1616"/>
      <c r="P23" s="1617"/>
      <c r="Q23" s="242"/>
      <c r="R23" s="438"/>
      <c r="T23" s="1606" t="s">
        <v>1412</v>
      </c>
      <c r="U23" s="1606"/>
      <c r="V23" s="1606"/>
      <c r="W23" s="1606"/>
      <c r="X23" s="1606"/>
      <c r="Y23" s="1606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E24" s="195"/>
      <c r="F24" s="1578" t="s">
        <v>1195</v>
      </c>
      <c r="G24" s="1579"/>
      <c r="H24" s="1580"/>
      <c r="I24" s="183"/>
      <c r="M24" s="183"/>
      <c r="N24" s="1618" t="s">
        <v>530</v>
      </c>
      <c r="O24" s="1619"/>
      <c r="P24" s="1620"/>
      <c r="Q24" s="242"/>
      <c r="R24" s="438"/>
      <c r="S24" s="694" t="s">
        <v>287</v>
      </c>
      <c r="T24" s="1606" t="s">
        <v>288</v>
      </c>
      <c r="U24" s="1606"/>
      <c r="V24" s="1606"/>
      <c r="W24" s="1606"/>
      <c r="X24" s="1606"/>
      <c r="Y24" s="1606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D25" s="704"/>
      <c r="E25" s="194"/>
      <c r="F25" s="771" t="s">
        <v>447</v>
      </c>
      <c r="G25" s="748" t="s">
        <v>451</v>
      </c>
      <c r="H25" s="749" t="s">
        <v>1163</v>
      </c>
      <c r="I25" s="191"/>
      <c r="M25" s="187"/>
      <c r="N25" s="192"/>
      <c r="O25" s="189"/>
      <c r="P25" s="189"/>
      <c r="Q25" s="248"/>
      <c r="R25" s="436"/>
      <c r="T25" s="1606" t="s">
        <v>289</v>
      </c>
      <c r="U25" s="1606"/>
      <c r="V25" s="1606"/>
      <c r="W25" s="1606"/>
      <c r="X25" s="1606"/>
      <c r="Y25" s="1606"/>
      <c r="AA25" s="46"/>
      <c r="AB25" s="1608" t="s">
        <v>299</v>
      </c>
      <c r="AC25" s="1608"/>
      <c r="AD25" s="1608"/>
      <c r="AE25" s="1608"/>
      <c r="AF25" s="1608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E26" s="194"/>
      <c r="F26" s="771" t="s">
        <v>448</v>
      </c>
      <c r="G26" s="748" t="s">
        <v>451</v>
      </c>
      <c r="H26" s="748" t="s">
        <v>1164</v>
      </c>
      <c r="I26" s="183"/>
      <c r="M26" s="183"/>
      <c r="N26" s="114"/>
      <c r="O26" s="114"/>
      <c r="P26" s="114"/>
      <c r="Q26" s="283"/>
      <c r="R26" s="436"/>
      <c r="T26" s="1606" t="s">
        <v>290</v>
      </c>
      <c r="U26" s="1606"/>
      <c r="V26" s="1606"/>
      <c r="W26" s="1606"/>
      <c r="X26" s="1606"/>
      <c r="Y26" s="1606"/>
      <c r="AB26" s="1609" t="s">
        <v>300</v>
      </c>
      <c r="AC26" s="1609"/>
      <c r="AD26" s="1609"/>
      <c r="AE26" s="1609"/>
      <c r="AF26" s="1609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E27" s="194"/>
      <c r="F27" s="771" t="s">
        <v>709</v>
      </c>
      <c r="G27" s="748" t="s">
        <v>512</v>
      </c>
      <c r="H27" s="748" t="s">
        <v>514</v>
      </c>
      <c r="I27" s="183"/>
      <c r="M27" s="183"/>
      <c r="N27" s="197"/>
      <c r="O27" s="172"/>
      <c r="P27" s="172"/>
      <c r="Q27" s="283"/>
      <c r="R27" s="436"/>
      <c r="U27" s="1606" t="s">
        <v>292</v>
      </c>
      <c r="V27" s="1606"/>
      <c r="W27" s="1606"/>
      <c r="X27" s="1606"/>
      <c r="Y27" s="1606"/>
      <c r="AB27" s="1605" t="s">
        <v>301</v>
      </c>
      <c r="AC27" s="1605"/>
      <c r="AD27" s="1605"/>
      <c r="AE27" s="1605"/>
      <c r="AF27" s="1605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D28" s="704"/>
      <c r="E28" s="194"/>
      <c r="F28" s="748" t="s">
        <v>58</v>
      </c>
      <c r="G28" s="748" t="s">
        <v>513</v>
      </c>
      <c r="H28" s="748" t="s">
        <v>515</v>
      </c>
      <c r="I28" s="183"/>
      <c r="M28" s="183"/>
      <c r="N28" s="198"/>
      <c r="O28" s="172"/>
      <c r="P28" s="172"/>
      <c r="Q28" s="283"/>
      <c r="R28" s="436"/>
      <c r="U28" s="1606" t="s">
        <v>294</v>
      </c>
      <c r="V28" s="1606"/>
      <c r="W28" s="1606"/>
      <c r="X28" s="1606"/>
      <c r="Y28" s="1606"/>
      <c r="AB28" s="1591" t="s">
        <v>302</v>
      </c>
      <c r="AC28" s="1592"/>
      <c r="AD28" s="1592"/>
      <c r="AE28" s="1592"/>
      <c r="AF28" s="1593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E29" s="195"/>
      <c r="F29" s="748" t="s">
        <v>889</v>
      </c>
      <c r="G29" s="748" t="s">
        <v>516</v>
      </c>
      <c r="H29" s="748" t="s">
        <v>1155</v>
      </c>
      <c r="I29" s="183"/>
      <c r="M29" s="183"/>
      <c r="N29" s="184"/>
      <c r="O29" s="172"/>
      <c r="P29" s="172"/>
      <c r="Q29" s="283"/>
      <c r="U29" s="1606" t="s">
        <v>295</v>
      </c>
      <c r="V29" s="1606"/>
      <c r="W29" s="1606"/>
      <c r="X29" s="1606"/>
      <c r="Y29" s="1606"/>
      <c r="AB29" s="1596" t="s">
        <v>303</v>
      </c>
      <c r="AC29" s="1597"/>
      <c r="AD29" s="1597"/>
      <c r="AE29" s="1597"/>
      <c r="AF29" s="1598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E30" s="194"/>
      <c r="F30" s="769" t="s">
        <v>1598</v>
      </c>
      <c r="G30" s="769" t="s">
        <v>498</v>
      </c>
      <c r="H30" s="769" t="s">
        <v>1188</v>
      </c>
      <c r="I30" s="183"/>
      <c r="M30" s="183"/>
      <c r="N30" s="184"/>
      <c r="O30" s="172"/>
      <c r="P30" s="172"/>
      <c r="Q30" s="283"/>
      <c r="AB30" s="1591" t="s">
        <v>305</v>
      </c>
      <c r="AC30" s="1592"/>
      <c r="AD30" s="1592"/>
      <c r="AE30" s="1592"/>
      <c r="AF30" s="1593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E31" s="194"/>
      <c r="F31" s="730" t="s">
        <v>67</v>
      </c>
      <c r="G31" s="181" t="s">
        <v>511</v>
      </c>
      <c r="H31" s="707" t="s">
        <v>1180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591" t="s">
        <v>307</v>
      </c>
      <c r="AC31" s="1592"/>
      <c r="AD31" s="1592"/>
      <c r="AE31" s="1592"/>
      <c r="AF31" s="1593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E32" s="194"/>
      <c r="F32" s="733" t="s">
        <v>1599</v>
      </c>
      <c r="G32" s="181" t="s">
        <v>1147</v>
      </c>
      <c r="H32" s="707" t="s">
        <v>1181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591" t="s">
        <v>308</v>
      </c>
      <c r="AC32" s="1592"/>
      <c r="AD32" s="1592"/>
      <c r="AE32" s="1592"/>
      <c r="AF32" s="1593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5:59 1036:1037" ht="15" customHeight="1" x14ac:dyDescent="0.3">
      <c r="E33" s="194"/>
      <c r="F33" s="746" t="s">
        <v>1600</v>
      </c>
      <c r="G33" s="747" t="s">
        <v>1148</v>
      </c>
      <c r="H33" s="747" t="s">
        <v>1183</v>
      </c>
      <c r="I33" s="183"/>
      <c r="M33" s="183"/>
      <c r="N33" s="172" t="s">
        <v>534</v>
      </c>
      <c r="O33" s="172"/>
      <c r="P33" s="172"/>
      <c r="Q33" s="284"/>
      <c r="AB33" s="1602" t="s">
        <v>303</v>
      </c>
      <c r="AC33" s="1603"/>
      <c r="AD33" s="1603"/>
      <c r="AE33" s="1603"/>
      <c r="AF33" s="1604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5:59 1036:1037" ht="15" customHeight="1" x14ac:dyDescent="0.3">
      <c r="E34" s="195"/>
      <c r="F34" s="750" t="s">
        <v>1601</v>
      </c>
      <c r="G34" s="721" t="s">
        <v>510</v>
      </c>
      <c r="H34" s="751" t="s">
        <v>1182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596" t="s">
        <v>301</v>
      </c>
      <c r="AC34" s="1597"/>
      <c r="AD34" s="1597"/>
      <c r="AE34" s="1597"/>
      <c r="AF34" s="1598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5:59 1036:1037" ht="15" customHeight="1" x14ac:dyDescent="0.3">
      <c r="E35" s="195"/>
      <c r="F35" s="752" t="s">
        <v>1602</v>
      </c>
      <c r="G35" s="752" t="s">
        <v>509</v>
      </c>
      <c r="H35" s="752" t="s">
        <v>1194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91" t="s">
        <v>302</v>
      </c>
      <c r="AC35" s="1592"/>
      <c r="AD35" s="1592"/>
      <c r="AE35" s="1592"/>
      <c r="AF35" s="1593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5:59 1036:1037" ht="15" customHeight="1" x14ac:dyDescent="0.3">
      <c r="E36" s="194"/>
      <c r="F36" s="763" t="s">
        <v>1603</v>
      </c>
      <c r="G36" s="721"/>
      <c r="H36" s="761" t="s">
        <v>1150</v>
      </c>
      <c r="I36" s="183"/>
      <c r="M36" s="183"/>
      <c r="Q36" s="284"/>
      <c r="S36" s="694" t="s">
        <v>318</v>
      </c>
      <c r="AA36" s="53"/>
      <c r="AB36" s="1591" t="s">
        <v>310</v>
      </c>
      <c r="AC36" s="1592"/>
      <c r="AD36" s="1592"/>
      <c r="AE36" s="1592"/>
      <c r="AF36" s="1593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5:59 1036:1037" ht="15" customHeight="1" x14ac:dyDescent="0.3">
      <c r="E37" s="195"/>
      <c r="F37" s="763" t="s">
        <v>1604</v>
      </c>
      <c r="G37" s="721"/>
      <c r="H37" s="751"/>
      <c r="I37" s="183"/>
      <c r="M37" s="183"/>
      <c r="Q37" s="284"/>
      <c r="S37" s="694" t="s">
        <v>319</v>
      </c>
      <c r="AA37" s="53"/>
      <c r="AB37" s="1596" t="s">
        <v>303</v>
      </c>
      <c r="AC37" s="1597"/>
      <c r="AD37" s="1597"/>
      <c r="AE37" s="1597"/>
      <c r="AF37" s="1598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5:59 1036:1037" ht="15" customHeight="1" x14ac:dyDescent="0.3">
      <c r="E38" s="195"/>
      <c r="F38" s="763" t="s">
        <v>543</v>
      </c>
      <c r="G38" s="721"/>
      <c r="H38" s="751"/>
      <c r="I38" s="183"/>
      <c r="M38" s="183"/>
      <c r="N38" s="344" t="s">
        <v>798</v>
      </c>
      <c r="Q38" s="239"/>
      <c r="S38" s="694" t="s">
        <v>321</v>
      </c>
      <c r="Y38" s="162"/>
      <c r="AA38" s="53" t="s">
        <v>306</v>
      </c>
      <c r="AB38" s="1591" t="s">
        <v>305</v>
      </c>
      <c r="AC38" s="1592"/>
      <c r="AD38" s="1592"/>
      <c r="AE38" s="1592"/>
      <c r="AF38" s="1593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5:59 1036:1037" ht="15" customHeight="1" x14ac:dyDescent="0.3">
      <c r="E39" s="195"/>
      <c r="F39" s="764" t="s">
        <v>544</v>
      </c>
      <c r="G39" s="759" t="s">
        <v>1145</v>
      </c>
      <c r="H39" s="759"/>
      <c r="I39" s="183"/>
      <c r="M39" s="183"/>
      <c r="N39" s="445" t="s">
        <v>799</v>
      </c>
      <c r="Q39" s="239"/>
      <c r="S39" s="694" t="s">
        <v>322</v>
      </c>
      <c r="AA39" s="53" t="s">
        <v>306</v>
      </c>
      <c r="AB39" s="1591" t="s">
        <v>307</v>
      </c>
      <c r="AC39" s="1592"/>
      <c r="AD39" s="1592"/>
      <c r="AE39" s="1592"/>
      <c r="AF39" s="1593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5:59 1036:1037" ht="15" customHeight="1" x14ac:dyDescent="0.3">
      <c r="E40" s="195"/>
      <c r="F40" s="833" t="s">
        <v>1605</v>
      </c>
      <c r="G40" s="833" t="s">
        <v>1171</v>
      </c>
      <c r="H40" s="833" t="s">
        <v>1178</v>
      </c>
      <c r="I40" s="183"/>
      <c r="M40" s="183"/>
      <c r="Q40" s="239"/>
      <c r="S40" s="694" t="s">
        <v>327</v>
      </c>
      <c r="AA40" s="53" t="s">
        <v>306</v>
      </c>
      <c r="AB40" s="1591" t="s">
        <v>311</v>
      </c>
      <c r="AC40" s="1592"/>
      <c r="AD40" s="1592"/>
      <c r="AE40" s="1592"/>
      <c r="AF40" s="1593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5:59 1036:1037" ht="15" customHeight="1" x14ac:dyDescent="0.3">
      <c r="E41" s="195"/>
      <c r="F41" s="824" t="s">
        <v>1606</v>
      </c>
      <c r="G41" s="824" t="s">
        <v>1171</v>
      </c>
      <c r="H41" s="824" t="s">
        <v>1179</v>
      </c>
      <c r="I41" s="183"/>
      <c r="L41" s="114" t="s">
        <v>3173</v>
      </c>
      <c r="M41" s="183"/>
      <c r="Q41" s="239"/>
      <c r="S41" s="694" t="s">
        <v>323</v>
      </c>
      <c r="AA41" s="53"/>
      <c r="AB41" s="1591" t="s">
        <v>312</v>
      </c>
      <c r="AC41" s="1592"/>
      <c r="AD41" s="1592"/>
      <c r="AE41" s="1592"/>
      <c r="AF41" s="1593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5:59 1036:1037" ht="15" customHeight="1" x14ac:dyDescent="0.3">
      <c r="E42" s="195"/>
      <c r="F42" s="824" t="s">
        <v>862</v>
      </c>
      <c r="G42" s="824" t="s">
        <v>1189</v>
      </c>
      <c r="H42" s="824" t="s">
        <v>1166</v>
      </c>
      <c r="I42" s="183"/>
      <c r="L42" s="1165" t="s">
        <v>3615</v>
      </c>
      <c r="M42" s="183"/>
      <c r="N42" s="175" t="s">
        <v>800</v>
      </c>
      <c r="Q42" s="239"/>
      <c r="AA42" s="53"/>
      <c r="AB42" s="1591" t="s">
        <v>313</v>
      </c>
      <c r="AC42" s="1592"/>
      <c r="AD42" s="1592"/>
      <c r="AE42" s="1592"/>
      <c r="AF42" s="1593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5:59 1036:1037" ht="15" customHeight="1" x14ac:dyDescent="0.3">
      <c r="E43" s="195"/>
      <c r="F43" s="824" t="s">
        <v>1607</v>
      </c>
      <c r="G43" s="824" t="s">
        <v>501</v>
      </c>
      <c r="H43" s="824" t="s">
        <v>1190</v>
      </c>
      <c r="I43" s="183"/>
      <c r="L43" s="1220" t="s">
        <v>3616</v>
      </c>
      <c r="M43" s="183"/>
      <c r="N43" s="175" t="s">
        <v>612</v>
      </c>
      <c r="O43" s="175" t="s">
        <v>823</v>
      </c>
      <c r="Q43" s="239"/>
      <c r="AA43" s="54"/>
      <c r="AB43" s="1599" t="s">
        <v>314</v>
      </c>
      <c r="AC43" s="1600"/>
      <c r="AD43" s="1600"/>
      <c r="AE43" s="1600"/>
      <c r="AF43" s="1601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5:59 1036:1037" ht="15" customHeight="1" x14ac:dyDescent="0.3">
      <c r="E44" s="195"/>
      <c r="F44" s="834" t="s">
        <v>1608</v>
      </c>
      <c r="G44" s="834" t="s">
        <v>501</v>
      </c>
      <c r="H44" s="834" t="s">
        <v>1191</v>
      </c>
      <c r="I44" s="191"/>
      <c r="L44" s="1220" t="s">
        <v>3617</v>
      </c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5:59 1036:1037" ht="15" customHeight="1" x14ac:dyDescent="0.3">
      <c r="E45" s="709"/>
      <c r="F45" s="835" t="s">
        <v>893</v>
      </c>
      <c r="G45" s="836" t="s">
        <v>510</v>
      </c>
      <c r="H45" s="836"/>
      <c r="I45" s="183"/>
      <c r="L45" s="1220" t="s">
        <v>720</v>
      </c>
      <c r="M45" s="183"/>
      <c r="N45" s="175" t="s">
        <v>614</v>
      </c>
      <c r="Q45" s="283"/>
      <c r="AB45" s="46"/>
      <c r="AX45" s="694" t="s">
        <v>438</v>
      </c>
    </row>
    <row r="46" spans="5:59 1036:1037" ht="15" customHeight="1" x14ac:dyDescent="0.3">
      <c r="E46" s="709"/>
      <c r="F46" s="837" t="s">
        <v>886</v>
      </c>
      <c r="G46" s="838" t="s">
        <v>1170</v>
      </c>
      <c r="H46" s="838" t="s">
        <v>1196</v>
      </c>
      <c r="I46" s="183"/>
      <c r="L46" s="1165" t="s">
        <v>3618</v>
      </c>
      <c r="M46" s="183"/>
      <c r="N46" s="175" t="s">
        <v>529</v>
      </c>
      <c r="Q46" s="283"/>
      <c r="AX46" s="694"/>
      <c r="AY46" s="694" t="s">
        <v>425</v>
      </c>
    </row>
    <row r="47" spans="5:59 1036:1037" ht="15" customHeight="1" x14ac:dyDescent="0.3">
      <c r="E47" s="194"/>
      <c r="F47" s="839" t="s">
        <v>848</v>
      </c>
      <c r="G47" s="820" t="s">
        <v>1169</v>
      </c>
      <c r="H47" s="820"/>
      <c r="I47" s="183"/>
      <c r="L47" s="1165" t="s">
        <v>3619</v>
      </c>
      <c r="M47" s="183"/>
      <c r="N47" s="175" t="s">
        <v>626</v>
      </c>
      <c r="Q47" s="283"/>
    </row>
    <row r="48" spans="5:59 1036:1037" ht="15" customHeight="1" x14ac:dyDescent="0.3">
      <c r="E48" s="194"/>
      <c r="F48" s="839" t="s">
        <v>1609</v>
      </c>
      <c r="G48" s="820" t="s">
        <v>513</v>
      </c>
      <c r="H48" s="820" t="s">
        <v>1192</v>
      </c>
      <c r="I48" s="183"/>
      <c r="L48" s="1220" t="s">
        <v>1588</v>
      </c>
      <c r="M48" s="183"/>
      <c r="N48" s="175" t="s">
        <v>731</v>
      </c>
      <c r="Q48" s="283"/>
    </row>
    <row r="49" spans="5:1039" ht="15" customHeight="1" x14ac:dyDescent="0.3">
      <c r="E49" s="194"/>
      <c r="F49" s="840" t="s">
        <v>1610</v>
      </c>
      <c r="G49" s="841" t="s">
        <v>513</v>
      </c>
      <c r="H49" s="841" t="s">
        <v>1193</v>
      </c>
      <c r="I49" s="183"/>
      <c r="L49" s="1220" t="s">
        <v>1579</v>
      </c>
      <c r="M49" s="183"/>
      <c r="N49" s="175" t="s">
        <v>818</v>
      </c>
      <c r="O49" s="175" t="s">
        <v>801</v>
      </c>
      <c r="Q49" s="283"/>
    </row>
    <row r="50" spans="5:1039" ht="15" customHeight="1" x14ac:dyDescent="0.3">
      <c r="E50" s="766"/>
      <c r="F50" s="755" t="s">
        <v>860</v>
      </c>
      <c r="G50" s="756" t="s">
        <v>497</v>
      </c>
      <c r="H50" s="756" t="s">
        <v>1198</v>
      </c>
      <c r="I50" s="183"/>
      <c r="L50" s="1220" t="s">
        <v>3559</v>
      </c>
      <c r="M50" s="183"/>
      <c r="O50" s="436" t="s">
        <v>802</v>
      </c>
      <c r="Q50" s="283"/>
    </row>
    <row r="51" spans="5:1039" ht="15" customHeight="1" x14ac:dyDescent="0.3">
      <c r="E51" s="767"/>
      <c r="F51" s="754" t="s">
        <v>1611</v>
      </c>
      <c r="G51" s="753" t="s">
        <v>498</v>
      </c>
      <c r="H51" s="753" t="s">
        <v>1197</v>
      </c>
      <c r="I51" s="183"/>
      <c r="L51" s="1220" t="s">
        <v>3174</v>
      </c>
      <c r="M51" s="183"/>
      <c r="N51" s="175" t="s">
        <v>803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5:1039" ht="15" customHeight="1" x14ac:dyDescent="0.3">
      <c r="E52" s="767"/>
      <c r="F52" s="757" t="s">
        <v>1572</v>
      </c>
      <c r="G52" s="758" t="s">
        <v>498</v>
      </c>
      <c r="H52" s="758" t="s">
        <v>1165</v>
      </c>
      <c r="I52" s="183"/>
      <c r="L52" s="1220" t="s">
        <v>3620</v>
      </c>
      <c r="M52" s="183"/>
      <c r="N52" s="175" t="s">
        <v>820</v>
      </c>
      <c r="O52" s="175" t="s">
        <v>821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5:1039" ht="15" customHeight="1" x14ac:dyDescent="0.3">
      <c r="E53" s="767"/>
      <c r="F53" s="1109" t="s">
        <v>1612</v>
      </c>
      <c r="G53" s="1110" t="s">
        <v>1411</v>
      </c>
      <c r="H53" s="1110" t="s">
        <v>1185</v>
      </c>
      <c r="I53" s="765"/>
      <c r="M53" s="1485"/>
      <c r="N53" s="175" t="s">
        <v>742</v>
      </c>
      <c r="O53" s="175" t="s">
        <v>822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5:1039" ht="15" customHeight="1" x14ac:dyDescent="0.3">
      <c r="E54" s="767"/>
      <c r="F54" s="1111" t="s">
        <v>1613</v>
      </c>
      <c r="G54" s="1112" t="s">
        <v>498</v>
      </c>
      <c r="H54" s="1112" t="s">
        <v>1177</v>
      </c>
      <c r="I54" s="191"/>
      <c r="N54" s="175" t="s">
        <v>819</v>
      </c>
      <c r="O54" s="175" t="s">
        <v>822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5:1039" ht="15" customHeight="1" x14ac:dyDescent="0.3">
      <c r="E55" s="767"/>
      <c r="F55" s="1111" t="s">
        <v>1614</v>
      </c>
      <c r="G55" s="1112" t="s">
        <v>498</v>
      </c>
      <c r="H55" s="1112" t="s">
        <v>1184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5:1039" ht="15" customHeight="1" x14ac:dyDescent="0.3">
      <c r="E56" s="767"/>
      <c r="F56" s="1111" t="s">
        <v>1615</v>
      </c>
      <c r="G56" s="1112" t="s">
        <v>498</v>
      </c>
      <c r="H56" s="1112"/>
      <c r="I56" s="191"/>
      <c r="K56" s="1481" t="s">
        <v>3559</v>
      </c>
      <c r="L56" s="1482"/>
      <c r="M56" s="1494" t="s">
        <v>3564</v>
      </c>
      <c r="N56" s="1495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5:1039" ht="15" customHeight="1" x14ac:dyDescent="0.3">
      <c r="E57" s="767"/>
      <c r="F57" s="1594" t="s">
        <v>523</v>
      </c>
      <c r="G57" s="1550"/>
      <c r="H57" s="1595"/>
      <c r="I57" s="191"/>
      <c r="K57" s="931" t="s">
        <v>3560</v>
      </c>
      <c r="L57" s="931" t="s">
        <v>1094</v>
      </c>
      <c r="M57" s="1486"/>
      <c r="Q57" s="283"/>
    </row>
    <row r="58" spans="5:1039" ht="15" customHeight="1" x14ac:dyDescent="0.3">
      <c r="E58" s="767"/>
      <c r="F58" s="729" t="s">
        <v>897</v>
      </c>
      <c r="G58" s="180" t="s">
        <v>520</v>
      </c>
      <c r="H58" s="728"/>
      <c r="I58" s="191"/>
      <c r="K58" s="1489" t="s">
        <v>3577</v>
      </c>
      <c r="L58" s="1489" t="s">
        <v>3576</v>
      </c>
      <c r="M58" s="1490"/>
      <c r="Q58" s="283"/>
    </row>
    <row r="59" spans="5:1039" ht="15" customHeight="1" x14ac:dyDescent="0.3">
      <c r="E59" s="767"/>
      <c r="F59" s="181" t="s">
        <v>1597</v>
      </c>
      <c r="G59" s="181" t="s">
        <v>1176</v>
      </c>
      <c r="H59" s="730"/>
      <c r="I59" s="191"/>
      <c r="K59" s="1489"/>
      <c r="L59" s="1489" t="s">
        <v>3574</v>
      </c>
      <c r="M59" s="1490"/>
      <c r="Q59" s="283"/>
    </row>
    <row r="60" spans="5:1039" ht="15" customHeight="1" x14ac:dyDescent="0.3">
      <c r="E60" s="767"/>
      <c r="F60" s="181" t="s">
        <v>1596</v>
      </c>
      <c r="G60" s="181" t="s">
        <v>521</v>
      </c>
      <c r="H60" s="730"/>
      <c r="I60" s="191"/>
      <c r="K60" s="1489"/>
      <c r="L60" s="1489" t="s">
        <v>3578</v>
      </c>
      <c r="M60" s="1490"/>
    </row>
    <row r="61" spans="5:1039" ht="15" customHeight="1" x14ac:dyDescent="0.3">
      <c r="E61" s="767"/>
      <c r="F61" s="181" t="s">
        <v>328</v>
      </c>
      <c r="G61" s="181" t="s">
        <v>1144</v>
      </c>
      <c r="H61" s="730"/>
      <c r="I61" s="191"/>
      <c r="K61" s="1489"/>
      <c r="L61" s="1489" t="s">
        <v>3580</v>
      </c>
      <c r="M61" s="1491" t="s">
        <v>453</v>
      </c>
    </row>
    <row r="62" spans="5:1039" ht="15" customHeight="1" x14ac:dyDescent="0.3">
      <c r="E62" s="767"/>
      <c r="F62" s="848"/>
      <c r="G62" s="181"/>
      <c r="H62" s="849"/>
      <c r="I62" s="191"/>
      <c r="K62" s="1489"/>
      <c r="L62" s="1489" t="s">
        <v>3581</v>
      </c>
      <c r="M62" s="1491" t="s">
        <v>453</v>
      </c>
      <c r="R62" s="1483"/>
      <c r="S62" s="1483"/>
      <c r="T62" s="1483"/>
      <c r="U62" s="1483"/>
      <c r="V62" s="1483"/>
      <c r="W62" s="1483"/>
      <c r="X62" s="1483"/>
      <c r="Y62" s="1483"/>
      <c r="Z62" s="1483"/>
      <c r="AA62" s="1483"/>
      <c r="AB62" s="1483"/>
      <c r="AC62" s="1483"/>
      <c r="AD62" s="1483"/>
      <c r="AE62" s="1483"/>
      <c r="AF62" s="1483"/>
      <c r="AG62" s="1483"/>
      <c r="AH62" s="1483"/>
      <c r="AI62" s="1483"/>
      <c r="AJ62" s="1483"/>
      <c r="AK62" s="1483"/>
      <c r="AL62" s="1483"/>
      <c r="AM62" s="1483"/>
      <c r="AO62" s="1483"/>
      <c r="AP62" s="1483"/>
      <c r="AQ62" s="1483"/>
      <c r="AR62" s="1483"/>
      <c r="AS62" s="1483"/>
      <c r="AT62" s="1483"/>
      <c r="AU62" s="1483"/>
      <c r="AV62" s="1483"/>
      <c r="AW62" s="1483"/>
      <c r="AY62" s="1483"/>
      <c r="AZ62" s="1483"/>
      <c r="BA62" s="1483"/>
      <c r="BB62" s="1483"/>
      <c r="BC62" s="1483"/>
      <c r="BD62" s="1483"/>
      <c r="BE62" s="1483"/>
      <c r="BF62" s="1483"/>
      <c r="BG62" s="1483"/>
      <c r="BH62" s="1483"/>
      <c r="BI62" s="1483"/>
      <c r="BJ62" s="1483"/>
      <c r="BK62" s="1483"/>
      <c r="BL62" s="1483"/>
      <c r="BM62" s="1483"/>
      <c r="BN62" s="1483"/>
      <c r="BO62" s="1483"/>
      <c r="BP62" s="1483"/>
      <c r="BQ62" s="1483"/>
      <c r="BR62" s="1483"/>
      <c r="BS62" s="1483"/>
      <c r="BT62" s="1483"/>
      <c r="BU62" s="1483"/>
      <c r="BV62" s="1483"/>
      <c r="BW62" s="1483"/>
      <c r="BX62" s="1483"/>
      <c r="BY62" s="1483"/>
      <c r="BZ62" s="1483"/>
      <c r="CA62" s="1483"/>
      <c r="CB62" s="1483"/>
      <c r="CC62" s="1483"/>
      <c r="CD62" s="1483"/>
      <c r="CE62" s="1483"/>
      <c r="CF62" s="1483"/>
      <c r="CG62" s="1483"/>
      <c r="CH62" s="1483"/>
      <c r="CI62" s="1483"/>
      <c r="CJ62" s="1483"/>
      <c r="CK62" s="1483"/>
      <c r="CL62" s="1483"/>
      <c r="CM62" s="1483"/>
      <c r="CN62" s="1483"/>
      <c r="CO62" s="1483"/>
      <c r="CP62" s="1483"/>
      <c r="CQ62" s="1483"/>
      <c r="CR62" s="1483"/>
      <c r="CS62" s="1483"/>
      <c r="CT62" s="1483"/>
      <c r="CU62" s="1483"/>
      <c r="CV62" s="1483"/>
      <c r="CW62" s="1483"/>
      <c r="CX62" s="1483"/>
      <c r="CY62" s="1483"/>
      <c r="CZ62" s="1483"/>
      <c r="DA62" s="1483"/>
      <c r="DB62" s="1483"/>
      <c r="DC62" s="1483"/>
      <c r="DD62" s="1483"/>
      <c r="DE62" s="1483"/>
      <c r="DF62" s="1483"/>
      <c r="DG62" s="1483"/>
      <c r="DH62" s="1483"/>
      <c r="DI62" s="1483"/>
      <c r="DJ62" s="1483"/>
      <c r="DK62" s="1483"/>
      <c r="DL62" s="1483"/>
      <c r="DM62" s="1483"/>
      <c r="DN62" s="1483"/>
      <c r="DO62" s="1483"/>
      <c r="DP62" s="1483"/>
      <c r="DQ62" s="1483"/>
      <c r="DR62" s="1483"/>
      <c r="DS62" s="1483"/>
      <c r="DT62" s="1483"/>
      <c r="DU62" s="1483"/>
      <c r="DV62" s="1483"/>
      <c r="DW62" s="1483"/>
      <c r="DX62" s="1483"/>
      <c r="DY62" s="1483"/>
      <c r="DZ62" s="1483"/>
      <c r="EA62" s="1483"/>
      <c r="EB62" s="1483"/>
      <c r="EC62" s="1483"/>
      <c r="ED62" s="1483"/>
      <c r="EE62" s="1483"/>
      <c r="EF62" s="1483"/>
      <c r="EG62" s="1483"/>
      <c r="EH62" s="1483"/>
      <c r="EI62" s="1483"/>
      <c r="EJ62" s="1483"/>
      <c r="EK62" s="1483"/>
      <c r="EL62" s="1483"/>
      <c r="EM62" s="1483"/>
      <c r="EN62" s="1483"/>
      <c r="EO62" s="1483"/>
      <c r="EP62" s="1483"/>
      <c r="EQ62" s="1483"/>
      <c r="ER62" s="1483"/>
      <c r="ES62" s="1483"/>
      <c r="ET62" s="1483"/>
      <c r="EU62" s="1483"/>
      <c r="EV62" s="1483"/>
      <c r="EW62" s="1483"/>
      <c r="EX62" s="1483"/>
      <c r="EY62" s="1483"/>
      <c r="EZ62" s="1483"/>
      <c r="FA62" s="1483"/>
      <c r="FB62" s="1483"/>
      <c r="FC62" s="1483"/>
      <c r="FD62" s="1483"/>
      <c r="FE62" s="1483"/>
      <c r="FF62" s="1483"/>
      <c r="FG62" s="1483"/>
      <c r="FH62" s="1483"/>
      <c r="FI62" s="1483"/>
      <c r="FJ62" s="1483"/>
      <c r="FK62" s="1483"/>
      <c r="FL62" s="1483"/>
      <c r="FM62" s="1483"/>
      <c r="FN62" s="1483"/>
      <c r="FO62" s="1483"/>
      <c r="FP62" s="1483"/>
      <c r="FQ62" s="1483"/>
      <c r="FR62" s="1483"/>
      <c r="FS62" s="1483"/>
      <c r="FT62" s="1483"/>
      <c r="FU62" s="1483"/>
      <c r="FV62" s="1483"/>
      <c r="FW62" s="1483"/>
      <c r="FX62" s="1483"/>
      <c r="FY62" s="1483"/>
      <c r="FZ62" s="1483"/>
      <c r="GA62" s="1483"/>
      <c r="GB62" s="1483"/>
      <c r="GC62" s="1483"/>
      <c r="GD62" s="1483"/>
      <c r="GE62" s="1483"/>
      <c r="GF62" s="1483"/>
      <c r="GG62" s="1483"/>
      <c r="GH62" s="1483"/>
      <c r="GI62" s="1483"/>
      <c r="GJ62" s="1483"/>
      <c r="GK62" s="1483"/>
      <c r="GL62" s="1483"/>
      <c r="GM62" s="1483"/>
      <c r="GN62" s="1483"/>
      <c r="GO62" s="1483"/>
      <c r="GP62" s="1483"/>
      <c r="GQ62" s="1483"/>
      <c r="GR62" s="1483"/>
      <c r="GS62" s="1483"/>
      <c r="GT62" s="1483"/>
      <c r="GU62" s="1483"/>
      <c r="GV62" s="1483"/>
      <c r="GW62" s="1483"/>
      <c r="GX62" s="1483"/>
      <c r="GY62" s="1483"/>
      <c r="GZ62" s="1483"/>
      <c r="HA62" s="1483"/>
      <c r="HB62" s="1483"/>
      <c r="HC62" s="1483"/>
      <c r="HD62" s="1483"/>
      <c r="HE62" s="1483"/>
      <c r="HF62" s="1483"/>
      <c r="HG62" s="1483"/>
      <c r="HH62" s="1483"/>
      <c r="HI62" s="1483"/>
      <c r="HJ62" s="1483"/>
      <c r="HK62" s="1483"/>
      <c r="HL62" s="1483"/>
      <c r="HM62" s="1483"/>
      <c r="HN62" s="1483"/>
      <c r="HO62" s="1483"/>
      <c r="HP62" s="1483"/>
      <c r="HQ62" s="1483"/>
      <c r="HR62" s="1483"/>
      <c r="HS62" s="1483"/>
      <c r="HT62" s="1483"/>
      <c r="HU62" s="1483"/>
      <c r="HV62" s="1483"/>
      <c r="HW62" s="1483"/>
      <c r="HX62" s="1483"/>
      <c r="HY62" s="1483"/>
      <c r="HZ62" s="1483"/>
      <c r="IA62" s="1483"/>
      <c r="IB62" s="1483"/>
      <c r="IC62" s="1483"/>
      <c r="ID62" s="1483"/>
      <c r="IE62" s="1483"/>
      <c r="IF62" s="1483"/>
      <c r="IG62" s="1483"/>
      <c r="IH62" s="1483"/>
      <c r="II62" s="1483"/>
      <c r="IJ62" s="1483"/>
      <c r="IK62" s="1483"/>
      <c r="IL62" s="1483"/>
      <c r="IM62" s="1483"/>
      <c r="IN62" s="1483"/>
      <c r="IO62" s="1483"/>
      <c r="IP62" s="1483"/>
      <c r="IQ62" s="1483"/>
      <c r="IR62" s="1483"/>
      <c r="IS62" s="1483"/>
      <c r="IT62" s="1483"/>
      <c r="IU62" s="1483"/>
      <c r="IV62" s="1483"/>
      <c r="IW62" s="1483"/>
      <c r="IX62" s="1483"/>
      <c r="IY62" s="1483"/>
      <c r="IZ62" s="1483"/>
      <c r="JA62" s="1483"/>
      <c r="JB62" s="1483"/>
      <c r="JC62" s="1483"/>
      <c r="JD62" s="1483"/>
      <c r="JE62" s="1483"/>
      <c r="JF62" s="1483"/>
      <c r="JG62" s="1483"/>
      <c r="JH62" s="1483"/>
      <c r="JI62" s="1483"/>
      <c r="JJ62" s="1483"/>
      <c r="JK62" s="1483"/>
      <c r="JL62" s="1483"/>
      <c r="JM62" s="1483"/>
      <c r="JN62" s="1483"/>
      <c r="JO62" s="1483"/>
      <c r="JP62" s="1483"/>
      <c r="JQ62" s="1483"/>
      <c r="JR62" s="1483"/>
      <c r="JS62" s="1483"/>
      <c r="JT62" s="1483"/>
      <c r="JU62" s="1483"/>
      <c r="JV62" s="1483"/>
      <c r="JW62" s="1483"/>
      <c r="JX62" s="1483"/>
      <c r="JY62" s="1483"/>
      <c r="JZ62" s="1483"/>
      <c r="KA62" s="1483"/>
      <c r="KB62" s="1483"/>
      <c r="KC62" s="1483"/>
      <c r="KD62" s="1483"/>
      <c r="KE62" s="1483"/>
      <c r="KF62" s="1483"/>
      <c r="KG62" s="1483"/>
      <c r="KH62" s="1483"/>
      <c r="KI62" s="1483"/>
      <c r="KJ62" s="1483"/>
      <c r="KK62" s="1483"/>
      <c r="KL62" s="1483"/>
      <c r="KM62" s="1483"/>
      <c r="KN62" s="1483"/>
      <c r="KO62" s="1483"/>
      <c r="KP62" s="1483"/>
      <c r="KQ62" s="1483"/>
      <c r="KR62" s="1483"/>
      <c r="KS62" s="1483"/>
      <c r="KT62" s="1483"/>
      <c r="KU62" s="1483"/>
      <c r="KV62" s="1483"/>
      <c r="KW62" s="1483"/>
      <c r="KX62" s="1483"/>
      <c r="KY62" s="1483"/>
      <c r="KZ62" s="1483"/>
      <c r="LA62" s="1483"/>
      <c r="LB62" s="1483"/>
      <c r="LC62" s="1483"/>
      <c r="LD62" s="1483"/>
      <c r="LE62" s="1483"/>
      <c r="LF62" s="1483"/>
      <c r="LG62" s="1483"/>
      <c r="LH62" s="1483"/>
      <c r="LI62" s="1483"/>
      <c r="LJ62" s="1483"/>
      <c r="LK62" s="1483"/>
      <c r="LL62" s="1483"/>
      <c r="LM62" s="1483"/>
      <c r="LN62" s="1483"/>
      <c r="LO62" s="1483"/>
      <c r="LP62" s="1483"/>
      <c r="LQ62" s="1483"/>
      <c r="LR62" s="1483"/>
      <c r="LS62" s="1483"/>
      <c r="LT62" s="1483"/>
      <c r="LU62" s="1483"/>
      <c r="LV62" s="1483"/>
      <c r="LW62" s="1483"/>
      <c r="LX62" s="1483"/>
      <c r="LY62" s="1483"/>
      <c r="LZ62" s="1483"/>
      <c r="MA62" s="1483"/>
      <c r="MB62" s="1483"/>
      <c r="MC62" s="1483"/>
      <c r="MD62" s="1483"/>
      <c r="ME62" s="1483"/>
      <c r="MF62" s="1483"/>
      <c r="MG62" s="1483"/>
      <c r="MH62" s="1483"/>
      <c r="MI62" s="1483"/>
      <c r="MJ62" s="1483"/>
      <c r="MK62" s="1483"/>
      <c r="ML62" s="1483"/>
      <c r="MM62" s="1483"/>
      <c r="MN62" s="1483"/>
      <c r="MO62" s="1483"/>
      <c r="MP62" s="1483"/>
      <c r="MQ62" s="1483"/>
      <c r="MR62" s="1483"/>
      <c r="MS62" s="1483"/>
      <c r="MT62" s="1483"/>
      <c r="MU62" s="1483"/>
      <c r="MV62" s="1483"/>
      <c r="MW62" s="1483"/>
      <c r="MX62" s="1483"/>
      <c r="MY62" s="1483"/>
      <c r="MZ62" s="1483"/>
      <c r="NA62" s="1483"/>
      <c r="NB62" s="1483"/>
      <c r="NC62" s="1483"/>
      <c r="ND62" s="1483"/>
      <c r="NE62" s="1483"/>
      <c r="NF62" s="1483"/>
      <c r="NG62" s="1483"/>
      <c r="NH62" s="1483"/>
      <c r="NI62" s="1483"/>
      <c r="NJ62" s="1483"/>
      <c r="NK62" s="1483"/>
      <c r="NL62" s="1483"/>
      <c r="NM62" s="1483"/>
      <c r="NN62" s="1483"/>
      <c r="NO62" s="1483"/>
      <c r="NP62" s="1483"/>
      <c r="NQ62" s="1483"/>
      <c r="NR62" s="1483"/>
      <c r="NS62" s="1483"/>
      <c r="NT62" s="1483"/>
      <c r="NU62" s="1483"/>
      <c r="NV62" s="1483"/>
      <c r="NW62" s="1483"/>
      <c r="NX62" s="1483"/>
      <c r="NY62" s="1483"/>
      <c r="NZ62" s="1483"/>
      <c r="OA62" s="1483"/>
      <c r="OB62" s="1483"/>
      <c r="OC62" s="1483"/>
      <c r="OD62" s="1483"/>
      <c r="OE62" s="1483"/>
      <c r="OF62" s="1483"/>
      <c r="OG62" s="1483"/>
      <c r="OH62" s="1483"/>
      <c r="OI62" s="1483"/>
      <c r="OJ62" s="1483"/>
      <c r="OK62" s="1483"/>
      <c r="OL62" s="1483"/>
      <c r="OM62" s="1483"/>
      <c r="ON62" s="1483"/>
      <c r="OO62" s="1483"/>
      <c r="OP62" s="1483"/>
      <c r="OQ62" s="1483"/>
      <c r="OR62" s="1483"/>
      <c r="OS62" s="1483"/>
      <c r="OT62" s="1483"/>
      <c r="OU62" s="1483"/>
      <c r="OV62" s="1483"/>
      <c r="OW62" s="1483"/>
      <c r="OX62" s="1483"/>
      <c r="OY62" s="1483"/>
      <c r="OZ62" s="1483"/>
      <c r="PA62" s="1483"/>
      <c r="PB62" s="1483"/>
      <c r="PC62" s="1483"/>
      <c r="PD62" s="1483"/>
      <c r="PE62" s="1483"/>
      <c r="PF62" s="1483"/>
      <c r="PG62" s="1483"/>
      <c r="PH62" s="1483"/>
      <c r="PI62" s="1483"/>
      <c r="PJ62" s="1483"/>
      <c r="PK62" s="1483"/>
      <c r="PL62" s="1483"/>
      <c r="PM62" s="1483"/>
      <c r="PN62" s="1483"/>
      <c r="PO62" s="1483"/>
      <c r="PP62" s="1483"/>
      <c r="PQ62" s="1483"/>
      <c r="PR62" s="1483"/>
      <c r="PS62" s="1483"/>
      <c r="PT62" s="1483"/>
      <c r="PU62" s="1483"/>
      <c r="PV62" s="1483"/>
      <c r="PW62" s="1483"/>
      <c r="PX62" s="1483"/>
      <c r="PY62" s="1483"/>
      <c r="PZ62" s="1483"/>
      <c r="QA62" s="1483"/>
      <c r="QB62" s="1483"/>
      <c r="QC62" s="1483"/>
      <c r="QD62" s="1483"/>
      <c r="QE62" s="1483"/>
      <c r="QF62" s="1483"/>
      <c r="QG62" s="1483"/>
      <c r="QH62" s="1483"/>
      <c r="QI62" s="1483"/>
      <c r="QJ62" s="1483"/>
      <c r="QK62" s="1483"/>
      <c r="QL62" s="1483"/>
      <c r="QM62" s="1483"/>
      <c r="QN62" s="1483"/>
      <c r="QO62" s="1483"/>
      <c r="QP62" s="1483"/>
      <c r="QQ62" s="1483"/>
      <c r="QR62" s="1483"/>
      <c r="QS62" s="1483"/>
      <c r="QT62" s="1483"/>
      <c r="QU62" s="1483"/>
      <c r="QV62" s="1483"/>
      <c r="QW62" s="1483"/>
      <c r="QX62" s="1483"/>
      <c r="QY62" s="1483"/>
      <c r="QZ62" s="1483"/>
      <c r="RA62" s="1483"/>
      <c r="RB62" s="1483"/>
      <c r="RC62" s="1483"/>
      <c r="RD62" s="1483"/>
      <c r="RE62" s="1483"/>
      <c r="RF62" s="1483"/>
      <c r="RG62" s="1483"/>
      <c r="RH62" s="1483"/>
      <c r="RI62" s="1483"/>
      <c r="RJ62" s="1483"/>
      <c r="RK62" s="1483"/>
      <c r="RL62" s="1483"/>
      <c r="RM62" s="1483"/>
      <c r="RN62" s="1483"/>
      <c r="RO62" s="1483"/>
      <c r="RP62" s="1483"/>
      <c r="RQ62" s="1483"/>
      <c r="RR62" s="1483"/>
      <c r="RS62" s="1483"/>
      <c r="RT62" s="1483"/>
      <c r="RU62" s="1483"/>
      <c r="RV62" s="1483"/>
      <c r="RW62" s="1483"/>
      <c r="RX62" s="1483"/>
      <c r="RY62" s="1483"/>
      <c r="RZ62" s="1483"/>
      <c r="SA62" s="1483"/>
      <c r="SB62" s="1483"/>
      <c r="SC62" s="1483"/>
      <c r="SD62" s="1483"/>
      <c r="SE62" s="1483"/>
      <c r="SF62" s="1483"/>
      <c r="SG62" s="1483"/>
      <c r="SH62" s="1483"/>
      <c r="SI62" s="1483"/>
      <c r="SJ62" s="1483"/>
      <c r="SK62" s="1483"/>
      <c r="SL62" s="1483"/>
      <c r="SM62" s="1483"/>
      <c r="SN62" s="1483"/>
      <c r="SO62" s="1483"/>
      <c r="SP62" s="1483"/>
      <c r="SQ62" s="1483"/>
      <c r="SR62" s="1483"/>
      <c r="SS62" s="1483"/>
      <c r="ST62" s="1483"/>
      <c r="SU62" s="1483"/>
      <c r="SV62" s="1483"/>
      <c r="SW62" s="1483"/>
      <c r="SX62" s="1483"/>
      <c r="SY62" s="1483"/>
      <c r="SZ62" s="1483"/>
      <c r="TA62" s="1483"/>
      <c r="TB62" s="1483"/>
      <c r="TC62" s="1483"/>
      <c r="TD62" s="1483"/>
      <c r="TE62" s="1483"/>
      <c r="TF62" s="1483"/>
      <c r="TG62" s="1483"/>
      <c r="TH62" s="1483"/>
      <c r="TI62" s="1483"/>
      <c r="TJ62" s="1483"/>
      <c r="TK62" s="1483"/>
      <c r="TL62" s="1483"/>
      <c r="TM62" s="1483"/>
      <c r="TN62" s="1483"/>
      <c r="TO62" s="1483"/>
      <c r="TP62" s="1483"/>
      <c r="TQ62" s="1483"/>
      <c r="TR62" s="1483"/>
      <c r="TS62" s="1483"/>
      <c r="TT62" s="1483"/>
      <c r="TU62" s="1483"/>
      <c r="TV62" s="1483"/>
      <c r="TW62" s="1483"/>
      <c r="TX62" s="1483"/>
      <c r="TY62" s="1483"/>
      <c r="TZ62" s="1483"/>
      <c r="UA62" s="1483"/>
      <c r="UB62" s="1483"/>
      <c r="UC62" s="1483"/>
      <c r="UD62" s="1483"/>
      <c r="UE62" s="1483"/>
      <c r="UF62" s="1483"/>
      <c r="UG62" s="1483"/>
      <c r="UH62" s="1483"/>
      <c r="UI62" s="1483"/>
      <c r="UJ62" s="1483"/>
      <c r="UK62" s="1483"/>
      <c r="UL62" s="1483"/>
      <c r="UM62" s="1483"/>
      <c r="UN62" s="1483"/>
      <c r="UO62" s="1483"/>
      <c r="UP62" s="1483"/>
      <c r="UQ62" s="1483"/>
      <c r="UR62" s="1483"/>
      <c r="US62" s="1483"/>
      <c r="UT62" s="1483"/>
      <c r="UU62" s="1483"/>
      <c r="UV62" s="1483"/>
      <c r="UW62" s="1483"/>
      <c r="UX62" s="1483"/>
      <c r="UY62" s="1483"/>
      <c r="UZ62" s="1483"/>
      <c r="VA62" s="1483"/>
      <c r="VB62" s="1483"/>
      <c r="VC62" s="1483"/>
      <c r="VD62" s="1483"/>
      <c r="VE62" s="1483"/>
      <c r="VF62" s="1483"/>
      <c r="VG62" s="1483"/>
      <c r="VH62" s="1483"/>
      <c r="VI62" s="1483"/>
      <c r="VJ62" s="1483"/>
      <c r="VK62" s="1483"/>
      <c r="VL62" s="1483"/>
      <c r="VM62" s="1483"/>
      <c r="VN62" s="1483"/>
      <c r="VO62" s="1483"/>
      <c r="VP62" s="1483"/>
      <c r="VQ62" s="1483"/>
      <c r="VR62" s="1483"/>
      <c r="VS62" s="1483"/>
      <c r="VT62" s="1483"/>
      <c r="VU62" s="1483"/>
      <c r="VV62" s="1483"/>
      <c r="VW62" s="1483"/>
      <c r="VX62" s="1483"/>
      <c r="VY62" s="1483"/>
      <c r="VZ62" s="1483"/>
      <c r="WA62" s="1483"/>
      <c r="WB62" s="1483"/>
      <c r="WC62" s="1483"/>
      <c r="WD62" s="1483"/>
      <c r="WE62" s="1483"/>
      <c r="WF62" s="1483"/>
      <c r="WG62" s="1483"/>
      <c r="WH62" s="1483"/>
      <c r="WI62" s="1483"/>
      <c r="WJ62" s="1483"/>
      <c r="WK62" s="1483"/>
      <c r="WL62" s="1483"/>
      <c r="WM62" s="1483"/>
      <c r="WN62" s="1483"/>
      <c r="WO62" s="1483"/>
      <c r="WP62" s="1483"/>
      <c r="WQ62" s="1483"/>
      <c r="WR62" s="1483"/>
      <c r="WS62" s="1483"/>
      <c r="WT62" s="1483"/>
      <c r="WU62" s="1483"/>
      <c r="WV62" s="1483"/>
      <c r="WW62" s="1483"/>
      <c r="WX62" s="1483"/>
      <c r="WY62" s="1483"/>
      <c r="WZ62" s="1483"/>
      <c r="XA62" s="1483"/>
      <c r="XB62" s="1483"/>
      <c r="XC62" s="1483"/>
      <c r="XD62" s="1483"/>
      <c r="XE62" s="1483"/>
      <c r="XF62" s="1483"/>
      <c r="XG62" s="1483"/>
      <c r="XH62" s="1483"/>
      <c r="XI62" s="1483"/>
      <c r="XJ62" s="1483"/>
      <c r="XK62" s="1483"/>
      <c r="XL62" s="1483"/>
      <c r="XM62" s="1483"/>
      <c r="XN62" s="1483"/>
      <c r="XO62" s="1483"/>
      <c r="XP62" s="1483"/>
      <c r="XQ62" s="1483"/>
      <c r="XR62" s="1483"/>
      <c r="XS62" s="1483"/>
      <c r="XT62" s="1483"/>
      <c r="XU62" s="1483"/>
      <c r="XV62" s="1483"/>
      <c r="XW62" s="1483"/>
      <c r="XX62" s="1483"/>
      <c r="XY62" s="1483"/>
      <c r="XZ62" s="1483"/>
      <c r="YA62" s="1483"/>
      <c r="YB62" s="1483"/>
      <c r="YC62" s="1483"/>
      <c r="YD62" s="1483"/>
      <c r="YE62" s="1483"/>
      <c r="YF62" s="1483"/>
      <c r="YG62" s="1483"/>
      <c r="YH62" s="1483"/>
      <c r="YI62" s="1483"/>
      <c r="YJ62" s="1483"/>
      <c r="YK62" s="1483"/>
      <c r="YL62" s="1483"/>
      <c r="YM62" s="1483"/>
      <c r="YN62" s="1483"/>
      <c r="YO62" s="1483"/>
      <c r="YP62" s="1483"/>
      <c r="YQ62" s="1483"/>
      <c r="YR62" s="1483"/>
      <c r="YS62" s="1483"/>
      <c r="YT62" s="1483"/>
      <c r="YU62" s="1483"/>
      <c r="YV62" s="1483"/>
      <c r="YW62" s="1483"/>
      <c r="YX62" s="1483"/>
      <c r="YY62" s="1483"/>
      <c r="YZ62" s="1483"/>
      <c r="ZA62" s="1483"/>
      <c r="ZB62" s="1483"/>
      <c r="ZC62" s="1483"/>
      <c r="ZD62" s="1483"/>
      <c r="ZE62" s="1483"/>
      <c r="ZF62" s="1483"/>
      <c r="ZG62" s="1483"/>
      <c r="ZH62" s="1483"/>
      <c r="ZI62" s="1483"/>
      <c r="ZJ62" s="1483"/>
      <c r="ZK62" s="1483"/>
      <c r="ZL62" s="1483"/>
      <c r="ZM62" s="1483"/>
      <c r="ZN62" s="1483"/>
      <c r="ZO62" s="1483"/>
      <c r="ZP62" s="1483"/>
      <c r="ZQ62" s="1483"/>
      <c r="ZR62" s="1483"/>
      <c r="ZS62" s="1483"/>
      <c r="ZT62" s="1483"/>
      <c r="ZU62" s="1483"/>
      <c r="ZV62" s="1483"/>
      <c r="ZW62" s="1483"/>
      <c r="ZX62" s="1483"/>
      <c r="ZY62" s="1483"/>
      <c r="ZZ62" s="1483"/>
      <c r="AAA62" s="1483"/>
      <c r="AAB62" s="1483"/>
      <c r="AAC62" s="1483"/>
      <c r="AAD62" s="1483"/>
      <c r="AAE62" s="1483"/>
      <c r="AAF62" s="1483"/>
      <c r="AAG62" s="1483"/>
      <c r="AAH62" s="1483"/>
      <c r="AAI62" s="1483"/>
      <c r="AAJ62" s="1483"/>
      <c r="AAK62" s="1483"/>
      <c r="AAL62" s="1483"/>
      <c r="AAM62" s="1483"/>
      <c r="AAN62" s="1483"/>
      <c r="AAO62" s="1483"/>
      <c r="AAP62" s="1483"/>
      <c r="AAQ62" s="1483"/>
      <c r="AAR62" s="1483"/>
      <c r="AAS62" s="1483"/>
      <c r="AAT62" s="1483"/>
      <c r="AAU62" s="1483"/>
      <c r="AAV62" s="1483"/>
      <c r="AAW62" s="1483"/>
      <c r="AAX62" s="1483"/>
      <c r="AAY62" s="1483"/>
      <c r="AAZ62" s="1483"/>
      <c r="ABA62" s="1483"/>
      <c r="ABB62" s="1483"/>
      <c r="ABC62" s="1483"/>
      <c r="ABD62" s="1483"/>
      <c r="ABE62" s="1483"/>
      <c r="ABF62" s="1483"/>
      <c r="ABG62" s="1483"/>
      <c r="ABH62" s="1483"/>
      <c r="ABI62" s="1483"/>
      <c r="ABJ62" s="1483"/>
      <c r="ABK62" s="1483"/>
      <c r="ABL62" s="1483"/>
      <c r="ABM62" s="1483"/>
      <c r="ABN62" s="1483"/>
      <c r="ABO62" s="1483"/>
      <c r="ABP62" s="1483"/>
      <c r="ABQ62" s="1483"/>
      <c r="ABR62" s="1483"/>
      <c r="ABS62" s="1483"/>
      <c r="ABT62" s="1483"/>
      <c r="ABU62" s="1483"/>
      <c r="ABV62" s="1483"/>
      <c r="ABW62" s="1483"/>
      <c r="ABX62" s="1483"/>
      <c r="ABY62" s="1483"/>
      <c r="ABZ62" s="1483"/>
      <c r="ACA62" s="1483"/>
      <c r="ACB62" s="1483"/>
      <c r="ACC62" s="1483"/>
      <c r="ACD62" s="1483"/>
      <c r="ACE62" s="1483"/>
      <c r="ACF62" s="1483"/>
      <c r="ACG62" s="1483"/>
      <c r="ACH62" s="1483"/>
      <c r="ACI62" s="1483"/>
      <c r="ACJ62" s="1483"/>
      <c r="ACK62" s="1483"/>
      <c r="ACL62" s="1483"/>
      <c r="ACM62" s="1483"/>
      <c r="ACN62" s="1483"/>
      <c r="ACO62" s="1483"/>
      <c r="ACP62" s="1483"/>
      <c r="ACQ62" s="1483"/>
      <c r="ACR62" s="1483"/>
      <c r="ACS62" s="1483"/>
      <c r="ACT62" s="1483"/>
      <c r="ACU62" s="1483"/>
      <c r="ACV62" s="1483"/>
      <c r="ACW62" s="1483"/>
      <c r="ACX62" s="1483"/>
      <c r="ACY62" s="1483"/>
      <c r="ACZ62" s="1483"/>
      <c r="ADA62" s="1483"/>
      <c r="ADB62" s="1483"/>
      <c r="ADC62" s="1483"/>
      <c r="ADD62" s="1483"/>
      <c r="ADE62" s="1483"/>
      <c r="ADF62" s="1483"/>
      <c r="ADG62" s="1483"/>
      <c r="ADH62" s="1483"/>
      <c r="ADI62" s="1483"/>
      <c r="ADJ62" s="1483"/>
      <c r="ADK62" s="1483"/>
      <c r="ADL62" s="1483"/>
      <c r="ADM62" s="1483"/>
      <c r="ADN62" s="1483"/>
      <c r="ADO62" s="1483"/>
      <c r="ADP62" s="1483"/>
      <c r="ADQ62" s="1483"/>
      <c r="ADR62" s="1483"/>
      <c r="ADS62" s="1483"/>
      <c r="ADT62" s="1483"/>
      <c r="ADU62" s="1483"/>
      <c r="ADV62" s="1483"/>
      <c r="ADW62" s="1483"/>
      <c r="ADX62" s="1483"/>
      <c r="ADY62" s="1483"/>
      <c r="ADZ62" s="1483"/>
      <c r="AEA62" s="1483"/>
      <c r="AEB62" s="1483"/>
      <c r="AEC62" s="1483"/>
      <c r="AED62" s="1483"/>
      <c r="AEE62" s="1483"/>
      <c r="AEF62" s="1483"/>
      <c r="AEG62" s="1483"/>
      <c r="AEH62" s="1483"/>
      <c r="AEI62" s="1483"/>
      <c r="AEJ62" s="1483"/>
      <c r="AEK62" s="1483"/>
      <c r="AEL62" s="1483"/>
      <c r="AEM62" s="1483"/>
      <c r="AEN62" s="1483"/>
      <c r="AEO62" s="1483"/>
      <c r="AEP62" s="1483"/>
      <c r="AEQ62" s="1483"/>
      <c r="AER62" s="1483"/>
      <c r="AES62" s="1483"/>
      <c r="AET62" s="1483"/>
      <c r="AEU62" s="1483"/>
      <c r="AEV62" s="1483"/>
      <c r="AEW62" s="1483"/>
      <c r="AEX62" s="1483"/>
      <c r="AEY62" s="1483"/>
      <c r="AEZ62" s="1483"/>
      <c r="AFA62" s="1483"/>
      <c r="AFB62" s="1483"/>
      <c r="AFC62" s="1483"/>
      <c r="AFD62" s="1483"/>
      <c r="AFE62" s="1483"/>
      <c r="AFF62" s="1483"/>
      <c r="AFG62" s="1483"/>
      <c r="AFH62" s="1483"/>
      <c r="AFI62" s="1483"/>
      <c r="AFJ62" s="1483"/>
      <c r="AFK62" s="1483"/>
      <c r="AFL62" s="1483"/>
      <c r="AFM62" s="1483"/>
      <c r="AFN62" s="1483"/>
      <c r="AFO62" s="1483"/>
      <c r="AFP62" s="1483"/>
      <c r="AFQ62" s="1483"/>
      <c r="AFR62" s="1483"/>
      <c r="AFS62" s="1483"/>
      <c r="AFT62" s="1483"/>
      <c r="AFU62" s="1483"/>
      <c r="AFV62" s="1483"/>
      <c r="AFW62" s="1483"/>
      <c r="AFX62" s="1483"/>
      <c r="AFY62" s="1483"/>
      <c r="AFZ62" s="1483"/>
      <c r="AGA62" s="1483"/>
      <c r="AGB62" s="1483"/>
      <c r="AGC62" s="1483"/>
      <c r="AGD62" s="1483"/>
      <c r="AGE62" s="1483"/>
      <c r="AGF62" s="1483"/>
      <c r="AGG62" s="1483"/>
      <c r="AGH62" s="1483"/>
      <c r="AGI62" s="1483"/>
      <c r="AGJ62" s="1483"/>
      <c r="AGK62" s="1483"/>
      <c r="AGL62" s="1483"/>
      <c r="AGM62" s="1483"/>
      <c r="AGN62" s="1483"/>
      <c r="AGO62" s="1483"/>
      <c r="AGP62" s="1483"/>
      <c r="AGQ62" s="1483"/>
      <c r="AGR62" s="1483"/>
      <c r="AGS62" s="1483"/>
      <c r="AGT62" s="1483"/>
      <c r="AGU62" s="1483"/>
      <c r="AGV62" s="1483"/>
      <c r="AGW62" s="1483"/>
      <c r="AGX62" s="1483"/>
      <c r="AGY62" s="1483"/>
      <c r="AGZ62" s="1483"/>
      <c r="AHA62" s="1483"/>
      <c r="AHB62" s="1483"/>
      <c r="AHC62" s="1483"/>
      <c r="AHD62" s="1483"/>
      <c r="AHE62" s="1483"/>
      <c r="AHF62" s="1483"/>
      <c r="AHG62" s="1483"/>
      <c r="AHH62" s="1483"/>
      <c r="AHI62" s="1483"/>
      <c r="AHJ62" s="1483"/>
      <c r="AHK62" s="1483"/>
      <c r="AHL62" s="1483"/>
      <c r="AHM62" s="1483"/>
      <c r="AHN62" s="1483"/>
      <c r="AHO62" s="1483"/>
      <c r="AHP62" s="1483"/>
      <c r="AHQ62" s="1483"/>
      <c r="AHR62" s="1483"/>
      <c r="AHS62" s="1483"/>
      <c r="AHT62" s="1483"/>
      <c r="AHU62" s="1483"/>
      <c r="AHV62" s="1483"/>
      <c r="AHW62" s="1483"/>
      <c r="AHX62" s="1483"/>
      <c r="AHY62" s="1483"/>
      <c r="AHZ62" s="1483"/>
      <c r="AIA62" s="1483"/>
      <c r="AIB62" s="1483"/>
      <c r="AIC62" s="1483"/>
      <c r="AID62" s="1483"/>
      <c r="AIE62" s="1483"/>
      <c r="AIF62" s="1483"/>
      <c r="AIG62" s="1483"/>
      <c r="AIH62" s="1483"/>
      <c r="AII62" s="1483"/>
      <c r="AIJ62" s="1483"/>
      <c r="AIK62" s="1483"/>
      <c r="AIL62" s="1483"/>
      <c r="AIM62" s="1483"/>
      <c r="AIN62" s="1483"/>
      <c r="AIO62" s="1483"/>
      <c r="AIP62" s="1483"/>
      <c r="AIQ62" s="1483"/>
      <c r="AIR62" s="1483"/>
      <c r="AIS62" s="1483"/>
      <c r="AIT62" s="1483"/>
      <c r="AIU62" s="1483"/>
      <c r="AIV62" s="1483"/>
      <c r="AIW62" s="1483"/>
      <c r="AIX62" s="1483"/>
      <c r="AIY62" s="1483"/>
      <c r="AIZ62" s="1483"/>
      <c r="AJA62" s="1483"/>
      <c r="AJB62" s="1483"/>
      <c r="AJC62" s="1483"/>
      <c r="AJD62" s="1483"/>
      <c r="AJE62" s="1483"/>
      <c r="AJF62" s="1483"/>
      <c r="AJG62" s="1483"/>
      <c r="AJH62" s="1483"/>
      <c r="AJI62" s="1483"/>
      <c r="AJJ62" s="1483"/>
      <c r="AJK62" s="1483"/>
      <c r="AJL62" s="1483"/>
      <c r="AJM62" s="1483"/>
      <c r="AJN62" s="1483"/>
      <c r="AJO62" s="1483"/>
      <c r="AJP62" s="1483"/>
      <c r="AJQ62" s="1483"/>
      <c r="AJR62" s="1483"/>
      <c r="AJS62" s="1483"/>
      <c r="AJT62" s="1483"/>
      <c r="AJU62" s="1483"/>
      <c r="AJV62" s="1483"/>
      <c r="AJW62" s="1483"/>
      <c r="AJX62" s="1483"/>
      <c r="AJY62" s="1483"/>
      <c r="AJZ62" s="1483"/>
      <c r="AKA62" s="1483"/>
      <c r="AKB62" s="1483"/>
      <c r="AKC62" s="1483"/>
      <c r="AKD62" s="1483"/>
      <c r="AKE62" s="1483"/>
      <c r="AKF62" s="1483"/>
      <c r="AKG62" s="1483"/>
      <c r="AKH62" s="1483"/>
      <c r="AKI62" s="1483"/>
      <c r="AKJ62" s="1483"/>
      <c r="AKK62" s="1483"/>
      <c r="AKL62" s="1483"/>
      <c r="AKM62" s="1483"/>
      <c r="AKN62" s="1483"/>
      <c r="AKO62" s="1483"/>
      <c r="AKP62" s="1483"/>
      <c r="AKQ62" s="1483"/>
      <c r="AKR62" s="1483"/>
      <c r="AKS62" s="1483"/>
      <c r="AKT62" s="1483"/>
      <c r="AKU62" s="1483"/>
      <c r="AKV62" s="1483"/>
      <c r="AKW62" s="1483"/>
      <c r="AKX62" s="1483"/>
      <c r="AKY62" s="1483"/>
      <c r="AKZ62" s="1483"/>
      <c r="ALA62" s="1483"/>
      <c r="ALB62" s="1483"/>
      <c r="ALC62" s="1483"/>
      <c r="ALD62" s="1483"/>
      <c r="ALE62" s="1483"/>
      <c r="ALF62" s="1483"/>
      <c r="ALG62" s="1483"/>
      <c r="ALH62" s="1483"/>
      <c r="ALI62" s="1483"/>
      <c r="ALJ62" s="1483"/>
      <c r="ALK62" s="1483"/>
      <c r="ALL62" s="1483"/>
      <c r="ALM62" s="1483"/>
      <c r="ALN62" s="1483"/>
      <c r="ALO62" s="1483"/>
      <c r="ALP62" s="1483"/>
      <c r="ALQ62" s="1483"/>
      <c r="ALR62" s="1483"/>
      <c r="ALS62" s="1483"/>
      <c r="ALT62" s="1483"/>
      <c r="ALU62" s="1483"/>
      <c r="ALV62" s="1483"/>
      <c r="ALW62" s="1483"/>
      <c r="ALX62" s="1483"/>
      <c r="ALY62" s="1483"/>
      <c r="ALZ62" s="1483"/>
      <c r="AMA62" s="1483"/>
      <c r="AMB62" s="1483"/>
      <c r="AMC62" s="1483"/>
      <c r="AMD62" s="1483"/>
      <c r="AME62" s="1483"/>
      <c r="AMF62" s="1483"/>
      <c r="AMG62" s="1483"/>
      <c r="AMH62" s="1483"/>
      <c r="AMI62" s="1483"/>
      <c r="AMJ62" s="1483"/>
      <c r="AMK62" s="1483"/>
      <c r="AML62" s="1483"/>
      <c r="AMM62" s="1483"/>
      <c r="AMN62" s="1483"/>
      <c r="AMO62" s="1483"/>
      <c r="AMP62" s="1483"/>
      <c r="AMQ62" s="1483"/>
      <c r="AMR62" s="1483"/>
      <c r="AMS62" s="1483"/>
      <c r="AMT62" s="1483"/>
      <c r="AMU62" s="1483"/>
      <c r="AMV62" s="1483"/>
      <c r="AMW62" s="1483"/>
    </row>
    <row r="63" spans="5:1039" ht="15" customHeight="1" x14ac:dyDescent="0.3">
      <c r="E63" s="767"/>
      <c r="F63" s="729" t="s">
        <v>506</v>
      </c>
      <c r="G63" s="181" t="s">
        <v>1143</v>
      </c>
      <c r="H63" s="730"/>
      <c r="I63" s="191"/>
      <c r="K63" s="932" t="s">
        <v>3561</v>
      </c>
      <c r="L63" s="932" t="s">
        <v>1475</v>
      </c>
      <c r="M63" s="1487"/>
    </row>
    <row r="64" spans="5:1039" ht="15" customHeight="1" x14ac:dyDescent="0.3">
      <c r="E64" s="767"/>
      <c r="F64" s="729" t="s">
        <v>267</v>
      </c>
      <c r="G64" s="181" t="s">
        <v>528</v>
      </c>
      <c r="H64" s="730"/>
      <c r="I64" s="191"/>
      <c r="K64" s="932"/>
      <c r="L64" s="1489" t="s">
        <v>3579</v>
      </c>
      <c r="M64" s="1491"/>
    </row>
    <row r="65" spans="5:26" ht="15" customHeight="1" x14ac:dyDescent="0.3">
      <c r="E65" s="767"/>
      <c r="F65" s="731" t="s">
        <v>271</v>
      </c>
      <c r="G65" s="182" t="s">
        <v>529</v>
      </c>
      <c r="H65" s="732"/>
      <c r="I65" s="191"/>
      <c r="K65" s="932"/>
      <c r="L65" s="932" t="s">
        <v>3562</v>
      </c>
      <c r="M65" s="1488" t="s">
        <v>453</v>
      </c>
    </row>
    <row r="66" spans="5:26" ht="15" customHeight="1" x14ac:dyDescent="0.3">
      <c r="E66" s="767"/>
      <c r="F66" s="1594" t="s">
        <v>1186</v>
      </c>
      <c r="G66" s="1550"/>
      <c r="H66" s="1595"/>
      <c r="I66" s="191"/>
      <c r="K66" s="1489"/>
      <c r="L66" s="932" t="s">
        <v>3563</v>
      </c>
      <c r="M66" s="1491" t="s">
        <v>453</v>
      </c>
    </row>
    <row r="67" spans="5:26" ht="15" customHeight="1" x14ac:dyDescent="0.3">
      <c r="E67" s="767"/>
      <c r="F67" s="729" t="s">
        <v>1616</v>
      </c>
      <c r="G67" s="180" t="s">
        <v>498</v>
      </c>
      <c r="H67" s="728"/>
      <c r="I67" s="191"/>
      <c r="K67" s="1489" t="s">
        <v>3565</v>
      </c>
      <c r="L67" s="1489" t="s">
        <v>3575</v>
      </c>
      <c r="M67" s="1490"/>
    </row>
    <row r="68" spans="5:26" ht="15" customHeight="1" x14ac:dyDescent="0.3">
      <c r="E68" s="767"/>
      <c r="F68" s="729" t="s">
        <v>1617</v>
      </c>
      <c r="G68" s="182" t="s">
        <v>498</v>
      </c>
      <c r="H68" s="730"/>
      <c r="I68" s="191"/>
      <c r="K68" s="1489"/>
      <c r="L68" s="1489" t="s">
        <v>3566</v>
      </c>
      <c r="M68" s="1490"/>
    </row>
    <row r="69" spans="5:26" ht="15" customHeight="1" x14ac:dyDescent="0.3">
      <c r="E69" s="767"/>
      <c r="F69" s="1635" t="s">
        <v>1413</v>
      </c>
      <c r="G69" s="1636"/>
      <c r="H69" s="1637"/>
      <c r="I69" s="191"/>
      <c r="K69" s="1489"/>
      <c r="L69" s="1489" t="s">
        <v>3573</v>
      </c>
      <c r="M69" s="1490"/>
    </row>
    <row r="70" spans="5:26" ht="15" customHeight="1" x14ac:dyDescent="0.3">
      <c r="E70" s="767"/>
      <c r="F70" s="425"/>
      <c r="G70" s="745"/>
      <c r="H70" s="752" t="s">
        <v>1146</v>
      </c>
      <c r="I70" s="191"/>
      <c r="K70" s="1489"/>
      <c r="L70" s="1489" t="s">
        <v>3567</v>
      </c>
      <c r="M70" s="1491" t="s">
        <v>453</v>
      </c>
      <c r="Z70" s="1483"/>
    </row>
    <row r="71" spans="5:26" ht="15" customHeight="1" x14ac:dyDescent="0.3">
      <c r="E71" s="196"/>
      <c r="F71" s="762"/>
      <c r="G71" s="192"/>
      <c r="H71" s="192"/>
      <c r="I71" s="190"/>
      <c r="K71" s="1489"/>
      <c r="L71" s="1489" t="s">
        <v>3644</v>
      </c>
      <c r="M71" s="1491" t="s">
        <v>453</v>
      </c>
    </row>
    <row r="72" spans="5:26" ht="15" customHeight="1" x14ac:dyDescent="0.3">
      <c r="G72" s="114" t="s">
        <v>990</v>
      </c>
      <c r="H72" s="114">
        <v>3</v>
      </c>
      <c r="K72" s="1489" t="s">
        <v>3568</v>
      </c>
      <c r="L72" s="1489" t="s">
        <v>3569</v>
      </c>
      <c r="M72" s="1490"/>
    </row>
    <row r="73" spans="5:26" ht="15" customHeight="1" x14ac:dyDescent="0.3">
      <c r="G73" s="114" t="s">
        <v>991</v>
      </c>
      <c r="H73" s="704">
        <f>H72 * (1/60) *1000</f>
        <v>50</v>
      </c>
      <c r="K73" s="1489"/>
      <c r="L73" s="1489" t="s">
        <v>3570</v>
      </c>
      <c r="M73" s="1491" t="s">
        <v>453</v>
      </c>
    </row>
    <row r="74" spans="5:26" ht="15" customHeight="1" x14ac:dyDescent="0.3">
      <c r="G74" s="114" t="s">
        <v>992</v>
      </c>
      <c r="H74" s="114">
        <v>99</v>
      </c>
      <c r="K74" s="1489" t="s">
        <v>3571</v>
      </c>
      <c r="L74" s="1489" t="s">
        <v>3572</v>
      </c>
      <c r="M74" s="1490"/>
    </row>
    <row r="75" spans="5:26" ht="15" customHeight="1" x14ac:dyDescent="0.3">
      <c r="G75" s="114" t="s">
        <v>993</v>
      </c>
      <c r="H75" s="114">
        <f>H74/H73</f>
        <v>1.98</v>
      </c>
      <c r="K75" s="1489" t="s">
        <v>3583</v>
      </c>
      <c r="L75" s="1489" t="s">
        <v>3582</v>
      </c>
      <c r="M75" s="1490"/>
    </row>
    <row r="76" spans="5:26" ht="15" customHeight="1" x14ac:dyDescent="0.3">
      <c r="H76" s="704">
        <f>(H74-H73)/H72</f>
        <v>16.333333333333332</v>
      </c>
      <c r="K76" s="1489"/>
      <c r="L76" s="1489" t="s">
        <v>3584</v>
      </c>
      <c r="M76" s="1491" t="s">
        <v>453</v>
      </c>
    </row>
    <row r="77" spans="5:26" ht="15" customHeight="1" x14ac:dyDescent="0.3">
      <c r="K77" s="1489"/>
      <c r="L77" s="1489" t="s">
        <v>3585</v>
      </c>
      <c r="M77" s="1491" t="s">
        <v>453</v>
      </c>
    </row>
    <row r="78" spans="5:26" ht="15" customHeight="1" x14ac:dyDescent="0.3">
      <c r="K78" s="1489"/>
      <c r="L78" s="1489" t="s">
        <v>1096</v>
      </c>
      <c r="M78" s="1491" t="s">
        <v>453</v>
      </c>
    </row>
    <row r="79" spans="5:26" ht="15" customHeight="1" x14ac:dyDescent="0.3">
      <c r="K79" s="1489"/>
      <c r="L79" s="1489" t="s">
        <v>3586</v>
      </c>
      <c r="M79" s="1491" t="s">
        <v>453</v>
      </c>
    </row>
    <row r="80" spans="5:26" ht="15" customHeight="1" x14ac:dyDescent="0.3">
      <c r="K80" s="1489"/>
      <c r="L80" s="1489" t="s">
        <v>3587</v>
      </c>
      <c r="M80" s="1491" t="s">
        <v>453</v>
      </c>
    </row>
    <row r="81" spans="11:13" ht="15" customHeight="1" x14ac:dyDescent="0.3">
      <c r="K81" s="1489"/>
      <c r="L81" s="1489" t="s">
        <v>3588</v>
      </c>
      <c r="M81" s="1491" t="s">
        <v>453</v>
      </c>
    </row>
    <row r="82" spans="11:13" ht="15" customHeight="1" x14ac:dyDescent="0.3">
      <c r="K82" s="1489"/>
      <c r="L82" s="1489" t="s">
        <v>3589</v>
      </c>
      <c r="M82" s="1491" t="s">
        <v>453</v>
      </c>
    </row>
    <row r="83" spans="11:13" ht="15" customHeight="1" x14ac:dyDescent="0.3">
      <c r="K83" s="1489" t="s">
        <v>3590</v>
      </c>
      <c r="L83" s="1489" t="s">
        <v>3591</v>
      </c>
      <c r="M83" s="1490"/>
    </row>
    <row r="84" spans="11:13" ht="15" customHeight="1" x14ac:dyDescent="0.3">
      <c r="K84" s="1489"/>
      <c r="L84" s="1489" t="s">
        <v>3594</v>
      </c>
      <c r="M84" s="1491" t="s">
        <v>453</v>
      </c>
    </row>
    <row r="85" spans="11:13" ht="15" customHeight="1" x14ac:dyDescent="0.3">
      <c r="K85" s="1489"/>
      <c r="L85" s="1489" t="s">
        <v>3595</v>
      </c>
      <c r="M85" s="1491" t="s">
        <v>453</v>
      </c>
    </row>
    <row r="86" spans="11:13" ht="15" customHeight="1" x14ac:dyDescent="0.3">
      <c r="K86" s="1489"/>
      <c r="L86" s="1489" t="s">
        <v>3596</v>
      </c>
      <c r="M86" s="1491" t="s">
        <v>453</v>
      </c>
    </row>
    <row r="87" spans="11:13" ht="15" customHeight="1" x14ac:dyDescent="0.3">
      <c r="K87" s="1489"/>
      <c r="L87" s="1489" t="s">
        <v>3597</v>
      </c>
      <c r="M87" s="1491" t="s">
        <v>453</v>
      </c>
    </row>
    <row r="88" spans="11:13" ht="15" customHeight="1" x14ac:dyDescent="0.3">
      <c r="K88" s="1489"/>
      <c r="L88" s="1489" t="s">
        <v>3592</v>
      </c>
      <c r="M88" s="1491" t="s">
        <v>453</v>
      </c>
    </row>
    <row r="89" spans="11:13" ht="15" customHeight="1" x14ac:dyDescent="0.3">
      <c r="K89" s="1489"/>
      <c r="L89" s="1489" t="s">
        <v>3593</v>
      </c>
      <c r="M89" s="1491" t="s">
        <v>453</v>
      </c>
    </row>
    <row r="90" spans="11:13" ht="15" customHeight="1" x14ac:dyDescent="0.3">
      <c r="K90" s="1489" t="s">
        <v>3599</v>
      </c>
      <c r="L90" s="1489" t="s">
        <v>3598</v>
      </c>
      <c r="M90" s="1490"/>
    </row>
    <row r="91" spans="11:13" ht="15" customHeight="1" x14ac:dyDescent="0.3">
      <c r="K91" s="1489" t="s">
        <v>3600</v>
      </c>
      <c r="L91" s="1489" t="s">
        <v>3601</v>
      </c>
      <c r="M91" s="1490"/>
    </row>
    <row r="92" spans="11:13" ht="15" customHeight="1" x14ac:dyDescent="0.3">
      <c r="K92" s="1489"/>
      <c r="L92" s="1489" t="s">
        <v>3602</v>
      </c>
      <c r="M92" s="1490"/>
    </row>
    <row r="93" spans="11:13" ht="15" customHeight="1" x14ac:dyDescent="0.3">
      <c r="K93" s="1489"/>
      <c r="L93" s="1489" t="s">
        <v>3603</v>
      </c>
      <c r="M93" s="1490"/>
    </row>
    <row r="94" spans="11:13" ht="15" customHeight="1" x14ac:dyDescent="0.3">
      <c r="K94" s="1489"/>
      <c r="L94" s="1489" t="s">
        <v>3604</v>
      </c>
      <c r="M94" s="1490"/>
    </row>
    <row r="95" spans="11:13" ht="15" customHeight="1" x14ac:dyDescent="0.3">
      <c r="K95" s="1489"/>
      <c r="L95" s="1489" t="s">
        <v>3605</v>
      </c>
      <c r="M95" s="1491" t="s">
        <v>453</v>
      </c>
    </row>
    <row r="96" spans="11:13" ht="15" customHeight="1" x14ac:dyDescent="0.3">
      <c r="K96" s="1489"/>
      <c r="L96" s="1489" t="s">
        <v>3606</v>
      </c>
      <c r="M96" s="1491" t="s">
        <v>453</v>
      </c>
    </row>
    <row r="97" spans="11:13" ht="15" customHeight="1" x14ac:dyDescent="0.3">
      <c r="K97" s="1489"/>
      <c r="L97" s="1489" t="s">
        <v>3607</v>
      </c>
      <c r="M97" s="1491" t="s">
        <v>453</v>
      </c>
    </row>
    <row r="98" spans="11:13" ht="15" customHeight="1" x14ac:dyDescent="0.3">
      <c r="K98" s="1489"/>
      <c r="L98" s="1489" t="s">
        <v>3608</v>
      </c>
      <c r="M98" s="1491" t="s">
        <v>453</v>
      </c>
    </row>
    <row r="99" spans="11:13" ht="15" customHeight="1" x14ac:dyDescent="0.3">
      <c r="K99" s="1489"/>
      <c r="L99" s="1489" t="s">
        <v>3609</v>
      </c>
      <c r="M99" s="1491" t="s">
        <v>453</v>
      </c>
    </row>
    <row r="100" spans="11:13" ht="15" customHeight="1" x14ac:dyDescent="0.3">
      <c r="K100" s="1489"/>
      <c r="L100" s="1489" t="s">
        <v>3610</v>
      </c>
      <c r="M100" s="1491" t="s">
        <v>453</v>
      </c>
    </row>
    <row r="101" spans="11:13" ht="15" customHeight="1" x14ac:dyDescent="0.3">
      <c r="K101" s="1489"/>
      <c r="L101" s="1489" t="s">
        <v>3611</v>
      </c>
      <c r="M101" s="1491" t="s">
        <v>453</v>
      </c>
    </row>
    <row r="102" spans="11:13" ht="15" customHeight="1" x14ac:dyDescent="0.3">
      <c r="K102" s="1489"/>
      <c r="L102" s="1489" t="s">
        <v>3612</v>
      </c>
      <c r="M102" s="1491" t="s">
        <v>453</v>
      </c>
    </row>
    <row r="103" spans="11:13" ht="15" customHeight="1" x14ac:dyDescent="0.3">
      <c r="K103" s="1489"/>
      <c r="L103" s="1489" t="s">
        <v>3613</v>
      </c>
      <c r="M103" s="1491" t="s">
        <v>453</v>
      </c>
    </row>
    <row r="104" spans="11:13" ht="15" customHeight="1" x14ac:dyDescent="0.3">
      <c r="K104" s="1489"/>
      <c r="L104" s="1489" t="s">
        <v>1461</v>
      </c>
      <c r="M104" s="1491" t="s">
        <v>453</v>
      </c>
    </row>
    <row r="105" spans="11:13" ht="15" customHeight="1" x14ac:dyDescent="0.3">
      <c r="K105" s="1492"/>
      <c r="L105" s="1492" t="s">
        <v>3614</v>
      </c>
      <c r="M105" s="1493" t="s">
        <v>453</v>
      </c>
    </row>
  </sheetData>
  <mergeCells count="83">
    <mergeCell ref="N7:P7"/>
    <mergeCell ref="S7:Y7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F66:H66"/>
    <mergeCell ref="F69:H69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22:AG22"/>
    <mergeCell ref="T25:Y25"/>
    <mergeCell ref="AB25:AF25"/>
    <mergeCell ref="T26:Y26"/>
    <mergeCell ref="AB26:AF26"/>
    <mergeCell ref="AB27:AF27"/>
    <mergeCell ref="U28:Y28"/>
    <mergeCell ref="AB28:AF28"/>
    <mergeCell ref="U29:Y29"/>
    <mergeCell ref="AB29:AF29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48"/>
  <sheetViews>
    <sheetView showGridLines="0" workbookViewId="0"/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1:34" x14ac:dyDescent="0.25">
      <c r="A1" s="928" t="s">
        <v>3641</v>
      </c>
    </row>
    <row r="2" spans="1:34" ht="15.75" customHeight="1" x14ac:dyDescent="0.3">
      <c r="B2" s="661" t="s">
        <v>899</v>
      </c>
      <c r="R2" s="1471" t="s">
        <v>912</v>
      </c>
    </row>
    <row r="3" spans="1:34" ht="16.5" x14ac:dyDescent="0.3">
      <c r="N3" s="1658" t="s">
        <v>505</v>
      </c>
      <c r="O3" s="1659"/>
      <c r="P3" s="1660"/>
      <c r="R3" s="1658" t="s">
        <v>895</v>
      </c>
      <c r="S3" s="1659"/>
      <c r="T3" s="1659"/>
      <c r="U3" s="1659"/>
      <c r="V3" s="1659"/>
      <c r="W3" s="1660"/>
      <c r="Y3" s="661" t="s">
        <v>3539</v>
      </c>
    </row>
    <row r="4" spans="1:34" ht="16.5" x14ac:dyDescent="0.3">
      <c r="C4" s="476" t="s">
        <v>505</v>
      </c>
      <c r="D4" s="1656" t="s">
        <v>890</v>
      </c>
      <c r="E4" s="1656"/>
      <c r="F4" s="1656"/>
      <c r="G4" s="1656" t="s">
        <v>833</v>
      </c>
      <c r="H4" s="1656"/>
      <c r="I4" s="1656"/>
      <c r="J4" s="1656" t="s">
        <v>834</v>
      </c>
      <c r="K4" s="1656"/>
      <c r="L4" s="1657"/>
      <c r="N4" s="646" t="s">
        <v>863</v>
      </c>
      <c r="O4" s="647" t="s">
        <v>883</v>
      </c>
      <c r="P4" s="648" t="s">
        <v>884</v>
      </c>
      <c r="R4" s="646" t="s">
        <v>863</v>
      </c>
      <c r="S4" s="647" t="s">
        <v>883</v>
      </c>
      <c r="T4" s="647" t="s">
        <v>884</v>
      </c>
      <c r="U4" s="647" t="s">
        <v>894</v>
      </c>
      <c r="V4" s="649" t="s">
        <v>896</v>
      </c>
      <c r="W4" s="648" t="s">
        <v>910</v>
      </c>
      <c r="Y4" s="661" t="s">
        <v>3540</v>
      </c>
    </row>
    <row r="5" spans="1:34" x14ac:dyDescent="0.25">
      <c r="B5" s="367" t="s">
        <v>831</v>
      </c>
      <c r="C5" s="477"/>
      <c r="D5" s="462">
        <v>0</v>
      </c>
      <c r="E5" s="462">
        <v>1</v>
      </c>
      <c r="F5" s="462">
        <v>2</v>
      </c>
      <c r="G5" s="462">
        <v>0</v>
      </c>
      <c r="H5" s="462">
        <v>1</v>
      </c>
      <c r="I5" s="462">
        <v>2</v>
      </c>
      <c r="J5" s="462">
        <v>0</v>
      </c>
      <c r="K5" s="462">
        <v>1</v>
      </c>
      <c r="L5" s="472">
        <v>2</v>
      </c>
      <c r="N5" s="575">
        <v>0</v>
      </c>
      <c r="O5" s="678">
        <v>0</v>
      </c>
      <c r="P5" s="679" t="s">
        <v>870</v>
      </c>
      <c r="R5" s="527">
        <v>0</v>
      </c>
      <c r="S5" s="642">
        <v>0</v>
      </c>
      <c r="T5" s="643" t="s">
        <v>870</v>
      </c>
      <c r="U5" s="644" t="s">
        <v>893</v>
      </c>
      <c r="V5" s="480"/>
      <c r="W5" s="548"/>
      <c r="Y5" s="1658" t="s">
        <v>877</v>
      </c>
      <c r="Z5" s="1659"/>
      <c r="AA5" s="1659"/>
      <c r="AB5" s="1659"/>
      <c r="AC5" s="1659"/>
      <c r="AD5" s="1659"/>
      <c r="AE5" s="1659"/>
      <c r="AF5" s="1659"/>
      <c r="AG5" s="1659"/>
      <c r="AH5" s="1660"/>
    </row>
    <row r="6" spans="1:34" x14ac:dyDescent="0.25">
      <c r="B6" s="367" t="s">
        <v>832</v>
      </c>
      <c r="C6" s="478"/>
      <c r="D6" s="474">
        <v>7</v>
      </c>
      <c r="E6" s="474">
        <v>7</v>
      </c>
      <c r="F6" s="474">
        <v>7</v>
      </c>
      <c r="G6" s="474">
        <v>8</v>
      </c>
      <c r="H6" s="474">
        <v>8</v>
      </c>
      <c r="I6" s="474">
        <v>8</v>
      </c>
      <c r="J6" s="474">
        <v>9</v>
      </c>
      <c r="K6" s="474">
        <v>9</v>
      </c>
      <c r="L6" s="475">
        <v>9</v>
      </c>
      <c r="N6" s="530">
        <v>0</v>
      </c>
      <c r="O6" s="547" t="s">
        <v>830</v>
      </c>
      <c r="P6" s="553" t="s">
        <v>864</v>
      </c>
      <c r="R6" s="650">
        <v>0</v>
      </c>
      <c r="S6" s="651" t="s">
        <v>830</v>
      </c>
      <c r="T6" s="652" t="s">
        <v>877</v>
      </c>
      <c r="U6" s="652" t="s">
        <v>848</v>
      </c>
      <c r="V6" s="653">
        <v>2</v>
      </c>
      <c r="W6" s="654" t="s">
        <v>453</v>
      </c>
      <c r="Y6" s="667" t="s">
        <v>885</v>
      </c>
      <c r="Z6" s="563">
        <v>2</v>
      </c>
      <c r="AA6" s="635"/>
      <c r="AB6" s="635"/>
      <c r="AC6" s="635"/>
      <c r="AD6" s="635"/>
      <c r="AE6" s="635"/>
      <c r="AF6" s="635"/>
      <c r="AG6" s="635"/>
      <c r="AH6" s="636"/>
    </row>
    <row r="7" spans="1:34" x14ac:dyDescent="0.25">
      <c r="N7" s="533" t="s">
        <v>830</v>
      </c>
      <c r="O7" s="677" t="s">
        <v>830</v>
      </c>
      <c r="P7" s="583" t="s">
        <v>871</v>
      </c>
      <c r="R7" s="530">
        <v>0</v>
      </c>
      <c r="S7" s="547" t="s">
        <v>328</v>
      </c>
      <c r="T7" s="397" t="s">
        <v>864</v>
      </c>
      <c r="U7" s="641" t="s">
        <v>886</v>
      </c>
      <c r="V7" s="463">
        <v>1</v>
      </c>
      <c r="W7" s="472" t="s">
        <v>453</v>
      </c>
      <c r="Y7" s="667" t="s">
        <v>830</v>
      </c>
      <c r="Z7" s="625">
        <v>1</v>
      </c>
      <c r="AA7" s="564">
        <v>2</v>
      </c>
      <c r="AB7" s="626">
        <v>3</v>
      </c>
      <c r="AC7" s="635"/>
      <c r="AD7" s="635"/>
      <c r="AE7" s="635"/>
      <c r="AF7" s="635"/>
      <c r="AG7" s="635"/>
      <c r="AH7" s="636"/>
    </row>
    <row r="8" spans="1:34" x14ac:dyDescent="0.25">
      <c r="B8" s="367" t="s">
        <v>831</v>
      </c>
      <c r="C8" s="476" t="s">
        <v>830</v>
      </c>
      <c r="D8" s="469">
        <v>0</v>
      </c>
      <c r="E8" s="469">
        <v>1</v>
      </c>
      <c r="F8" s="470">
        <v>2</v>
      </c>
      <c r="G8" s="204"/>
      <c r="N8" s="676"/>
      <c r="O8" s="676"/>
      <c r="P8" s="466"/>
      <c r="Q8" s="466"/>
      <c r="R8" s="530">
        <v>0</v>
      </c>
      <c r="S8" s="547" t="s">
        <v>506</v>
      </c>
      <c r="T8" s="397" t="s">
        <v>876</v>
      </c>
      <c r="U8" s="397" t="s">
        <v>848</v>
      </c>
      <c r="V8" s="463">
        <v>2</v>
      </c>
      <c r="W8" s="472" t="s">
        <v>453</v>
      </c>
      <c r="Y8" s="667" t="s">
        <v>848</v>
      </c>
      <c r="Z8" s="1655" t="s">
        <v>891</v>
      </c>
      <c r="AA8" s="1656"/>
      <c r="AB8" s="1656"/>
      <c r="AC8" s="1656" t="s">
        <v>828</v>
      </c>
      <c r="AD8" s="1656"/>
      <c r="AE8" s="1656"/>
      <c r="AF8" s="1656" t="s">
        <v>829</v>
      </c>
      <c r="AG8" s="1656"/>
      <c r="AH8" s="1657"/>
    </row>
    <row r="9" spans="1:34" x14ac:dyDescent="0.25">
      <c r="B9" s="367" t="s">
        <v>832</v>
      </c>
      <c r="C9" s="478" t="s">
        <v>328</v>
      </c>
      <c r="D9" s="474">
        <v>7</v>
      </c>
      <c r="E9" s="474">
        <v>8</v>
      </c>
      <c r="F9" s="475">
        <v>9</v>
      </c>
      <c r="N9" s="676"/>
      <c r="O9" s="676"/>
      <c r="P9" s="466"/>
      <c r="R9" s="650">
        <v>0</v>
      </c>
      <c r="S9" s="651" t="s">
        <v>505</v>
      </c>
      <c r="T9" s="652" t="s">
        <v>878</v>
      </c>
      <c r="U9" s="652" t="s">
        <v>848</v>
      </c>
      <c r="V9" s="653">
        <v>2</v>
      </c>
      <c r="W9" s="654" t="s">
        <v>453</v>
      </c>
      <c r="Y9" s="668"/>
      <c r="Z9" s="619">
        <v>2</v>
      </c>
      <c r="AA9" s="620">
        <v>2</v>
      </c>
      <c r="AB9" s="620">
        <v>2</v>
      </c>
      <c r="AC9" s="620">
        <v>4</v>
      </c>
      <c r="AD9" s="620">
        <v>4</v>
      </c>
      <c r="AE9" s="620">
        <v>4</v>
      </c>
      <c r="AF9" s="620">
        <v>6</v>
      </c>
      <c r="AG9" s="620">
        <v>6</v>
      </c>
      <c r="AH9" s="621">
        <v>6</v>
      </c>
    </row>
    <row r="10" spans="1:34" x14ac:dyDescent="0.25">
      <c r="N10" s="466"/>
      <c r="O10" s="466"/>
      <c r="P10" s="466"/>
      <c r="R10" s="645" t="s">
        <v>328</v>
      </c>
      <c r="S10" s="547">
        <v>0</v>
      </c>
      <c r="T10" s="397" t="s">
        <v>879</v>
      </c>
      <c r="U10" s="641" t="s">
        <v>886</v>
      </c>
      <c r="V10" s="463"/>
      <c r="W10" s="472"/>
      <c r="Y10" s="1658" t="s">
        <v>878</v>
      </c>
      <c r="Z10" s="1659"/>
      <c r="AA10" s="1659"/>
      <c r="AB10" s="1659"/>
      <c r="AC10" s="1659"/>
      <c r="AD10" s="1659"/>
      <c r="AE10" s="1660"/>
    </row>
    <row r="11" spans="1:34" x14ac:dyDescent="0.25">
      <c r="C11" s="476" t="s">
        <v>506</v>
      </c>
      <c r="D11" s="1656" t="s">
        <v>891</v>
      </c>
      <c r="E11" s="1656"/>
      <c r="F11" s="1656"/>
      <c r="G11" s="1656" t="s">
        <v>828</v>
      </c>
      <c r="H11" s="1656"/>
      <c r="I11" s="1656"/>
      <c r="J11" s="1656" t="s">
        <v>829</v>
      </c>
      <c r="K11" s="1656"/>
      <c r="L11" s="1657"/>
      <c r="N11" s="466"/>
      <c r="O11" s="676"/>
      <c r="P11" s="466"/>
      <c r="R11" s="655" t="s">
        <v>328</v>
      </c>
      <c r="S11" s="651" t="s">
        <v>830</v>
      </c>
      <c r="T11" s="652" t="s">
        <v>873</v>
      </c>
      <c r="U11" s="652" t="s">
        <v>848</v>
      </c>
      <c r="V11" s="653">
        <v>1</v>
      </c>
      <c r="W11" s="654" t="s">
        <v>453</v>
      </c>
      <c r="Y11" s="667" t="s">
        <v>885</v>
      </c>
      <c r="Z11" s="563">
        <v>2</v>
      </c>
      <c r="AA11" s="635"/>
      <c r="AB11" s="635"/>
      <c r="AC11" s="635"/>
      <c r="AD11" s="635"/>
      <c r="AE11" s="636"/>
    </row>
    <row r="12" spans="1:34" x14ac:dyDescent="0.25">
      <c r="B12" s="367" t="s">
        <v>831</v>
      </c>
      <c r="C12" s="477"/>
      <c r="D12" s="462">
        <v>7</v>
      </c>
      <c r="E12" s="462">
        <v>8</v>
      </c>
      <c r="F12" s="462">
        <v>9</v>
      </c>
      <c r="G12" s="462">
        <v>7</v>
      </c>
      <c r="H12" s="462">
        <v>8</v>
      </c>
      <c r="I12" s="462">
        <v>9</v>
      </c>
      <c r="J12" s="462">
        <v>7</v>
      </c>
      <c r="K12" s="462">
        <v>8</v>
      </c>
      <c r="L12" s="472">
        <v>9</v>
      </c>
      <c r="N12" s="466"/>
      <c r="O12" s="676"/>
      <c r="P12" s="466"/>
      <c r="R12" s="645" t="s">
        <v>328</v>
      </c>
      <c r="S12" s="547" t="s">
        <v>328</v>
      </c>
      <c r="T12" s="397" t="s">
        <v>871</v>
      </c>
      <c r="U12" s="641" t="s">
        <v>886</v>
      </c>
      <c r="V12" s="463"/>
      <c r="W12" s="472"/>
      <c r="Y12" s="667" t="s">
        <v>505</v>
      </c>
      <c r="Z12" s="1655" t="s">
        <v>890</v>
      </c>
      <c r="AA12" s="1656"/>
      <c r="AB12" s="1656"/>
      <c r="AC12" s="1656" t="s">
        <v>833</v>
      </c>
      <c r="AD12" s="1656"/>
      <c r="AE12" s="1657"/>
    </row>
    <row r="13" spans="1:34" x14ac:dyDescent="0.25">
      <c r="B13" s="367" t="s">
        <v>832</v>
      </c>
      <c r="C13" s="478"/>
      <c r="D13" s="474">
        <v>0</v>
      </c>
      <c r="E13" s="474">
        <v>0</v>
      </c>
      <c r="F13" s="474">
        <v>0</v>
      </c>
      <c r="G13" s="474">
        <v>1</v>
      </c>
      <c r="H13" s="474">
        <v>1</v>
      </c>
      <c r="I13" s="474">
        <v>1</v>
      </c>
      <c r="J13" s="474">
        <v>2</v>
      </c>
      <c r="K13" s="474">
        <v>2</v>
      </c>
      <c r="L13" s="475">
        <v>2</v>
      </c>
      <c r="N13" s="466"/>
      <c r="O13" s="676"/>
      <c r="P13" s="466"/>
      <c r="R13" s="645" t="s">
        <v>328</v>
      </c>
      <c r="S13" s="547" t="s">
        <v>506</v>
      </c>
      <c r="T13" s="397" t="s">
        <v>872</v>
      </c>
      <c r="U13" s="397" t="s">
        <v>848</v>
      </c>
      <c r="V13" s="463">
        <v>1</v>
      </c>
      <c r="W13" s="472" t="s">
        <v>453</v>
      </c>
      <c r="Y13" s="667"/>
      <c r="Z13" s="473">
        <v>1</v>
      </c>
      <c r="AA13" s="474">
        <v>2</v>
      </c>
      <c r="AB13" s="474">
        <v>3</v>
      </c>
      <c r="AC13" s="474">
        <v>4</v>
      </c>
      <c r="AD13" s="474">
        <v>5</v>
      </c>
      <c r="AE13" s="475">
        <v>6</v>
      </c>
    </row>
    <row r="14" spans="1:34" x14ac:dyDescent="0.25">
      <c r="N14" s="466"/>
      <c r="O14" s="676"/>
      <c r="P14" s="466"/>
      <c r="R14" s="655" t="s">
        <v>328</v>
      </c>
      <c r="S14" s="651" t="s">
        <v>505</v>
      </c>
      <c r="T14" s="652" t="s">
        <v>888</v>
      </c>
      <c r="U14" s="652" t="s">
        <v>848</v>
      </c>
      <c r="V14" s="653">
        <v>1</v>
      </c>
      <c r="W14" s="654" t="s">
        <v>453</v>
      </c>
      <c r="Y14" s="667" t="s">
        <v>848</v>
      </c>
      <c r="Z14" s="1663" t="s">
        <v>891</v>
      </c>
      <c r="AA14" s="1664"/>
      <c r="AB14" s="1665" t="s">
        <v>828</v>
      </c>
      <c r="AC14" s="1664"/>
      <c r="AD14" s="1665" t="s">
        <v>829</v>
      </c>
      <c r="AE14" s="1666"/>
    </row>
    <row r="15" spans="1:34" x14ac:dyDescent="0.25">
      <c r="B15" s="367" t="s">
        <v>831</v>
      </c>
      <c r="C15" s="476" t="s">
        <v>328</v>
      </c>
      <c r="D15" s="469">
        <v>7</v>
      </c>
      <c r="E15" s="469">
        <v>8</v>
      </c>
      <c r="F15" s="470">
        <v>9</v>
      </c>
      <c r="G15" s="204"/>
      <c r="N15" s="466"/>
      <c r="O15" s="466"/>
      <c r="P15" s="466"/>
      <c r="R15" s="645" t="s">
        <v>506</v>
      </c>
      <c r="S15" s="547">
        <v>0</v>
      </c>
      <c r="T15" s="397" t="s">
        <v>880</v>
      </c>
      <c r="U15" s="397" t="s">
        <v>848</v>
      </c>
      <c r="V15" s="463"/>
      <c r="W15" s="472"/>
      <c r="Y15" s="667" t="s">
        <v>892</v>
      </c>
      <c r="Z15" s="622">
        <v>2</v>
      </c>
      <c r="AA15" s="623">
        <v>8</v>
      </c>
      <c r="AB15" s="623">
        <v>4</v>
      </c>
      <c r="AC15" s="623">
        <v>10</v>
      </c>
      <c r="AD15" s="623">
        <v>6</v>
      </c>
      <c r="AE15" s="624">
        <v>12</v>
      </c>
    </row>
    <row r="16" spans="1:34" x14ac:dyDescent="0.25">
      <c r="B16" s="367" t="s">
        <v>832</v>
      </c>
      <c r="C16" s="478" t="s">
        <v>830</v>
      </c>
      <c r="D16" s="474">
        <v>0</v>
      </c>
      <c r="E16" s="474">
        <v>1</v>
      </c>
      <c r="F16" s="475">
        <v>2</v>
      </c>
      <c r="N16" s="466"/>
      <c r="O16" s="676"/>
      <c r="P16" s="466"/>
      <c r="R16" s="655" t="s">
        <v>506</v>
      </c>
      <c r="S16" s="651" t="s">
        <v>830</v>
      </c>
      <c r="T16" s="652" t="s">
        <v>882</v>
      </c>
      <c r="U16" s="652" t="s">
        <v>848</v>
      </c>
      <c r="V16" s="653"/>
      <c r="W16" s="654"/>
      <c r="Y16" s="1658" t="s">
        <v>873</v>
      </c>
      <c r="Z16" s="1659"/>
      <c r="AA16" s="1659"/>
      <c r="AB16" s="1659"/>
      <c r="AC16" s="1659"/>
      <c r="AD16" s="1659"/>
      <c r="AE16" s="1659"/>
      <c r="AF16" s="1659"/>
      <c r="AG16" s="1659"/>
      <c r="AH16" s="1660"/>
    </row>
    <row r="17" spans="3:45" x14ac:dyDescent="0.25">
      <c r="N17" s="466"/>
      <c r="O17" s="676"/>
      <c r="P17" s="466"/>
      <c r="R17" s="645" t="s">
        <v>506</v>
      </c>
      <c r="S17" s="547" t="s">
        <v>328</v>
      </c>
      <c r="T17" s="397" t="s">
        <v>881</v>
      </c>
      <c r="U17" s="397" t="s">
        <v>848</v>
      </c>
      <c r="V17" s="463"/>
      <c r="W17" s="472"/>
      <c r="Y17" s="667" t="s">
        <v>886</v>
      </c>
      <c r="Z17" s="596">
        <v>1</v>
      </c>
      <c r="AA17" s="597">
        <v>2</v>
      </c>
      <c r="AB17" s="598">
        <v>3</v>
      </c>
      <c r="AC17" s="637" t="s">
        <v>887</v>
      </c>
      <c r="AD17" s="635"/>
      <c r="AE17" s="635"/>
      <c r="AF17" s="635"/>
      <c r="AG17" s="635"/>
      <c r="AH17" s="636"/>
    </row>
    <row r="18" spans="3:45" x14ac:dyDescent="0.25">
      <c r="N18" s="466"/>
      <c r="O18" s="676"/>
      <c r="P18" s="466"/>
      <c r="R18" s="645" t="s">
        <v>506</v>
      </c>
      <c r="S18" s="547" t="s">
        <v>506</v>
      </c>
      <c r="T18" s="397" t="s">
        <v>874</v>
      </c>
      <c r="U18" s="397" t="s">
        <v>848</v>
      </c>
      <c r="V18" s="463"/>
      <c r="W18" s="472"/>
      <c r="Y18" s="667" t="s">
        <v>830</v>
      </c>
      <c r="Z18" s="625">
        <v>4</v>
      </c>
      <c r="AA18" s="564" t="s">
        <v>889</v>
      </c>
      <c r="AB18" s="626">
        <v>5</v>
      </c>
      <c r="AC18" s="635"/>
      <c r="AD18" s="635"/>
      <c r="AE18" s="635"/>
      <c r="AF18" s="635"/>
      <c r="AG18" s="635"/>
      <c r="AH18" s="636"/>
    </row>
    <row r="19" spans="3:45" x14ac:dyDescent="0.25">
      <c r="C19" s="367" t="s">
        <v>886</v>
      </c>
      <c r="D19" s="1667" t="s">
        <v>922</v>
      </c>
      <c r="E19" s="1667"/>
      <c r="F19" s="1667"/>
      <c r="G19" s="1667" t="s">
        <v>923</v>
      </c>
      <c r="H19" s="1667"/>
      <c r="I19" s="1667" t="s">
        <v>924</v>
      </c>
      <c r="J19" s="1667"/>
      <c r="K19" s="1667"/>
      <c r="N19" s="466"/>
      <c r="O19" s="676"/>
      <c r="P19" s="466"/>
      <c r="R19" s="656" t="s">
        <v>506</v>
      </c>
      <c r="S19" s="657" t="s">
        <v>505</v>
      </c>
      <c r="T19" s="658" t="s">
        <v>875</v>
      </c>
      <c r="U19" s="658" t="s">
        <v>848</v>
      </c>
      <c r="V19" s="659"/>
      <c r="W19" s="660"/>
      <c r="Y19" s="667" t="s">
        <v>848</v>
      </c>
      <c r="Z19" s="1655" t="s">
        <v>891</v>
      </c>
      <c r="AA19" s="1656"/>
      <c r="AB19" s="1656"/>
      <c r="AC19" s="1656" t="s">
        <v>828</v>
      </c>
      <c r="AD19" s="1656"/>
      <c r="AE19" s="1656"/>
      <c r="AF19" s="1656" t="s">
        <v>829</v>
      </c>
      <c r="AG19" s="1656"/>
      <c r="AH19" s="1657"/>
    </row>
    <row r="20" spans="3:45" x14ac:dyDescent="0.25">
      <c r="C20" s="683" t="s">
        <v>883</v>
      </c>
      <c r="D20" s="480">
        <v>0</v>
      </c>
      <c r="E20" s="486" t="s">
        <v>921</v>
      </c>
      <c r="F20" s="479">
        <v>2</v>
      </c>
      <c r="G20" s="480" t="s">
        <v>921</v>
      </c>
      <c r="H20" s="479">
        <v>1</v>
      </c>
      <c r="I20" s="480">
        <v>0</v>
      </c>
      <c r="J20" s="486">
        <v>1</v>
      </c>
      <c r="K20" s="663" t="s">
        <v>921</v>
      </c>
      <c r="Y20" s="668" t="s">
        <v>892</v>
      </c>
      <c r="Z20" s="619">
        <v>4</v>
      </c>
      <c r="AA20" s="620">
        <v>8</v>
      </c>
      <c r="AB20" s="620">
        <v>12</v>
      </c>
      <c r="AC20" s="620">
        <v>1</v>
      </c>
      <c r="AD20" s="620">
        <v>2</v>
      </c>
      <c r="AE20" s="620">
        <v>3</v>
      </c>
      <c r="AF20" s="620">
        <v>5</v>
      </c>
      <c r="AG20" s="620">
        <v>10</v>
      </c>
      <c r="AH20" s="621">
        <v>15</v>
      </c>
    </row>
    <row r="21" spans="3:45" x14ac:dyDescent="0.25">
      <c r="C21" s="686" t="s">
        <v>925</v>
      </c>
      <c r="D21" s="463">
        <v>0</v>
      </c>
      <c r="E21" s="465" t="s">
        <v>921</v>
      </c>
      <c r="F21" s="464">
        <v>2</v>
      </c>
      <c r="G21" s="465" t="s">
        <v>921</v>
      </c>
      <c r="H21" s="465">
        <v>4</v>
      </c>
      <c r="I21" s="463">
        <v>5</v>
      </c>
      <c r="J21" s="465">
        <v>6</v>
      </c>
      <c r="K21" s="482" t="s">
        <v>921</v>
      </c>
      <c r="R21" s="1658" t="s">
        <v>900</v>
      </c>
      <c r="S21" s="1659"/>
      <c r="T21" s="1659"/>
      <c r="U21" s="1659"/>
      <c r="V21" s="1660"/>
      <c r="Y21" s="1658" t="s">
        <v>888</v>
      </c>
      <c r="Z21" s="1659"/>
      <c r="AA21" s="1659"/>
      <c r="AB21" s="1659"/>
      <c r="AC21" s="1659"/>
      <c r="AD21" s="1659"/>
      <c r="AE21" s="1659"/>
      <c r="AF21" s="1659"/>
      <c r="AG21" s="1659"/>
      <c r="AH21" s="1660"/>
      <c r="AJ21" s="1658" t="s">
        <v>872</v>
      </c>
      <c r="AK21" s="1659"/>
      <c r="AL21" s="1659"/>
      <c r="AM21" s="1659"/>
      <c r="AN21" s="1659"/>
      <c r="AO21" s="1659"/>
      <c r="AP21" s="1659"/>
      <c r="AQ21" s="1659"/>
      <c r="AR21" s="1659"/>
      <c r="AS21" s="1660"/>
    </row>
    <row r="22" spans="3:45" x14ac:dyDescent="0.25">
      <c r="C22" s="685" t="s">
        <v>920</v>
      </c>
      <c r="D22" s="687">
        <v>1</v>
      </c>
      <c r="E22" s="487"/>
      <c r="F22" s="484"/>
      <c r="G22" s="687">
        <v>3</v>
      </c>
      <c r="H22" s="484"/>
      <c r="I22" s="687">
        <v>7</v>
      </c>
      <c r="J22" s="487"/>
      <c r="K22" s="485"/>
      <c r="R22" s="664" t="s">
        <v>898</v>
      </c>
      <c r="S22" s="665" t="s">
        <v>336</v>
      </c>
      <c r="T22" s="671" t="s">
        <v>897</v>
      </c>
      <c r="U22" s="665" t="s">
        <v>862</v>
      </c>
      <c r="V22" s="666" t="s">
        <v>467</v>
      </c>
      <c r="W22" s="562"/>
      <c r="Y22" s="667" t="s">
        <v>886</v>
      </c>
      <c r="Z22" s="632">
        <v>1</v>
      </c>
      <c r="AA22" s="633">
        <v>2</v>
      </c>
      <c r="AB22" s="634">
        <v>3</v>
      </c>
      <c r="AC22" s="637" t="s">
        <v>887</v>
      </c>
      <c r="AD22" s="635"/>
      <c r="AE22" s="635"/>
      <c r="AF22" s="635"/>
      <c r="AG22" s="635"/>
      <c r="AH22" s="636"/>
      <c r="AJ22" s="667" t="s">
        <v>886</v>
      </c>
      <c r="AK22" s="596">
        <v>1</v>
      </c>
      <c r="AL22" s="597">
        <v>2</v>
      </c>
      <c r="AM22" s="598">
        <v>3</v>
      </c>
      <c r="AN22" s="635" t="s">
        <v>887</v>
      </c>
      <c r="AO22" s="635"/>
      <c r="AP22" s="635"/>
      <c r="AQ22" s="635"/>
      <c r="AR22" s="635"/>
      <c r="AS22" s="636"/>
    </row>
    <row r="23" spans="3:45" x14ac:dyDescent="0.25">
      <c r="D23" s="562"/>
      <c r="E23" s="562"/>
      <c r="F23" s="562"/>
      <c r="G23" s="562"/>
      <c r="H23" s="562"/>
      <c r="I23" s="562"/>
      <c r="J23" s="562"/>
      <c r="K23" s="562"/>
      <c r="R23" s="662">
        <v>0</v>
      </c>
      <c r="S23" s="486">
        <v>1</v>
      </c>
      <c r="T23" s="479">
        <v>1</v>
      </c>
      <c r="U23" s="486">
        <v>0</v>
      </c>
      <c r="V23" s="663">
        <v>0</v>
      </c>
      <c r="W23" s="562"/>
      <c r="Y23" s="667" t="s">
        <v>505</v>
      </c>
      <c r="Z23" s="1655" t="s">
        <v>890</v>
      </c>
      <c r="AA23" s="1656"/>
      <c r="AB23" s="1656"/>
      <c r="AC23" s="1656" t="s">
        <v>833</v>
      </c>
      <c r="AD23" s="1656"/>
      <c r="AE23" s="1656"/>
      <c r="AF23" s="1656" t="s">
        <v>834</v>
      </c>
      <c r="AG23" s="1656"/>
      <c r="AH23" s="1657"/>
      <c r="AJ23" s="667" t="s">
        <v>506</v>
      </c>
      <c r="AK23" s="1655" t="s">
        <v>891</v>
      </c>
      <c r="AL23" s="1656"/>
      <c r="AM23" s="1656"/>
      <c r="AN23" s="1656" t="s">
        <v>828</v>
      </c>
      <c r="AO23" s="1656"/>
      <c r="AP23" s="1656"/>
      <c r="AQ23" s="1656" t="s">
        <v>829</v>
      </c>
      <c r="AR23" s="1656"/>
      <c r="AS23" s="1657"/>
    </row>
    <row r="24" spans="3:45" x14ac:dyDescent="0.25">
      <c r="C24" s="367" t="s">
        <v>848</v>
      </c>
      <c r="D24" s="1667" t="s">
        <v>922</v>
      </c>
      <c r="E24" s="1667"/>
      <c r="F24" s="1667"/>
      <c r="G24" s="1667" t="s">
        <v>923</v>
      </c>
      <c r="H24" s="1667"/>
      <c r="I24" s="1667" t="s">
        <v>924</v>
      </c>
      <c r="J24" s="1667"/>
      <c r="K24" s="1667"/>
      <c r="R24" s="481">
        <v>0</v>
      </c>
      <c r="S24" s="465" t="s">
        <v>359</v>
      </c>
      <c r="T24" s="464">
        <v>1</v>
      </c>
      <c r="U24" s="465">
        <v>1</v>
      </c>
      <c r="V24" s="482" t="s">
        <v>830</v>
      </c>
      <c r="W24" s="562"/>
      <c r="Y24" s="667"/>
      <c r="Z24" s="630">
        <v>1</v>
      </c>
      <c r="AA24" s="631">
        <v>2</v>
      </c>
      <c r="AB24" s="631">
        <v>3</v>
      </c>
      <c r="AC24" s="627">
        <v>4</v>
      </c>
      <c r="AD24" s="627">
        <v>5</v>
      </c>
      <c r="AE24" s="627">
        <v>6</v>
      </c>
      <c r="AF24" s="628">
        <v>7</v>
      </c>
      <c r="AG24" s="628">
        <v>8</v>
      </c>
      <c r="AH24" s="629">
        <v>9</v>
      </c>
      <c r="AJ24" s="667"/>
      <c r="AK24" s="619">
        <v>1</v>
      </c>
      <c r="AL24" s="620">
        <v>2</v>
      </c>
      <c r="AM24" s="620">
        <v>3</v>
      </c>
      <c r="AN24" s="620">
        <v>4</v>
      </c>
      <c r="AO24" s="620">
        <v>5</v>
      </c>
      <c r="AP24" s="620">
        <v>6</v>
      </c>
      <c r="AQ24" s="620">
        <v>7</v>
      </c>
      <c r="AR24" s="620">
        <v>8</v>
      </c>
      <c r="AS24" s="621">
        <v>9</v>
      </c>
    </row>
    <row r="25" spans="3:45" x14ac:dyDescent="0.25">
      <c r="C25" s="683" t="s">
        <v>883</v>
      </c>
      <c r="D25" s="480">
        <v>0</v>
      </c>
      <c r="E25" s="486" t="s">
        <v>921</v>
      </c>
      <c r="F25" s="479">
        <v>2</v>
      </c>
      <c r="G25" s="480" t="s">
        <v>921</v>
      </c>
      <c r="H25" s="479">
        <v>1</v>
      </c>
      <c r="I25" s="480">
        <v>0</v>
      </c>
      <c r="J25" s="486">
        <v>1</v>
      </c>
      <c r="K25" s="663" t="s">
        <v>921</v>
      </c>
      <c r="R25" s="481">
        <v>0</v>
      </c>
      <c r="S25" s="465" t="s">
        <v>359</v>
      </c>
      <c r="T25" s="464" t="s">
        <v>359</v>
      </c>
      <c r="U25" s="465">
        <v>2</v>
      </c>
      <c r="V25" s="482" t="s">
        <v>505</v>
      </c>
      <c r="W25" s="562"/>
      <c r="Y25" s="667" t="s">
        <v>848</v>
      </c>
      <c r="Z25" s="1661" t="s">
        <v>891</v>
      </c>
      <c r="AA25" s="1662"/>
      <c r="AB25" s="1662"/>
      <c r="AC25" s="1656" t="s">
        <v>828</v>
      </c>
      <c r="AD25" s="1656"/>
      <c r="AE25" s="1656"/>
      <c r="AF25" s="1656" t="s">
        <v>829</v>
      </c>
      <c r="AG25" s="1656"/>
      <c r="AH25" s="1657"/>
      <c r="AJ25" s="667" t="s">
        <v>848</v>
      </c>
      <c r="AK25" s="1661" t="s">
        <v>891</v>
      </c>
      <c r="AL25" s="1662"/>
      <c r="AM25" s="1662"/>
      <c r="AN25" s="1656" t="s">
        <v>828</v>
      </c>
      <c r="AO25" s="1656"/>
      <c r="AP25" s="1656"/>
      <c r="AQ25" s="1656" t="s">
        <v>829</v>
      </c>
      <c r="AR25" s="1656"/>
      <c r="AS25" s="1657"/>
    </row>
    <row r="26" spans="3:45" x14ac:dyDescent="0.25">
      <c r="C26" s="686" t="s">
        <v>925</v>
      </c>
      <c r="D26" s="463">
        <v>0</v>
      </c>
      <c r="E26" s="465" t="s">
        <v>921</v>
      </c>
      <c r="F26" s="464">
        <v>2</v>
      </c>
      <c r="G26" s="465" t="s">
        <v>921</v>
      </c>
      <c r="H26" s="465">
        <v>4</v>
      </c>
      <c r="I26" s="463">
        <v>5</v>
      </c>
      <c r="J26" s="465">
        <v>6</v>
      </c>
      <c r="K26" s="482" t="s">
        <v>921</v>
      </c>
      <c r="R26" s="481" t="s">
        <v>830</v>
      </c>
      <c r="S26" s="465" t="s">
        <v>359</v>
      </c>
      <c r="T26" s="464">
        <v>1</v>
      </c>
      <c r="U26" s="465">
        <v>1</v>
      </c>
      <c r="V26" s="482" t="s">
        <v>830</v>
      </c>
      <c r="W26" s="562"/>
      <c r="Y26" s="668" t="s">
        <v>892</v>
      </c>
      <c r="Z26" s="630">
        <v>1</v>
      </c>
      <c r="AA26" s="627">
        <v>8</v>
      </c>
      <c r="AB26" s="628">
        <v>21</v>
      </c>
      <c r="AC26" s="631">
        <v>2</v>
      </c>
      <c r="AD26" s="627">
        <v>10</v>
      </c>
      <c r="AE26" s="628">
        <v>24</v>
      </c>
      <c r="AF26" s="631">
        <v>3</v>
      </c>
      <c r="AG26" s="627">
        <v>12</v>
      </c>
      <c r="AH26" s="629">
        <v>27</v>
      </c>
      <c r="AJ26" s="668" t="s">
        <v>892</v>
      </c>
      <c r="AK26" s="619">
        <v>1</v>
      </c>
      <c r="AL26" s="620">
        <v>4</v>
      </c>
      <c r="AM26" s="620">
        <v>9</v>
      </c>
      <c r="AN26" s="620">
        <v>4</v>
      </c>
      <c r="AO26" s="620">
        <v>10</v>
      </c>
      <c r="AP26" s="620">
        <v>18</v>
      </c>
      <c r="AQ26" s="620">
        <v>7</v>
      </c>
      <c r="AR26" s="620">
        <v>16</v>
      </c>
      <c r="AS26" s="621">
        <v>27</v>
      </c>
    </row>
    <row r="27" spans="3:45" x14ac:dyDescent="0.25">
      <c r="C27" s="684" t="s">
        <v>926</v>
      </c>
      <c r="D27" s="463" t="s">
        <v>921</v>
      </c>
      <c r="E27" s="464" t="s">
        <v>453</v>
      </c>
      <c r="F27" s="465"/>
      <c r="G27" s="465"/>
      <c r="H27" s="465"/>
      <c r="I27" s="465"/>
      <c r="J27" s="465"/>
      <c r="K27" s="482"/>
      <c r="R27" s="481" t="s">
        <v>830</v>
      </c>
      <c r="S27" s="465" t="s">
        <v>359</v>
      </c>
      <c r="T27" s="464" t="s">
        <v>359</v>
      </c>
      <c r="U27" s="465">
        <v>2</v>
      </c>
      <c r="V27" s="482" t="s">
        <v>505</v>
      </c>
      <c r="W27" s="562"/>
      <c r="Y27" s="1658" t="s">
        <v>882</v>
      </c>
      <c r="Z27" s="1659"/>
      <c r="AA27" s="1659"/>
      <c r="AB27" s="1659"/>
      <c r="AC27" s="1659"/>
      <c r="AD27" s="1659"/>
      <c r="AE27" s="1659"/>
      <c r="AF27" s="1659"/>
      <c r="AG27" s="1659"/>
      <c r="AH27" s="1660"/>
      <c r="AJ27" s="1658" t="s">
        <v>881</v>
      </c>
      <c r="AK27" s="1659"/>
      <c r="AL27" s="1659"/>
      <c r="AM27" s="1659"/>
      <c r="AN27" s="1659"/>
      <c r="AO27" s="1659"/>
      <c r="AP27" s="1659"/>
      <c r="AQ27" s="1659"/>
      <c r="AR27" s="1659"/>
      <c r="AS27" s="1660"/>
    </row>
    <row r="28" spans="3:45" x14ac:dyDescent="0.25">
      <c r="C28" s="684" t="s">
        <v>927</v>
      </c>
      <c r="D28" s="463" t="s">
        <v>921</v>
      </c>
      <c r="E28" s="465" t="s">
        <v>921</v>
      </c>
      <c r="F28" s="465" t="s">
        <v>921</v>
      </c>
      <c r="G28" s="464" t="s">
        <v>453</v>
      </c>
      <c r="H28" s="465"/>
      <c r="I28" s="465"/>
      <c r="J28" s="465"/>
      <c r="K28" s="482"/>
      <c r="R28" s="481" t="s">
        <v>328</v>
      </c>
      <c r="S28" s="465">
        <v>1</v>
      </c>
      <c r="T28" s="464" t="s">
        <v>359</v>
      </c>
      <c r="U28" s="465">
        <v>1</v>
      </c>
      <c r="V28" s="482" t="s">
        <v>328</v>
      </c>
      <c r="Y28" s="669" t="s">
        <v>848</v>
      </c>
      <c r="Z28" s="1655" t="s">
        <v>891</v>
      </c>
      <c r="AA28" s="1656"/>
      <c r="AB28" s="1656"/>
      <c r="AC28" s="1656" t="s">
        <v>828</v>
      </c>
      <c r="AD28" s="1656"/>
      <c r="AE28" s="1656"/>
      <c r="AF28" s="1656" t="s">
        <v>829</v>
      </c>
      <c r="AG28" s="1656"/>
      <c r="AH28" s="1657"/>
      <c r="AJ28" s="669" t="s">
        <v>848</v>
      </c>
      <c r="AK28" s="1655" t="s">
        <v>891</v>
      </c>
      <c r="AL28" s="1656"/>
      <c r="AM28" s="1656"/>
      <c r="AN28" s="1656" t="s">
        <v>828</v>
      </c>
      <c r="AO28" s="1656"/>
      <c r="AP28" s="1656"/>
      <c r="AQ28" s="1656" t="s">
        <v>829</v>
      </c>
      <c r="AR28" s="1656"/>
      <c r="AS28" s="1657"/>
    </row>
    <row r="29" spans="3:45" x14ac:dyDescent="0.25">
      <c r="C29" s="685" t="s">
        <v>928</v>
      </c>
      <c r="D29" s="687" t="s">
        <v>921</v>
      </c>
      <c r="E29" s="487" t="s">
        <v>921</v>
      </c>
      <c r="F29" s="487" t="s">
        <v>921</v>
      </c>
      <c r="G29" s="487" t="s">
        <v>921</v>
      </c>
      <c r="H29" s="487" t="s">
        <v>921</v>
      </c>
      <c r="I29" s="487" t="s">
        <v>921</v>
      </c>
      <c r="J29" s="487" t="s">
        <v>921</v>
      </c>
      <c r="K29" s="485" t="s">
        <v>453</v>
      </c>
      <c r="R29" s="481" t="s">
        <v>328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/>
      <c r="Z29" s="619">
        <v>1</v>
      </c>
      <c r="AA29" s="620">
        <v>2</v>
      </c>
      <c r="AB29" s="620">
        <v>3</v>
      </c>
      <c r="AC29" s="620">
        <v>4</v>
      </c>
      <c r="AD29" s="620">
        <v>5</v>
      </c>
      <c r="AE29" s="620">
        <v>6</v>
      </c>
      <c r="AF29" s="620">
        <v>7</v>
      </c>
      <c r="AG29" s="620">
        <v>8</v>
      </c>
      <c r="AH29" s="621">
        <v>9</v>
      </c>
      <c r="AJ29" s="670"/>
      <c r="AK29" s="630">
        <v>1</v>
      </c>
      <c r="AL29" s="627">
        <v>2</v>
      </c>
      <c r="AM29" s="628">
        <v>3</v>
      </c>
      <c r="AN29" s="631">
        <v>4</v>
      </c>
      <c r="AO29" s="627">
        <v>5</v>
      </c>
      <c r="AP29" s="628">
        <v>6</v>
      </c>
      <c r="AQ29" s="631">
        <v>7</v>
      </c>
      <c r="AR29" s="627">
        <v>8</v>
      </c>
      <c r="AS29" s="629">
        <v>9</v>
      </c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1" t="s">
        <v>505</v>
      </c>
      <c r="S30" s="465" t="s">
        <v>359</v>
      </c>
      <c r="T30" s="464" t="s">
        <v>359</v>
      </c>
      <c r="U30" s="465">
        <v>2</v>
      </c>
      <c r="V30" s="482" t="s">
        <v>505</v>
      </c>
      <c r="Y30" s="670" t="s">
        <v>830</v>
      </c>
      <c r="Z30" s="596">
        <v>1</v>
      </c>
      <c r="AA30" s="597">
        <v>2</v>
      </c>
      <c r="AB30" s="598">
        <v>3</v>
      </c>
      <c r="AC30" s="638"/>
      <c r="AD30" s="639"/>
      <c r="AE30" s="639"/>
      <c r="AF30" s="639"/>
      <c r="AG30" s="639"/>
      <c r="AH30" s="640"/>
      <c r="AJ30" s="670" t="s">
        <v>328</v>
      </c>
      <c r="AK30" s="632">
        <v>1</v>
      </c>
      <c r="AL30" s="633">
        <v>2</v>
      </c>
      <c r="AM30" s="634">
        <v>3</v>
      </c>
      <c r="AN30" s="638"/>
      <c r="AO30" s="639"/>
      <c r="AP30" s="639"/>
      <c r="AQ30" s="639"/>
      <c r="AR30" s="639"/>
      <c r="AS30" s="640"/>
    </row>
    <row r="31" spans="3:45" x14ac:dyDescent="0.25">
      <c r="D31" s="562"/>
      <c r="E31" s="562"/>
      <c r="F31" s="562"/>
      <c r="G31" s="562"/>
      <c r="H31" s="562"/>
      <c r="I31" s="562"/>
      <c r="J31" s="562"/>
      <c r="K31" s="562"/>
      <c r="R31" s="483" t="s">
        <v>506</v>
      </c>
      <c r="S31" s="487" t="s">
        <v>359</v>
      </c>
      <c r="T31" s="484" t="s">
        <v>359</v>
      </c>
      <c r="U31" s="487">
        <v>2</v>
      </c>
      <c r="V31" s="485" t="s">
        <v>506</v>
      </c>
      <c r="Y31" s="667" t="s">
        <v>848</v>
      </c>
      <c r="Z31" s="1655" t="s">
        <v>891</v>
      </c>
      <c r="AA31" s="1656"/>
      <c r="AB31" s="1656"/>
      <c r="AC31" s="1656" t="s">
        <v>828</v>
      </c>
      <c r="AD31" s="1656"/>
      <c r="AE31" s="1656"/>
      <c r="AF31" s="1656" t="s">
        <v>829</v>
      </c>
      <c r="AG31" s="1656"/>
      <c r="AH31" s="1657"/>
      <c r="AJ31" s="667" t="s">
        <v>848</v>
      </c>
      <c r="AK31" s="1655" t="s">
        <v>891</v>
      </c>
      <c r="AL31" s="1656"/>
      <c r="AM31" s="1656"/>
      <c r="AN31" s="1656" t="s">
        <v>828</v>
      </c>
      <c r="AO31" s="1656"/>
      <c r="AP31" s="1656"/>
      <c r="AQ31" s="1656" t="s">
        <v>829</v>
      </c>
      <c r="AR31" s="1656"/>
      <c r="AS31" s="1657"/>
    </row>
    <row r="32" spans="3:45" ht="15.75" customHeight="1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2"/>
      <c r="S32" s="672"/>
      <c r="T32" s="672"/>
      <c r="U32" s="672"/>
      <c r="V32" s="672"/>
      <c r="Y32" s="668" t="s">
        <v>892</v>
      </c>
      <c r="Z32" s="619">
        <v>1</v>
      </c>
      <c r="AA32" s="620">
        <v>2</v>
      </c>
      <c r="AB32" s="620">
        <v>3</v>
      </c>
      <c r="AC32" s="620">
        <v>8</v>
      </c>
      <c r="AD32" s="620">
        <v>10</v>
      </c>
      <c r="AE32" s="620">
        <v>12</v>
      </c>
      <c r="AF32" s="620">
        <v>21</v>
      </c>
      <c r="AG32" s="620">
        <v>24</v>
      </c>
      <c r="AH32" s="621">
        <v>27</v>
      </c>
      <c r="AJ32" s="668" t="s">
        <v>892</v>
      </c>
      <c r="AK32" s="630">
        <v>1</v>
      </c>
      <c r="AL32" s="627">
        <v>4</v>
      </c>
      <c r="AM32" s="628">
        <v>9</v>
      </c>
      <c r="AN32" s="631">
        <v>4</v>
      </c>
      <c r="AO32" s="627">
        <v>10</v>
      </c>
      <c r="AP32" s="628">
        <v>18</v>
      </c>
      <c r="AQ32" s="631">
        <v>7</v>
      </c>
      <c r="AR32" s="627">
        <v>16</v>
      </c>
      <c r="AS32" s="629">
        <v>27</v>
      </c>
    </row>
    <row r="33" spans="4:34" ht="16.5" x14ac:dyDescent="0.3">
      <c r="D33" s="562"/>
      <c r="E33" s="562"/>
      <c r="F33" s="562"/>
      <c r="G33" s="562"/>
      <c r="H33" s="562"/>
      <c r="I33" s="562"/>
      <c r="J33" s="562"/>
      <c r="K33" s="562"/>
      <c r="N33" s="661" t="s">
        <v>904</v>
      </c>
      <c r="R33" s="673"/>
      <c r="S33" s="673"/>
      <c r="T33" s="673"/>
      <c r="U33" s="673"/>
      <c r="V33" s="673"/>
      <c r="Y33" s="1658" t="s">
        <v>875</v>
      </c>
      <c r="Z33" s="1659"/>
      <c r="AA33" s="1659"/>
      <c r="AB33" s="1659"/>
      <c r="AC33" s="1659"/>
      <c r="AD33" s="1659"/>
      <c r="AE33" s="1659"/>
      <c r="AF33" s="1659"/>
      <c r="AG33" s="1659"/>
      <c r="AH33" s="1660"/>
    </row>
    <row r="34" spans="4:34" ht="16.5" x14ac:dyDescent="0.3">
      <c r="N34" s="674" t="s">
        <v>903</v>
      </c>
      <c r="R34" s="673"/>
      <c r="S34" s="673"/>
      <c r="T34" s="673"/>
      <c r="U34" s="673"/>
      <c r="V34" s="673"/>
      <c r="Y34" s="669" t="s">
        <v>848</v>
      </c>
      <c r="Z34" s="1655" t="s">
        <v>891</v>
      </c>
      <c r="AA34" s="1656"/>
      <c r="AB34" s="1656"/>
      <c r="AC34" s="1656" t="s">
        <v>828</v>
      </c>
      <c r="AD34" s="1656"/>
      <c r="AE34" s="1656"/>
      <c r="AF34" s="1656" t="s">
        <v>829</v>
      </c>
      <c r="AG34" s="1656"/>
      <c r="AH34" s="1657"/>
    </row>
    <row r="35" spans="4:34" ht="16.5" x14ac:dyDescent="0.3">
      <c r="N35" s="675" t="s">
        <v>909</v>
      </c>
      <c r="R35" s="562"/>
      <c r="S35" s="562"/>
      <c r="T35" s="562"/>
      <c r="U35" s="562"/>
      <c r="V35" s="562"/>
      <c r="Y35" s="670"/>
      <c r="Z35" s="630">
        <v>1</v>
      </c>
      <c r="AA35" s="631">
        <v>2</v>
      </c>
      <c r="AB35" s="631">
        <v>3</v>
      </c>
      <c r="AC35" s="627">
        <v>4</v>
      </c>
      <c r="AD35" s="627">
        <v>5</v>
      </c>
      <c r="AE35" s="627">
        <v>6</v>
      </c>
      <c r="AF35" s="628">
        <v>7</v>
      </c>
      <c r="AG35" s="628">
        <v>8</v>
      </c>
      <c r="AH35" s="629">
        <v>9</v>
      </c>
    </row>
    <row r="36" spans="4:34" ht="16.5" x14ac:dyDescent="0.3">
      <c r="N36" s="661" t="s">
        <v>907</v>
      </c>
      <c r="R36" s="179"/>
      <c r="S36" s="562"/>
      <c r="T36" s="562"/>
      <c r="U36" s="562"/>
      <c r="V36" s="562"/>
      <c r="Y36" s="670" t="s">
        <v>505</v>
      </c>
      <c r="Z36" s="1655" t="s">
        <v>890</v>
      </c>
      <c r="AA36" s="1656"/>
      <c r="AB36" s="1656"/>
      <c r="AC36" s="1656" t="s">
        <v>833</v>
      </c>
      <c r="AD36" s="1656"/>
      <c r="AE36" s="1656"/>
      <c r="AF36" s="1656" t="s">
        <v>834</v>
      </c>
      <c r="AG36" s="1656"/>
      <c r="AH36" s="1657"/>
    </row>
    <row r="37" spans="4:34" ht="16.5" x14ac:dyDescent="0.3">
      <c r="N37" s="661" t="s">
        <v>905</v>
      </c>
      <c r="Y37" s="667"/>
      <c r="Z37" s="630">
        <v>1</v>
      </c>
      <c r="AA37" s="627">
        <v>2</v>
      </c>
      <c r="AB37" s="628">
        <v>3</v>
      </c>
      <c r="AC37" s="631">
        <v>4</v>
      </c>
      <c r="AD37" s="627">
        <v>5</v>
      </c>
      <c r="AE37" s="628">
        <v>6</v>
      </c>
      <c r="AF37" s="631">
        <v>7</v>
      </c>
      <c r="AG37" s="627">
        <v>8</v>
      </c>
      <c r="AH37" s="629">
        <v>9</v>
      </c>
    </row>
    <row r="38" spans="4:34" ht="16.5" x14ac:dyDescent="0.3">
      <c r="N38" s="661" t="s">
        <v>906</v>
      </c>
      <c r="Y38" s="667" t="s">
        <v>848</v>
      </c>
      <c r="Z38" s="1655" t="s">
        <v>891</v>
      </c>
      <c r="AA38" s="1656"/>
      <c r="AB38" s="1656"/>
      <c r="AC38" s="1656" t="s">
        <v>828</v>
      </c>
      <c r="AD38" s="1656"/>
      <c r="AE38" s="1656"/>
      <c r="AF38" s="1656" t="s">
        <v>829</v>
      </c>
      <c r="AG38" s="1656"/>
      <c r="AH38" s="1657"/>
    </row>
    <row r="39" spans="4:34" ht="16.5" x14ac:dyDescent="0.3">
      <c r="N39" s="674" t="s">
        <v>901</v>
      </c>
      <c r="Y39" s="668" t="s">
        <v>892</v>
      </c>
      <c r="Z39" s="619">
        <v>1</v>
      </c>
      <c r="AA39" s="620">
        <v>8</v>
      </c>
      <c r="AB39" s="620">
        <v>21</v>
      </c>
      <c r="AC39" s="620">
        <v>8</v>
      </c>
      <c r="AD39" s="620">
        <v>25</v>
      </c>
      <c r="AE39" s="620">
        <v>48</v>
      </c>
      <c r="AF39" s="620">
        <v>21</v>
      </c>
      <c r="AG39" s="620">
        <v>42</v>
      </c>
      <c r="AH39" s="621">
        <v>81</v>
      </c>
    </row>
    <row r="40" spans="4:34" ht="16.5" x14ac:dyDescent="0.3">
      <c r="N40" s="674" t="s">
        <v>902</v>
      </c>
    </row>
    <row r="43" spans="4:34" x14ac:dyDescent="0.25">
      <c r="N43" s="367" t="s">
        <v>727</v>
      </c>
      <c r="O43" s="367" t="s">
        <v>3541</v>
      </c>
      <c r="S43" s="367" t="s">
        <v>822</v>
      </c>
      <c r="Y43" s="367" t="s">
        <v>914</v>
      </c>
      <c r="Z43" s="680">
        <v>0</v>
      </c>
      <c r="AA43" s="680">
        <v>1</v>
      </c>
      <c r="AB43" s="680">
        <v>2</v>
      </c>
      <c r="AC43" s="680">
        <v>3</v>
      </c>
      <c r="AD43" s="680">
        <v>4</v>
      </c>
      <c r="AE43" s="680">
        <v>5</v>
      </c>
      <c r="AF43" s="680">
        <v>6</v>
      </c>
    </row>
    <row r="44" spans="4:34" x14ac:dyDescent="0.25">
      <c r="N44" s="367" t="s">
        <v>730</v>
      </c>
      <c r="O44" s="367" t="s">
        <v>3543</v>
      </c>
      <c r="P44" s="367" t="s">
        <v>3545</v>
      </c>
      <c r="S44" s="367" t="s">
        <v>3541</v>
      </c>
      <c r="Y44" s="367" t="s">
        <v>883</v>
      </c>
      <c r="Z44" s="562" t="s">
        <v>448</v>
      </c>
      <c r="AA44" s="562" t="s">
        <v>60</v>
      </c>
      <c r="AB44" s="562" t="s">
        <v>709</v>
      </c>
      <c r="AC44" s="562" t="s">
        <v>710</v>
      </c>
    </row>
    <row r="45" spans="4:34" x14ac:dyDescent="0.25">
      <c r="N45" s="367" t="s">
        <v>897</v>
      </c>
      <c r="O45" s="367" t="s">
        <v>3542</v>
      </c>
      <c r="S45" s="367" t="s">
        <v>3544</v>
      </c>
      <c r="Y45" s="367" t="s">
        <v>913</v>
      </c>
      <c r="Z45" s="562">
        <v>2</v>
      </c>
      <c r="AA45" s="562">
        <v>3</v>
      </c>
      <c r="AB45" s="562">
        <v>4</v>
      </c>
      <c r="AC45" s="562">
        <v>5</v>
      </c>
    </row>
    <row r="46" spans="4:34" x14ac:dyDescent="0.25">
      <c r="Y46" s="367" t="s">
        <v>915</v>
      </c>
      <c r="Z46" s="562" t="s">
        <v>359</v>
      </c>
      <c r="AA46" s="562" t="s">
        <v>359</v>
      </c>
      <c r="AB46" s="562" t="s">
        <v>917</v>
      </c>
      <c r="AC46" s="562" t="s">
        <v>917</v>
      </c>
    </row>
    <row r="47" spans="4:34" x14ac:dyDescent="0.25">
      <c r="Y47" s="367" t="s">
        <v>916</v>
      </c>
      <c r="Z47" s="562" t="s">
        <v>917</v>
      </c>
      <c r="AA47" s="562" t="s">
        <v>917</v>
      </c>
      <c r="AB47" s="562" t="s">
        <v>359</v>
      </c>
      <c r="AC47" s="562" t="s">
        <v>359</v>
      </c>
    </row>
    <row r="48" spans="4:34" x14ac:dyDescent="0.25">
      <c r="Y48" s="367" t="s">
        <v>883</v>
      </c>
      <c r="Z48" s="562"/>
      <c r="AA48" s="562"/>
      <c r="AB48" s="562" t="s">
        <v>448</v>
      </c>
      <c r="AC48" s="562" t="s">
        <v>60</v>
      </c>
      <c r="AD48" s="562" t="s">
        <v>709</v>
      </c>
      <c r="AE48" s="562" t="s">
        <v>710</v>
      </c>
    </row>
  </sheetData>
  <mergeCells count="67">
    <mergeCell ref="D19:F19"/>
    <mergeCell ref="G19:H19"/>
    <mergeCell ref="I19:K19"/>
    <mergeCell ref="D24:F24"/>
    <mergeCell ref="G24:H24"/>
    <mergeCell ref="I24:K24"/>
    <mergeCell ref="N3:P3"/>
    <mergeCell ref="D4:F4"/>
    <mergeCell ref="G4:I4"/>
    <mergeCell ref="J4:L4"/>
    <mergeCell ref="R3:W3"/>
    <mergeCell ref="D11:F11"/>
    <mergeCell ref="G11:I11"/>
    <mergeCell ref="J11:L11"/>
    <mergeCell ref="Z8:AB8"/>
    <mergeCell ref="AC8:AE8"/>
    <mergeCell ref="Z14:AA14"/>
    <mergeCell ref="AB14:AC14"/>
    <mergeCell ref="AD14:AE14"/>
    <mergeCell ref="Y5:AH5"/>
    <mergeCell ref="Y10:AE10"/>
    <mergeCell ref="AF8:AH8"/>
    <mergeCell ref="Z12:AB12"/>
    <mergeCell ref="AC12:AE12"/>
    <mergeCell ref="AF19:AH19"/>
    <mergeCell ref="Y16:AH16"/>
    <mergeCell ref="Y21:AH21"/>
    <mergeCell ref="Z25:AB25"/>
    <mergeCell ref="AC25:AE25"/>
    <mergeCell ref="AF25:AH25"/>
    <mergeCell ref="Z23:AB23"/>
    <mergeCell ref="AC23:AE23"/>
    <mergeCell ref="AF23:AH23"/>
    <mergeCell ref="Z19:AB19"/>
    <mergeCell ref="AC19:AE19"/>
    <mergeCell ref="Y33:AH33"/>
    <mergeCell ref="Z34:AB34"/>
    <mergeCell ref="AC34:AE34"/>
    <mergeCell ref="AF34:AH34"/>
    <mergeCell ref="Z28:AB28"/>
    <mergeCell ref="AC28:AE28"/>
    <mergeCell ref="AF28:AH28"/>
    <mergeCell ref="Z31:AB31"/>
    <mergeCell ref="AC31:AE31"/>
    <mergeCell ref="AF31:AH31"/>
    <mergeCell ref="Z38:AB38"/>
    <mergeCell ref="AC38:AE38"/>
    <mergeCell ref="AF38:AH38"/>
    <mergeCell ref="Z36:AB36"/>
    <mergeCell ref="AC36:AE36"/>
    <mergeCell ref="AF36:AH36"/>
    <mergeCell ref="R21:V21"/>
    <mergeCell ref="AJ27:AS27"/>
    <mergeCell ref="AK28:AM28"/>
    <mergeCell ref="AN28:AP28"/>
    <mergeCell ref="AQ28:AS28"/>
    <mergeCell ref="AN25:AP25"/>
    <mergeCell ref="AQ25:AS25"/>
    <mergeCell ref="Y27:AH27"/>
    <mergeCell ref="AK31:AM31"/>
    <mergeCell ref="AN31:AP31"/>
    <mergeCell ref="AQ31:AS31"/>
    <mergeCell ref="AJ21:AS21"/>
    <mergeCell ref="AK23:AM23"/>
    <mergeCell ref="AN23:AP23"/>
    <mergeCell ref="AQ23:AS23"/>
    <mergeCell ref="AK25:AM25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D52"/>
  <sheetViews>
    <sheetView showGridLines="0" zoomScaleNormal="100" workbookViewId="0">
      <selection activeCell="P7" sqref="P7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1:56" x14ac:dyDescent="0.25">
      <c r="A1" s="928" t="s">
        <v>3643</v>
      </c>
      <c r="AA1" s="1484"/>
      <c r="AB1" s="1484"/>
    </row>
    <row r="2" spans="1:56" ht="16.5" x14ac:dyDescent="0.3">
      <c r="B2" s="1668" t="s">
        <v>844</v>
      </c>
      <c r="C2" s="1668"/>
      <c r="D2" s="1668"/>
      <c r="E2" s="1668"/>
      <c r="F2" s="1668"/>
      <c r="G2" s="1668"/>
      <c r="H2" s="1668"/>
      <c r="I2" s="1668"/>
      <c r="J2" s="1668"/>
      <c r="K2" s="1668"/>
      <c r="L2" s="1668"/>
      <c r="M2" s="1668"/>
      <c r="N2" s="1668"/>
      <c r="O2" s="1668"/>
      <c r="P2" s="1668"/>
      <c r="Q2" s="1668"/>
      <c r="R2" s="1668"/>
      <c r="S2" s="1668"/>
      <c r="T2" s="1668"/>
      <c r="U2" s="1668"/>
      <c r="V2" s="1668"/>
      <c r="W2" s="1668"/>
      <c r="X2" s="1668"/>
      <c r="Y2" s="1668"/>
      <c r="Z2" s="618"/>
      <c r="AA2" s="1676" t="s">
        <v>867</v>
      </c>
      <c r="AB2" s="1676"/>
      <c r="AC2" s="1676"/>
      <c r="AD2" s="1676"/>
      <c r="AE2" s="1676"/>
      <c r="AF2" s="1676"/>
      <c r="AG2" s="1676"/>
      <c r="AH2" s="1676"/>
      <c r="AI2" s="1676"/>
      <c r="AJ2" s="1676"/>
      <c r="AK2" s="1676"/>
      <c r="AL2" s="1676"/>
      <c r="AM2" s="1676"/>
      <c r="AN2" s="1676"/>
      <c r="AO2" s="1676"/>
      <c r="AP2" s="1676"/>
      <c r="AQ2" s="1676"/>
      <c r="AR2" s="1676"/>
      <c r="AS2" s="1676"/>
      <c r="AT2" s="1676"/>
      <c r="AU2" s="1676"/>
      <c r="AV2" s="1676"/>
      <c r="AW2" s="1676"/>
      <c r="AX2" s="1676"/>
      <c r="AY2" s="1676"/>
      <c r="AZ2" s="1676"/>
      <c r="BA2" s="1676"/>
      <c r="BB2" s="1676"/>
      <c r="BC2" s="1676"/>
      <c r="BD2" s="617"/>
    </row>
    <row r="3" spans="1:56" x14ac:dyDescent="0.25">
      <c r="B3" s="204">
        <v>0</v>
      </c>
      <c r="C3" s="204" t="s">
        <v>830</v>
      </c>
      <c r="D3" s="204" t="s">
        <v>328</v>
      </c>
      <c r="E3" s="204" t="s">
        <v>505</v>
      </c>
      <c r="F3" s="204" t="s">
        <v>506</v>
      </c>
      <c r="M3" s="1672" t="s">
        <v>817</v>
      </c>
      <c r="N3" s="1672"/>
      <c r="P3" s="1672" t="s">
        <v>840</v>
      </c>
      <c r="Q3" s="1672"/>
      <c r="R3" s="1672"/>
      <c r="S3" s="1672"/>
      <c r="Z3" s="615"/>
      <c r="AA3" s="616"/>
      <c r="AB3" s="593" t="s">
        <v>862</v>
      </c>
      <c r="AC3" s="594" t="s">
        <v>848</v>
      </c>
      <c r="AD3" s="595" t="s">
        <v>863</v>
      </c>
      <c r="AE3" s="378"/>
      <c r="AF3" s="378"/>
      <c r="AG3" s="378"/>
      <c r="AH3" s="1671" t="s">
        <v>861</v>
      </c>
      <c r="AI3" s="1669"/>
      <c r="AJ3" s="1669"/>
      <c r="AK3" s="594" t="s">
        <v>848</v>
      </c>
      <c r="AL3" s="1669" t="s">
        <v>860</v>
      </c>
      <c r="AM3" s="1669"/>
      <c r="AN3" s="1670"/>
      <c r="AO3" s="1671" t="s">
        <v>866</v>
      </c>
      <c r="AP3" s="1677"/>
      <c r="AQ3" s="378"/>
      <c r="AR3" s="1673" t="s">
        <v>861</v>
      </c>
      <c r="AS3" s="1674"/>
      <c r="AT3" s="1674"/>
      <c r="AU3" s="1681"/>
      <c r="AV3" s="594" t="s">
        <v>848</v>
      </c>
      <c r="AW3" s="1670" t="s">
        <v>860</v>
      </c>
      <c r="AX3" s="1674"/>
      <c r="AY3" s="1674"/>
      <c r="AZ3" s="1675"/>
      <c r="BA3" s="1673" t="s">
        <v>866</v>
      </c>
      <c r="BB3" s="1674"/>
      <c r="BC3" s="1675"/>
      <c r="BD3" s="602"/>
    </row>
    <row r="4" spans="1:56" x14ac:dyDescent="0.25">
      <c r="B4" s="468" t="s">
        <v>453</v>
      </c>
      <c r="C4" s="469"/>
      <c r="D4" s="469"/>
      <c r="E4" s="469"/>
      <c r="F4" s="470"/>
      <c r="M4" s="580" t="s">
        <v>838</v>
      </c>
      <c r="N4" s="552">
        <v>5</v>
      </c>
      <c r="P4" s="523" t="s">
        <v>839</v>
      </c>
      <c r="Q4" s="524" t="s">
        <v>841</v>
      </c>
      <c r="R4" s="525" t="s">
        <v>842</v>
      </c>
      <c r="S4" s="470" t="s">
        <v>843</v>
      </c>
      <c r="T4" s="442"/>
      <c r="Z4" s="615"/>
      <c r="AA4" s="243"/>
      <c r="AB4" s="536">
        <v>0</v>
      </c>
      <c r="AC4" s="559" t="s">
        <v>505</v>
      </c>
      <c r="AD4" s="528" t="s">
        <v>846</v>
      </c>
      <c r="AE4" s="529" t="s">
        <v>845</v>
      </c>
      <c r="AF4" s="378"/>
      <c r="AG4" s="378"/>
      <c r="AH4" s="527">
        <v>0</v>
      </c>
      <c r="AI4" s="539" t="s">
        <v>830</v>
      </c>
      <c r="AJ4" s="546" t="s">
        <v>328</v>
      </c>
      <c r="AK4" s="555" t="s">
        <v>506</v>
      </c>
      <c r="AL4" s="528" t="s">
        <v>846</v>
      </c>
      <c r="AM4" s="528" t="s">
        <v>850</v>
      </c>
      <c r="AN4" s="528" t="s">
        <v>832</v>
      </c>
      <c r="AO4" s="566" t="s">
        <v>852</v>
      </c>
      <c r="AP4" s="549"/>
      <c r="AQ4" s="378"/>
      <c r="AR4" s="575">
        <v>0</v>
      </c>
      <c r="AS4" s="576" t="s">
        <v>830</v>
      </c>
      <c r="AT4" s="578" t="s">
        <v>328</v>
      </c>
      <c r="AU4" s="577" t="s">
        <v>505</v>
      </c>
      <c r="AV4" s="584" t="s">
        <v>505</v>
      </c>
      <c r="AW4" s="587" t="s">
        <v>846</v>
      </c>
      <c r="AX4" s="528" t="s">
        <v>850</v>
      </c>
      <c r="AY4" s="528" t="s">
        <v>831</v>
      </c>
      <c r="AZ4" s="529" t="s">
        <v>849</v>
      </c>
      <c r="BA4" s="592" t="s">
        <v>859</v>
      </c>
      <c r="BB4" s="466"/>
      <c r="BC4" s="579"/>
      <c r="BD4" s="602"/>
    </row>
    <row r="5" spans="1:56" x14ac:dyDescent="0.25">
      <c r="B5" s="471"/>
      <c r="C5" s="462" t="s">
        <v>453</v>
      </c>
      <c r="D5" s="462"/>
      <c r="E5" s="462"/>
      <c r="F5" s="472"/>
      <c r="M5" s="581" t="s">
        <v>835</v>
      </c>
      <c r="N5" s="553">
        <f>2 * 9</f>
        <v>18</v>
      </c>
      <c r="P5" s="512">
        <v>2</v>
      </c>
      <c r="Q5" s="513">
        <v>8</v>
      </c>
      <c r="R5" s="514">
        <v>8</v>
      </c>
      <c r="S5" s="515">
        <v>0</v>
      </c>
      <c r="T5" s="442"/>
      <c r="Z5" s="615"/>
      <c r="AA5" s="243"/>
      <c r="AB5" s="537" t="s">
        <v>830</v>
      </c>
      <c r="AC5" s="560" t="s">
        <v>505</v>
      </c>
      <c r="AD5" s="531" t="s">
        <v>847</v>
      </c>
      <c r="AE5" s="532"/>
      <c r="AF5" s="378"/>
      <c r="AG5" s="378"/>
      <c r="AH5" s="530">
        <v>0</v>
      </c>
      <c r="AI5" s="540" t="s">
        <v>830</v>
      </c>
      <c r="AJ5" s="540" t="s">
        <v>505</v>
      </c>
      <c r="AK5" s="556" t="s">
        <v>505</v>
      </c>
      <c r="AL5" s="531" t="s">
        <v>846</v>
      </c>
      <c r="AM5" s="531" t="s">
        <v>850</v>
      </c>
      <c r="AN5" s="531" t="s">
        <v>831</v>
      </c>
      <c r="AO5" s="522"/>
      <c r="AP5" s="515"/>
      <c r="AQ5" s="378"/>
      <c r="AR5" s="530">
        <v>0</v>
      </c>
      <c r="AS5" s="540" t="s">
        <v>328</v>
      </c>
      <c r="AT5" s="541" t="s">
        <v>830</v>
      </c>
      <c r="AU5" s="573" t="s">
        <v>505</v>
      </c>
      <c r="AV5" s="585" t="s">
        <v>505</v>
      </c>
      <c r="AW5" s="396" t="s">
        <v>846</v>
      </c>
      <c r="AX5" s="531" t="s">
        <v>850</v>
      </c>
      <c r="AY5" s="531" t="s">
        <v>832</v>
      </c>
      <c r="AZ5" s="532" t="s">
        <v>849</v>
      </c>
      <c r="BA5" s="568" t="s">
        <v>857</v>
      </c>
      <c r="BB5" s="466"/>
      <c r="BC5" s="579"/>
      <c r="BD5" s="602"/>
    </row>
    <row r="6" spans="1:56" x14ac:dyDescent="0.25">
      <c r="B6" s="471"/>
      <c r="C6" s="462"/>
      <c r="D6" s="462" t="s">
        <v>453</v>
      </c>
      <c r="E6" s="462"/>
      <c r="F6" s="472"/>
      <c r="M6" s="581" t="s">
        <v>836</v>
      </c>
      <c r="N6" s="553">
        <f>6*7</f>
        <v>42</v>
      </c>
      <c r="P6" s="512"/>
      <c r="Q6" s="222">
        <v>10</v>
      </c>
      <c r="R6" s="516">
        <v>10</v>
      </c>
      <c r="S6" s="517">
        <f>N6-SUM(Q6:R6)</f>
        <v>22</v>
      </c>
      <c r="Z6" s="615"/>
      <c r="AA6" s="243"/>
      <c r="AB6" s="537" t="s">
        <v>328</v>
      </c>
      <c r="AC6" s="560" t="s">
        <v>506</v>
      </c>
      <c r="AD6" s="531" t="s">
        <v>847</v>
      </c>
      <c r="AE6" s="532"/>
      <c r="AF6" s="378"/>
      <c r="AG6" s="378"/>
      <c r="AH6" s="530">
        <v>0</v>
      </c>
      <c r="AI6" s="540" t="s">
        <v>830</v>
      </c>
      <c r="AJ6" s="540" t="s">
        <v>506</v>
      </c>
      <c r="AK6" s="557" t="s">
        <v>506</v>
      </c>
      <c r="AL6" s="531" t="s">
        <v>846</v>
      </c>
      <c r="AM6" s="531" t="s">
        <v>850</v>
      </c>
      <c r="AN6" s="531" t="s">
        <v>832</v>
      </c>
      <c r="AO6" s="522"/>
      <c r="AP6" s="515"/>
      <c r="AQ6" s="378"/>
      <c r="AR6" s="530">
        <v>0</v>
      </c>
      <c r="AS6" s="540" t="s">
        <v>830</v>
      </c>
      <c r="AT6" s="540" t="s">
        <v>505</v>
      </c>
      <c r="AU6" s="588" t="s">
        <v>328</v>
      </c>
      <c r="AV6" s="585" t="s">
        <v>505</v>
      </c>
      <c r="AW6" s="396" t="s">
        <v>846</v>
      </c>
      <c r="AX6" s="531" t="s">
        <v>850</v>
      </c>
      <c r="AY6" s="531" t="s">
        <v>831</v>
      </c>
      <c r="AZ6" s="532" t="s">
        <v>849</v>
      </c>
      <c r="BA6" s="568" t="s">
        <v>859</v>
      </c>
      <c r="BB6" s="466"/>
      <c r="BC6" s="579"/>
      <c r="BD6" s="602"/>
    </row>
    <row r="7" spans="1:56" x14ac:dyDescent="0.25">
      <c r="B7" s="471"/>
      <c r="C7" s="462"/>
      <c r="D7" s="462"/>
      <c r="E7" s="462" t="s">
        <v>453</v>
      </c>
      <c r="F7" s="472"/>
      <c r="M7" s="582" t="s">
        <v>837</v>
      </c>
      <c r="N7" s="583">
        <f>24*2</f>
        <v>48</v>
      </c>
      <c r="P7" s="518"/>
      <c r="Q7" s="519">
        <v>2</v>
      </c>
      <c r="R7" s="520">
        <v>2</v>
      </c>
      <c r="S7" s="521">
        <f>N7-SUM(Q7:R7)</f>
        <v>44</v>
      </c>
      <c r="Z7" s="615"/>
      <c r="AA7" s="243"/>
      <c r="AB7" s="537" t="s">
        <v>505</v>
      </c>
      <c r="AC7" s="560" t="s">
        <v>505</v>
      </c>
      <c r="AD7" s="531" t="s">
        <v>849</v>
      </c>
      <c r="AE7" s="532"/>
      <c r="AF7" s="378"/>
      <c r="AG7" s="378"/>
      <c r="AH7" s="530">
        <v>0</v>
      </c>
      <c r="AI7" s="540" t="s">
        <v>328</v>
      </c>
      <c r="AJ7" s="540" t="s">
        <v>505</v>
      </c>
      <c r="AK7" s="557" t="s">
        <v>505</v>
      </c>
      <c r="AL7" s="531" t="s">
        <v>846</v>
      </c>
      <c r="AM7" s="531" t="s">
        <v>850</v>
      </c>
      <c r="AN7" s="531" t="s">
        <v>832</v>
      </c>
      <c r="AO7" s="567"/>
      <c r="AP7" s="515"/>
      <c r="AQ7" s="378"/>
      <c r="AR7" s="530">
        <v>0</v>
      </c>
      <c r="AS7" s="540" t="s">
        <v>328</v>
      </c>
      <c r="AT7" s="540" t="s">
        <v>505</v>
      </c>
      <c r="AU7" s="588" t="s">
        <v>830</v>
      </c>
      <c r="AV7" s="585" t="s">
        <v>505</v>
      </c>
      <c r="AW7" s="396" t="s">
        <v>846</v>
      </c>
      <c r="AX7" s="531" t="s">
        <v>850</v>
      </c>
      <c r="AY7" s="531" t="s">
        <v>832</v>
      </c>
      <c r="AZ7" s="532" t="s">
        <v>849</v>
      </c>
      <c r="BA7" s="568" t="s">
        <v>857</v>
      </c>
      <c r="BB7" s="466"/>
      <c r="BC7" s="579"/>
      <c r="BD7" s="602"/>
    </row>
    <row r="8" spans="1:56" x14ac:dyDescent="0.25">
      <c r="B8" s="473"/>
      <c r="C8" s="474"/>
      <c r="D8" s="474"/>
      <c r="E8" s="474"/>
      <c r="F8" s="475" t="s">
        <v>453</v>
      </c>
      <c r="N8" s="367">
        <f>SUM(N4:N7)</f>
        <v>113</v>
      </c>
      <c r="P8" s="441">
        <f t="shared" ref="P8:S8" si="0">SUM(P4:P7)</f>
        <v>2</v>
      </c>
      <c r="Q8" s="498">
        <f t="shared" si="0"/>
        <v>20</v>
      </c>
      <c r="R8" s="502">
        <f t="shared" si="0"/>
        <v>20</v>
      </c>
      <c r="S8" s="461">
        <f t="shared" si="0"/>
        <v>66</v>
      </c>
      <c r="Z8" s="615"/>
      <c r="AA8" s="243"/>
      <c r="AB8" s="538" t="s">
        <v>506</v>
      </c>
      <c r="AC8" s="561" t="s">
        <v>506</v>
      </c>
      <c r="AD8" s="534" t="s">
        <v>849</v>
      </c>
      <c r="AE8" s="535"/>
      <c r="AF8" s="378"/>
      <c r="AG8" s="378"/>
      <c r="AH8" s="530">
        <v>0</v>
      </c>
      <c r="AI8" s="540" t="s">
        <v>328</v>
      </c>
      <c r="AJ8" s="540" t="s">
        <v>506</v>
      </c>
      <c r="AK8" s="557" t="s">
        <v>506</v>
      </c>
      <c r="AL8" s="531" t="s">
        <v>846</v>
      </c>
      <c r="AM8" s="531" t="s">
        <v>850</v>
      </c>
      <c r="AN8" s="531" t="s">
        <v>831</v>
      </c>
      <c r="AO8" s="522"/>
      <c r="AP8" s="515"/>
      <c r="AQ8" s="378"/>
      <c r="AR8" s="530">
        <v>0</v>
      </c>
      <c r="AS8" s="540" t="s">
        <v>505</v>
      </c>
      <c r="AT8" s="541" t="s">
        <v>830</v>
      </c>
      <c r="AU8" s="588" t="s">
        <v>328</v>
      </c>
      <c r="AV8" s="585" t="s">
        <v>505</v>
      </c>
      <c r="AW8" s="396" t="s">
        <v>846</v>
      </c>
      <c r="AX8" s="531" t="s">
        <v>851</v>
      </c>
      <c r="AY8" s="531" t="s">
        <v>849</v>
      </c>
      <c r="AZ8" s="532" t="s">
        <v>849</v>
      </c>
      <c r="BA8" s="568" t="s">
        <v>857</v>
      </c>
      <c r="BB8" s="554" t="s">
        <v>859</v>
      </c>
      <c r="BC8" s="579"/>
      <c r="BD8" s="602"/>
    </row>
    <row r="9" spans="1:56" x14ac:dyDescent="0.25">
      <c r="B9" s="468" t="s">
        <v>453</v>
      </c>
      <c r="C9" s="469" t="s">
        <v>453</v>
      </c>
      <c r="D9" s="469"/>
      <c r="E9" s="469"/>
      <c r="F9" s="470"/>
      <c r="H9" s="493">
        <v>0</v>
      </c>
      <c r="I9" s="494" t="s">
        <v>830</v>
      </c>
      <c r="J9" s="503" t="s">
        <v>830</v>
      </c>
      <c r="K9" s="504">
        <v>0</v>
      </c>
      <c r="M9" s="467"/>
      <c r="N9" s="467"/>
      <c r="O9" s="467"/>
      <c r="P9" s="467"/>
      <c r="Q9" s="467"/>
      <c r="R9" s="467"/>
      <c r="S9" s="467"/>
      <c r="T9" s="467"/>
      <c r="Z9" s="615"/>
      <c r="AA9" s="599"/>
      <c r="AB9" s="240"/>
      <c r="AC9" s="378"/>
      <c r="AD9" s="378"/>
      <c r="AE9" s="378"/>
      <c r="AF9" s="378"/>
      <c r="AG9" s="378"/>
      <c r="AH9" s="530" t="s">
        <v>830</v>
      </c>
      <c r="AI9" s="541" t="s">
        <v>328</v>
      </c>
      <c r="AJ9" s="540" t="s">
        <v>505</v>
      </c>
      <c r="AK9" s="557" t="s">
        <v>505</v>
      </c>
      <c r="AL9" s="531" t="s">
        <v>850</v>
      </c>
      <c r="AM9" s="531" t="s">
        <v>831</v>
      </c>
      <c r="AN9" s="531" t="s">
        <v>849</v>
      </c>
      <c r="AO9" s="568" t="s">
        <v>859</v>
      </c>
      <c r="AP9" s="515"/>
      <c r="AQ9" s="378"/>
      <c r="AR9" s="530">
        <v>0</v>
      </c>
      <c r="AS9" s="540" t="s">
        <v>505</v>
      </c>
      <c r="AT9" s="541" t="s">
        <v>328</v>
      </c>
      <c r="AU9" s="588" t="s">
        <v>830</v>
      </c>
      <c r="AV9" s="585" t="s">
        <v>505</v>
      </c>
      <c r="AW9" s="396" t="s">
        <v>846</v>
      </c>
      <c r="AX9" s="531" t="s">
        <v>851</v>
      </c>
      <c r="AY9" s="531" t="s">
        <v>849</v>
      </c>
      <c r="AZ9" s="532" t="s">
        <v>849</v>
      </c>
      <c r="BA9" s="568" t="s">
        <v>859</v>
      </c>
      <c r="BB9" s="554" t="s">
        <v>857</v>
      </c>
      <c r="BC9" s="579"/>
      <c r="BD9" s="602"/>
    </row>
    <row r="10" spans="1:56" x14ac:dyDescent="0.25">
      <c r="B10" s="471" t="s">
        <v>453</v>
      </c>
      <c r="C10" s="462"/>
      <c r="D10" s="462" t="s">
        <v>453</v>
      </c>
      <c r="E10" s="462"/>
      <c r="F10" s="472"/>
      <c r="H10" s="488">
        <v>0</v>
      </c>
      <c r="I10" s="489" t="s">
        <v>328</v>
      </c>
      <c r="J10" s="505" t="s">
        <v>328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1678" t="s">
        <v>861</v>
      </c>
      <c r="AB10" s="1679"/>
      <c r="AC10" s="565" t="s">
        <v>848</v>
      </c>
      <c r="AD10" s="1679" t="s">
        <v>860</v>
      </c>
      <c r="AE10" s="1680"/>
      <c r="AF10" s="563" t="s">
        <v>865</v>
      </c>
      <c r="AG10" s="378"/>
      <c r="AH10" s="530" t="s">
        <v>830</v>
      </c>
      <c r="AI10" s="541" t="s">
        <v>328</v>
      </c>
      <c r="AJ10" s="540" t="s">
        <v>506</v>
      </c>
      <c r="AK10" s="557" t="s">
        <v>506</v>
      </c>
      <c r="AL10" s="531" t="s">
        <v>850</v>
      </c>
      <c r="AM10" s="531" t="s">
        <v>832</v>
      </c>
      <c r="AN10" s="531" t="s">
        <v>849</v>
      </c>
      <c r="AO10" s="568" t="s">
        <v>852</v>
      </c>
      <c r="AP10" s="515"/>
      <c r="AQ10" s="378"/>
      <c r="AR10" s="530" t="s">
        <v>830</v>
      </c>
      <c r="AS10" s="541">
        <v>0</v>
      </c>
      <c r="AT10" s="541" t="s">
        <v>328</v>
      </c>
      <c r="AU10" s="573" t="s">
        <v>505</v>
      </c>
      <c r="AV10" s="585" t="s">
        <v>505</v>
      </c>
      <c r="AW10" s="396" t="s">
        <v>850</v>
      </c>
      <c r="AX10" s="531" t="s">
        <v>847</v>
      </c>
      <c r="AY10" s="531" t="s">
        <v>831</v>
      </c>
      <c r="AZ10" s="532" t="s">
        <v>849</v>
      </c>
      <c r="BA10" s="568" t="s">
        <v>853</v>
      </c>
      <c r="BB10" s="554" t="s">
        <v>859</v>
      </c>
      <c r="BC10" s="579"/>
      <c r="BD10" s="602"/>
    </row>
    <row r="11" spans="1:56" x14ac:dyDescent="0.25">
      <c r="B11" s="471" t="s">
        <v>453</v>
      </c>
      <c r="C11" s="462"/>
      <c r="D11" s="462"/>
      <c r="E11" s="462" t="s">
        <v>453</v>
      </c>
      <c r="F11" s="472"/>
      <c r="H11" s="488">
        <v>0</v>
      </c>
      <c r="I11" s="489" t="s">
        <v>505</v>
      </c>
      <c r="J11" s="505" t="s">
        <v>505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39">
        <v>0</v>
      </c>
      <c r="AB11" s="539" t="s">
        <v>830</v>
      </c>
      <c r="AC11" s="559" t="s">
        <v>505</v>
      </c>
      <c r="AD11" s="528" t="s">
        <v>846</v>
      </c>
      <c r="AE11" s="528" t="s">
        <v>850</v>
      </c>
      <c r="AF11" s="570"/>
      <c r="AG11" s="378"/>
      <c r="AH11" s="530">
        <v>0</v>
      </c>
      <c r="AI11" s="540" t="s">
        <v>328</v>
      </c>
      <c r="AJ11" s="541" t="s">
        <v>830</v>
      </c>
      <c r="AK11" s="557" t="s">
        <v>505</v>
      </c>
      <c r="AL11" s="531" t="s">
        <v>846</v>
      </c>
      <c r="AM11" s="531" t="s">
        <v>850</v>
      </c>
      <c r="AN11" s="531" t="s">
        <v>832</v>
      </c>
      <c r="AO11" s="568" t="s">
        <v>857</v>
      </c>
      <c r="AP11" s="515"/>
      <c r="AQ11" s="378"/>
      <c r="AR11" s="530" t="s">
        <v>830</v>
      </c>
      <c r="AS11" s="541">
        <v>0</v>
      </c>
      <c r="AT11" s="540" t="s">
        <v>505</v>
      </c>
      <c r="AU11" s="588" t="s">
        <v>328</v>
      </c>
      <c r="AV11" s="585" t="s">
        <v>505</v>
      </c>
      <c r="AW11" s="396" t="s">
        <v>850</v>
      </c>
      <c r="AX11" s="531" t="s">
        <v>847</v>
      </c>
      <c r="AY11" s="531" t="s">
        <v>831</v>
      </c>
      <c r="AZ11" s="532" t="s">
        <v>849</v>
      </c>
      <c r="BA11" s="568" t="s">
        <v>853</v>
      </c>
      <c r="BB11" s="554" t="s">
        <v>859</v>
      </c>
      <c r="BC11" s="579"/>
      <c r="BD11" s="602"/>
    </row>
    <row r="12" spans="1:56" x14ac:dyDescent="0.25">
      <c r="B12" s="471"/>
      <c r="C12" s="462"/>
      <c r="D12" s="462"/>
      <c r="E12" s="462"/>
      <c r="F12" s="472" t="s">
        <v>453</v>
      </c>
      <c r="H12" s="488">
        <v>0</v>
      </c>
      <c r="I12" s="489" t="s">
        <v>506</v>
      </c>
      <c r="J12" s="505" t="s">
        <v>506</v>
      </c>
      <c r="K12" s="506">
        <v>0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328</v>
      </c>
      <c r="AC12" s="560" t="s">
        <v>506</v>
      </c>
      <c r="AD12" s="531" t="s">
        <v>846</v>
      </c>
      <c r="AE12" s="531" t="s">
        <v>850</v>
      </c>
      <c r="AF12" s="526"/>
      <c r="AG12" s="378"/>
      <c r="AH12" s="530">
        <v>0</v>
      </c>
      <c r="AI12" s="540" t="s">
        <v>505</v>
      </c>
      <c r="AJ12" s="541" t="s">
        <v>830</v>
      </c>
      <c r="AK12" s="557" t="s">
        <v>505</v>
      </c>
      <c r="AL12" s="531" t="s">
        <v>846</v>
      </c>
      <c r="AM12" s="531" t="s">
        <v>851</v>
      </c>
      <c r="AN12" s="531" t="s">
        <v>849</v>
      </c>
      <c r="AO12" s="568" t="s">
        <v>857</v>
      </c>
      <c r="AP12" s="515"/>
      <c r="AQ12" s="378"/>
      <c r="AR12" s="530" t="s">
        <v>830</v>
      </c>
      <c r="AS12" s="541" t="s">
        <v>328</v>
      </c>
      <c r="AT12" s="541">
        <v>0</v>
      </c>
      <c r="AU12" s="573" t="s">
        <v>505</v>
      </c>
      <c r="AV12" s="585" t="s">
        <v>505</v>
      </c>
      <c r="AW12" s="396" t="s">
        <v>850</v>
      </c>
      <c r="AX12" s="531" t="s">
        <v>831</v>
      </c>
      <c r="AY12" s="531" t="s">
        <v>849</v>
      </c>
      <c r="AZ12" s="532" t="s">
        <v>849</v>
      </c>
      <c r="BA12" s="568" t="s">
        <v>859</v>
      </c>
      <c r="BB12" s="554" t="s">
        <v>855</v>
      </c>
      <c r="BC12" s="579"/>
      <c r="BD12" s="602"/>
    </row>
    <row r="13" spans="1:56" x14ac:dyDescent="0.25">
      <c r="B13" s="471"/>
      <c r="C13" s="462" t="s">
        <v>453</v>
      </c>
      <c r="D13" s="462" t="s">
        <v>453</v>
      </c>
      <c r="E13" s="462"/>
      <c r="F13" s="472"/>
      <c r="H13" s="501" t="s">
        <v>830</v>
      </c>
      <c r="I13" s="499" t="s">
        <v>328</v>
      </c>
      <c r="J13" s="491" t="s">
        <v>328</v>
      </c>
      <c r="K13" s="492" t="s">
        <v>830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505</v>
      </c>
      <c r="AC13" s="560" t="s">
        <v>505</v>
      </c>
      <c r="AD13" s="531" t="s">
        <v>846</v>
      </c>
      <c r="AE13" s="531" t="s">
        <v>851</v>
      </c>
      <c r="AF13" s="526"/>
      <c r="AG13" s="378"/>
      <c r="AH13" s="530">
        <v>0</v>
      </c>
      <c r="AI13" s="540" t="s">
        <v>506</v>
      </c>
      <c r="AJ13" s="541" t="s">
        <v>830</v>
      </c>
      <c r="AK13" s="557" t="s">
        <v>506</v>
      </c>
      <c r="AL13" s="531" t="s">
        <v>846</v>
      </c>
      <c r="AM13" s="531" t="s">
        <v>851</v>
      </c>
      <c r="AN13" s="531" t="s">
        <v>849</v>
      </c>
      <c r="AO13" s="568" t="s">
        <v>858</v>
      </c>
      <c r="AP13" s="515"/>
      <c r="AQ13" s="378"/>
      <c r="AR13" s="530" t="s">
        <v>830</v>
      </c>
      <c r="AS13" s="541" t="s">
        <v>328</v>
      </c>
      <c r="AT13" s="540" t="s">
        <v>505</v>
      </c>
      <c r="AU13" s="588">
        <v>0</v>
      </c>
      <c r="AV13" s="585" t="s">
        <v>505</v>
      </c>
      <c r="AW13" s="396" t="s">
        <v>850</v>
      </c>
      <c r="AX13" s="531" t="s">
        <v>831</v>
      </c>
      <c r="AY13" s="531" t="s">
        <v>849</v>
      </c>
      <c r="AZ13" s="532" t="s">
        <v>849</v>
      </c>
      <c r="BA13" s="568" t="s">
        <v>859</v>
      </c>
      <c r="BB13" s="554" t="s">
        <v>855</v>
      </c>
      <c r="BC13" s="579"/>
      <c r="BD13" s="602"/>
    </row>
    <row r="14" spans="1:56" x14ac:dyDescent="0.25">
      <c r="B14" s="471"/>
      <c r="C14" s="462" t="s">
        <v>453</v>
      </c>
      <c r="D14" s="462"/>
      <c r="E14" s="462" t="s">
        <v>453</v>
      </c>
      <c r="F14" s="472"/>
      <c r="H14" s="488" t="s">
        <v>830</v>
      </c>
      <c r="I14" s="489" t="s">
        <v>505</v>
      </c>
      <c r="J14" s="505" t="s">
        <v>505</v>
      </c>
      <c r="K14" s="506" t="s">
        <v>830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>
        <v>0</v>
      </c>
      <c r="AB14" s="540" t="s">
        <v>506</v>
      </c>
      <c r="AC14" s="560" t="s">
        <v>506</v>
      </c>
      <c r="AD14" s="531" t="s">
        <v>846</v>
      </c>
      <c r="AE14" s="531" t="s">
        <v>851</v>
      </c>
      <c r="AF14" s="526"/>
      <c r="AG14" s="378"/>
      <c r="AH14" s="530">
        <v>0</v>
      </c>
      <c r="AI14" s="540" t="s">
        <v>505</v>
      </c>
      <c r="AJ14" s="541" t="s">
        <v>328</v>
      </c>
      <c r="AK14" s="557" t="s">
        <v>505</v>
      </c>
      <c r="AL14" s="531" t="s">
        <v>846</v>
      </c>
      <c r="AM14" s="531" t="s">
        <v>851</v>
      </c>
      <c r="AN14" s="531" t="s">
        <v>849</v>
      </c>
      <c r="AO14" s="568" t="s">
        <v>859</v>
      </c>
      <c r="AP14" s="515"/>
      <c r="AQ14" s="378"/>
      <c r="AR14" s="530" t="s">
        <v>830</v>
      </c>
      <c r="AS14" s="540" t="s">
        <v>505</v>
      </c>
      <c r="AT14" s="541">
        <v>0</v>
      </c>
      <c r="AU14" s="588" t="s">
        <v>328</v>
      </c>
      <c r="AV14" s="585" t="s">
        <v>505</v>
      </c>
      <c r="AW14" s="396" t="s">
        <v>850</v>
      </c>
      <c r="AX14" s="531" t="s">
        <v>831</v>
      </c>
      <c r="AY14" s="531" t="s">
        <v>849</v>
      </c>
      <c r="AZ14" s="532" t="s">
        <v>849</v>
      </c>
      <c r="BA14" s="590" t="s">
        <v>855</v>
      </c>
      <c r="BB14" s="554" t="s">
        <v>859</v>
      </c>
      <c r="BC14" s="579"/>
      <c r="BD14" s="602"/>
    </row>
    <row r="15" spans="1:56" x14ac:dyDescent="0.25">
      <c r="B15" s="471"/>
      <c r="C15" s="462" t="s">
        <v>453</v>
      </c>
      <c r="D15" s="462"/>
      <c r="E15" s="462"/>
      <c r="F15" s="472" t="s">
        <v>453</v>
      </c>
      <c r="H15" s="488" t="s">
        <v>830</v>
      </c>
      <c r="I15" s="489" t="s">
        <v>506</v>
      </c>
      <c r="J15" s="505" t="s">
        <v>506</v>
      </c>
      <c r="K15" s="506" t="s">
        <v>830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830</v>
      </c>
      <c r="AB15" s="541" t="s">
        <v>328</v>
      </c>
      <c r="AC15" s="560" t="s">
        <v>506</v>
      </c>
      <c r="AD15" s="531" t="s">
        <v>850</v>
      </c>
      <c r="AE15" s="531" t="s">
        <v>832</v>
      </c>
      <c r="AF15" s="571" t="s">
        <v>852</v>
      </c>
      <c r="AG15" s="378"/>
      <c r="AH15" s="530">
        <v>0</v>
      </c>
      <c r="AI15" s="540" t="s">
        <v>506</v>
      </c>
      <c r="AJ15" s="541" t="s">
        <v>328</v>
      </c>
      <c r="AK15" s="557" t="s">
        <v>506</v>
      </c>
      <c r="AL15" s="531" t="s">
        <v>846</v>
      </c>
      <c r="AM15" s="531" t="s">
        <v>851</v>
      </c>
      <c r="AN15" s="531" t="s">
        <v>849</v>
      </c>
      <c r="AO15" s="568" t="s">
        <v>852</v>
      </c>
      <c r="AP15" s="515"/>
      <c r="AQ15" s="378"/>
      <c r="AR15" s="530" t="s">
        <v>830</v>
      </c>
      <c r="AS15" s="540" t="s">
        <v>505</v>
      </c>
      <c r="AT15" s="541" t="s">
        <v>328</v>
      </c>
      <c r="AU15" s="588">
        <v>0</v>
      </c>
      <c r="AV15" s="585" t="s">
        <v>505</v>
      </c>
      <c r="AW15" s="396" t="s">
        <v>850</v>
      </c>
      <c r="AX15" s="531" t="s">
        <v>831</v>
      </c>
      <c r="AY15" s="531" t="s">
        <v>849</v>
      </c>
      <c r="AZ15" s="532" t="s">
        <v>849</v>
      </c>
      <c r="BA15" s="568" t="s">
        <v>859</v>
      </c>
      <c r="BB15" s="554" t="s">
        <v>855</v>
      </c>
      <c r="BC15" s="579"/>
      <c r="BD15" s="602"/>
    </row>
    <row r="16" spans="1:56" x14ac:dyDescent="0.25">
      <c r="B16" s="471"/>
      <c r="C16" s="462"/>
      <c r="D16" s="462" t="s">
        <v>453</v>
      </c>
      <c r="E16" s="462" t="s">
        <v>453</v>
      </c>
      <c r="F16" s="472"/>
      <c r="H16" s="488" t="s">
        <v>328</v>
      </c>
      <c r="I16" s="489" t="s">
        <v>505</v>
      </c>
      <c r="J16" s="505" t="s">
        <v>505</v>
      </c>
      <c r="K16" s="506" t="s">
        <v>328</v>
      </c>
      <c r="M16" s="467"/>
      <c r="N16" s="467"/>
      <c r="O16" s="467"/>
      <c r="P16" s="467"/>
      <c r="Q16" s="467"/>
      <c r="R16" s="467"/>
      <c r="S16" s="467"/>
      <c r="T16" s="467"/>
      <c r="Z16" s="602"/>
      <c r="AA16" s="540" t="s">
        <v>830</v>
      </c>
      <c r="AB16" s="540" t="s">
        <v>505</v>
      </c>
      <c r="AC16" s="560" t="s">
        <v>505</v>
      </c>
      <c r="AD16" s="531" t="s">
        <v>850</v>
      </c>
      <c r="AE16" s="531" t="s">
        <v>831</v>
      </c>
      <c r="AF16" s="526"/>
      <c r="AG16" s="378"/>
      <c r="AH16" s="530" t="s">
        <v>830</v>
      </c>
      <c r="AI16" s="540" t="s">
        <v>505</v>
      </c>
      <c r="AJ16" s="541" t="s">
        <v>328</v>
      </c>
      <c r="AK16" s="557" t="s">
        <v>505</v>
      </c>
      <c r="AL16" s="531" t="s">
        <v>850</v>
      </c>
      <c r="AM16" s="531" t="s">
        <v>831</v>
      </c>
      <c r="AN16" s="531" t="s">
        <v>849</v>
      </c>
      <c r="AO16" s="568" t="s">
        <v>859</v>
      </c>
      <c r="AP16" s="515"/>
      <c r="AQ16" s="378"/>
      <c r="AR16" s="530" t="s">
        <v>328</v>
      </c>
      <c r="AS16" s="541" t="s">
        <v>830</v>
      </c>
      <c r="AT16" s="541">
        <v>0</v>
      </c>
      <c r="AU16" s="573" t="s">
        <v>505</v>
      </c>
      <c r="AV16" s="585" t="s">
        <v>505</v>
      </c>
      <c r="AW16" s="396" t="s">
        <v>850</v>
      </c>
      <c r="AX16" s="531" t="s">
        <v>832</v>
      </c>
      <c r="AY16" s="531" t="s">
        <v>849</v>
      </c>
      <c r="AZ16" s="532" t="s">
        <v>849</v>
      </c>
      <c r="BA16" s="568" t="s">
        <v>857</v>
      </c>
      <c r="BB16" s="554" t="s">
        <v>855</v>
      </c>
      <c r="BC16" s="579"/>
      <c r="BD16" s="602"/>
    </row>
    <row r="17" spans="2:56" x14ac:dyDescent="0.25">
      <c r="B17" s="471"/>
      <c r="C17" s="462"/>
      <c r="D17" s="462" t="s">
        <v>453</v>
      </c>
      <c r="E17" s="462"/>
      <c r="F17" s="472" t="s">
        <v>453</v>
      </c>
      <c r="H17" s="488" t="s">
        <v>328</v>
      </c>
      <c r="I17" s="489" t="s">
        <v>506</v>
      </c>
      <c r="J17" s="505" t="s">
        <v>506</v>
      </c>
      <c r="K17" s="506" t="s">
        <v>328</v>
      </c>
      <c r="Z17" s="602"/>
      <c r="AA17" s="540" t="s">
        <v>830</v>
      </c>
      <c r="AB17" s="540" t="s">
        <v>506</v>
      </c>
      <c r="AC17" s="560" t="s">
        <v>506</v>
      </c>
      <c r="AD17" s="531" t="s">
        <v>850</v>
      </c>
      <c r="AE17" s="531" t="s">
        <v>832</v>
      </c>
      <c r="AF17" s="526"/>
      <c r="AG17" s="378"/>
      <c r="AH17" s="530" t="s">
        <v>830</v>
      </c>
      <c r="AI17" s="540" t="s">
        <v>506</v>
      </c>
      <c r="AJ17" s="541" t="s">
        <v>328</v>
      </c>
      <c r="AK17" s="557" t="s">
        <v>506</v>
      </c>
      <c r="AL17" s="531" t="s">
        <v>850</v>
      </c>
      <c r="AM17" s="531" t="s">
        <v>832</v>
      </c>
      <c r="AN17" s="531" t="s">
        <v>849</v>
      </c>
      <c r="AO17" s="568" t="s">
        <v>852</v>
      </c>
      <c r="AP17" s="515"/>
      <c r="AQ17" s="378"/>
      <c r="AR17" s="530" t="s">
        <v>328</v>
      </c>
      <c r="AS17" s="541" t="s">
        <v>830</v>
      </c>
      <c r="AT17" s="540" t="s">
        <v>505</v>
      </c>
      <c r="AU17" s="588">
        <v>0</v>
      </c>
      <c r="AV17" s="585" t="s">
        <v>505</v>
      </c>
      <c r="AW17" s="396" t="s">
        <v>850</v>
      </c>
      <c r="AX17" s="531" t="s">
        <v>832</v>
      </c>
      <c r="AY17" s="531" t="s">
        <v>849</v>
      </c>
      <c r="AZ17" s="532" t="s">
        <v>849</v>
      </c>
      <c r="BA17" s="568" t="s">
        <v>857</v>
      </c>
      <c r="BB17" s="554" t="s">
        <v>855</v>
      </c>
      <c r="BC17" s="579"/>
      <c r="BD17" s="602"/>
    </row>
    <row r="18" spans="2:56" x14ac:dyDescent="0.25">
      <c r="B18" s="468" t="s">
        <v>453</v>
      </c>
      <c r="C18" s="469" t="s">
        <v>453</v>
      </c>
      <c r="D18" s="469" t="s">
        <v>453</v>
      </c>
      <c r="E18" s="469"/>
      <c r="F18" s="470"/>
      <c r="H18" s="493">
        <v>0</v>
      </c>
      <c r="I18" s="495" t="s">
        <v>830</v>
      </c>
      <c r="J18" s="494" t="s">
        <v>328</v>
      </c>
      <c r="K18" s="497">
        <v>0</v>
      </c>
      <c r="L18" s="495" t="s">
        <v>328</v>
      </c>
      <c r="M18" s="494" t="s">
        <v>830</v>
      </c>
      <c r="N18" s="480" t="s">
        <v>830</v>
      </c>
      <c r="O18" s="486">
        <v>0</v>
      </c>
      <c r="P18" s="479" t="s">
        <v>328</v>
      </c>
      <c r="Q18" s="503" t="s">
        <v>830</v>
      </c>
      <c r="R18" s="509" t="s">
        <v>328</v>
      </c>
      <c r="S18" s="510">
        <v>0</v>
      </c>
      <c r="T18" s="480" t="s">
        <v>328</v>
      </c>
      <c r="U18" s="486">
        <v>0</v>
      </c>
      <c r="V18" s="479" t="s">
        <v>830</v>
      </c>
      <c r="W18" s="503" t="s">
        <v>328</v>
      </c>
      <c r="X18" s="509" t="s">
        <v>830</v>
      </c>
      <c r="Y18" s="509">
        <v>0</v>
      </c>
      <c r="Z18" s="602"/>
      <c r="AA18" s="540" t="s">
        <v>328</v>
      </c>
      <c r="AB18" s="540" t="s">
        <v>505</v>
      </c>
      <c r="AC18" s="560" t="s">
        <v>505</v>
      </c>
      <c r="AD18" s="531" t="s">
        <v>850</v>
      </c>
      <c r="AE18" s="531" t="s">
        <v>832</v>
      </c>
      <c r="AF18" s="526"/>
      <c r="AG18" s="378"/>
      <c r="AH18" s="530" t="s">
        <v>830</v>
      </c>
      <c r="AI18" s="541">
        <v>0</v>
      </c>
      <c r="AJ18" s="541" t="s">
        <v>328</v>
      </c>
      <c r="AK18" s="557" t="s">
        <v>506</v>
      </c>
      <c r="AL18" s="531" t="s">
        <v>850</v>
      </c>
      <c r="AM18" s="531" t="s">
        <v>847</v>
      </c>
      <c r="AN18" s="531" t="s">
        <v>832</v>
      </c>
      <c r="AO18" s="568" t="s">
        <v>853</v>
      </c>
      <c r="AP18" s="550" t="s">
        <v>852</v>
      </c>
      <c r="AQ18" s="378"/>
      <c r="AR18" s="530" t="s">
        <v>328</v>
      </c>
      <c r="AS18" s="541">
        <v>0</v>
      </c>
      <c r="AT18" s="541" t="s">
        <v>830</v>
      </c>
      <c r="AU18" s="573" t="s">
        <v>505</v>
      </c>
      <c r="AV18" s="585" t="s">
        <v>505</v>
      </c>
      <c r="AW18" s="396" t="s">
        <v>850</v>
      </c>
      <c r="AX18" s="531" t="s">
        <v>847</v>
      </c>
      <c r="AY18" s="531" t="s">
        <v>832</v>
      </c>
      <c r="AZ18" s="532" t="s">
        <v>849</v>
      </c>
      <c r="BA18" s="568" t="s">
        <v>854</v>
      </c>
      <c r="BB18" s="554" t="s">
        <v>857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 t="s">
        <v>453</v>
      </c>
      <c r="F19" s="472"/>
      <c r="H19" s="488">
        <v>0</v>
      </c>
      <c r="I19" s="496" t="s">
        <v>830</v>
      </c>
      <c r="J19" s="489" t="s">
        <v>505</v>
      </c>
      <c r="K19" s="463">
        <v>0</v>
      </c>
      <c r="L19" s="465" t="s">
        <v>505</v>
      </c>
      <c r="M19" s="464" t="s">
        <v>830</v>
      </c>
      <c r="N19" s="463" t="s">
        <v>830</v>
      </c>
      <c r="O19" s="465">
        <v>0</v>
      </c>
      <c r="P19" s="464" t="s">
        <v>505</v>
      </c>
      <c r="Q19" s="463" t="s">
        <v>830</v>
      </c>
      <c r="R19" s="465" t="s">
        <v>505</v>
      </c>
      <c r="S19" s="464">
        <v>0</v>
      </c>
      <c r="T19" s="463" t="s">
        <v>505</v>
      </c>
      <c r="U19" s="465">
        <v>0</v>
      </c>
      <c r="V19" s="464" t="s">
        <v>830</v>
      </c>
      <c r="W19" s="505" t="s">
        <v>505</v>
      </c>
      <c r="X19" s="507" t="s">
        <v>830</v>
      </c>
      <c r="Y19" s="507">
        <v>0</v>
      </c>
      <c r="Z19" s="602"/>
      <c r="AA19" s="540" t="s">
        <v>328</v>
      </c>
      <c r="AB19" s="540" t="s">
        <v>506</v>
      </c>
      <c r="AC19" s="560" t="s">
        <v>506</v>
      </c>
      <c r="AD19" s="531" t="s">
        <v>850</v>
      </c>
      <c r="AE19" s="531" t="s">
        <v>831</v>
      </c>
      <c r="AF19" s="526"/>
      <c r="AG19" s="378"/>
      <c r="AH19" s="530" t="s">
        <v>830</v>
      </c>
      <c r="AI19" s="541">
        <v>0</v>
      </c>
      <c r="AJ19" s="540" t="s">
        <v>505</v>
      </c>
      <c r="AK19" s="557" t="s">
        <v>505</v>
      </c>
      <c r="AL19" s="531" t="s">
        <v>850</v>
      </c>
      <c r="AM19" s="531" t="s">
        <v>847</v>
      </c>
      <c r="AN19" s="531" t="s">
        <v>831</v>
      </c>
      <c r="AO19" s="568" t="s">
        <v>853</v>
      </c>
      <c r="AP19" s="515"/>
      <c r="AQ19" s="378"/>
      <c r="AR19" s="530" t="s">
        <v>328</v>
      </c>
      <c r="AS19" s="541">
        <v>0</v>
      </c>
      <c r="AT19" s="540" t="s">
        <v>505</v>
      </c>
      <c r="AU19" s="588" t="s">
        <v>830</v>
      </c>
      <c r="AV19" s="585" t="s">
        <v>505</v>
      </c>
      <c r="AW19" s="396" t="s">
        <v>850</v>
      </c>
      <c r="AX19" s="531" t="s">
        <v>847</v>
      </c>
      <c r="AY19" s="531" t="s">
        <v>832</v>
      </c>
      <c r="AZ19" s="532" t="s">
        <v>849</v>
      </c>
      <c r="BA19" s="568" t="s">
        <v>854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 t="s">
        <v>453</v>
      </c>
      <c r="D20" s="462"/>
      <c r="E20" s="462"/>
      <c r="F20" s="472" t="s">
        <v>453</v>
      </c>
      <c r="H20" s="488">
        <v>0</v>
      </c>
      <c r="I20" s="496" t="s">
        <v>830</v>
      </c>
      <c r="J20" s="489" t="s">
        <v>506</v>
      </c>
      <c r="K20" s="463">
        <v>0</v>
      </c>
      <c r="L20" s="465" t="s">
        <v>506</v>
      </c>
      <c r="M20" s="464" t="s">
        <v>830</v>
      </c>
      <c r="N20" s="463" t="s">
        <v>830</v>
      </c>
      <c r="O20" s="465">
        <v>0</v>
      </c>
      <c r="P20" s="464" t="s">
        <v>506</v>
      </c>
      <c r="Q20" s="463" t="s">
        <v>830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830</v>
      </c>
      <c r="W20" s="505" t="s">
        <v>506</v>
      </c>
      <c r="X20" s="507" t="s">
        <v>830</v>
      </c>
      <c r="Y20" s="507">
        <v>0</v>
      </c>
      <c r="Z20" s="602"/>
      <c r="AA20" s="540" t="s">
        <v>830</v>
      </c>
      <c r="AB20" s="541">
        <v>0</v>
      </c>
      <c r="AC20" s="560" t="s">
        <v>505</v>
      </c>
      <c r="AD20" s="531" t="s">
        <v>850</v>
      </c>
      <c r="AE20" s="531" t="s">
        <v>847</v>
      </c>
      <c r="AF20" s="571" t="s">
        <v>853</v>
      </c>
      <c r="AG20" s="378"/>
      <c r="AH20" s="530" t="s">
        <v>830</v>
      </c>
      <c r="AI20" s="541">
        <v>0</v>
      </c>
      <c r="AJ20" s="540" t="s">
        <v>506</v>
      </c>
      <c r="AK20" s="557" t="s">
        <v>506</v>
      </c>
      <c r="AL20" s="531" t="s">
        <v>850</v>
      </c>
      <c r="AM20" s="531" t="s">
        <v>847</v>
      </c>
      <c r="AN20" s="531" t="s">
        <v>832</v>
      </c>
      <c r="AO20" s="568" t="s">
        <v>853</v>
      </c>
      <c r="AP20" s="515"/>
      <c r="AQ20" s="378"/>
      <c r="AR20" s="530" t="s">
        <v>328</v>
      </c>
      <c r="AS20" s="540" t="s">
        <v>505</v>
      </c>
      <c r="AT20" s="541" t="s">
        <v>830</v>
      </c>
      <c r="AU20" s="588">
        <v>0</v>
      </c>
      <c r="AV20" s="585" t="s">
        <v>505</v>
      </c>
      <c r="AW20" s="396" t="s">
        <v>850</v>
      </c>
      <c r="AX20" s="531" t="s">
        <v>832</v>
      </c>
      <c r="AY20" s="531" t="s">
        <v>849</v>
      </c>
      <c r="AZ20" s="532" t="s">
        <v>849</v>
      </c>
      <c r="BA20" s="568" t="s">
        <v>857</v>
      </c>
      <c r="BB20" s="554" t="s">
        <v>855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 t="s">
        <v>453</v>
      </c>
      <c r="F21" s="472"/>
      <c r="H21" s="488">
        <v>0</v>
      </c>
      <c r="I21" s="496" t="s">
        <v>328</v>
      </c>
      <c r="J21" s="489" t="s">
        <v>505</v>
      </c>
      <c r="K21" s="463">
        <v>0</v>
      </c>
      <c r="L21" s="465" t="s">
        <v>505</v>
      </c>
      <c r="M21" s="464" t="s">
        <v>328</v>
      </c>
      <c r="N21" s="463" t="s">
        <v>328</v>
      </c>
      <c r="O21" s="465">
        <v>0</v>
      </c>
      <c r="P21" s="464" t="s">
        <v>505</v>
      </c>
      <c r="Q21" s="463" t="s">
        <v>328</v>
      </c>
      <c r="R21" s="465" t="s">
        <v>505</v>
      </c>
      <c r="S21" s="464">
        <v>0</v>
      </c>
      <c r="T21" s="463" t="s">
        <v>505</v>
      </c>
      <c r="U21" s="465">
        <v>0</v>
      </c>
      <c r="V21" s="464" t="s">
        <v>328</v>
      </c>
      <c r="W21" s="505" t="s">
        <v>505</v>
      </c>
      <c r="X21" s="507" t="s">
        <v>328</v>
      </c>
      <c r="Y21" s="507">
        <v>0</v>
      </c>
      <c r="Z21" s="602"/>
      <c r="AA21" s="540" t="s">
        <v>328</v>
      </c>
      <c r="AB21" s="541">
        <v>0</v>
      </c>
      <c r="AC21" s="560" t="s">
        <v>506</v>
      </c>
      <c r="AD21" s="531" t="s">
        <v>850</v>
      </c>
      <c r="AE21" s="531" t="s">
        <v>847</v>
      </c>
      <c r="AF21" s="571" t="s">
        <v>854</v>
      </c>
      <c r="AG21" s="378"/>
      <c r="AH21" s="530" t="s">
        <v>328</v>
      </c>
      <c r="AI21" s="541">
        <v>0</v>
      </c>
      <c r="AJ21" s="540" t="s">
        <v>505</v>
      </c>
      <c r="AK21" s="557" t="s">
        <v>505</v>
      </c>
      <c r="AL21" s="531" t="s">
        <v>850</v>
      </c>
      <c r="AM21" s="531" t="s">
        <v>847</v>
      </c>
      <c r="AN21" s="531" t="s">
        <v>832</v>
      </c>
      <c r="AO21" s="568" t="s">
        <v>854</v>
      </c>
      <c r="AP21" s="515"/>
      <c r="AQ21" s="378"/>
      <c r="AR21" s="530" t="s">
        <v>328</v>
      </c>
      <c r="AS21" s="540" t="s">
        <v>505</v>
      </c>
      <c r="AT21" s="541">
        <v>0</v>
      </c>
      <c r="AU21" s="588" t="s">
        <v>830</v>
      </c>
      <c r="AV21" s="585" t="s">
        <v>505</v>
      </c>
      <c r="AW21" s="396" t="s">
        <v>850</v>
      </c>
      <c r="AX21" s="531" t="s">
        <v>832</v>
      </c>
      <c r="AY21" s="531" t="s">
        <v>849</v>
      </c>
      <c r="AZ21" s="532" t="s">
        <v>849</v>
      </c>
      <c r="BA21" s="568" t="s">
        <v>855</v>
      </c>
      <c r="BB21" s="554" t="s">
        <v>857</v>
      </c>
      <c r="BC21" s="579"/>
      <c r="BD21" s="602"/>
    </row>
    <row r="22" spans="2:56" x14ac:dyDescent="0.25">
      <c r="B22" s="471" t="s">
        <v>453</v>
      </c>
      <c r="C22" s="462"/>
      <c r="D22" s="462" t="s">
        <v>453</v>
      </c>
      <c r="E22" s="462"/>
      <c r="F22" s="472" t="s">
        <v>453</v>
      </c>
      <c r="H22" s="488">
        <v>0</v>
      </c>
      <c r="I22" s="496" t="s">
        <v>328</v>
      </c>
      <c r="J22" s="489" t="s">
        <v>506</v>
      </c>
      <c r="K22" s="463">
        <v>0</v>
      </c>
      <c r="L22" s="465" t="s">
        <v>506</v>
      </c>
      <c r="M22" s="464" t="s">
        <v>328</v>
      </c>
      <c r="N22" s="463" t="s">
        <v>328</v>
      </c>
      <c r="O22" s="465">
        <v>0</v>
      </c>
      <c r="P22" s="464" t="s">
        <v>506</v>
      </c>
      <c r="Q22" s="463" t="s">
        <v>328</v>
      </c>
      <c r="R22" s="465" t="s">
        <v>506</v>
      </c>
      <c r="S22" s="464">
        <v>0</v>
      </c>
      <c r="T22" s="463" t="s">
        <v>506</v>
      </c>
      <c r="U22" s="465">
        <v>0</v>
      </c>
      <c r="V22" s="464" t="s">
        <v>328</v>
      </c>
      <c r="W22" s="505" t="s">
        <v>506</v>
      </c>
      <c r="X22" s="507" t="s">
        <v>328</v>
      </c>
      <c r="Y22" s="507">
        <v>0</v>
      </c>
      <c r="Z22" s="602"/>
      <c r="AA22" s="540" t="s">
        <v>505</v>
      </c>
      <c r="AB22" s="541">
        <v>0</v>
      </c>
      <c r="AC22" s="560" t="s">
        <v>505</v>
      </c>
      <c r="AD22" s="531" t="s">
        <v>851</v>
      </c>
      <c r="AE22" s="531" t="s">
        <v>849</v>
      </c>
      <c r="AF22" s="571" t="s">
        <v>855</v>
      </c>
      <c r="AG22" s="378"/>
      <c r="AH22" s="530" t="s">
        <v>328</v>
      </c>
      <c r="AI22" s="541">
        <v>0</v>
      </c>
      <c r="AJ22" s="540" t="s">
        <v>506</v>
      </c>
      <c r="AK22" s="557" t="s">
        <v>506</v>
      </c>
      <c r="AL22" s="531" t="s">
        <v>850</v>
      </c>
      <c r="AM22" s="531" t="s">
        <v>847</v>
      </c>
      <c r="AN22" s="531" t="s">
        <v>831</v>
      </c>
      <c r="AO22" s="568" t="s">
        <v>854</v>
      </c>
      <c r="AP22" s="515"/>
      <c r="AQ22" s="378"/>
      <c r="AR22" s="530" t="s">
        <v>505</v>
      </c>
      <c r="AS22" s="541" t="s">
        <v>830</v>
      </c>
      <c r="AT22" s="541" t="s">
        <v>328</v>
      </c>
      <c r="AU22" s="588">
        <v>0</v>
      </c>
      <c r="AV22" s="585" t="s">
        <v>505</v>
      </c>
      <c r="AW22" s="396" t="s">
        <v>851</v>
      </c>
      <c r="AX22" s="531" t="s">
        <v>849</v>
      </c>
      <c r="AY22" s="531" t="s">
        <v>849</v>
      </c>
      <c r="AZ22" s="532" t="s">
        <v>849</v>
      </c>
      <c r="BA22" s="568" t="s">
        <v>857</v>
      </c>
      <c r="BB22" s="554" t="s">
        <v>859</v>
      </c>
      <c r="BC22" s="550" t="s">
        <v>855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 t="s">
        <v>453</v>
      </c>
      <c r="F23" s="472"/>
      <c r="H23" s="488" t="s">
        <v>830</v>
      </c>
      <c r="I23" s="496" t="s">
        <v>328</v>
      </c>
      <c r="J23" s="489" t="s">
        <v>505</v>
      </c>
      <c r="K23" s="463" t="s">
        <v>830</v>
      </c>
      <c r="L23" s="465" t="s">
        <v>505</v>
      </c>
      <c r="M23" s="464" t="s">
        <v>328</v>
      </c>
      <c r="N23" s="490" t="s">
        <v>328</v>
      </c>
      <c r="O23" s="496" t="s">
        <v>830</v>
      </c>
      <c r="P23" s="489" t="s">
        <v>505</v>
      </c>
      <c r="Q23" s="463" t="s">
        <v>328</v>
      </c>
      <c r="R23" s="465" t="s">
        <v>505</v>
      </c>
      <c r="S23" s="464" t="s">
        <v>830</v>
      </c>
      <c r="T23" s="505" t="s">
        <v>505</v>
      </c>
      <c r="U23" s="507" t="s">
        <v>830</v>
      </c>
      <c r="V23" s="508" t="s">
        <v>328</v>
      </c>
      <c r="W23" s="505" t="s">
        <v>505</v>
      </c>
      <c r="X23" s="507" t="s">
        <v>328</v>
      </c>
      <c r="Y23" s="507" t="s">
        <v>830</v>
      </c>
      <c r="Z23" s="602"/>
      <c r="AA23" s="540" t="s">
        <v>506</v>
      </c>
      <c r="AB23" s="541">
        <v>0</v>
      </c>
      <c r="AC23" s="560" t="s">
        <v>506</v>
      </c>
      <c r="AD23" s="531" t="s">
        <v>851</v>
      </c>
      <c r="AE23" s="531" t="s">
        <v>849</v>
      </c>
      <c r="AF23" s="571" t="s">
        <v>856</v>
      </c>
      <c r="AG23" s="378"/>
      <c r="AH23" s="530" t="s">
        <v>328</v>
      </c>
      <c r="AI23" s="541" t="s">
        <v>830</v>
      </c>
      <c r="AJ23" s="540" t="s">
        <v>505</v>
      </c>
      <c r="AK23" s="557" t="s">
        <v>505</v>
      </c>
      <c r="AL23" s="531" t="s">
        <v>850</v>
      </c>
      <c r="AM23" s="531" t="s">
        <v>832</v>
      </c>
      <c r="AN23" s="531" t="s">
        <v>849</v>
      </c>
      <c r="AO23" s="568" t="s">
        <v>857</v>
      </c>
      <c r="AP23" s="515"/>
      <c r="AQ23" s="378"/>
      <c r="AR23" s="530" t="s">
        <v>505</v>
      </c>
      <c r="AS23" s="541" t="s">
        <v>830</v>
      </c>
      <c r="AT23" s="541">
        <v>0</v>
      </c>
      <c r="AU23" s="588" t="s">
        <v>328</v>
      </c>
      <c r="AV23" s="585" t="s">
        <v>505</v>
      </c>
      <c r="AW23" s="396" t="s">
        <v>851</v>
      </c>
      <c r="AX23" s="531" t="s">
        <v>849</v>
      </c>
      <c r="AY23" s="531" t="s">
        <v>849</v>
      </c>
      <c r="AZ23" s="532" t="s">
        <v>849</v>
      </c>
      <c r="BA23" s="568" t="s">
        <v>857</v>
      </c>
      <c r="BB23" s="554" t="s">
        <v>855</v>
      </c>
      <c r="BC23" s="550" t="s">
        <v>859</v>
      </c>
      <c r="BD23" s="602"/>
    </row>
    <row r="24" spans="2:56" x14ac:dyDescent="0.25">
      <c r="B24" s="471"/>
      <c r="C24" s="462" t="s">
        <v>453</v>
      </c>
      <c r="D24" s="462" t="s">
        <v>453</v>
      </c>
      <c r="E24" s="462"/>
      <c r="F24" s="472" t="s">
        <v>453</v>
      </c>
      <c r="H24" s="488" t="s">
        <v>830</v>
      </c>
      <c r="I24" s="496" t="s">
        <v>328</v>
      </c>
      <c r="J24" s="489" t="s">
        <v>506</v>
      </c>
      <c r="K24" s="463" t="s">
        <v>830</v>
      </c>
      <c r="L24" s="465" t="s">
        <v>506</v>
      </c>
      <c r="M24" s="464" t="s">
        <v>328</v>
      </c>
      <c r="N24" s="490" t="s">
        <v>328</v>
      </c>
      <c r="O24" s="496" t="s">
        <v>830</v>
      </c>
      <c r="P24" s="489" t="s">
        <v>506</v>
      </c>
      <c r="Q24" s="463" t="s">
        <v>328</v>
      </c>
      <c r="R24" s="465" t="s">
        <v>506</v>
      </c>
      <c r="S24" s="464" t="s">
        <v>830</v>
      </c>
      <c r="T24" s="505" t="s">
        <v>506</v>
      </c>
      <c r="U24" s="507" t="s">
        <v>830</v>
      </c>
      <c r="V24" s="508" t="s">
        <v>328</v>
      </c>
      <c r="W24" s="505" t="s">
        <v>506</v>
      </c>
      <c r="X24" s="507" t="s">
        <v>328</v>
      </c>
      <c r="Y24" s="507" t="s">
        <v>830</v>
      </c>
      <c r="Z24" s="602"/>
      <c r="AA24" s="540" t="s">
        <v>328</v>
      </c>
      <c r="AB24" s="541" t="s">
        <v>830</v>
      </c>
      <c r="AC24" s="560" t="s">
        <v>505</v>
      </c>
      <c r="AD24" s="531" t="s">
        <v>850</v>
      </c>
      <c r="AE24" s="531" t="s">
        <v>832</v>
      </c>
      <c r="AF24" s="571" t="s">
        <v>857</v>
      </c>
      <c r="AG24" s="378"/>
      <c r="AH24" s="530" t="s">
        <v>328</v>
      </c>
      <c r="AI24" s="541" t="s">
        <v>830</v>
      </c>
      <c r="AJ24" s="540" t="s">
        <v>506</v>
      </c>
      <c r="AK24" s="557" t="s">
        <v>506</v>
      </c>
      <c r="AL24" s="531" t="s">
        <v>850</v>
      </c>
      <c r="AM24" s="531" t="s">
        <v>831</v>
      </c>
      <c r="AN24" s="531" t="s">
        <v>849</v>
      </c>
      <c r="AO24" s="568" t="s">
        <v>858</v>
      </c>
      <c r="AP24" s="515"/>
      <c r="AQ24" s="378"/>
      <c r="AR24" s="530" t="s">
        <v>505</v>
      </c>
      <c r="AS24" s="541" t="s">
        <v>328</v>
      </c>
      <c r="AT24" s="541" t="s">
        <v>830</v>
      </c>
      <c r="AU24" s="588">
        <v>0</v>
      </c>
      <c r="AV24" s="585" t="s">
        <v>505</v>
      </c>
      <c r="AW24" s="396" t="s">
        <v>851</v>
      </c>
      <c r="AX24" s="531" t="s">
        <v>849</v>
      </c>
      <c r="AY24" s="531" t="s">
        <v>849</v>
      </c>
      <c r="AZ24" s="532" t="s">
        <v>849</v>
      </c>
      <c r="BA24" s="568" t="s">
        <v>859</v>
      </c>
      <c r="BB24" s="554" t="s">
        <v>857</v>
      </c>
      <c r="BC24" s="550" t="s">
        <v>855</v>
      </c>
      <c r="BD24" s="602"/>
    </row>
    <row r="25" spans="2:56" x14ac:dyDescent="0.25">
      <c r="B25" s="468" t="s">
        <v>453</v>
      </c>
      <c r="C25" s="469" t="s">
        <v>453</v>
      </c>
      <c r="D25" s="469" t="s">
        <v>453</v>
      </c>
      <c r="E25" s="469" t="s">
        <v>453</v>
      </c>
      <c r="F25" s="470"/>
      <c r="H25" s="493">
        <v>0</v>
      </c>
      <c r="I25" s="495" t="s">
        <v>830</v>
      </c>
      <c r="J25" s="495" t="s">
        <v>328</v>
      </c>
      <c r="K25" s="500" t="s">
        <v>505</v>
      </c>
      <c r="L25" s="493">
        <v>0</v>
      </c>
      <c r="M25" s="495" t="s">
        <v>830</v>
      </c>
      <c r="N25" s="495" t="s">
        <v>328</v>
      </c>
      <c r="O25" s="500" t="s">
        <v>506</v>
      </c>
      <c r="Z25" s="602"/>
      <c r="AA25" s="540" t="s">
        <v>505</v>
      </c>
      <c r="AB25" s="541" t="s">
        <v>830</v>
      </c>
      <c r="AC25" s="560" t="s">
        <v>505</v>
      </c>
      <c r="AD25" s="531" t="s">
        <v>851</v>
      </c>
      <c r="AE25" s="531" t="s">
        <v>849</v>
      </c>
      <c r="AF25" s="571" t="s">
        <v>857</v>
      </c>
      <c r="AG25" s="378"/>
      <c r="AH25" s="530" t="s">
        <v>830</v>
      </c>
      <c r="AI25" s="541" t="s">
        <v>328</v>
      </c>
      <c r="AJ25" s="541">
        <v>0</v>
      </c>
      <c r="AK25" s="557" t="s">
        <v>506</v>
      </c>
      <c r="AL25" s="531" t="s">
        <v>850</v>
      </c>
      <c r="AM25" s="531" t="s">
        <v>832</v>
      </c>
      <c r="AN25" s="531" t="s">
        <v>849</v>
      </c>
      <c r="AO25" s="568" t="s">
        <v>852</v>
      </c>
      <c r="AP25" s="550" t="s">
        <v>856</v>
      </c>
      <c r="AQ25" s="378"/>
      <c r="AR25" s="530" t="s">
        <v>505</v>
      </c>
      <c r="AS25" s="541" t="s">
        <v>328</v>
      </c>
      <c r="AT25" s="541">
        <v>0</v>
      </c>
      <c r="AU25" s="588" t="s">
        <v>830</v>
      </c>
      <c r="AV25" s="585" t="s">
        <v>505</v>
      </c>
      <c r="AW25" s="396" t="s">
        <v>851</v>
      </c>
      <c r="AX25" s="531" t="s">
        <v>849</v>
      </c>
      <c r="AY25" s="531" t="s">
        <v>849</v>
      </c>
      <c r="AZ25" s="532" t="s">
        <v>849</v>
      </c>
      <c r="BA25" s="568" t="s">
        <v>859</v>
      </c>
      <c r="BB25" s="554" t="s">
        <v>855</v>
      </c>
      <c r="BC25" s="550" t="s">
        <v>857</v>
      </c>
      <c r="BD25" s="602"/>
    </row>
    <row r="26" spans="2:56" x14ac:dyDescent="0.25">
      <c r="B26" s="473" t="s">
        <v>453</v>
      </c>
      <c r="C26" s="474" t="s">
        <v>453</v>
      </c>
      <c r="D26" s="474" t="s">
        <v>453</v>
      </c>
      <c r="E26" s="474"/>
      <c r="F26" s="475" t="s">
        <v>453</v>
      </c>
      <c r="H26" s="543">
        <v>0</v>
      </c>
      <c r="I26" s="544" t="s">
        <v>328</v>
      </c>
      <c r="J26" s="544" t="s">
        <v>830</v>
      </c>
      <c r="K26" s="545" t="s">
        <v>505</v>
      </c>
      <c r="L26" s="543">
        <v>0</v>
      </c>
      <c r="M26" s="544" t="s">
        <v>328</v>
      </c>
      <c r="N26" s="544" t="s">
        <v>830</v>
      </c>
      <c r="O26" s="545" t="s">
        <v>506</v>
      </c>
      <c r="Z26" s="602"/>
      <c r="AA26" s="540" t="s">
        <v>506</v>
      </c>
      <c r="AB26" s="541" t="s">
        <v>830</v>
      </c>
      <c r="AC26" s="560" t="s">
        <v>506</v>
      </c>
      <c r="AD26" s="531" t="s">
        <v>851</v>
      </c>
      <c r="AE26" s="531" t="s">
        <v>849</v>
      </c>
      <c r="AF26" s="571" t="s">
        <v>858</v>
      </c>
      <c r="AG26" s="378"/>
      <c r="AH26" s="530" t="s">
        <v>830</v>
      </c>
      <c r="AI26" s="540" t="s">
        <v>505</v>
      </c>
      <c r="AJ26" s="541">
        <v>0</v>
      </c>
      <c r="AK26" s="557" t="s">
        <v>505</v>
      </c>
      <c r="AL26" s="531" t="s">
        <v>850</v>
      </c>
      <c r="AM26" s="531" t="s">
        <v>831</v>
      </c>
      <c r="AN26" s="531" t="s">
        <v>849</v>
      </c>
      <c r="AO26" s="568" t="s">
        <v>855</v>
      </c>
      <c r="AP26" s="515"/>
      <c r="AQ26" s="378"/>
      <c r="AR26" s="530" t="s">
        <v>505</v>
      </c>
      <c r="AS26" s="541">
        <v>0</v>
      </c>
      <c r="AT26" s="541" t="s">
        <v>830</v>
      </c>
      <c r="AU26" s="588" t="s">
        <v>328</v>
      </c>
      <c r="AV26" s="585" t="s">
        <v>505</v>
      </c>
      <c r="AW26" s="396" t="s">
        <v>851</v>
      </c>
      <c r="AX26" s="531" t="s">
        <v>849</v>
      </c>
      <c r="AY26" s="531" t="s">
        <v>849</v>
      </c>
      <c r="AZ26" s="532" t="s">
        <v>849</v>
      </c>
      <c r="BA26" s="568" t="s">
        <v>855</v>
      </c>
      <c r="BB26" s="554" t="s">
        <v>857</v>
      </c>
      <c r="BC26" s="591" t="s">
        <v>859</v>
      </c>
      <c r="BD26" s="602"/>
    </row>
    <row r="27" spans="2:56" x14ac:dyDescent="0.25">
      <c r="H27" s="481">
        <v>0</v>
      </c>
      <c r="I27" s="465" t="s">
        <v>830</v>
      </c>
      <c r="J27" s="465" t="s">
        <v>505</v>
      </c>
      <c r="K27" s="482" t="s">
        <v>328</v>
      </c>
      <c r="L27" s="481">
        <v>0</v>
      </c>
      <c r="M27" s="465" t="s">
        <v>830</v>
      </c>
      <c r="N27" s="465" t="s">
        <v>506</v>
      </c>
      <c r="O27" s="482" t="s">
        <v>328</v>
      </c>
      <c r="Z27" s="602"/>
      <c r="AA27" s="540" t="s">
        <v>505</v>
      </c>
      <c r="AB27" s="541" t="s">
        <v>328</v>
      </c>
      <c r="AC27" s="560" t="s">
        <v>505</v>
      </c>
      <c r="AD27" s="531" t="s">
        <v>851</v>
      </c>
      <c r="AE27" s="531" t="s">
        <v>849</v>
      </c>
      <c r="AF27" s="571" t="s">
        <v>859</v>
      </c>
      <c r="AG27" s="378"/>
      <c r="AH27" s="530" t="s">
        <v>830</v>
      </c>
      <c r="AI27" s="540" t="s">
        <v>506</v>
      </c>
      <c r="AJ27" s="541">
        <v>0</v>
      </c>
      <c r="AK27" s="557" t="s">
        <v>506</v>
      </c>
      <c r="AL27" s="531" t="s">
        <v>850</v>
      </c>
      <c r="AM27" s="531" t="s">
        <v>832</v>
      </c>
      <c r="AN27" s="531" t="s">
        <v>849</v>
      </c>
      <c r="AO27" s="568" t="s">
        <v>856</v>
      </c>
      <c r="AP27" s="515"/>
      <c r="AQ27" s="378"/>
      <c r="AR27" s="530" t="s">
        <v>505</v>
      </c>
      <c r="AS27" s="541">
        <v>0</v>
      </c>
      <c r="AT27" s="541" t="s">
        <v>328</v>
      </c>
      <c r="AU27" s="588" t="s">
        <v>830</v>
      </c>
      <c r="AV27" s="585" t="s">
        <v>505</v>
      </c>
      <c r="AW27" s="396" t="s">
        <v>851</v>
      </c>
      <c r="AX27" s="531" t="s">
        <v>849</v>
      </c>
      <c r="AY27" s="531" t="s">
        <v>849</v>
      </c>
      <c r="AZ27" s="532" t="s">
        <v>849</v>
      </c>
      <c r="BA27" s="590" t="s">
        <v>855</v>
      </c>
      <c r="BB27" s="554" t="s">
        <v>859</v>
      </c>
      <c r="BC27" s="550" t="s">
        <v>857</v>
      </c>
      <c r="BD27" s="602"/>
    </row>
    <row r="28" spans="2:56" x14ac:dyDescent="0.25">
      <c r="H28" s="481">
        <v>0</v>
      </c>
      <c r="I28" s="465" t="s">
        <v>328</v>
      </c>
      <c r="J28" s="465" t="s">
        <v>505</v>
      </c>
      <c r="K28" s="482" t="s">
        <v>830</v>
      </c>
      <c r="L28" s="481">
        <v>0</v>
      </c>
      <c r="M28" s="465" t="s">
        <v>328</v>
      </c>
      <c r="N28" s="465" t="s">
        <v>506</v>
      </c>
      <c r="O28" s="482" t="s">
        <v>830</v>
      </c>
      <c r="Z28" s="602"/>
      <c r="AA28" s="574" t="s">
        <v>506</v>
      </c>
      <c r="AB28" s="542" t="s">
        <v>328</v>
      </c>
      <c r="AC28" s="561" t="s">
        <v>506</v>
      </c>
      <c r="AD28" s="534" t="s">
        <v>851</v>
      </c>
      <c r="AE28" s="534" t="s">
        <v>849</v>
      </c>
      <c r="AF28" s="572" t="s">
        <v>852</v>
      </c>
      <c r="AG28" s="378"/>
      <c r="AH28" s="530" t="s">
        <v>328</v>
      </c>
      <c r="AI28" s="540" t="s">
        <v>505</v>
      </c>
      <c r="AJ28" s="541">
        <v>0</v>
      </c>
      <c r="AK28" s="557" t="s">
        <v>505</v>
      </c>
      <c r="AL28" s="531" t="s">
        <v>850</v>
      </c>
      <c r="AM28" s="531" t="s">
        <v>832</v>
      </c>
      <c r="AN28" s="531" t="s">
        <v>849</v>
      </c>
      <c r="AO28" s="568" t="s">
        <v>855</v>
      </c>
      <c r="AP28" s="515"/>
      <c r="AQ28" s="378"/>
      <c r="AR28" s="530">
        <v>0</v>
      </c>
      <c r="AS28" s="540" t="s">
        <v>830</v>
      </c>
      <c r="AT28" s="541" t="s">
        <v>328</v>
      </c>
      <c r="AU28" s="573" t="s">
        <v>506</v>
      </c>
      <c r="AV28" s="586" t="s">
        <v>506</v>
      </c>
      <c r="AW28" s="396" t="s">
        <v>846</v>
      </c>
      <c r="AX28" s="531" t="s">
        <v>850</v>
      </c>
      <c r="AY28" s="531" t="s">
        <v>832</v>
      </c>
      <c r="AZ28" s="532" t="s">
        <v>849</v>
      </c>
      <c r="BA28" s="568" t="s">
        <v>852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830</v>
      </c>
      <c r="K29" s="482" t="s">
        <v>328</v>
      </c>
      <c r="L29" s="481">
        <v>0</v>
      </c>
      <c r="M29" s="465" t="s">
        <v>506</v>
      </c>
      <c r="N29" s="465" t="s">
        <v>830</v>
      </c>
      <c r="O29" s="482" t="s">
        <v>328</v>
      </c>
      <c r="Z29" s="615"/>
      <c r="AA29" s="616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>
        <v>0</v>
      </c>
      <c r="AK29" s="557" t="s">
        <v>506</v>
      </c>
      <c r="AL29" s="531" t="s">
        <v>850</v>
      </c>
      <c r="AM29" s="531" t="s">
        <v>831</v>
      </c>
      <c r="AN29" s="531" t="s">
        <v>849</v>
      </c>
      <c r="AO29" s="568" t="s">
        <v>856</v>
      </c>
      <c r="AP29" s="515"/>
      <c r="AQ29" s="378"/>
      <c r="AR29" s="530">
        <v>0</v>
      </c>
      <c r="AS29" s="540" t="s">
        <v>328</v>
      </c>
      <c r="AT29" s="541" t="s">
        <v>830</v>
      </c>
      <c r="AU29" s="573" t="s">
        <v>506</v>
      </c>
      <c r="AV29" s="586" t="s">
        <v>506</v>
      </c>
      <c r="AW29" s="396" t="s">
        <v>846</v>
      </c>
      <c r="AX29" s="531" t="s">
        <v>850</v>
      </c>
      <c r="AY29" s="531" t="s">
        <v>831</v>
      </c>
      <c r="AZ29" s="532" t="s">
        <v>849</v>
      </c>
      <c r="BA29" s="568" t="s">
        <v>858</v>
      </c>
      <c r="BB29" s="466"/>
      <c r="BC29" s="579"/>
      <c r="BD29" s="602"/>
    </row>
    <row r="30" spans="2:56" x14ac:dyDescent="0.25">
      <c r="H30" s="481">
        <v>0</v>
      </c>
      <c r="I30" s="465" t="s">
        <v>505</v>
      </c>
      <c r="J30" s="465" t="s">
        <v>328</v>
      </c>
      <c r="K30" s="482" t="s">
        <v>830</v>
      </c>
      <c r="L30" s="481">
        <v>0</v>
      </c>
      <c r="M30" s="465" t="s">
        <v>506</v>
      </c>
      <c r="N30" s="465" t="s">
        <v>328</v>
      </c>
      <c r="O30" s="482" t="s">
        <v>830</v>
      </c>
      <c r="Z30" s="615"/>
      <c r="AA30" s="243"/>
      <c r="AB30" s="240"/>
      <c r="AC30" s="378"/>
      <c r="AD30" s="378"/>
      <c r="AE30" s="378"/>
      <c r="AF30" s="378"/>
      <c r="AG30" s="378"/>
      <c r="AH30" s="530" t="s">
        <v>328</v>
      </c>
      <c r="AI30" s="540" t="s">
        <v>505</v>
      </c>
      <c r="AJ30" s="541" t="s">
        <v>830</v>
      </c>
      <c r="AK30" s="557" t="s">
        <v>505</v>
      </c>
      <c r="AL30" s="531" t="s">
        <v>850</v>
      </c>
      <c r="AM30" s="531" t="s">
        <v>832</v>
      </c>
      <c r="AN30" s="531" t="s">
        <v>849</v>
      </c>
      <c r="AO30" s="568" t="s">
        <v>857</v>
      </c>
      <c r="AP30" s="515"/>
      <c r="AQ30" s="378"/>
      <c r="AR30" s="530">
        <v>0</v>
      </c>
      <c r="AS30" s="540" t="s">
        <v>830</v>
      </c>
      <c r="AT30" s="540" t="s">
        <v>506</v>
      </c>
      <c r="AU30" s="588" t="s">
        <v>328</v>
      </c>
      <c r="AV30" s="586" t="s">
        <v>506</v>
      </c>
      <c r="AW30" s="396" t="s">
        <v>846</v>
      </c>
      <c r="AX30" s="531" t="s">
        <v>850</v>
      </c>
      <c r="AY30" s="531" t="s">
        <v>832</v>
      </c>
      <c r="AZ30" s="532" t="s">
        <v>849</v>
      </c>
      <c r="BA30" s="568" t="s">
        <v>852</v>
      </c>
      <c r="BB30" s="466"/>
      <c r="BC30" s="579"/>
      <c r="BD30" s="602"/>
    </row>
    <row r="31" spans="2:56" x14ac:dyDescent="0.25">
      <c r="H31" s="481" t="s">
        <v>830</v>
      </c>
      <c r="I31" s="465">
        <v>0</v>
      </c>
      <c r="J31" s="465" t="s">
        <v>328</v>
      </c>
      <c r="K31" s="482" t="s">
        <v>505</v>
      </c>
      <c r="L31" s="481" t="s">
        <v>830</v>
      </c>
      <c r="M31" s="465">
        <v>0</v>
      </c>
      <c r="N31" s="465" t="s">
        <v>328</v>
      </c>
      <c r="O31" s="482" t="s">
        <v>506</v>
      </c>
      <c r="Z31" s="615"/>
      <c r="AA31" s="254" t="s">
        <v>868</v>
      </c>
      <c r="AB31" s="240"/>
      <c r="AC31" s="378"/>
      <c r="AD31" s="378"/>
      <c r="AE31" s="378"/>
      <c r="AF31" s="378"/>
      <c r="AG31" s="378"/>
      <c r="AH31" s="530" t="s">
        <v>328</v>
      </c>
      <c r="AI31" s="540" t="s">
        <v>506</v>
      </c>
      <c r="AJ31" s="541" t="s">
        <v>830</v>
      </c>
      <c r="AK31" s="557" t="s">
        <v>506</v>
      </c>
      <c r="AL31" s="531" t="s">
        <v>850</v>
      </c>
      <c r="AM31" s="531" t="s">
        <v>831</v>
      </c>
      <c r="AN31" s="531" t="s">
        <v>849</v>
      </c>
      <c r="AO31" s="568" t="s">
        <v>858</v>
      </c>
      <c r="AP31" s="515"/>
      <c r="AQ31" s="378"/>
      <c r="AR31" s="530">
        <v>0</v>
      </c>
      <c r="AS31" s="540" t="s">
        <v>328</v>
      </c>
      <c r="AT31" s="540" t="s">
        <v>506</v>
      </c>
      <c r="AU31" s="588" t="s">
        <v>830</v>
      </c>
      <c r="AV31" s="586" t="s">
        <v>506</v>
      </c>
      <c r="AW31" s="396" t="s">
        <v>846</v>
      </c>
      <c r="AX31" s="531" t="s">
        <v>850</v>
      </c>
      <c r="AY31" s="531" t="s">
        <v>831</v>
      </c>
      <c r="AZ31" s="532" t="s">
        <v>849</v>
      </c>
      <c r="BA31" s="568" t="s">
        <v>858</v>
      </c>
      <c r="BB31" s="466"/>
      <c r="BC31" s="579"/>
      <c r="BD31" s="602"/>
    </row>
    <row r="32" spans="2:56" x14ac:dyDescent="0.25">
      <c r="H32" s="481" t="s">
        <v>830</v>
      </c>
      <c r="I32" s="465">
        <v>0</v>
      </c>
      <c r="J32" s="465" t="s">
        <v>505</v>
      </c>
      <c r="K32" s="482" t="s">
        <v>328</v>
      </c>
      <c r="L32" s="481" t="s">
        <v>830</v>
      </c>
      <c r="M32" s="465">
        <v>0</v>
      </c>
      <c r="N32" s="465" t="s">
        <v>506</v>
      </c>
      <c r="O32" s="482" t="s">
        <v>328</v>
      </c>
      <c r="Z32" s="615"/>
      <c r="AA32" s="254" t="s">
        <v>869</v>
      </c>
      <c r="AB32" s="240"/>
      <c r="AC32" s="378"/>
      <c r="AD32" s="378"/>
      <c r="AE32" s="378"/>
      <c r="AF32" s="378"/>
      <c r="AG32" s="378"/>
      <c r="AH32" s="530" t="s">
        <v>328</v>
      </c>
      <c r="AI32" s="541">
        <v>0</v>
      </c>
      <c r="AJ32" s="541" t="s">
        <v>830</v>
      </c>
      <c r="AK32" s="557" t="s">
        <v>505</v>
      </c>
      <c r="AL32" s="531" t="s">
        <v>850</v>
      </c>
      <c r="AM32" s="531" t="s">
        <v>847</v>
      </c>
      <c r="AN32" s="531" t="s">
        <v>832</v>
      </c>
      <c r="AO32" s="568" t="s">
        <v>854</v>
      </c>
      <c r="AP32" s="550" t="s">
        <v>857</v>
      </c>
      <c r="AQ32" s="378"/>
      <c r="AR32" s="530">
        <v>0</v>
      </c>
      <c r="AS32" s="540" t="s">
        <v>506</v>
      </c>
      <c r="AT32" s="541" t="s">
        <v>830</v>
      </c>
      <c r="AU32" s="588" t="s">
        <v>328</v>
      </c>
      <c r="AV32" s="586" t="s">
        <v>506</v>
      </c>
      <c r="AW32" s="396" t="s">
        <v>846</v>
      </c>
      <c r="AX32" s="531" t="s">
        <v>851</v>
      </c>
      <c r="AY32" s="531" t="s">
        <v>849</v>
      </c>
      <c r="AZ32" s="532" t="s">
        <v>849</v>
      </c>
      <c r="BA32" s="589" t="s">
        <v>858</v>
      </c>
      <c r="BB32" s="554" t="s">
        <v>852</v>
      </c>
      <c r="BC32" s="579"/>
      <c r="BD32" s="602"/>
    </row>
    <row r="33" spans="8:56" x14ac:dyDescent="0.25">
      <c r="H33" s="481" t="s">
        <v>830</v>
      </c>
      <c r="I33" s="465" t="s">
        <v>328</v>
      </c>
      <c r="J33" s="465">
        <v>0</v>
      </c>
      <c r="K33" s="482" t="s">
        <v>505</v>
      </c>
      <c r="L33" s="481" t="s">
        <v>830</v>
      </c>
      <c r="M33" s="465" t="s">
        <v>328</v>
      </c>
      <c r="N33" s="465">
        <v>0</v>
      </c>
      <c r="O33" s="482" t="s">
        <v>506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505</v>
      </c>
      <c r="AI33" s="541">
        <v>0</v>
      </c>
      <c r="AJ33" s="541" t="s">
        <v>830</v>
      </c>
      <c r="AK33" s="557" t="s">
        <v>505</v>
      </c>
      <c r="AL33" s="531" t="s">
        <v>851</v>
      </c>
      <c r="AM33" s="531" t="s">
        <v>849</v>
      </c>
      <c r="AN33" s="531" t="s">
        <v>849</v>
      </c>
      <c r="AO33" s="568" t="s">
        <v>855</v>
      </c>
      <c r="AP33" s="550" t="s">
        <v>857</v>
      </c>
      <c r="AQ33" s="378"/>
      <c r="AR33" s="530">
        <v>0</v>
      </c>
      <c r="AS33" s="540" t="s">
        <v>506</v>
      </c>
      <c r="AT33" s="541" t="s">
        <v>328</v>
      </c>
      <c r="AU33" s="588" t="s">
        <v>830</v>
      </c>
      <c r="AV33" s="586" t="s">
        <v>506</v>
      </c>
      <c r="AW33" s="396" t="s">
        <v>846</v>
      </c>
      <c r="AX33" s="531" t="s">
        <v>851</v>
      </c>
      <c r="AY33" s="531" t="s">
        <v>849</v>
      </c>
      <c r="AZ33" s="532" t="s">
        <v>849</v>
      </c>
      <c r="BA33" s="589" t="s">
        <v>852</v>
      </c>
      <c r="BB33" s="554" t="s">
        <v>858</v>
      </c>
      <c r="BC33" s="579"/>
      <c r="BD33" s="602"/>
    </row>
    <row r="34" spans="8:56" x14ac:dyDescent="0.25">
      <c r="H34" s="481" t="s">
        <v>830</v>
      </c>
      <c r="I34" s="465" t="s">
        <v>328</v>
      </c>
      <c r="J34" s="465" t="s">
        <v>505</v>
      </c>
      <c r="K34" s="482">
        <v>0</v>
      </c>
      <c r="L34" s="481" t="s">
        <v>830</v>
      </c>
      <c r="M34" s="465" t="s">
        <v>328</v>
      </c>
      <c r="N34" s="465" t="s">
        <v>506</v>
      </c>
      <c r="O34" s="482">
        <v>0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830</v>
      </c>
      <c r="AK34" s="557" t="s">
        <v>506</v>
      </c>
      <c r="AL34" s="531" t="s">
        <v>851</v>
      </c>
      <c r="AM34" s="531" t="s">
        <v>849</v>
      </c>
      <c r="AN34" s="531" t="s">
        <v>849</v>
      </c>
      <c r="AO34" s="568" t="s">
        <v>856</v>
      </c>
      <c r="AP34" s="550" t="s">
        <v>858</v>
      </c>
      <c r="AQ34" s="378"/>
      <c r="AR34" s="530" t="s">
        <v>830</v>
      </c>
      <c r="AS34" s="541">
        <v>0</v>
      </c>
      <c r="AT34" s="541" t="s">
        <v>328</v>
      </c>
      <c r="AU34" s="573" t="s">
        <v>506</v>
      </c>
      <c r="AV34" s="586" t="s">
        <v>506</v>
      </c>
      <c r="AW34" s="396" t="s">
        <v>850</v>
      </c>
      <c r="AX34" s="531" t="s">
        <v>847</v>
      </c>
      <c r="AY34" s="531" t="s">
        <v>832</v>
      </c>
      <c r="AZ34" s="532" t="s">
        <v>849</v>
      </c>
      <c r="BA34" s="589" t="s">
        <v>853</v>
      </c>
      <c r="BB34" s="554" t="s">
        <v>852</v>
      </c>
      <c r="BC34" s="579"/>
      <c r="BD34" s="602"/>
    </row>
    <row r="35" spans="8:56" x14ac:dyDescent="0.25">
      <c r="H35" s="481" t="s">
        <v>830</v>
      </c>
      <c r="I35" s="465" t="s">
        <v>505</v>
      </c>
      <c r="J35" s="465">
        <v>0</v>
      </c>
      <c r="K35" s="482" t="s">
        <v>328</v>
      </c>
      <c r="L35" s="481" t="s">
        <v>830</v>
      </c>
      <c r="M35" s="465" t="s">
        <v>506</v>
      </c>
      <c r="N35" s="465">
        <v>0</v>
      </c>
      <c r="O35" s="482" t="s">
        <v>328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505</v>
      </c>
      <c r="AI35" s="541">
        <v>0</v>
      </c>
      <c r="AJ35" s="541" t="s">
        <v>328</v>
      </c>
      <c r="AK35" s="557" t="s">
        <v>505</v>
      </c>
      <c r="AL35" s="531" t="s">
        <v>851</v>
      </c>
      <c r="AM35" s="531" t="s">
        <v>849</v>
      </c>
      <c r="AN35" s="531" t="s">
        <v>849</v>
      </c>
      <c r="AO35" s="568" t="s">
        <v>855</v>
      </c>
      <c r="AP35" s="550" t="s">
        <v>859</v>
      </c>
      <c r="AQ35" s="378"/>
      <c r="AR35" s="530" t="s">
        <v>830</v>
      </c>
      <c r="AS35" s="541">
        <v>0</v>
      </c>
      <c r="AT35" s="540" t="s">
        <v>506</v>
      </c>
      <c r="AU35" s="588" t="s">
        <v>328</v>
      </c>
      <c r="AV35" s="586" t="s">
        <v>506</v>
      </c>
      <c r="AW35" s="396" t="s">
        <v>850</v>
      </c>
      <c r="AX35" s="531" t="s">
        <v>847</v>
      </c>
      <c r="AY35" s="531" t="s">
        <v>832</v>
      </c>
      <c r="AZ35" s="532" t="s">
        <v>849</v>
      </c>
      <c r="BA35" s="589" t="s">
        <v>853</v>
      </c>
      <c r="BB35" s="554" t="s">
        <v>858</v>
      </c>
      <c r="BC35" s="579"/>
      <c r="BD35" s="602"/>
    </row>
    <row r="36" spans="8:56" x14ac:dyDescent="0.25">
      <c r="H36" s="481" t="s">
        <v>830</v>
      </c>
      <c r="I36" s="465" t="s">
        <v>505</v>
      </c>
      <c r="J36" s="465" t="s">
        <v>328</v>
      </c>
      <c r="K36" s="482">
        <v>0</v>
      </c>
      <c r="L36" s="481" t="s">
        <v>830</v>
      </c>
      <c r="M36" s="465" t="s">
        <v>506</v>
      </c>
      <c r="N36" s="465" t="s">
        <v>328</v>
      </c>
      <c r="O36" s="482">
        <v>0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>
        <v>0</v>
      </c>
      <c r="AJ36" s="541" t="s">
        <v>328</v>
      </c>
      <c r="AK36" s="557" t="s">
        <v>506</v>
      </c>
      <c r="AL36" s="531" t="s">
        <v>851</v>
      </c>
      <c r="AM36" s="531" t="s">
        <v>849</v>
      </c>
      <c r="AN36" s="531" t="s">
        <v>849</v>
      </c>
      <c r="AO36" s="568" t="s">
        <v>856</v>
      </c>
      <c r="AP36" s="550" t="s">
        <v>852</v>
      </c>
      <c r="AQ36" s="378"/>
      <c r="AR36" s="530" t="s">
        <v>830</v>
      </c>
      <c r="AS36" s="541" t="s">
        <v>328</v>
      </c>
      <c r="AT36" s="541">
        <v>0</v>
      </c>
      <c r="AU36" s="573" t="s">
        <v>506</v>
      </c>
      <c r="AV36" s="586" t="s">
        <v>506</v>
      </c>
      <c r="AW36" s="396" t="s">
        <v>850</v>
      </c>
      <c r="AX36" s="531" t="s">
        <v>832</v>
      </c>
      <c r="AY36" s="531" t="s">
        <v>849</v>
      </c>
      <c r="AZ36" s="532" t="s">
        <v>849</v>
      </c>
      <c r="BA36" s="589" t="s">
        <v>852</v>
      </c>
      <c r="BB36" s="554" t="s">
        <v>856</v>
      </c>
      <c r="BC36" s="579"/>
      <c r="BD36" s="602"/>
    </row>
    <row r="37" spans="8:56" x14ac:dyDescent="0.25">
      <c r="H37" s="481" t="s">
        <v>328</v>
      </c>
      <c r="I37" s="465" t="s">
        <v>830</v>
      </c>
      <c r="J37" s="465">
        <v>0</v>
      </c>
      <c r="K37" s="482" t="s">
        <v>505</v>
      </c>
      <c r="L37" s="481" t="s">
        <v>328</v>
      </c>
      <c r="M37" s="465" t="s">
        <v>830</v>
      </c>
      <c r="N37" s="465">
        <v>0</v>
      </c>
      <c r="O37" s="482" t="s">
        <v>506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505</v>
      </c>
      <c r="AI37" s="541" t="s">
        <v>830</v>
      </c>
      <c r="AJ37" s="541" t="s">
        <v>328</v>
      </c>
      <c r="AK37" s="557" t="s">
        <v>505</v>
      </c>
      <c r="AL37" s="531" t="s">
        <v>851</v>
      </c>
      <c r="AM37" s="531" t="s">
        <v>849</v>
      </c>
      <c r="AN37" s="531" t="s">
        <v>849</v>
      </c>
      <c r="AO37" s="568" t="s">
        <v>857</v>
      </c>
      <c r="AP37" s="550" t="s">
        <v>859</v>
      </c>
      <c r="AQ37" s="378"/>
      <c r="AR37" s="530" t="s">
        <v>830</v>
      </c>
      <c r="AS37" s="541" t="s">
        <v>328</v>
      </c>
      <c r="AT37" s="540" t="s">
        <v>506</v>
      </c>
      <c r="AU37" s="588">
        <v>0</v>
      </c>
      <c r="AV37" s="586" t="s">
        <v>506</v>
      </c>
      <c r="AW37" s="396" t="s">
        <v>850</v>
      </c>
      <c r="AX37" s="531" t="s">
        <v>832</v>
      </c>
      <c r="AY37" s="531" t="s">
        <v>849</v>
      </c>
      <c r="AZ37" s="532" t="s">
        <v>849</v>
      </c>
      <c r="BA37" s="589" t="s">
        <v>852</v>
      </c>
      <c r="BB37" s="554" t="s">
        <v>856</v>
      </c>
      <c r="BC37" s="579"/>
      <c r="BD37" s="602"/>
    </row>
    <row r="38" spans="8:56" x14ac:dyDescent="0.25">
      <c r="H38" s="481" t="s">
        <v>328</v>
      </c>
      <c r="I38" s="465" t="s">
        <v>830</v>
      </c>
      <c r="J38" s="465" t="s">
        <v>505</v>
      </c>
      <c r="K38" s="482">
        <v>0</v>
      </c>
      <c r="L38" s="481" t="s">
        <v>328</v>
      </c>
      <c r="M38" s="465" t="s">
        <v>830</v>
      </c>
      <c r="N38" s="465" t="s">
        <v>506</v>
      </c>
      <c r="O38" s="482">
        <v>0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506</v>
      </c>
      <c r="AI38" s="541" t="s">
        <v>830</v>
      </c>
      <c r="AJ38" s="541" t="s">
        <v>328</v>
      </c>
      <c r="AK38" s="557" t="s">
        <v>506</v>
      </c>
      <c r="AL38" s="531" t="s">
        <v>851</v>
      </c>
      <c r="AM38" s="531" t="s">
        <v>849</v>
      </c>
      <c r="AN38" s="531" t="s">
        <v>849</v>
      </c>
      <c r="AO38" s="568" t="s">
        <v>858</v>
      </c>
      <c r="AP38" s="550" t="s">
        <v>852</v>
      </c>
      <c r="AQ38" s="378"/>
      <c r="AR38" s="530" t="s">
        <v>830</v>
      </c>
      <c r="AS38" s="540" t="s">
        <v>506</v>
      </c>
      <c r="AT38" s="541">
        <v>0</v>
      </c>
      <c r="AU38" s="588" t="s">
        <v>328</v>
      </c>
      <c r="AV38" s="586" t="s">
        <v>506</v>
      </c>
      <c r="AW38" s="396" t="s">
        <v>850</v>
      </c>
      <c r="AX38" s="531" t="s">
        <v>832</v>
      </c>
      <c r="AY38" s="531" t="s">
        <v>849</v>
      </c>
      <c r="AZ38" s="532" t="s">
        <v>849</v>
      </c>
      <c r="BA38" s="589" t="s">
        <v>856</v>
      </c>
      <c r="BB38" s="554" t="s">
        <v>852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830</v>
      </c>
      <c r="K39" s="482" t="s">
        <v>505</v>
      </c>
      <c r="L39" s="481" t="s">
        <v>328</v>
      </c>
      <c r="M39" s="465">
        <v>0</v>
      </c>
      <c r="N39" s="465" t="s">
        <v>830</v>
      </c>
      <c r="O39" s="482" t="s">
        <v>506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328</v>
      </c>
      <c r="AI39" s="541" t="s">
        <v>830</v>
      </c>
      <c r="AJ39" s="541">
        <v>0</v>
      </c>
      <c r="AK39" s="557" t="s">
        <v>505</v>
      </c>
      <c r="AL39" s="531" t="s">
        <v>850</v>
      </c>
      <c r="AM39" s="531" t="s">
        <v>832</v>
      </c>
      <c r="AN39" s="531" t="s">
        <v>849</v>
      </c>
      <c r="AO39" s="568" t="s">
        <v>857</v>
      </c>
      <c r="AP39" s="550" t="s">
        <v>855</v>
      </c>
      <c r="AQ39" s="378"/>
      <c r="AR39" s="530" t="s">
        <v>830</v>
      </c>
      <c r="AS39" s="540" t="s">
        <v>506</v>
      </c>
      <c r="AT39" s="541" t="s">
        <v>328</v>
      </c>
      <c r="AU39" s="588">
        <v>0</v>
      </c>
      <c r="AV39" s="586" t="s">
        <v>506</v>
      </c>
      <c r="AW39" s="396" t="s">
        <v>850</v>
      </c>
      <c r="AX39" s="531" t="s">
        <v>832</v>
      </c>
      <c r="AY39" s="531" t="s">
        <v>849</v>
      </c>
      <c r="AZ39" s="532" t="s">
        <v>849</v>
      </c>
      <c r="BA39" s="589" t="s">
        <v>852</v>
      </c>
      <c r="BB39" s="554" t="s">
        <v>856</v>
      </c>
      <c r="BC39" s="579"/>
      <c r="BD39" s="602"/>
    </row>
    <row r="40" spans="8:56" x14ac:dyDescent="0.25">
      <c r="H40" s="481" t="s">
        <v>328</v>
      </c>
      <c r="I40" s="465">
        <v>0</v>
      </c>
      <c r="J40" s="465" t="s">
        <v>505</v>
      </c>
      <c r="K40" s="482" t="s">
        <v>830</v>
      </c>
      <c r="L40" s="481" t="s">
        <v>328</v>
      </c>
      <c r="M40" s="465">
        <v>0</v>
      </c>
      <c r="N40" s="465" t="s">
        <v>506</v>
      </c>
      <c r="O40" s="482" t="s">
        <v>830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505</v>
      </c>
      <c r="AI40" s="541" t="s">
        <v>830</v>
      </c>
      <c r="AJ40" s="541">
        <v>0</v>
      </c>
      <c r="AK40" s="557" t="s">
        <v>505</v>
      </c>
      <c r="AL40" s="531" t="s">
        <v>851</v>
      </c>
      <c r="AM40" s="531" t="s">
        <v>849</v>
      </c>
      <c r="AN40" s="531" t="s">
        <v>849</v>
      </c>
      <c r="AO40" s="568" t="s">
        <v>857</v>
      </c>
      <c r="AP40" s="550" t="s">
        <v>855</v>
      </c>
      <c r="AQ40" s="378"/>
      <c r="AR40" s="530" t="s">
        <v>328</v>
      </c>
      <c r="AS40" s="541" t="s">
        <v>830</v>
      </c>
      <c r="AT40" s="541">
        <v>0</v>
      </c>
      <c r="AU40" s="573" t="s">
        <v>506</v>
      </c>
      <c r="AV40" s="586" t="s">
        <v>506</v>
      </c>
      <c r="AW40" s="396" t="s">
        <v>850</v>
      </c>
      <c r="AX40" s="531" t="s">
        <v>831</v>
      </c>
      <c r="AY40" s="531" t="s">
        <v>849</v>
      </c>
      <c r="AZ40" s="532" t="s">
        <v>849</v>
      </c>
      <c r="BA40" s="589" t="s">
        <v>858</v>
      </c>
      <c r="BB40" s="554" t="s">
        <v>856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 t="s">
        <v>830</v>
      </c>
      <c r="K41" s="482">
        <v>0</v>
      </c>
      <c r="L41" s="481" t="s">
        <v>328</v>
      </c>
      <c r="M41" s="465" t="s">
        <v>506</v>
      </c>
      <c r="N41" s="465" t="s">
        <v>830</v>
      </c>
      <c r="O41" s="482">
        <v>0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830</v>
      </c>
      <c r="AJ41" s="541">
        <v>0</v>
      </c>
      <c r="AK41" s="557" t="s">
        <v>506</v>
      </c>
      <c r="AL41" s="531" t="s">
        <v>851</v>
      </c>
      <c r="AM41" s="531" t="s">
        <v>849</v>
      </c>
      <c r="AN41" s="531" t="s">
        <v>849</v>
      </c>
      <c r="AO41" s="568" t="s">
        <v>858</v>
      </c>
      <c r="AP41" s="550" t="s">
        <v>856</v>
      </c>
      <c r="AQ41" s="378"/>
      <c r="AR41" s="530" t="s">
        <v>328</v>
      </c>
      <c r="AS41" s="541" t="s">
        <v>830</v>
      </c>
      <c r="AT41" s="540" t="s">
        <v>506</v>
      </c>
      <c r="AU41" s="588">
        <v>0</v>
      </c>
      <c r="AV41" s="586" t="s">
        <v>506</v>
      </c>
      <c r="AW41" s="396" t="s">
        <v>850</v>
      </c>
      <c r="AX41" s="531" t="s">
        <v>831</v>
      </c>
      <c r="AY41" s="531" t="s">
        <v>849</v>
      </c>
      <c r="AZ41" s="532" t="s">
        <v>849</v>
      </c>
      <c r="BA41" s="589" t="s">
        <v>858</v>
      </c>
      <c r="BB41" s="554" t="s">
        <v>856</v>
      </c>
      <c r="BC41" s="579"/>
      <c r="BD41" s="602"/>
    </row>
    <row r="42" spans="8:56" x14ac:dyDescent="0.25">
      <c r="H42" s="481" t="s">
        <v>328</v>
      </c>
      <c r="I42" s="465" t="s">
        <v>505</v>
      </c>
      <c r="J42" s="465">
        <v>0</v>
      </c>
      <c r="K42" s="482" t="s">
        <v>830</v>
      </c>
      <c r="L42" s="481" t="s">
        <v>328</v>
      </c>
      <c r="M42" s="465" t="s">
        <v>506</v>
      </c>
      <c r="N42" s="465">
        <v>0</v>
      </c>
      <c r="O42" s="482" t="s">
        <v>830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505</v>
      </c>
      <c r="AI42" s="541" t="s">
        <v>328</v>
      </c>
      <c r="AJ42" s="541">
        <v>0</v>
      </c>
      <c r="AK42" s="557" t="s">
        <v>505</v>
      </c>
      <c r="AL42" s="531" t="s">
        <v>851</v>
      </c>
      <c r="AM42" s="531" t="s">
        <v>849</v>
      </c>
      <c r="AN42" s="531" t="s">
        <v>849</v>
      </c>
      <c r="AO42" s="568" t="s">
        <v>859</v>
      </c>
      <c r="AP42" s="550" t="s">
        <v>855</v>
      </c>
      <c r="AQ42" s="378"/>
      <c r="AR42" s="530" t="s">
        <v>328</v>
      </c>
      <c r="AS42" s="541">
        <v>0</v>
      </c>
      <c r="AT42" s="541" t="s">
        <v>830</v>
      </c>
      <c r="AU42" s="573" t="s">
        <v>506</v>
      </c>
      <c r="AV42" s="586" t="s">
        <v>506</v>
      </c>
      <c r="AW42" s="396" t="s">
        <v>850</v>
      </c>
      <c r="AX42" s="531" t="s">
        <v>847</v>
      </c>
      <c r="AY42" s="531" t="s">
        <v>831</v>
      </c>
      <c r="AZ42" s="532" t="s">
        <v>849</v>
      </c>
      <c r="BA42" s="589" t="s">
        <v>854</v>
      </c>
      <c r="BB42" s="554" t="s">
        <v>858</v>
      </c>
      <c r="BC42" s="579"/>
      <c r="BD42" s="602"/>
    </row>
    <row r="43" spans="8:56" x14ac:dyDescent="0.25">
      <c r="H43" s="511" t="s">
        <v>505</v>
      </c>
      <c r="I43" s="507" t="s">
        <v>830</v>
      </c>
      <c r="J43" s="507" t="s">
        <v>328</v>
      </c>
      <c r="K43" s="506">
        <v>0</v>
      </c>
      <c r="L43" s="511" t="s">
        <v>506</v>
      </c>
      <c r="M43" s="507" t="s">
        <v>830</v>
      </c>
      <c r="N43" s="507" t="s">
        <v>328</v>
      </c>
      <c r="O43" s="506">
        <v>0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>
        <v>0</v>
      </c>
      <c r="AK43" s="557" t="s">
        <v>506</v>
      </c>
      <c r="AL43" s="531" t="s">
        <v>851</v>
      </c>
      <c r="AM43" s="531" t="s">
        <v>849</v>
      </c>
      <c r="AN43" s="531" t="s">
        <v>849</v>
      </c>
      <c r="AO43" s="568" t="s">
        <v>852</v>
      </c>
      <c r="AP43" s="550" t="s">
        <v>856</v>
      </c>
      <c r="AQ43" s="378"/>
      <c r="AR43" s="530" t="s">
        <v>328</v>
      </c>
      <c r="AS43" s="541">
        <v>0</v>
      </c>
      <c r="AT43" s="540" t="s">
        <v>506</v>
      </c>
      <c r="AU43" s="588" t="s">
        <v>830</v>
      </c>
      <c r="AV43" s="586" t="s">
        <v>506</v>
      </c>
      <c r="AW43" s="396" t="s">
        <v>850</v>
      </c>
      <c r="AX43" s="531" t="s">
        <v>847</v>
      </c>
      <c r="AY43" s="531" t="s">
        <v>831</v>
      </c>
      <c r="AZ43" s="532" t="s">
        <v>849</v>
      </c>
      <c r="BA43" s="589" t="s">
        <v>854</v>
      </c>
      <c r="BB43" s="554" t="s">
        <v>858</v>
      </c>
      <c r="BC43" s="579"/>
      <c r="BD43" s="602"/>
    </row>
    <row r="44" spans="8:56" x14ac:dyDescent="0.25">
      <c r="H44" s="481" t="s">
        <v>505</v>
      </c>
      <c r="I44" s="465" t="s">
        <v>830</v>
      </c>
      <c r="J44" s="465">
        <v>0</v>
      </c>
      <c r="K44" s="482" t="s">
        <v>328</v>
      </c>
      <c r="L44" s="481" t="s">
        <v>506</v>
      </c>
      <c r="M44" s="465" t="s">
        <v>830</v>
      </c>
      <c r="N44" s="465">
        <v>0</v>
      </c>
      <c r="O44" s="482" t="s">
        <v>328</v>
      </c>
      <c r="Z44" s="615"/>
      <c r="AA44" s="243"/>
      <c r="AB44" s="240"/>
      <c r="AC44" s="378"/>
      <c r="AD44" s="378"/>
      <c r="AE44" s="378"/>
      <c r="AF44" s="378"/>
      <c r="AG44" s="378"/>
      <c r="AH44" s="530" t="s">
        <v>505</v>
      </c>
      <c r="AI44" s="541" t="s">
        <v>328</v>
      </c>
      <c r="AJ44" s="541" t="s">
        <v>830</v>
      </c>
      <c r="AK44" s="557" t="s">
        <v>505</v>
      </c>
      <c r="AL44" s="531" t="s">
        <v>851</v>
      </c>
      <c r="AM44" s="531" t="s">
        <v>849</v>
      </c>
      <c r="AN44" s="531" t="s">
        <v>849</v>
      </c>
      <c r="AO44" s="568" t="s">
        <v>859</v>
      </c>
      <c r="AP44" s="550" t="s">
        <v>857</v>
      </c>
      <c r="AQ44" s="378"/>
      <c r="AR44" s="530" t="s">
        <v>328</v>
      </c>
      <c r="AS44" s="540" t="s">
        <v>506</v>
      </c>
      <c r="AT44" s="541" t="s">
        <v>830</v>
      </c>
      <c r="AU44" s="588">
        <v>0</v>
      </c>
      <c r="AV44" s="586" t="s">
        <v>506</v>
      </c>
      <c r="AW44" s="396" t="s">
        <v>850</v>
      </c>
      <c r="AX44" s="531" t="s">
        <v>831</v>
      </c>
      <c r="AY44" s="531" t="s">
        <v>849</v>
      </c>
      <c r="AZ44" s="532" t="s">
        <v>849</v>
      </c>
      <c r="BA44" s="589" t="s">
        <v>858</v>
      </c>
      <c r="BB44" s="554" t="s">
        <v>856</v>
      </c>
      <c r="BC44" s="579"/>
      <c r="BD44" s="602"/>
    </row>
    <row r="45" spans="8:56" x14ac:dyDescent="0.25">
      <c r="H45" s="511" t="s">
        <v>505</v>
      </c>
      <c r="I45" s="507" t="s">
        <v>328</v>
      </c>
      <c r="J45" s="507" t="s">
        <v>830</v>
      </c>
      <c r="K45" s="506">
        <v>0</v>
      </c>
      <c r="L45" s="511" t="s">
        <v>506</v>
      </c>
      <c r="M45" s="507" t="s">
        <v>328</v>
      </c>
      <c r="N45" s="507" t="s">
        <v>830</v>
      </c>
      <c r="O45" s="506">
        <v>0</v>
      </c>
      <c r="Z45" s="615"/>
      <c r="AA45" s="243"/>
      <c r="AB45" s="240"/>
      <c r="AC45" s="378"/>
      <c r="AD45" s="378"/>
      <c r="AE45" s="378"/>
      <c r="AF45" s="378"/>
      <c r="AG45" s="378"/>
      <c r="AH45" s="533" t="s">
        <v>506</v>
      </c>
      <c r="AI45" s="542" t="s">
        <v>328</v>
      </c>
      <c r="AJ45" s="542" t="s">
        <v>830</v>
      </c>
      <c r="AK45" s="558" t="s">
        <v>506</v>
      </c>
      <c r="AL45" s="534" t="s">
        <v>851</v>
      </c>
      <c r="AM45" s="534" t="s">
        <v>849</v>
      </c>
      <c r="AN45" s="534" t="s">
        <v>849</v>
      </c>
      <c r="AO45" s="569" t="s">
        <v>852</v>
      </c>
      <c r="AP45" s="551" t="s">
        <v>858</v>
      </c>
      <c r="AQ45" s="378"/>
      <c r="AR45" s="530" t="s">
        <v>328</v>
      </c>
      <c r="AS45" s="540" t="s">
        <v>506</v>
      </c>
      <c r="AT45" s="541">
        <v>0</v>
      </c>
      <c r="AU45" s="588" t="s">
        <v>830</v>
      </c>
      <c r="AV45" s="557" t="s">
        <v>506</v>
      </c>
      <c r="AW45" s="396" t="s">
        <v>850</v>
      </c>
      <c r="AX45" s="531" t="s">
        <v>831</v>
      </c>
      <c r="AY45" s="531" t="s">
        <v>849</v>
      </c>
      <c r="AZ45" s="532" t="s">
        <v>849</v>
      </c>
      <c r="BA45" s="589" t="s">
        <v>856</v>
      </c>
      <c r="BB45" s="554" t="s">
        <v>858</v>
      </c>
      <c r="BC45" s="579"/>
      <c r="BD45" s="602"/>
    </row>
    <row r="46" spans="8:56" x14ac:dyDescent="0.25">
      <c r="H46" s="481" t="s">
        <v>505</v>
      </c>
      <c r="I46" s="465" t="s">
        <v>328</v>
      </c>
      <c r="J46" s="465">
        <v>0</v>
      </c>
      <c r="K46" s="482" t="s">
        <v>830</v>
      </c>
      <c r="L46" s="481" t="s">
        <v>506</v>
      </c>
      <c r="M46" s="465" t="s">
        <v>328</v>
      </c>
      <c r="N46" s="465">
        <v>0</v>
      </c>
      <c r="O46" s="482" t="s">
        <v>830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830</v>
      </c>
      <c r="AT46" s="541" t="s">
        <v>328</v>
      </c>
      <c r="AU46" s="588">
        <v>0</v>
      </c>
      <c r="AV46" s="557" t="s">
        <v>506</v>
      </c>
      <c r="AW46" s="396" t="s">
        <v>851</v>
      </c>
      <c r="AX46" s="531" t="s">
        <v>849</v>
      </c>
      <c r="AY46" s="531" t="s">
        <v>849</v>
      </c>
      <c r="AZ46" s="532" t="s">
        <v>849</v>
      </c>
      <c r="BA46" s="589" t="s">
        <v>858</v>
      </c>
      <c r="BB46" s="554" t="s">
        <v>852</v>
      </c>
      <c r="BC46" s="550" t="s">
        <v>856</v>
      </c>
      <c r="BD46" s="602"/>
    </row>
    <row r="47" spans="8:56" x14ac:dyDescent="0.25">
      <c r="H47" s="481" t="s">
        <v>505</v>
      </c>
      <c r="I47" s="465">
        <v>0</v>
      </c>
      <c r="J47" s="465" t="s">
        <v>830</v>
      </c>
      <c r="K47" s="482" t="s">
        <v>328</v>
      </c>
      <c r="L47" s="481" t="s">
        <v>506</v>
      </c>
      <c r="M47" s="465">
        <v>0</v>
      </c>
      <c r="N47" s="465" t="s">
        <v>830</v>
      </c>
      <c r="O47" s="482" t="s">
        <v>328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830</v>
      </c>
      <c r="AT47" s="541">
        <v>0</v>
      </c>
      <c r="AU47" s="588" t="s">
        <v>328</v>
      </c>
      <c r="AV47" s="557" t="s">
        <v>506</v>
      </c>
      <c r="AW47" s="396" t="s">
        <v>851</v>
      </c>
      <c r="AX47" s="531" t="s">
        <v>849</v>
      </c>
      <c r="AY47" s="531" t="s">
        <v>849</v>
      </c>
      <c r="AZ47" s="532" t="s">
        <v>849</v>
      </c>
      <c r="BA47" s="589" t="s">
        <v>858</v>
      </c>
      <c r="BB47" s="554" t="s">
        <v>856</v>
      </c>
      <c r="BC47" s="550" t="s">
        <v>852</v>
      </c>
      <c r="BD47" s="602"/>
    </row>
    <row r="48" spans="8:56" x14ac:dyDescent="0.25">
      <c r="H48" s="483" t="s">
        <v>505</v>
      </c>
      <c r="I48" s="487">
        <v>0</v>
      </c>
      <c r="J48" s="487" t="s">
        <v>328</v>
      </c>
      <c r="K48" s="485" t="s">
        <v>830</v>
      </c>
      <c r="L48" s="483" t="s">
        <v>506</v>
      </c>
      <c r="M48" s="487">
        <v>0</v>
      </c>
      <c r="N48" s="487" t="s">
        <v>328</v>
      </c>
      <c r="O48" s="485" t="s">
        <v>830</v>
      </c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 t="s">
        <v>830</v>
      </c>
      <c r="AU48" s="588">
        <v>0</v>
      </c>
      <c r="AV48" s="557" t="s">
        <v>506</v>
      </c>
      <c r="AW48" s="396" t="s">
        <v>851</v>
      </c>
      <c r="AX48" s="531" t="s">
        <v>849</v>
      </c>
      <c r="AY48" s="531" t="s">
        <v>849</v>
      </c>
      <c r="AZ48" s="532" t="s">
        <v>849</v>
      </c>
      <c r="BA48" s="589" t="s">
        <v>852</v>
      </c>
      <c r="BB48" s="554" t="s">
        <v>858</v>
      </c>
      <c r="BC48" s="550" t="s">
        <v>856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 t="s">
        <v>328</v>
      </c>
      <c r="AT49" s="541">
        <v>0</v>
      </c>
      <c r="AU49" s="588" t="s">
        <v>830</v>
      </c>
      <c r="AV49" s="557" t="s">
        <v>506</v>
      </c>
      <c r="AW49" s="396" t="s">
        <v>851</v>
      </c>
      <c r="AX49" s="531" t="s">
        <v>849</v>
      </c>
      <c r="AY49" s="531" t="s">
        <v>849</v>
      </c>
      <c r="AZ49" s="532" t="s">
        <v>849</v>
      </c>
      <c r="BA49" s="589" t="s">
        <v>852</v>
      </c>
      <c r="BB49" s="554" t="s">
        <v>856</v>
      </c>
      <c r="BC49" s="550" t="s">
        <v>858</v>
      </c>
      <c r="BD49" s="602"/>
    </row>
    <row r="50" spans="26:56" x14ac:dyDescent="0.25">
      <c r="Z50" s="615"/>
      <c r="AA50" s="243"/>
      <c r="AB50" s="240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530" t="s">
        <v>506</v>
      </c>
      <c r="AS50" s="541">
        <v>0</v>
      </c>
      <c r="AT50" s="541" t="s">
        <v>830</v>
      </c>
      <c r="AU50" s="588" t="s">
        <v>328</v>
      </c>
      <c r="AV50" s="557" t="s">
        <v>506</v>
      </c>
      <c r="AW50" s="396" t="s">
        <v>851</v>
      </c>
      <c r="AX50" s="531" t="s">
        <v>849</v>
      </c>
      <c r="AY50" s="531" t="s">
        <v>849</v>
      </c>
      <c r="AZ50" s="532" t="s">
        <v>849</v>
      </c>
      <c r="BA50" s="589" t="s">
        <v>856</v>
      </c>
      <c r="BB50" s="554" t="s">
        <v>858</v>
      </c>
      <c r="BC50" s="550" t="s">
        <v>852</v>
      </c>
      <c r="BD50" s="602"/>
    </row>
    <row r="51" spans="26:56" x14ac:dyDescent="0.25">
      <c r="Z51" s="615"/>
      <c r="AA51" s="243"/>
      <c r="AB51" s="243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614"/>
      <c r="AR51" s="604" t="s">
        <v>506</v>
      </c>
      <c r="AS51" s="605">
        <v>0</v>
      </c>
      <c r="AT51" s="605" t="s">
        <v>328</v>
      </c>
      <c r="AU51" s="606" t="s">
        <v>830</v>
      </c>
      <c r="AV51" s="607" t="s">
        <v>506</v>
      </c>
      <c r="AW51" s="386" t="s">
        <v>851</v>
      </c>
      <c r="AX51" s="608" t="s">
        <v>849</v>
      </c>
      <c r="AY51" s="608" t="s">
        <v>849</v>
      </c>
      <c r="AZ51" s="609" t="s">
        <v>849</v>
      </c>
      <c r="BA51" s="610" t="s">
        <v>856</v>
      </c>
      <c r="BB51" s="611" t="s">
        <v>852</v>
      </c>
      <c r="BC51" s="612" t="s">
        <v>858</v>
      </c>
      <c r="BD51" s="602"/>
    </row>
    <row r="52" spans="26:56" x14ac:dyDescent="0.25">
      <c r="Z52" s="603"/>
      <c r="AA52" s="599"/>
      <c r="AB52" s="599"/>
      <c r="AC52" s="600"/>
      <c r="AD52" s="600"/>
      <c r="AE52" s="600"/>
      <c r="AF52" s="600"/>
      <c r="AG52" s="600"/>
      <c r="AH52" s="600"/>
      <c r="AI52" s="600"/>
      <c r="AJ52" s="600"/>
      <c r="AK52" s="600"/>
      <c r="AL52" s="600"/>
      <c r="AM52" s="600"/>
      <c r="AN52" s="600"/>
      <c r="AO52" s="600"/>
      <c r="AP52" s="600"/>
      <c r="AQ52" s="600"/>
      <c r="AR52" s="601"/>
      <c r="AS52" s="601"/>
      <c r="AT52" s="601"/>
      <c r="AU52" s="601"/>
      <c r="AV52" s="601"/>
      <c r="AW52" s="601"/>
      <c r="AX52" s="601"/>
      <c r="AY52" s="601"/>
      <c r="AZ52" s="601"/>
      <c r="BA52" s="601"/>
      <c r="BB52" s="601"/>
      <c r="BC52" s="601"/>
      <c r="BD52" s="613"/>
    </row>
  </sheetData>
  <mergeCells count="12">
    <mergeCell ref="BA3:BC3"/>
    <mergeCell ref="AA2:BC2"/>
    <mergeCell ref="AO3:AP3"/>
    <mergeCell ref="AA10:AB10"/>
    <mergeCell ref="AD10:AE10"/>
    <mergeCell ref="AR3:AU3"/>
    <mergeCell ref="AW3:AZ3"/>
    <mergeCell ref="B2:Y2"/>
    <mergeCell ref="AL3:AN3"/>
    <mergeCell ref="AH3:AJ3"/>
    <mergeCell ref="P3:S3"/>
    <mergeCell ref="M3:N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19" sqref="U19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84" t="s">
        <v>546</v>
      </c>
      <c r="H1" s="1684"/>
      <c r="I1" s="1684"/>
      <c r="J1" s="1684"/>
      <c r="K1" s="1684"/>
      <c r="L1" s="1684"/>
      <c r="M1" s="1684"/>
      <c r="N1" s="1684"/>
      <c r="O1" s="1684"/>
      <c r="P1" s="188"/>
      <c r="Q1" s="928" t="s">
        <v>3642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82" t="s">
        <v>539</v>
      </c>
      <c r="H2" s="1683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82" t="s">
        <v>539</v>
      </c>
      <c r="H16" s="1683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82" t="s">
        <v>539</v>
      </c>
      <c r="H30" s="1683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82" t="s">
        <v>539</v>
      </c>
      <c r="H44" s="1683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Ez</vt:lpstr>
      <vt:lpstr>PFactory</vt:lpstr>
      <vt:lpstr>Func</vt:lpstr>
      <vt:lpstr>Prop</vt:lpstr>
      <vt:lpstr>EFactory</vt:lpstr>
      <vt:lpstr>cfg.param</vt:lpstr>
      <vt:lpstr>dim Actual</vt:lpstr>
      <vt:lpstr>p&amp;s</vt:lpstr>
      <vt:lpstr>Easer</vt:lpstr>
      <vt:lpstr>ECalc</vt:lpstr>
      <vt:lpstr>EBezier</vt:lpstr>
      <vt:lpstr>Easy</vt:lpstr>
      <vt:lpstr>Easies</vt:lpstr>
      <vt:lpstr>AFrame</vt:lpstr>
      <vt:lpstr>ACues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2024-09-17T13:49:51Z</cp:lastPrinted>
  <dcterms:created xsi:type="dcterms:W3CDTF">2023-04-17T12:10:04Z</dcterms:created>
  <dcterms:modified xsi:type="dcterms:W3CDTF">2024-11-23T18:20:06Z</dcterms:modified>
</cp:coreProperties>
</file>