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kur\Desktop\RPI\AQM\Project\"/>
    </mc:Choice>
  </mc:AlternateContent>
  <bookViews>
    <workbookView xWindow="0" yWindow="0" windowWidth="19200" windowHeight="7050" activeTab="1"/>
  </bookViews>
  <sheets>
    <sheet name="Original Data" sheetId="3" r:id="rId1"/>
    <sheet name="Part 1" sheetId="5" r:id="rId2"/>
    <sheet name="Part 2" sheetId="10" r:id="rId3"/>
  </sheets>
  <definedNames>
    <definedName name="_xlnm._FilterDatabase" localSheetId="0" hidden="1">'Original Data'!$B$2:$N$39</definedName>
    <definedName name="solver_adj" localSheetId="1" hidden="1">'Part 1'!$C$36:$I$39</definedName>
    <definedName name="solver_adj" localSheetId="2" hidden="1">'Part 2'!$C$7:$E$8</definedName>
    <definedName name="solver_cvg" localSheetId="1" hidden="1">0.0001</definedName>
    <definedName name="solver_cvg" localSheetId="2" hidden="1">0.0001</definedName>
    <definedName name="solver_drv" localSheetId="1" hidden="1">1</definedName>
    <definedName name="solver_drv" localSheetId="2" hidden="1">1</definedName>
    <definedName name="solver_eng" localSheetId="1" hidden="1">1</definedName>
    <definedName name="solver_eng" localSheetId="2" hidden="1">2</definedName>
    <definedName name="solver_est" localSheetId="1" hidden="1">1</definedName>
    <definedName name="solver_est" localSheetId="2" hidden="1">1</definedName>
    <definedName name="solver_itr" localSheetId="1" hidden="1">2147483647</definedName>
    <definedName name="solver_itr" localSheetId="2" hidden="1">2147483647</definedName>
    <definedName name="solver_lhs1" localSheetId="1" hidden="1">'Part 1'!$C$46:$I$49</definedName>
    <definedName name="solver_lhs1" localSheetId="2" hidden="1">'Part 2'!$C$8:$E$8</definedName>
    <definedName name="solver_lhs2" localSheetId="1" hidden="1">'Part 1'!$C$58:$I$58</definedName>
    <definedName name="solver_lhs2" localSheetId="2" hidden="1">'Part 2'!$C$10</definedName>
    <definedName name="solver_lhs3" localSheetId="1" hidden="1">'Part 1'!$J$36:$J$39</definedName>
    <definedName name="solver_lhs3" localSheetId="2" hidden="1">'Part 2'!$C$11</definedName>
    <definedName name="solver_lhs4" localSheetId="1" hidden="1">'Part 1'!$J$40</definedName>
    <definedName name="solver_lhs4" localSheetId="2" hidden="1">'Part 2'!$C$13:$C$15</definedName>
    <definedName name="solver_lhs5" localSheetId="1" hidden="1">'Part 1'!$N$45</definedName>
    <definedName name="solver_lhs5" localSheetId="2" hidden="1">'Part 2'!$C$7:$E$7</definedName>
    <definedName name="solver_lhs6" localSheetId="1" hidden="1">'Part 1'!$K$54</definedName>
    <definedName name="solver_lhs7" localSheetId="1" hidden="1">'Part 1'!$K$54</definedName>
    <definedName name="solver_mip" localSheetId="1" hidden="1">2147483647</definedName>
    <definedName name="solver_mip" localSheetId="2" hidden="1">2147483647</definedName>
    <definedName name="solver_mni" localSheetId="1" hidden="1">30</definedName>
    <definedName name="solver_mni" localSheetId="2" hidden="1">30</definedName>
    <definedName name="solver_mrt" localSheetId="1" hidden="1">0.075</definedName>
    <definedName name="solver_mrt" localSheetId="2" hidden="1">0.075</definedName>
    <definedName name="solver_msl" localSheetId="1" hidden="1">2</definedName>
    <definedName name="solver_msl" localSheetId="2" hidden="1">2</definedName>
    <definedName name="solver_neg" localSheetId="1" hidden="1">1</definedName>
    <definedName name="solver_neg" localSheetId="2" hidden="1">1</definedName>
    <definedName name="solver_nod" localSheetId="1" hidden="1">2147483647</definedName>
    <definedName name="solver_nod" localSheetId="2" hidden="1">2147483647</definedName>
    <definedName name="solver_num" localSheetId="1" hidden="1">5</definedName>
    <definedName name="solver_num" localSheetId="2" hidden="1">5</definedName>
    <definedName name="solver_nwt" localSheetId="1" hidden="1">1</definedName>
    <definedName name="solver_nwt" localSheetId="2" hidden="1">1</definedName>
    <definedName name="solver_opt" localSheetId="1" hidden="1">'Part 1'!$J$58</definedName>
    <definedName name="solver_opt" localSheetId="2" hidden="1">'Part 2'!$C$16</definedName>
    <definedName name="solver_pre" localSheetId="1" hidden="1">0.000001</definedName>
    <definedName name="solver_pre" localSheetId="2" hidden="1">0.000001</definedName>
    <definedName name="solver_rbv" localSheetId="1" hidden="1">1</definedName>
    <definedName name="solver_rbv" localSheetId="2" hidden="1">1</definedName>
    <definedName name="solver_rel1" localSheetId="1" hidden="1">3</definedName>
    <definedName name="solver_rel1" localSheetId="2" hidden="1">5</definedName>
    <definedName name="solver_rel2" localSheetId="1" hidden="1">3</definedName>
    <definedName name="solver_rel2" localSheetId="2" hidden="1">2</definedName>
    <definedName name="solver_rel3" localSheetId="1" hidden="1">1</definedName>
    <definedName name="solver_rel3" localSheetId="2" hidden="1">3</definedName>
    <definedName name="solver_rel4" localSheetId="1" hidden="1">2</definedName>
    <definedName name="solver_rel4" localSheetId="2" hidden="1">1</definedName>
    <definedName name="solver_rel5" localSheetId="1" hidden="1">1</definedName>
    <definedName name="solver_rel5" localSheetId="2" hidden="1">3</definedName>
    <definedName name="solver_rel6" localSheetId="1" hidden="1">1</definedName>
    <definedName name="solver_rel7" localSheetId="1" hidden="1">1</definedName>
    <definedName name="solver_rhs1" localSheetId="1" hidden="1">10%</definedName>
    <definedName name="solver_rhs1" localSheetId="2" hidden="1">binary</definedName>
    <definedName name="solver_rhs2" localSheetId="1" hidden="1">'Part 1'!$C$59:$I$59</definedName>
    <definedName name="solver_rhs2" localSheetId="2" hidden="1">180</definedName>
    <definedName name="solver_rhs3" localSheetId="1" hidden="1">'Part 1'!$O$36:$O$39</definedName>
    <definedName name="solver_rhs3" localSheetId="2" hidden="1">500</definedName>
    <definedName name="solver_rhs4" localSheetId="1" hidden="1">180</definedName>
    <definedName name="solver_rhs4" localSheetId="2" hidden="1">0</definedName>
    <definedName name="solver_rhs5" localSheetId="1" hidden="1">0.001</definedName>
    <definedName name="solver_rhs5" localSheetId="2" hidden="1">0</definedName>
    <definedName name="solver_rhs6" localSheetId="1" hidden="1">7.5%</definedName>
    <definedName name="solver_rhs7" localSheetId="1" hidden="1">3%</definedName>
    <definedName name="solver_rlx" localSheetId="1" hidden="1">2</definedName>
    <definedName name="solver_rlx" localSheetId="2" hidden="1">2</definedName>
    <definedName name="solver_rsd" localSheetId="1" hidden="1">0</definedName>
    <definedName name="solver_rsd" localSheetId="2" hidden="1">0</definedName>
    <definedName name="solver_scl" localSheetId="1" hidden="1">1</definedName>
    <definedName name="solver_scl" localSheetId="2" hidden="1">1</definedName>
    <definedName name="solver_sho" localSheetId="1" hidden="1">2</definedName>
    <definedName name="solver_sho" localSheetId="2" hidden="1">2</definedName>
    <definedName name="solver_ssz" localSheetId="1" hidden="1">100</definedName>
    <definedName name="solver_ssz" localSheetId="2" hidden="1">100</definedName>
    <definedName name="solver_tim" localSheetId="1" hidden="1">2147483647</definedName>
    <definedName name="solver_tim" localSheetId="2" hidden="1">2147483647</definedName>
    <definedName name="solver_tol" localSheetId="1" hidden="1">0.01</definedName>
    <definedName name="solver_tol" localSheetId="2" hidden="1">0.01</definedName>
    <definedName name="solver_typ" localSheetId="1" hidden="1">1</definedName>
    <definedName name="solver_typ" localSheetId="2" hidden="1">2</definedName>
    <definedName name="solver_val" localSheetId="1" hidden="1">0</definedName>
    <definedName name="solver_val" localSheetId="2" hidden="1">0</definedName>
    <definedName name="solver_ver" localSheetId="1" hidden="1">3</definedName>
    <definedName name="solver_ver" localSheetId="2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7" i="5" l="1"/>
  <c r="J38" i="5"/>
  <c r="J39" i="5"/>
  <c r="J36" i="5"/>
  <c r="O39" i="5"/>
  <c r="O38" i="5"/>
  <c r="O37" i="5"/>
  <c r="O36" i="5"/>
  <c r="C16" i="10"/>
  <c r="C15" i="10"/>
  <c r="C14" i="10"/>
  <c r="C13" i="10"/>
  <c r="C11" i="10" a="1"/>
  <c r="C11" i="10" s="1"/>
  <c r="C10" i="10"/>
  <c r="I9" i="5" l="1"/>
  <c r="I10" i="5"/>
  <c r="I11" i="5"/>
  <c r="I12" i="5"/>
  <c r="M9" i="5"/>
  <c r="M10" i="5"/>
  <c r="M11" i="5"/>
  <c r="M12" i="5"/>
  <c r="Q9" i="5"/>
  <c r="Q10" i="5"/>
  <c r="Q11" i="5"/>
  <c r="Q12" i="5"/>
  <c r="U9" i="5"/>
  <c r="U10" i="5"/>
  <c r="U11" i="5"/>
  <c r="U12" i="5"/>
  <c r="Y9" i="5"/>
  <c r="Y10" i="5"/>
  <c r="Y11" i="5"/>
  <c r="Y12" i="5"/>
  <c r="AC9" i="5"/>
  <c r="AC10" i="5"/>
  <c r="AC11" i="5"/>
  <c r="AC12" i="5"/>
  <c r="G9" i="5"/>
  <c r="H9" i="5"/>
  <c r="J9" i="5" s="1"/>
  <c r="K9" i="5"/>
  <c r="G10" i="5"/>
  <c r="H10" i="5"/>
  <c r="J10" i="5" s="1"/>
  <c r="K10" i="5"/>
  <c r="G11" i="5"/>
  <c r="H11" i="5"/>
  <c r="K11" i="5"/>
  <c r="G12" i="5"/>
  <c r="H12" i="5"/>
  <c r="K12" i="5"/>
  <c r="C9" i="5"/>
  <c r="C10" i="5"/>
  <c r="C11" i="5"/>
  <c r="C12" i="5"/>
  <c r="J11" i="5" l="1"/>
  <c r="J12" i="5"/>
  <c r="J40" i="5"/>
  <c r="G46" i="5" l="1"/>
  <c r="F49" i="5"/>
  <c r="I48" i="5"/>
  <c r="H47" i="5"/>
  <c r="E47" i="5" l="1"/>
  <c r="D46" i="5"/>
  <c r="I47" i="5"/>
  <c r="F46" i="5"/>
  <c r="F48" i="5"/>
  <c r="H46" i="5"/>
  <c r="C49" i="5"/>
  <c r="G49" i="5"/>
  <c r="E46" i="5"/>
  <c r="I46" i="5"/>
  <c r="F47" i="5"/>
  <c r="C48" i="5"/>
  <c r="G48" i="5"/>
  <c r="D49" i="5"/>
  <c r="H49" i="5"/>
  <c r="C47" i="5"/>
  <c r="G47" i="5"/>
  <c r="D48" i="5"/>
  <c r="H48" i="5"/>
  <c r="E49" i="5"/>
  <c r="I49" i="5"/>
  <c r="C46" i="5"/>
  <c r="D47" i="5"/>
  <c r="E48" i="5"/>
  <c r="H40" i="5"/>
  <c r="G40" i="5"/>
  <c r="F40" i="5"/>
  <c r="E40" i="5"/>
  <c r="D40" i="5"/>
  <c r="C40" i="5"/>
  <c r="I40" i="5"/>
  <c r="AC15" i="5"/>
  <c r="AB10" i="5"/>
  <c r="Y16" i="5"/>
  <c r="X15" i="5"/>
  <c r="W14" i="5"/>
  <c r="X11" i="5"/>
  <c r="W10" i="5"/>
  <c r="K13" i="5"/>
  <c r="I17" i="5"/>
  <c r="H17" i="5"/>
  <c r="G17" i="5"/>
  <c r="I16" i="5"/>
  <c r="H16" i="5"/>
  <c r="G16" i="5"/>
  <c r="I15" i="5"/>
  <c r="H15" i="5"/>
  <c r="G15" i="5"/>
  <c r="I14" i="5"/>
  <c r="H14" i="5"/>
  <c r="G14" i="5"/>
  <c r="I13" i="5"/>
  <c r="H13" i="5"/>
  <c r="G13" i="5"/>
  <c r="E17" i="5"/>
  <c r="D17" i="5"/>
  <c r="C17" i="5"/>
  <c r="E16" i="5"/>
  <c r="D16" i="5"/>
  <c r="C16" i="5"/>
  <c r="E15" i="5"/>
  <c r="D15" i="5"/>
  <c r="C15" i="5"/>
  <c r="E14" i="5"/>
  <c r="D14" i="5"/>
  <c r="C14" i="5"/>
  <c r="E13" i="5"/>
  <c r="D13" i="5"/>
  <c r="C13" i="5"/>
  <c r="E12" i="5"/>
  <c r="D12" i="5"/>
  <c r="E11" i="5"/>
  <c r="D11" i="5"/>
  <c r="E10" i="5"/>
  <c r="D10" i="5"/>
  <c r="E9" i="5"/>
  <c r="D9" i="5"/>
  <c r="C104" i="5"/>
  <c r="C103" i="5"/>
  <c r="C102" i="5"/>
  <c r="C101" i="5"/>
  <c r="B4" i="3"/>
  <c r="B5" i="3"/>
  <c r="B6" i="3"/>
  <c r="B7" i="3"/>
  <c r="B8" i="3"/>
  <c r="B9" i="3"/>
  <c r="X17" i="5" s="1"/>
  <c r="B10" i="3"/>
  <c r="B11" i="3"/>
  <c r="B12" i="3"/>
  <c r="K17" i="5" s="1"/>
  <c r="B13" i="3"/>
  <c r="P17" i="5" s="1"/>
  <c r="B14" i="3"/>
  <c r="AB14" i="5" s="1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3" i="3"/>
  <c r="AC17" i="5" l="1"/>
  <c r="AA13" i="5"/>
  <c r="AA9" i="5"/>
  <c r="O9" i="5"/>
  <c r="Q15" i="5"/>
  <c r="P9" i="5"/>
  <c r="R9" i="5" s="1"/>
  <c r="O12" i="5"/>
  <c r="P13" i="5"/>
  <c r="Q14" i="5"/>
  <c r="O16" i="5"/>
  <c r="P10" i="5"/>
  <c r="R10" i="5" s="1"/>
  <c r="P14" i="5"/>
  <c r="L14" i="5"/>
  <c r="L10" i="5"/>
  <c r="N10" i="5" s="1"/>
  <c r="M15" i="5"/>
  <c r="O11" i="5"/>
  <c r="P12" i="5"/>
  <c r="R12" i="5" s="1"/>
  <c r="Q13" i="5"/>
  <c r="O15" i="5"/>
  <c r="P16" i="5"/>
  <c r="Q17" i="5"/>
  <c r="R17" i="5" s="1"/>
  <c r="O13" i="5"/>
  <c r="O17" i="5"/>
  <c r="O10" i="5"/>
  <c r="P11" i="5"/>
  <c r="R11" i="5" s="1"/>
  <c r="O14" i="5"/>
  <c r="P15" i="5"/>
  <c r="Q16" i="5"/>
  <c r="R16" i="5" s="1"/>
  <c r="S11" i="5"/>
  <c r="S15" i="5"/>
  <c r="AA17" i="5"/>
  <c r="L9" i="5"/>
  <c r="N9" i="5" s="1"/>
  <c r="L13" i="5"/>
  <c r="M14" i="5"/>
  <c r="K16" i="5"/>
  <c r="L17" i="5"/>
  <c r="S10" i="5"/>
  <c r="T11" i="5"/>
  <c r="S14" i="5"/>
  <c r="T15" i="5"/>
  <c r="U16" i="5"/>
  <c r="W9" i="5"/>
  <c r="X10" i="5"/>
  <c r="Z11" i="5"/>
  <c r="W13" i="5"/>
  <c r="X14" i="5"/>
  <c r="Y15" i="5"/>
  <c r="Z15" i="5" s="1"/>
  <c r="W17" i="5"/>
  <c r="AB9" i="5"/>
  <c r="AD10" i="5"/>
  <c r="I24" i="5" s="1"/>
  <c r="I55" i="5" s="1"/>
  <c r="AA12" i="5"/>
  <c r="AB13" i="5"/>
  <c r="AC14" i="5"/>
  <c r="AD14" i="5" s="1"/>
  <c r="AA16" i="5"/>
  <c r="AB17" i="5"/>
  <c r="AD17" i="5" s="1"/>
  <c r="T12" i="5"/>
  <c r="U17" i="5"/>
  <c r="L12" i="5"/>
  <c r="N12" i="5" s="1"/>
  <c r="M13" i="5"/>
  <c r="K15" i="5"/>
  <c r="L16" i="5"/>
  <c r="M17" i="5"/>
  <c r="S9" i="5"/>
  <c r="T10" i="5"/>
  <c r="S13" i="5"/>
  <c r="T14" i="5"/>
  <c r="U15" i="5"/>
  <c r="S17" i="5"/>
  <c r="X9" i="5"/>
  <c r="W12" i="5"/>
  <c r="X13" i="5"/>
  <c r="Y14" i="5"/>
  <c r="W16" i="5"/>
  <c r="AA11" i="5"/>
  <c r="AB12" i="5"/>
  <c r="AC13" i="5"/>
  <c r="AA15" i="5"/>
  <c r="AB16" i="5"/>
  <c r="U13" i="5"/>
  <c r="T16" i="5"/>
  <c r="L11" i="5"/>
  <c r="N11" i="5" s="1"/>
  <c r="K14" i="5"/>
  <c r="L15" i="5"/>
  <c r="N15" i="5" s="1"/>
  <c r="M16" i="5"/>
  <c r="T9" i="5"/>
  <c r="S12" i="5"/>
  <c r="T13" i="5"/>
  <c r="U14" i="5"/>
  <c r="V14" i="5" s="1"/>
  <c r="S16" i="5"/>
  <c r="T17" i="5"/>
  <c r="W11" i="5"/>
  <c r="X12" i="5"/>
  <c r="Z12" i="5" s="1"/>
  <c r="Y13" i="5"/>
  <c r="Z13" i="5" s="1"/>
  <c r="W15" i="5"/>
  <c r="X16" i="5"/>
  <c r="Z16" i="5" s="1"/>
  <c r="Y17" i="5"/>
  <c r="Z17" i="5" s="1"/>
  <c r="AA10" i="5"/>
  <c r="AB11" i="5"/>
  <c r="AD11" i="5" s="1"/>
  <c r="AA14" i="5"/>
  <c r="AB15" i="5"/>
  <c r="AD15" i="5" s="1"/>
  <c r="AC16" i="5"/>
  <c r="N45" i="5"/>
  <c r="F11" i="5"/>
  <c r="F13" i="5"/>
  <c r="C27" i="5" s="1"/>
  <c r="F15" i="5"/>
  <c r="C29" i="5" s="1"/>
  <c r="J15" i="5"/>
  <c r="J16" i="5"/>
  <c r="J13" i="5"/>
  <c r="J14" i="5"/>
  <c r="J17" i="5"/>
  <c r="F17" i="5"/>
  <c r="C31" i="5" s="1"/>
  <c r="F9" i="5"/>
  <c r="F10" i="5"/>
  <c r="F12" i="5"/>
  <c r="F14" i="5"/>
  <c r="C28" i="5" s="1"/>
  <c r="F16" i="5"/>
  <c r="C30" i="5" s="1"/>
  <c r="V15" i="5" l="1"/>
  <c r="R13" i="5"/>
  <c r="R14" i="5"/>
  <c r="R15" i="5"/>
  <c r="V17" i="5"/>
  <c r="V16" i="5"/>
  <c r="Z14" i="5"/>
  <c r="V13" i="5"/>
  <c r="AD9" i="5"/>
  <c r="I23" i="5" s="1"/>
  <c r="I54" i="5" s="1"/>
  <c r="V11" i="5"/>
  <c r="G25" i="5" s="1"/>
  <c r="G56" i="5" s="1"/>
  <c r="E26" i="5"/>
  <c r="E57" i="5" s="1"/>
  <c r="V12" i="5"/>
  <c r="G26" i="5" s="1"/>
  <c r="G57" i="5" s="1"/>
  <c r="E24" i="5"/>
  <c r="E55" i="5" s="1"/>
  <c r="F23" i="5"/>
  <c r="E23" i="5"/>
  <c r="E54" i="5" s="1"/>
  <c r="AD16" i="5"/>
  <c r="N16" i="5"/>
  <c r="AD13" i="5"/>
  <c r="N13" i="5"/>
  <c r="F26" i="5"/>
  <c r="F57" i="5" s="1"/>
  <c r="N14" i="5"/>
  <c r="F25" i="5"/>
  <c r="F56" i="5" s="1"/>
  <c r="N17" i="5"/>
  <c r="V9" i="5"/>
  <c r="G23" i="5" s="1"/>
  <c r="G54" i="5" s="1"/>
  <c r="Z10" i="5"/>
  <c r="H24" i="5" s="1"/>
  <c r="H55" i="5" s="1"/>
  <c r="AD12" i="5"/>
  <c r="I26" i="5" s="1"/>
  <c r="I57" i="5" s="1"/>
  <c r="Z9" i="5"/>
  <c r="H23" i="5" s="1"/>
  <c r="H54" i="5" s="1"/>
  <c r="V10" i="5"/>
  <c r="G24" i="5" s="1"/>
  <c r="G55" i="5" s="1"/>
  <c r="J47" i="5"/>
  <c r="J48" i="5"/>
  <c r="J46" i="5"/>
  <c r="J49" i="5"/>
  <c r="D23" i="5"/>
  <c r="D54" i="5" s="1"/>
  <c r="I25" i="5"/>
  <c r="I56" i="5" s="1"/>
  <c r="D26" i="5"/>
  <c r="D57" i="5" s="1"/>
  <c r="C23" i="5"/>
  <c r="C54" i="5" s="1"/>
  <c r="H26" i="5"/>
  <c r="H57" i="5" s="1"/>
  <c r="D24" i="5"/>
  <c r="D55" i="5" s="1"/>
  <c r="C24" i="5"/>
  <c r="C55" i="5" s="1"/>
  <c r="H25" i="5"/>
  <c r="H56" i="5" s="1"/>
  <c r="F24" i="5"/>
  <c r="F55" i="5" s="1"/>
  <c r="C26" i="5"/>
  <c r="C57" i="5" s="1"/>
  <c r="D25" i="5"/>
  <c r="D56" i="5" s="1"/>
  <c r="C25" i="5"/>
  <c r="C56" i="5" s="1"/>
  <c r="E25" i="5"/>
  <c r="E56" i="5" s="1"/>
  <c r="J55" i="5" l="1"/>
  <c r="J57" i="5"/>
  <c r="J56" i="5"/>
  <c r="G58" i="5"/>
  <c r="I58" i="5"/>
  <c r="H58" i="5"/>
  <c r="C58" i="5"/>
  <c r="E58" i="5"/>
  <c r="D58" i="5"/>
  <c r="C105" i="5"/>
  <c r="F54" i="5"/>
  <c r="F58" i="5" s="1"/>
  <c r="J54" i="5" l="1"/>
  <c r="J58" i="5"/>
</calcChain>
</file>

<file path=xl/sharedStrings.xml><?xml version="1.0" encoding="utf-8"?>
<sst xmlns="http://schemas.openxmlformats.org/spreadsheetml/2006/main" count="229" uniqueCount="71">
  <si>
    <t>Campaign</t>
  </si>
  <si>
    <t>Facebook</t>
  </si>
  <si>
    <t>Email</t>
  </si>
  <si>
    <t>Constraints:</t>
  </si>
  <si>
    <t>Blog</t>
  </si>
  <si>
    <t>Marsupials</t>
  </si>
  <si>
    <t>monotremata</t>
  </si>
  <si>
    <t>Eutherians</t>
  </si>
  <si>
    <t>Demo 1</t>
  </si>
  <si>
    <t>Demo 2</t>
  </si>
  <si>
    <t>Campaign 1</t>
  </si>
  <si>
    <t>Clicks</t>
  </si>
  <si>
    <t>Cost</t>
  </si>
  <si>
    <t>Wednesday</t>
  </si>
  <si>
    <t>(not set) / (not set)</t>
  </si>
  <si>
    <t>Tuesday</t>
  </si>
  <si>
    <t>Monday</t>
  </si>
  <si>
    <t>Friday</t>
  </si>
  <si>
    <t>remarketing / 825398814</t>
  </si>
  <si>
    <t>Saturday</t>
  </si>
  <si>
    <t>Eutherians / 42141899</t>
  </si>
  <si>
    <t>Sunday</t>
  </si>
  <si>
    <t>monotremata / 38748269</t>
  </si>
  <si>
    <t>Thursday</t>
  </si>
  <si>
    <t>Marsupials / 41449169</t>
  </si>
  <si>
    <t>Blog / 803413893</t>
  </si>
  <si>
    <t>Revenue</t>
  </si>
  <si>
    <t>Transactions</t>
  </si>
  <si>
    <t>E-commerce Conversion Rate</t>
  </si>
  <si>
    <t>Pages/Session</t>
  </si>
  <si>
    <t>Bounce Rate</t>
  </si>
  <si>
    <t>CPC</t>
  </si>
  <si>
    <t>Campaign / Campaign ID</t>
  </si>
  <si>
    <t>Week/Weekend</t>
  </si>
  <si>
    <t>Session/Dollar</t>
  </si>
  <si>
    <t>RoI</t>
  </si>
  <si>
    <t>Total</t>
  </si>
  <si>
    <t>Constraint</t>
  </si>
  <si>
    <t>Daily Spend on each campaign (Cost)</t>
  </si>
  <si>
    <t>h</t>
  </si>
  <si>
    <t>Day of Week</t>
  </si>
  <si>
    <t>Visits</t>
  </si>
  <si>
    <t>Visits/$</t>
  </si>
  <si>
    <t>Twitter</t>
  </si>
  <si>
    <t>Fixed Cost/Week</t>
  </si>
  <si>
    <t>Cost/Click</t>
  </si>
  <si>
    <t>Total Operational Spend</t>
  </si>
  <si>
    <t>Total Clicks</t>
  </si>
  <si>
    <t>M</t>
  </si>
  <si>
    <t>Summary of past 6 months of paid search campaigns by day of the week</t>
  </si>
  <si>
    <t>* Visits are the subset of total clicks which that result in a user spending some time on our website instead of just bouncing back.</t>
  </si>
  <si>
    <t>Blog (% weekly spend)</t>
  </si>
  <si>
    <t>Total Weekly Budget</t>
  </si>
  <si>
    <t>Daily Spend on each campaign ($)</t>
  </si>
  <si>
    <t>Variance in spread of budget across week days</t>
  </si>
  <si>
    <t>Weekely Spend(X1, X2, X3)</t>
  </si>
  <si>
    <t>Selection Variables(Y1,Y2,Y3)</t>
  </si>
  <si>
    <t>Selection Criteria - Email</t>
  </si>
  <si>
    <t>Selection Criteria - Facebook</t>
  </si>
  <si>
    <t>Selection Criteria - Twitter</t>
  </si>
  <si>
    <t>Objective Function - Minimize</t>
  </si>
  <si>
    <t>T</t>
  </si>
  <si>
    <t>W</t>
  </si>
  <si>
    <t>Th</t>
  </si>
  <si>
    <t>Fr</t>
  </si>
  <si>
    <t>Sa</t>
  </si>
  <si>
    <t>Su</t>
  </si>
  <si>
    <t>M + T + W+ Th+ Fr + Sa + Su</t>
  </si>
  <si>
    <t>Total Session (Optimal)</t>
  </si>
  <si>
    <t>Project - Part 2 Formulation</t>
  </si>
  <si>
    <t>Project - Part 1 Formulation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</si>
</sst>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"/>
    <numFmt numFmtId="165" formatCode="0.0%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1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CDFF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9" fontId="2" fillId="0" borderId="0" applyFont="0" applyFill="0" applyBorder="0" applyAlignment="0" applyProtection="0"/>
    <xf numFmtId="0" fontId="3" fillId="0" borderId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53">
    <xf numFmtId="0" fontId="0" fillId="0" borderId="0" xfId="0"/>
    <xf numFmtId="0" fontId="0" fillId="0" borderId="1" xfId="0" applyBorder="1"/>
    <xf numFmtId="0" fontId="3" fillId="0" borderId="0" xfId="2"/>
    <xf numFmtId="0" fontId="0" fillId="0" borderId="0" xfId="0" applyBorder="1"/>
    <xf numFmtId="0" fontId="0" fillId="0" borderId="5" xfId="0" applyFill="1" applyBorder="1"/>
    <xf numFmtId="9" fontId="0" fillId="0" borderId="0" xfId="0" applyNumberFormat="1"/>
    <xf numFmtId="9" fontId="0" fillId="0" borderId="0" xfId="1" applyFont="1"/>
    <xf numFmtId="0" fontId="4" fillId="0" borderId="0" xfId="0" applyFont="1" applyBorder="1" applyAlignment="1">
      <alignment horizontal="left"/>
    </xf>
    <xf numFmtId="10" fontId="0" fillId="0" borderId="0" xfId="1" applyNumberFormat="1" applyFont="1"/>
    <xf numFmtId="0" fontId="5" fillId="2" borderId="1" xfId="2" applyFont="1" applyFill="1" applyBorder="1" applyAlignment="1">
      <alignment horizontal="center"/>
    </xf>
    <xf numFmtId="0" fontId="6" fillId="0" borderId="0" xfId="2" applyFont="1" applyAlignment="1">
      <alignment horizontal="center"/>
    </xf>
    <xf numFmtId="0" fontId="6" fillId="0" borderId="1" xfId="2" applyFont="1" applyBorder="1" applyAlignment="1">
      <alignment horizontal="center"/>
    </xf>
    <xf numFmtId="2" fontId="6" fillId="0" borderId="1" xfId="2" applyNumberFormat="1" applyFont="1" applyBorder="1" applyAlignment="1">
      <alignment horizontal="center"/>
    </xf>
    <xf numFmtId="10" fontId="6" fillId="0" borderId="1" xfId="2" applyNumberFormat="1" applyFont="1" applyBorder="1" applyAlignment="1">
      <alignment horizontal="center"/>
    </xf>
    <xf numFmtId="10" fontId="6" fillId="0" borderId="0" xfId="2" applyNumberFormat="1" applyFont="1" applyAlignment="1">
      <alignment horizontal="center"/>
    </xf>
    <xf numFmtId="2" fontId="6" fillId="0" borderId="0" xfId="2" applyNumberFormat="1" applyFont="1" applyAlignment="1">
      <alignment horizontal="center"/>
    </xf>
    <xf numFmtId="0" fontId="4" fillId="0" borderId="0" xfId="0" applyFont="1"/>
    <xf numFmtId="2" fontId="0" fillId="0" borderId="1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0" fontId="7" fillId="0" borderId="0" xfId="0" applyFont="1"/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/>
    <xf numFmtId="0" fontId="0" fillId="0" borderId="0" xfId="0" applyFill="1" applyBorder="1"/>
    <xf numFmtId="9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44" fontId="0" fillId="3" borderId="1" xfId="3" applyFont="1" applyFill="1" applyBorder="1" applyAlignment="1">
      <alignment horizontal="left" indent="4"/>
    </xf>
    <xf numFmtId="44" fontId="1" fillId="2" borderId="1" xfId="3" applyFont="1" applyFill="1" applyBorder="1" applyAlignment="1">
      <alignment horizontal="left" indent="4"/>
    </xf>
    <xf numFmtId="44" fontId="0" fillId="0" borderId="1" xfId="3" applyFont="1" applyBorder="1" applyAlignment="1">
      <alignment horizontal="center"/>
    </xf>
    <xf numFmtId="9" fontId="1" fillId="7" borderId="1" xfId="1" applyFont="1" applyFill="1" applyBorder="1" applyAlignment="1">
      <alignment horizontal="center"/>
    </xf>
    <xf numFmtId="9" fontId="1" fillId="4" borderId="1" xfId="1" applyFont="1" applyFill="1" applyBorder="1" applyAlignment="1">
      <alignment horizontal="center"/>
    </xf>
    <xf numFmtId="9" fontId="1" fillId="5" borderId="1" xfId="1" applyFont="1" applyFill="1" applyBorder="1" applyAlignment="1">
      <alignment horizontal="center"/>
    </xf>
    <xf numFmtId="9" fontId="1" fillId="8" borderId="1" xfId="1" applyFont="1" applyFill="1" applyBorder="1" applyAlignment="1">
      <alignment horizontal="center"/>
    </xf>
    <xf numFmtId="165" fontId="0" fillId="7" borderId="1" xfId="1" applyNumberFormat="1" applyFont="1" applyFill="1" applyBorder="1" applyAlignment="1">
      <alignment horizontal="center"/>
    </xf>
    <xf numFmtId="165" fontId="0" fillId="4" borderId="1" xfId="1" applyNumberFormat="1" applyFont="1" applyFill="1" applyBorder="1" applyAlignment="1">
      <alignment horizontal="center"/>
    </xf>
    <xf numFmtId="165" fontId="0" fillId="5" borderId="1" xfId="1" applyNumberFormat="1" applyFont="1" applyFill="1" applyBorder="1" applyAlignment="1">
      <alignment horizontal="center"/>
    </xf>
    <xf numFmtId="165" fontId="0" fillId="8" borderId="1" xfId="1" applyNumberFormat="1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right"/>
    </xf>
    <xf numFmtId="0" fontId="1" fillId="6" borderId="1" xfId="0" applyFont="1" applyFill="1" applyBorder="1" applyAlignment="1">
      <alignment horizontal="center" wrapText="1"/>
    </xf>
    <xf numFmtId="10" fontId="0" fillId="0" borderId="1" xfId="1" applyNumberFormat="1" applyFont="1" applyBorder="1" applyAlignment="1">
      <alignment horizontal="center" vertical="center"/>
    </xf>
    <xf numFmtId="4" fontId="1" fillId="6" borderId="1" xfId="0" applyNumberFormat="1" applyFont="1" applyFill="1" applyBorder="1"/>
    <xf numFmtId="4" fontId="0" fillId="0" borderId="1" xfId="3" applyNumberFormat="1" applyFont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4" fontId="0" fillId="0" borderId="1" xfId="4" applyNumberFormat="1" applyFont="1" applyBorder="1" applyAlignment="1">
      <alignment horizontal="center"/>
    </xf>
    <xf numFmtId="37" fontId="0" fillId="3" borderId="1" xfId="3" applyNumberFormat="1" applyFont="1" applyFill="1" applyBorder="1" applyAlignment="1">
      <alignment horizontal="left" indent="4"/>
    </xf>
    <xf numFmtId="2" fontId="1" fillId="10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2" fontId="1" fillId="9" borderId="1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8" fillId="0" borderId="0" xfId="0" applyFont="1"/>
  </cellXfs>
  <cellStyles count="5">
    <cellStyle name="Comma" xfId="4" builtinId="3"/>
    <cellStyle name="Currency" xfId="3" builtinId="4"/>
    <cellStyle name="Normal" xfId="0" builtinId="0"/>
    <cellStyle name="Normal 2" xfId="2"/>
    <cellStyle name="Percent" xfId="1" builtinId="5"/>
  </cellStyles>
  <dxfs count="0"/>
  <tableStyles count="0" defaultTableStyle="TableStyleMedium2" defaultPivotStyle="PivotStyleLight16"/>
  <colors>
    <mruColors>
      <color rgb="FFECDF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B2:Q39"/>
  <sheetViews>
    <sheetView showGridLines="0" zoomScale="80" zoomScaleNormal="80" workbookViewId="0">
      <selection activeCell="B23" sqref="B23"/>
    </sheetView>
  </sheetViews>
  <sheetFormatPr defaultRowHeight="15.5" x14ac:dyDescent="0.35"/>
  <cols>
    <col min="1" max="1" width="8.7265625" style="2"/>
    <col min="2" max="2" width="13.81640625" style="2" bestFit="1" customWidth="1"/>
    <col min="3" max="4" width="24" style="2" hidden="1" customWidth="1"/>
    <col min="5" max="5" width="18" style="2" bestFit="1" customWidth="1"/>
    <col min="6" max="6" width="5.81640625" style="2" hidden="1" customWidth="1"/>
    <col min="7" max="7" width="5.7265625" style="2" customWidth="1"/>
    <col min="8" max="8" width="4.6328125" style="2" hidden="1" customWidth="1"/>
    <col min="9" max="9" width="8.26953125" style="2" customWidth="1"/>
    <col min="10" max="10" width="12.08984375" style="2" hidden="1" customWidth="1"/>
    <col min="11" max="11" width="13.36328125" style="2" hidden="1" customWidth="1"/>
    <col min="12" max="12" width="27.36328125" style="2" hidden="1" customWidth="1"/>
    <col min="13" max="13" width="12.1796875" style="2" hidden="1" customWidth="1"/>
    <col min="14" max="14" width="8.6328125" style="2" hidden="1" customWidth="1"/>
    <col min="15" max="16384" width="8.7265625" style="2"/>
  </cols>
  <sheetData>
    <row r="2" spans="2:17" x14ac:dyDescent="0.35">
      <c r="B2" s="9" t="s">
        <v>0</v>
      </c>
      <c r="C2" s="9" t="s">
        <v>32</v>
      </c>
      <c r="D2" s="9" t="s">
        <v>33</v>
      </c>
      <c r="E2" s="9" t="s">
        <v>40</v>
      </c>
      <c r="F2" s="9" t="s">
        <v>11</v>
      </c>
      <c r="G2" s="9" t="s">
        <v>12</v>
      </c>
      <c r="H2" s="9" t="s">
        <v>31</v>
      </c>
      <c r="I2" s="9" t="s">
        <v>41</v>
      </c>
      <c r="J2" s="9" t="s">
        <v>30</v>
      </c>
      <c r="K2" s="9" t="s">
        <v>29</v>
      </c>
      <c r="L2" s="10" t="s">
        <v>28</v>
      </c>
      <c r="M2" s="10" t="s">
        <v>27</v>
      </c>
      <c r="N2" s="10" t="s">
        <v>26</v>
      </c>
      <c r="Q2" s="2" t="s">
        <v>39</v>
      </c>
    </row>
    <row r="3" spans="2:17" x14ac:dyDescent="0.35">
      <c r="B3" s="11" t="str">
        <f>TRIM(LEFT(C3,FIND("/",C3,1)-1))</f>
        <v>Blog</v>
      </c>
      <c r="C3" s="11" t="s">
        <v>25</v>
      </c>
      <c r="D3" s="11" t="e">
        <f>INDEX(#REF!,MATCH('Original Data'!E3,#REF!,0))</f>
        <v>#REF!</v>
      </c>
      <c r="E3" s="11" t="s">
        <v>15</v>
      </c>
      <c r="F3" s="11">
        <v>1330</v>
      </c>
      <c r="G3" s="12">
        <v>82.66</v>
      </c>
      <c r="H3" s="12">
        <v>6.2150375939849622E-2</v>
      </c>
      <c r="I3" s="11">
        <v>1121</v>
      </c>
      <c r="J3" s="13">
        <v>0.76271186440677963</v>
      </c>
      <c r="K3" s="12">
        <v>1.7386262265834076</v>
      </c>
      <c r="L3" s="14">
        <v>0</v>
      </c>
      <c r="M3" s="10">
        <v>0</v>
      </c>
      <c r="N3" s="15">
        <v>0</v>
      </c>
    </row>
    <row r="4" spans="2:17" x14ac:dyDescent="0.35">
      <c r="B4" s="11" t="str">
        <f t="shared" ref="B4:B39" si="0">TRIM(LEFT(C4,FIND("/",C4,1)-1))</f>
        <v>Blog</v>
      </c>
      <c r="C4" s="11" t="s">
        <v>25</v>
      </c>
      <c r="D4" s="11" t="e">
        <f>INDEX(#REF!,MATCH('Original Data'!E4,#REF!,0))</f>
        <v>#REF!</v>
      </c>
      <c r="E4" s="11" t="s">
        <v>16</v>
      </c>
      <c r="F4" s="11">
        <v>1326</v>
      </c>
      <c r="G4" s="12">
        <v>81.93</v>
      </c>
      <c r="H4" s="12">
        <v>6.1787330316742078E-2</v>
      </c>
      <c r="I4" s="11">
        <v>1129</v>
      </c>
      <c r="J4" s="13">
        <v>0.7909654561558902</v>
      </c>
      <c r="K4" s="12">
        <v>1.5172719220549158</v>
      </c>
      <c r="L4" s="14">
        <v>0</v>
      </c>
      <c r="M4" s="10">
        <v>0</v>
      </c>
      <c r="N4" s="15">
        <v>0</v>
      </c>
    </row>
    <row r="5" spans="2:17" x14ac:dyDescent="0.35">
      <c r="B5" s="11" t="str">
        <f t="shared" si="0"/>
        <v>Blog</v>
      </c>
      <c r="C5" s="11" t="s">
        <v>25</v>
      </c>
      <c r="D5" s="11" t="e">
        <f>INDEX(#REF!,MATCH('Original Data'!E5,#REF!,0))</f>
        <v>#REF!</v>
      </c>
      <c r="E5" s="11" t="s">
        <v>23</v>
      </c>
      <c r="F5" s="11">
        <v>1247</v>
      </c>
      <c r="G5" s="12">
        <v>80.260000000000005</v>
      </c>
      <c r="H5" s="12">
        <v>6.4362469927826793E-2</v>
      </c>
      <c r="I5" s="11">
        <v>1052</v>
      </c>
      <c r="J5" s="13">
        <v>0.75475285171102657</v>
      </c>
      <c r="K5" s="12">
        <v>1.7547528517110267</v>
      </c>
      <c r="L5" s="14">
        <v>0</v>
      </c>
      <c r="M5" s="10">
        <v>0</v>
      </c>
      <c r="N5" s="15">
        <v>0</v>
      </c>
    </row>
    <row r="6" spans="2:17" hidden="1" x14ac:dyDescent="0.35">
      <c r="B6" s="11" t="str">
        <f t="shared" si="0"/>
        <v>Blog</v>
      </c>
      <c r="C6" s="11" t="s">
        <v>25</v>
      </c>
      <c r="D6" s="11" t="e">
        <f>INDEX(#REF!,MATCH('Original Data'!E6,#REF!,0))</f>
        <v>#REF!</v>
      </c>
      <c r="E6" s="11" t="s">
        <v>21</v>
      </c>
      <c r="F6" s="11">
        <v>1217</v>
      </c>
      <c r="G6" s="12">
        <v>79.05</v>
      </c>
      <c r="H6" s="12">
        <v>6.4954806902218568E-2</v>
      </c>
      <c r="I6" s="11">
        <v>958</v>
      </c>
      <c r="J6" s="13">
        <v>0.77661795407098122</v>
      </c>
      <c r="K6" s="12">
        <v>1.6263048016701462</v>
      </c>
      <c r="L6" s="14">
        <v>0</v>
      </c>
      <c r="M6" s="10">
        <v>0</v>
      </c>
      <c r="N6" s="15">
        <v>0</v>
      </c>
    </row>
    <row r="7" spans="2:17" hidden="1" x14ac:dyDescent="0.35">
      <c r="B7" s="11" t="str">
        <f t="shared" si="0"/>
        <v>Blog</v>
      </c>
      <c r="C7" s="11" t="s">
        <v>25</v>
      </c>
      <c r="D7" s="11" t="e">
        <f>INDEX(#REF!,MATCH('Original Data'!E7,#REF!,0))</f>
        <v>#REF!</v>
      </c>
      <c r="E7" s="11" t="s">
        <v>13</v>
      </c>
      <c r="F7" s="11">
        <v>1207</v>
      </c>
      <c r="G7" s="12">
        <v>71.64</v>
      </c>
      <c r="H7" s="12">
        <v>5.9353769676884841E-2</v>
      </c>
      <c r="I7" s="11">
        <v>1004</v>
      </c>
      <c r="J7" s="13">
        <v>0.7739043824701195</v>
      </c>
      <c r="K7" s="12">
        <v>1.7330677290836654</v>
      </c>
      <c r="L7" s="14">
        <v>0</v>
      </c>
      <c r="M7" s="10">
        <v>0</v>
      </c>
      <c r="N7" s="15">
        <v>0</v>
      </c>
    </row>
    <row r="8" spans="2:17" hidden="1" x14ac:dyDescent="0.35">
      <c r="B8" s="11" t="str">
        <f t="shared" si="0"/>
        <v>Blog</v>
      </c>
      <c r="C8" s="11" t="s">
        <v>25</v>
      </c>
      <c r="D8" s="11" t="e">
        <f>INDEX(#REF!,MATCH('Original Data'!E8,#REF!,0))</f>
        <v>#REF!</v>
      </c>
      <c r="E8" s="11" t="s">
        <v>17</v>
      </c>
      <c r="F8" s="11">
        <v>1110</v>
      </c>
      <c r="G8" s="12">
        <v>74.33</v>
      </c>
      <c r="H8" s="12">
        <v>6.6963963963963966E-2</v>
      </c>
      <c r="I8" s="11">
        <v>891</v>
      </c>
      <c r="J8" s="13">
        <v>0.78787878787878785</v>
      </c>
      <c r="K8" s="12">
        <v>1.6374859708193041</v>
      </c>
      <c r="L8" s="14">
        <v>0</v>
      </c>
      <c r="M8" s="10">
        <v>0</v>
      </c>
      <c r="N8" s="15">
        <v>0</v>
      </c>
    </row>
    <row r="9" spans="2:17" hidden="1" x14ac:dyDescent="0.35">
      <c r="B9" s="11" t="str">
        <f t="shared" si="0"/>
        <v>Blog</v>
      </c>
      <c r="C9" s="11" t="s">
        <v>25</v>
      </c>
      <c r="D9" s="11" t="e">
        <f>INDEX(#REF!,MATCH('Original Data'!E9,#REF!,0))</f>
        <v>#REF!</v>
      </c>
      <c r="E9" s="11" t="s">
        <v>19</v>
      </c>
      <c r="F9" s="11">
        <v>1064</v>
      </c>
      <c r="G9" s="12">
        <v>72.08</v>
      </c>
      <c r="H9" s="12">
        <v>6.7744360902255635E-2</v>
      </c>
      <c r="I9" s="11">
        <v>896</v>
      </c>
      <c r="J9" s="13">
        <v>0.8147321428571429</v>
      </c>
      <c r="K9" s="12">
        <v>1.4676339285714286</v>
      </c>
      <c r="L9" s="14">
        <v>0</v>
      </c>
      <c r="M9" s="10">
        <v>0</v>
      </c>
      <c r="N9" s="15">
        <v>0</v>
      </c>
    </row>
    <row r="10" spans="2:17" x14ac:dyDescent="0.35">
      <c r="B10" s="11" t="str">
        <f t="shared" si="0"/>
        <v>Marsupials</v>
      </c>
      <c r="C10" s="11" t="s">
        <v>24</v>
      </c>
      <c r="D10" s="11" t="e">
        <f>INDEX(#REF!,MATCH('Original Data'!E10,#REF!,0))</f>
        <v>#REF!</v>
      </c>
      <c r="E10" s="11" t="s">
        <v>15</v>
      </c>
      <c r="F10" s="11">
        <v>288</v>
      </c>
      <c r="G10" s="12">
        <v>9.49</v>
      </c>
      <c r="H10" s="12">
        <v>3.2951388888888891E-2</v>
      </c>
      <c r="I10" s="11">
        <v>249</v>
      </c>
      <c r="J10" s="13">
        <v>0.93172690763052213</v>
      </c>
      <c r="K10" s="12">
        <v>1.0803212851405624</v>
      </c>
      <c r="L10" s="14">
        <v>0</v>
      </c>
      <c r="M10" s="10">
        <v>0</v>
      </c>
      <c r="N10" s="15">
        <v>0</v>
      </c>
    </row>
    <row r="11" spans="2:17" x14ac:dyDescent="0.35">
      <c r="B11" s="11" t="str">
        <f t="shared" si="0"/>
        <v>Marsupials</v>
      </c>
      <c r="C11" s="11" t="s">
        <v>24</v>
      </c>
      <c r="D11" s="11" t="e">
        <f>INDEX(#REF!,MATCH('Original Data'!E11,#REF!,0))</f>
        <v>#REF!</v>
      </c>
      <c r="E11" s="11" t="s">
        <v>16</v>
      </c>
      <c r="F11" s="11">
        <v>273</v>
      </c>
      <c r="G11" s="12">
        <v>9.16</v>
      </c>
      <c r="H11" s="12">
        <v>3.355311355311355E-2</v>
      </c>
      <c r="I11" s="11">
        <v>252</v>
      </c>
      <c r="J11" s="13">
        <v>0.92460317460317465</v>
      </c>
      <c r="K11" s="12">
        <v>1.1031746031746033</v>
      </c>
      <c r="L11" s="14">
        <v>0</v>
      </c>
      <c r="M11" s="10">
        <v>0</v>
      </c>
      <c r="N11" s="15">
        <v>0</v>
      </c>
    </row>
    <row r="12" spans="2:17" hidden="1" x14ac:dyDescent="0.35">
      <c r="B12" s="11" t="str">
        <f t="shared" si="0"/>
        <v>Marsupials</v>
      </c>
      <c r="C12" s="11" t="s">
        <v>24</v>
      </c>
      <c r="D12" s="11" t="e">
        <f>INDEX(#REF!,MATCH('Original Data'!E12,#REF!,0))</f>
        <v>#REF!</v>
      </c>
      <c r="E12" s="11" t="s">
        <v>13</v>
      </c>
      <c r="F12" s="11">
        <v>257</v>
      </c>
      <c r="G12" s="12">
        <v>9.07</v>
      </c>
      <c r="H12" s="12">
        <v>3.5291828793774321E-2</v>
      </c>
      <c r="I12" s="11">
        <v>235</v>
      </c>
      <c r="J12" s="13">
        <v>0.91489361702127658</v>
      </c>
      <c r="K12" s="12">
        <v>1.1063829787234043</v>
      </c>
      <c r="L12" s="14">
        <v>0</v>
      </c>
      <c r="M12" s="10">
        <v>0</v>
      </c>
      <c r="N12" s="15">
        <v>0</v>
      </c>
    </row>
    <row r="13" spans="2:17" hidden="1" x14ac:dyDescent="0.35">
      <c r="B13" s="11" t="str">
        <f t="shared" si="0"/>
        <v>Marsupials</v>
      </c>
      <c r="C13" s="11" t="s">
        <v>24</v>
      </c>
      <c r="D13" s="11" t="e">
        <f>INDEX(#REF!,MATCH('Original Data'!E13,#REF!,0))</f>
        <v>#REF!</v>
      </c>
      <c r="E13" s="11" t="s">
        <v>23</v>
      </c>
      <c r="F13" s="11">
        <v>241</v>
      </c>
      <c r="G13" s="12">
        <v>8.09</v>
      </c>
      <c r="H13" s="12">
        <v>3.3568464730290459E-2</v>
      </c>
      <c r="I13" s="11">
        <v>242</v>
      </c>
      <c r="J13" s="13">
        <v>0.95454545454545459</v>
      </c>
      <c r="K13" s="12">
        <v>1.0909090909090908</v>
      </c>
      <c r="L13" s="14">
        <v>0</v>
      </c>
      <c r="M13" s="10">
        <v>0</v>
      </c>
      <c r="N13" s="15">
        <v>0</v>
      </c>
    </row>
    <row r="14" spans="2:17" hidden="1" x14ac:dyDescent="0.35">
      <c r="B14" s="11" t="str">
        <f t="shared" si="0"/>
        <v>Marsupials</v>
      </c>
      <c r="C14" s="11" t="s">
        <v>24</v>
      </c>
      <c r="D14" s="11" t="e">
        <f>INDEX(#REF!,MATCH('Original Data'!E14,#REF!,0))</f>
        <v>#REF!</v>
      </c>
      <c r="E14" s="11" t="s">
        <v>21</v>
      </c>
      <c r="F14" s="11">
        <v>233</v>
      </c>
      <c r="G14" s="12">
        <v>7.95</v>
      </c>
      <c r="H14" s="12">
        <v>3.4120171673819741E-2</v>
      </c>
      <c r="I14" s="11">
        <v>215</v>
      </c>
      <c r="J14" s="13">
        <v>0.93953488372093019</v>
      </c>
      <c r="K14" s="12">
        <v>1.0837209302325581</v>
      </c>
      <c r="L14" s="14">
        <v>0</v>
      </c>
      <c r="M14" s="10">
        <v>0</v>
      </c>
      <c r="N14" s="15">
        <v>0</v>
      </c>
    </row>
    <row r="15" spans="2:17" x14ac:dyDescent="0.35">
      <c r="B15" s="11" t="str">
        <f t="shared" si="0"/>
        <v>Eutherians</v>
      </c>
      <c r="C15" s="11" t="s">
        <v>20</v>
      </c>
      <c r="D15" s="11" t="e">
        <f>INDEX(#REF!,MATCH('Original Data'!E15,#REF!,0))</f>
        <v>#REF!</v>
      </c>
      <c r="E15" s="11" t="s">
        <v>15</v>
      </c>
      <c r="F15" s="11">
        <v>216</v>
      </c>
      <c r="G15" s="12">
        <v>9.02</v>
      </c>
      <c r="H15" s="12">
        <v>4.175925925925926E-2</v>
      </c>
      <c r="I15" s="11">
        <v>211</v>
      </c>
      <c r="J15" s="13">
        <v>0.95734597156398105</v>
      </c>
      <c r="K15" s="12">
        <v>1.0521327014218009</v>
      </c>
      <c r="L15" s="14">
        <v>0</v>
      </c>
      <c r="M15" s="10">
        <v>0</v>
      </c>
      <c r="N15" s="15">
        <v>0</v>
      </c>
    </row>
    <row r="16" spans="2:17" x14ac:dyDescent="0.35">
      <c r="B16" s="11" t="str">
        <f t="shared" si="0"/>
        <v>Marsupials</v>
      </c>
      <c r="C16" s="11" t="s">
        <v>24</v>
      </c>
      <c r="D16" s="11" t="e">
        <f>INDEX(#REF!,MATCH('Original Data'!E16,#REF!,0))</f>
        <v>#REF!</v>
      </c>
      <c r="E16" s="11" t="s">
        <v>17</v>
      </c>
      <c r="F16" s="11">
        <v>202</v>
      </c>
      <c r="G16" s="12">
        <v>7.06</v>
      </c>
      <c r="H16" s="12">
        <v>3.4950495049504947E-2</v>
      </c>
      <c r="I16" s="11">
        <v>182</v>
      </c>
      <c r="J16" s="13">
        <v>0.94505494505494503</v>
      </c>
      <c r="K16" s="12">
        <v>1.0659340659340659</v>
      </c>
      <c r="L16" s="14">
        <v>0</v>
      </c>
      <c r="M16" s="10">
        <v>0</v>
      </c>
      <c r="N16" s="15">
        <v>0</v>
      </c>
    </row>
    <row r="17" spans="2:14" x14ac:dyDescent="0.35">
      <c r="B17" s="11" t="str">
        <f t="shared" si="0"/>
        <v>monotremata</v>
      </c>
      <c r="C17" s="11" t="s">
        <v>22</v>
      </c>
      <c r="D17" s="11" t="e">
        <f>INDEX(#REF!,MATCH('Original Data'!E17,#REF!,0))</f>
        <v>#REF!</v>
      </c>
      <c r="E17" s="11" t="s">
        <v>23</v>
      </c>
      <c r="F17" s="11">
        <v>188</v>
      </c>
      <c r="G17" s="12">
        <v>4.29</v>
      </c>
      <c r="H17" s="12">
        <v>2.2819148936170212E-2</v>
      </c>
      <c r="I17" s="11">
        <v>174</v>
      </c>
      <c r="J17" s="13">
        <v>0.89080459770114939</v>
      </c>
      <c r="K17" s="12">
        <v>1.1839080459770115</v>
      </c>
      <c r="L17" s="14">
        <v>0</v>
      </c>
      <c r="M17" s="10">
        <v>0</v>
      </c>
      <c r="N17" s="15">
        <v>0</v>
      </c>
    </row>
    <row r="18" spans="2:14" x14ac:dyDescent="0.35">
      <c r="B18" s="11" t="str">
        <f t="shared" si="0"/>
        <v>monotremata</v>
      </c>
      <c r="C18" s="11" t="s">
        <v>22</v>
      </c>
      <c r="D18" s="11" t="e">
        <f>INDEX(#REF!,MATCH('Original Data'!E18,#REF!,0))</f>
        <v>#REF!</v>
      </c>
      <c r="E18" s="11" t="s">
        <v>13</v>
      </c>
      <c r="F18" s="11">
        <v>183</v>
      </c>
      <c r="G18" s="12">
        <v>3.8</v>
      </c>
      <c r="H18" s="12">
        <v>2.0765027322404369E-2</v>
      </c>
      <c r="I18" s="11">
        <v>154</v>
      </c>
      <c r="J18" s="13">
        <v>0.87662337662337664</v>
      </c>
      <c r="K18" s="12">
        <v>1.1558441558441559</v>
      </c>
      <c r="L18" s="14">
        <v>0</v>
      </c>
      <c r="M18" s="10">
        <v>0</v>
      </c>
      <c r="N18" s="15">
        <v>0</v>
      </c>
    </row>
    <row r="19" spans="2:14" x14ac:dyDescent="0.35">
      <c r="B19" s="11" t="str">
        <f t="shared" si="0"/>
        <v>monotremata</v>
      </c>
      <c r="C19" s="11" t="s">
        <v>22</v>
      </c>
      <c r="D19" s="11" t="e">
        <f>INDEX(#REF!,MATCH('Original Data'!E19,#REF!,0))</f>
        <v>#REF!</v>
      </c>
      <c r="E19" s="11" t="s">
        <v>15</v>
      </c>
      <c r="F19" s="11">
        <v>182</v>
      </c>
      <c r="G19" s="12">
        <v>3.88</v>
      </c>
      <c r="H19" s="12">
        <v>2.131868131868132E-2</v>
      </c>
      <c r="I19" s="11">
        <v>162</v>
      </c>
      <c r="J19" s="13">
        <v>0.90123456790123457</v>
      </c>
      <c r="K19" s="12">
        <v>1.1790123456790123</v>
      </c>
      <c r="L19" s="14">
        <v>0</v>
      </c>
      <c r="M19" s="10">
        <v>0</v>
      </c>
      <c r="N19" s="15">
        <v>0</v>
      </c>
    </row>
    <row r="20" spans="2:14" x14ac:dyDescent="0.35">
      <c r="B20" s="11" t="str">
        <f t="shared" si="0"/>
        <v>Marsupials</v>
      </c>
      <c r="C20" s="11" t="s">
        <v>24</v>
      </c>
      <c r="D20" s="11" t="e">
        <f>INDEX(#REF!,MATCH('Original Data'!E20,#REF!,0))</f>
        <v>#REF!</v>
      </c>
      <c r="E20" s="11" t="s">
        <v>19</v>
      </c>
      <c r="F20" s="11">
        <v>181</v>
      </c>
      <c r="G20" s="12">
        <v>6.54</v>
      </c>
      <c r="H20" s="12">
        <v>3.6132596685082868E-2</v>
      </c>
      <c r="I20" s="11">
        <v>153</v>
      </c>
      <c r="J20" s="13">
        <v>0.96078431372549022</v>
      </c>
      <c r="K20" s="12">
        <v>1.0588235294117647</v>
      </c>
      <c r="L20" s="14">
        <v>0</v>
      </c>
      <c r="M20" s="10">
        <v>0</v>
      </c>
      <c r="N20" s="15">
        <v>0</v>
      </c>
    </row>
    <row r="21" spans="2:14" x14ac:dyDescent="0.35">
      <c r="B21" s="11" t="str">
        <f t="shared" si="0"/>
        <v>monotremata</v>
      </c>
      <c r="C21" s="11" t="s">
        <v>22</v>
      </c>
      <c r="D21" s="11" t="e">
        <f>INDEX(#REF!,MATCH('Original Data'!E21,#REF!,0))</f>
        <v>#REF!</v>
      </c>
      <c r="E21" s="11" t="s">
        <v>16</v>
      </c>
      <c r="F21" s="11">
        <v>181</v>
      </c>
      <c r="G21" s="12">
        <v>4.24</v>
      </c>
      <c r="H21" s="12">
        <v>2.3425414364640886E-2</v>
      </c>
      <c r="I21" s="11">
        <v>172</v>
      </c>
      <c r="J21" s="13">
        <v>0.93023255813953487</v>
      </c>
      <c r="K21" s="12">
        <v>1.0813953488372092</v>
      </c>
      <c r="L21" s="14">
        <v>0</v>
      </c>
      <c r="M21" s="10">
        <v>0</v>
      </c>
      <c r="N21" s="15">
        <v>0</v>
      </c>
    </row>
    <row r="22" spans="2:14" x14ac:dyDescent="0.35">
      <c r="B22" s="11" t="str">
        <f t="shared" si="0"/>
        <v>Eutherians</v>
      </c>
      <c r="C22" s="11" t="s">
        <v>20</v>
      </c>
      <c r="D22" s="11" t="e">
        <f>INDEX(#REF!,MATCH('Original Data'!E22,#REF!,0))</f>
        <v>#REF!</v>
      </c>
      <c r="E22" s="11" t="s">
        <v>23</v>
      </c>
      <c r="F22" s="11">
        <v>161</v>
      </c>
      <c r="G22" s="12">
        <v>7.45</v>
      </c>
      <c r="H22" s="12">
        <v>4.6273291925465844E-2</v>
      </c>
      <c r="I22" s="11">
        <v>145</v>
      </c>
      <c r="J22" s="13">
        <v>0.98620689655172411</v>
      </c>
      <c r="K22" s="12">
        <v>1.0551724137931036</v>
      </c>
      <c r="L22" s="14">
        <v>0</v>
      </c>
      <c r="M22" s="10">
        <v>0</v>
      </c>
      <c r="N22" s="15">
        <v>0</v>
      </c>
    </row>
    <row r="23" spans="2:14" x14ac:dyDescent="0.35">
      <c r="B23" s="11" t="str">
        <f t="shared" si="0"/>
        <v>Eutherians</v>
      </c>
      <c r="C23" s="11" t="s">
        <v>20</v>
      </c>
      <c r="D23" s="11" t="e">
        <f>INDEX(#REF!,MATCH('Original Data'!E23,#REF!,0))</f>
        <v>#REF!</v>
      </c>
      <c r="E23" s="11" t="s">
        <v>13</v>
      </c>
      <c r="F23" s="11">
        <v>143</v>
      </c>
      <c r="G23" s="12">
        <v>7.24</v>
      </c>
      <c r="H23" s="12">
        <v>5.0629370629370625E-2</v>
      </c>
      <c r="I23" s="11">
        <v>153</v>
      </c>
      <c r="J23" s="13">
        <v>0.94771241830065356</v>
      </c>
      <c r="K23" s="12">
        <v>1.0718954248366013</v>
      </c>
      <c r="L23" s="14">
        <v>0</v>
      </c>
      <c r="M23" s="10">
        <v>0</v>
      </c>
      <c r="N23" s="15">
        <v>0</v>
      </c>
    </row>
    <row r="24" spans="2:14" x14ac:dyDescent="0.35">
      <c r="B24" s="11" t="str">
        <f t="shared" si="0"/>
        <v>Eutherians</v>
      </c>
      <c r="C24" s="11" t="s">
        <v>20</v>
      </c>
      <c r="D24" s="11" t="e">
        <f>INDEX(#REF!,MATCH('Original Data'!E24,#REF!,0))</f>
        <v>#REF!</v>
      </c>
      <c r="E24" s="11" t="s">
        <v>16</v>
      </c>
      <c r="F24" s="11">
        <v>139</v>
      </c>
      <c r="G24" s="12">
        <v>7.35</v>
      </c>
      <c r="H24" s="12">
        <v>5.287769784172662E-2</v>
      </c>
      <c r="I24" s="11">
        <v>123</v>
      </c>
      <c r="J24" s="13">
        <v>0.95934959349593496</v>
      </c>
      <c r="K24" s="12">
        <v>1.0487804878048781</v>
      </c>
      <c r="L24" s="14">
        <v>0</v>
      </c>
      <c r="M24" s="10">
        <v>0</v>
      </c>
      <c r="N24" s="15">
        <v>0</v>
      </c>
    </row>
    <row r="25" spans="2:14" x14ac:dyDescent="0.35">
      <c r="B25" s="11" t="str">
        <f t="shared" si="0"/>
        <v>monotremata</v>
      </c>
      <c r="C25" s="11" t="s">
        <v>22</v>
      </c>
      <c r="D25" s="11" t="e">
        <f>INDEX(#REF!,MATCH('Original Data'!E25,#REF!,0))</f>
        <v>#REF!</v>
      </c>
      <c r="E25" s="11" t="s">
        <v>21</v>
      </c>
      <c r="F25" s="11">
        <v>139</v>
      </c>
      <c r="G25" s="12">
        <v>3.61</v>
      </c>
      <c r="H25" s="12">
        <v>2.5971223021582734E-2</v>
      </c>
      <c r="I25" s="11">
        <v>127</v>
      </c>
      <c r="J25" s="13">
        <v>0.90551181102362199</v>
      </c>
      <c r="K25" s="12">
        <v>1.1574803149606299</v>
      </c>
      <c r="L25" s="14">
        <v>0</v>
      </c>
      <c r="M25" s="10">
        <v>0</v>
      </c>
      <c r="N25" s="15">
        <v>0</v>
      </c>
    </row>
    <row r="26" spans="2:14" x14ac:dyDescent="0.35">
      <c r="B26" s="11" t="str">
        <f t="shared" si="0"/>
        <v>monotremata</v>
      </c>
      <c r="C26" s="11" t="s">
        <v>22</v>
      </c>
      <c r="D26" s="11" t="e">
        <f>INDEX(#REF!,MATCH('Original Data'!E26,#REF!,0))</f>
        <v>#REF!</v>
      </c>
      <c r="E26" s="11" t="s">
        <v>19</v>
      </c>
      <c r="F26" s="11">
        <v>132</v>
      </c>
      <c r="G26" s="12">
        <v>3.25</v>
      </c>
      <c r="H26" s="12">
        <v>2.462121212121212E-2</v>
      </c>
      <c r="I26" s="11">
        <v>118</v>
      </c>
      <c r="J26" s="13">
        <v>0.9152542372881356</v>
      </c>
      <c r="K26" s="12">
        <v>1.1016949152542372</v>
      </c>
      <c r="L26" s="14">
        <v>0</v>
      </c>
      <c r="M26" s="10">
        <v>0</v>
      </c>
      <c r="N26" s="15">
        <v>0</v>
      </c>
    </row>
    <row r="27" spans="2:14" x14ac:dyDescent="0.35">
      <c r="B27" s="11" t="str">
        <f t="shared" si="0"/>
        <v>monotremata</v>
      </c>
      <c r="C27" s="11" t="s">
        <v>22</v>
      </c>
      <c r="D27" s="11" t="e">
        <f>INDEX(#REF!,MATCH('Original Data'!E27,#REF!,0))</f>
        <v>#REF!</v>
      </c>
      <c r="E27" s="11" t="s">
        <v>17</v>
      </c>
      <c r="F27" s="11">
        <v>126</v>
      </c>
      <c r="G27" s="12">
        <v>3.18</v>
      </c>
      <c r="H27" s="12">
        <v>2.5238095238095237E-2</v>
      </c>
      <c r="I27" s="11">
        <v>112</v>
      </c>
      <c r="J27" s="13">
        <v>0.9375</v>
      </c>
      <c r="K27" s="12">
        <v>1.1785714285714286</v>
      </c>
      <c r="L27" s="14">
        <v>0</v>
      </c>
      <c r="M27" s="10">
        <v>0</v>
      </c>
      <c r="N27" s="15">
        <v>0</v>
      </c>
    </row>
    <row r="28" spans="2:14" x14ac:dyDescent="0.35">
      <c r="B28" s="11" t="str">
        <f t="shared" si="0"/>
        <v>Eutherians</v>
      </c>
      <c r="C28" s="11" t="s">
        <v>20</v>
      </c>
      <c r="D28" s="11" t="e">
        <f>INDEX(#REF!,MATCH('Original Data'!E28,#REF!,0))</f>
        <v>#REF!</v>
      </c>
      <c r="E28" s="11" t="s">
        <v>17</v>
      </c>
      <c r="F28" s="11">
        <v>119</v>
      </c>
      <c r="G28" s="12">
        <v>5.52</v>
      </c>
      <c r="H28" s="12">
        <v>4.6386554621848736E-2</v>
      </c>
      <c r="I28" s="11">
        <v>102</v>
      </c>
      <c r="J28" s="13">
        <v>0.93137254901960786</v>
      </c>
      <c r="K28" s="12">
        <v>1.1176470588235294</v>
      </c>
      <c r="L28" s="14">
        <v>0</v>
      </c>
      <c r="M28" s="10">
        <v>0</v>
      </c>
      <c r="N28" s="15">
        <v>0</v>
      </c>
    </row>
    <row r="29" spans="2:14" x14ac:dyDescent="0.35">
      <c r="B29" s="11" t="str">
        <f t="shared" si="0"/>
        <v>Eutherians</v>
      </c>
      <c r="C29" s="11" t="s">
        <v>20</v>
      </c>
      <c r="D29" s="11" t="e">
        <f>INDEX(#REF!,MATCH('Original Data'!E29,#REF!,0))</f>
        <v>#REF!</v>
      </c>
      <c r="E29" s="11" t="s">
        <v>21</v>
      </c>
      <c r="F29" s="11">
        <v>104</v>
      </c>
      <c r="G29" s="12">
        <v>3.68</v>
      </c>
      <c r="H29" s="12">
        <v>3.5384615384615382E-2</v>
      </c>
      <c r="I29" s="11">
        <v>100</v>
      </c>
      <c r="J29" s="13">
        <v>0.92</v>
      </c>
      <c r="K29" s="12">
        <v>1.08</v>
      </c>
      <c r="L29" s="14">
        <v>0</v>
      </c>
      <c r="M29" s="10">
        <v>0</v>
      </c>
      <c r="N29" s="15">
        <v>0</v>
      </c>
    </row>
    <row r="30" spans="2:14" x14ac:dyDescent="0.35">
      <c r="B30" s="11" t="str">
        <f t="shared" si="0"/>
        <v>Eutherians</v>
      </c>
      <c r="C30" s="11" t="s">
        <v>20</v>
      </c>
      <c r="D30" s="11" t="e">
        <f>INDEX(#REF!,MATCH('Original Data'!E30,#REF!,0))</f>
        <v>#REF!</v>
      </c>
      <c r="E30" s="11" t="s">
        <v>19</v>
      </c>
      <c r="F30" s="11">
        <v>92</v>
      </c>
      <c r="G30" s="12">
        <v>3.32</v>
      </c>
      <c r="H30" s="12">
        <v>3.6086956521739127E-2</v>
      </c>
      <c r="I30" s="11">
        <v>71</v>
      </c>
      <c r="J30" s="13">
        <v>0.92957746478873238</v>
      </c>
      <c r="K30" s="12">
        <v>1.0704225352112675</v>
      </c>
      <c r="L30" s="14">
        <v>0</v>
      </c>
      <c r="M30" s="10">
        <v>0</v>
      </c>
      <c r="N30" s="15">
        <v>0</v>
      </c>
    </row>
    <row r="31" spans="2:14" x14ac:dyDescent="0.35">
      <c r="B31" s="11" t="str">
        <f t="shared" si="0"/>
        <v>remarketing</v>
      </c>
      <c r="C31" s="11" t="s">
        <v>18</v>
      </c>
      <c r="D31" s="11" t="e">
        <f>INDEX(#REF!,MATCH('Original Data'!E31,#REF!,0))</f>
        <v>#REF!</v>
      </c>
      <c r="E31" s="11" t="s">
        <v>16</v>
      </c>
      <c r="F31" s="11">
        <v>1</v>
      </c>
      <c r="G31" s="12">
        <v>0.03</v>
      </c>
      <c r="H31" s="12">
        <v>0.03</v>
      </c>
      <c r="I31" s="11">
        <v>0</v>
      </c>
      <c r="J31" s="13">
        <v>0</v>
      </c>
      <c r="K31" s="12">
        <v>0</v>
      </c>
      <c r="L31" s="14">
        <v>0</v>
      </c>
      <c r="M31" s="10">
        <v>0</v>
      </c>
      <c r="N31" s="15">
        <v>0</v>
      </c>
    </row>
    <row r="32" spans="2:14" x14ac:dyDescent="0.35">
      <c r="B32" s="11" t="str">
        <f t="shared" si="0"/>
        <v>remarketing</v>
      </c>
      <c r="C32" s="11" t="s">
        <v>18</v>
      </c>
      <c r="D32" s="11" t="e">
        <f>INDEX(#REF!,MATCH('Original Data'!E32,#REF!,0))</f>
        <v>#REF!</v>
      </c>
      <c r="E32" s="11" t="s">
        <v>19</v>
      </c>
      <c r="F32" s="11">
        <v>1</v>
      </c>
      <c r="G32" s="12">
        <v>0.03</v>
      </c>
      <c r="H32" s="12">
        <v>0.03</v>
      </c>
      <c r="I32" s="11">
        <v>1</v>
      </c>
      <c r="J32" s="13">
        <v>1</v>
      </c>
      <c r="K32" s="12">
        <v>1</v>
      </c>
      <c r="L32" s="14">
        <v>0</v>
      </c>
      <c r="M32" s="10">
        <v>0</v>
      </c>
      <c r="N32" s="15">
        <v>0</v>
      </c>
    </row>
    <row r="33" spans="2:14" x14ac:dyDescent="0.35">
      <c r="B33" s="11" t="str">
        <f t="shared" si="0"/>
        <v>remarketing</v>
      </c>
      <c r="C33" s="11" t="s">
        <v>18</v>
      </c>
      <c r="D33" s="11" t="e">
        <f>INDEX(#REF!,MATCH('Original Data'!E33,#REF!,0))</f>
        <v>#REF!</v>
      </c>
      <c r="E33" s="11" t="s">
        <v>15</v>
      </c>
      <c r="F33" s="11">
        <v>1</v>
      </c>
      <c r="G33" s="12">
        <v>0.03</v>
      </c>
      <c r="H33" s="12">
        <v>0.03</v>
      </c>
      <c r="I33" s="11">
        <v>0</v>
      </c>
      <c r="J33" s="13">
        <v>0</v>
      </c>
      <c r="K33" s="12">
        <v>0</v>
      </c>
      <c r="L33" s="14">
        <v>0</v>
      </c>
      <c r="M33" s="10">
        <v>0</v>
      </c>
      <c r="N33" s="15">
        <v>0</v>
      </c>
    </row>
    <row r="34" spans="2:14" x14ac:dyDescent="0.35">
      <c r="B34" s="11" t="str">
        <f t="shared" si="0"/>
        <v>remarketing</v>
      </c>
      <c r="C34" s="11" t="s">
        <v>18</v>
      </c>
      <c r="D34" s="11" t="e">
        <f>INDEX(#REF!,MATCH('Original Data'!E34,#REF!,0))</f>
        <v>#REF!</v>
      </c>
      <c r="E34" s="11" t="s">
        <v>13</v>
      </c>
      <c r="F34" s="11">
        <v>1</v>
      </c>
      <c r="G34" s="12">
        <v>0.03</v>
      </c>
      <c r="H34" s="12">
        <v>0.03</v>
      </c>
      <c r="I34" s="11">
        <v>0</v>
      </c>
      <c r="J34" s="13">
        <v>0</v>
      </c>
      <c r="K34" s="12">
        <v>0</v>
      </c>
      <c r="L34" s="14">
        <v>0</v>
      </c>
      <c r="M34" s="10">
        <v>0</v>
      </c>
      <c r="N34" s="15">
        <v>0</v>
      </c>
    </row>
    <row r="35" spans="2:14" x14ac:dyDescent="0.35">
      <c r="B35" s="11" t="str">
        <f t="shared" si="0"/>
        <v>(not set)</v>
      </c>
      <c r="C35" s="11" t="s">
        <v>14</v>
      </c>
      <c r="D35" s="11" t="e">
        <f>INDEX(#REF!,MATCH('Original Data'!E35,#REF!,0))</f>
        <v>#REF!</v>
      </c>
      <c r="E35" s="11" t="s">
        <v>17</v>
      </c>
      <c r="F35" s="11">
        <v>0</v>
      </c>
      <c r="G35" s="12">
        <v>0</v>
      </c>
      <c r="H35" s="12">
        <v>0</v>
      </c>
      <c r="I35" s="11">
        <v>1</v>
      </c>
      <c r="J35" s="13">
        <v>1</v>
      </c>
      <c r="K35" s="12">
        <v>1</v>
      </c>
      <c r="L35" s="14">
        <v>0</v>
      </c>
      <c r="M35" s="10">
        <v>0</v>
      </c>
      <c r="N35" s="15">
        <v>0</v>
      </c>
    </row>
    <row r="36" spans="2:14" x14ac:dyDescent="0.35">
      <c r="B36" s="11" t="str">
        <f t="shared" si="0"/>
        <v>(not set)</v>
      </c>
      <c r="C36" s="11" t="s">
        <v>14</v>
      </c>
      <c r="D36" s="11" t="e">
        <f>INDEX(#REF!,MATCH('Original Data'!E36,#REF!,0))</f>
        <v>#REF!</v>
      </c>
      <c r="E36" s="11" t="s">
        <v>16</v>
      </c>
      <c r="F36" s="11">
        <v>0</v>
      </c>
      <c r="G36" s="12">
        <v>0</v>
      </c>
      <c r="H36" s="12">
        <v>0</v>
      </c>
      <c r="I36" s="11">
        <v>1</v>
      </c>
      <c r="J36" s="13">
        <v>1</v>
      </c>
      <c r="K36" s="12">
        <v>1</v>
      </c>
      <c r="L36" s="14">
        <v>0</v>
      </c>
      <c r="M36" s="10">
        <v>0</v>
      </c>
      <c r="N36" s="15">
        <v>0</v>
      </c>
    </row>
    <row r="37" spans="2:14" x14ac:dyDescent="0.35">
      <c r="B37" s="11" t="str">
        <f t="shared" si="0"/>
        <v>(not set)</v>
      </c>
      <c r="C37" s="11" t="s">
        <v>14</v>
      </c>
      <c r="D37" s="11" t="e">
        <f>INDEX(#REF!,MATCH('Original Data'!E37,#REF!,0))</f>
        <v>#REF!</v>
      </c>
      <c r="E37" s="11" t="s">
        <v>15</v>
      </c>
      <c r="F37" s="11">
        <v>0</v>
      </c>
      <c r="G37" s="12">
        <v>0</v>
      </c>
      <c r="H37" s="12">
        <v>0</v>
      </c>
      <c r="I37" s="11">
        <v>2</v>
      </c>
      <c r="J37" s="13">
        <v>1</v>
      </c>
      <c r="K37" s="12">
        <v>1</v>
      </c>
      <c r="L37" s="14">
        <v>0</v>
      </c>
      <c r="M37" s="10">
        <v>0</v>
      </c>
      <c r="N37" s="15">
        <v>0</v>
      </c>
    </row>
    <row r="38" spans="2:14" x14ac:dyDescent="0.35">
      <c r="B38" s="11" t="str">
        <f t="shared" si="0"/>
        <v>(not set)</v>
      </c>
      <c r="C38" s="11" t="s">
        <v>14</v>
      </c>
      <c r="D38" s="11" t="e">
        <f>INDEX(#REF!,MATCH('Original Data'!E38,#REF!,0))</f>
        <v>#REF!</v>
      </c>
      <c r="E38" s="11" t="s">
        <v>13</v>
      </c>
      <c r="F38" s="11">
        <v>0</v>
      </c>
      <c r="G38" s="12">
        <v>0</v>
      </c>
      <c r="H38" s="12">
        <v>0</v>
      </c>
      <c r="I38" s="11">
        <v>14</v>
      </c>
      <c r="J38" s="13">
        <v>0.7857142857142857</v>
      </c>
      <c r="K38" s="12">
        <v>1.4285714285714286</v>
      </c>
      <c r="L38" s="14">
        <v>0</v>
      </c>
      <c r="M38" s="10">
        <v>0</v>
      </c>
      <c r="N38" s="15">
        <v>0</v>
      </c>
    </row>
    <row r="39" spans="2:14" x14ac:dyDescent="0.35">
      <c r="B39" s="11" t="e">
        <f t="shared" si="0"/>
        <v>#VALUE!</v>
      </c>
      <c r="C39" s="11"/>
      <c r="D39" s="11" t="e">
        <f>INDEX(#REF!,MATCH('Original Data'!E39,#REF!,0))</f>
        <v>#REF!</v>
      </c>
      <c r="E39" s="11"/>
      <c r="F39" s="11">
        <v>12285</v>
      </c>
      <c r="G39" s="12">
        <v>669.26</v>
      </c>
      <c r="H39" s="12">
        <v>5.4477818477818483E-2</v>
      </c>
      <c r="I39" s="11">
        <v>10522</v>
      </c>
      <c r="J39" s="13">
        <v>0.82950009503896593</v>
      </c>
      <c r="K39" s="12">
        <v>1.4636951149971489</v>
      </c>
      <c r="L39" s="14">
        <v>0</v>
      </c>
      <c r="M39" s="10">
        <v>0</v>
      </c>
      <c r="N39" s="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B3:AD105"/>
  <sheetViews>
    <sheetView showGridLines="0" tabSelected="1" zoomScale="80" zoomScaleNormal="80" workbookViewId="0">
      <selection activeCell="B4" sqref="B4"/>
    </sheetView>
  </sheetViews>
  <sheetFormatPr defaultRowHeight="14.5" x14ac:dyDescent="0.35"/>
  <cols>
    <col min="2" max="9" width="13.6328125" customWidth="1"/>
    <col min="10" max="10" width="24.08984375" bestFit="1" customWidth="1"/>
    <col min="11" max="30" width="13.6328125" customWidth="1"/>
  </cols>
  <sheetData>
    <row r="3" spans="2:30" ht="18.5" x14ac:dyDescent="0.45">
      <c r="B3" s="52" t="s">
        <v>70</v>
      </c>
    </row>
    <row r="4" spans="2:30" ht="5" customHeight="1" x14ac:dyDescent="0.45">
      <c r="B4" s="19"/>
    </row>
    <row r="5" spans="2:30" ht="18.5" x14ac:dyDescent="0.45">
      <c r="B5" s="19" t="s">
        <v>49</v>
      </c>
    </row>
    <row r="6" spans="2:30" ht="5" customHeight="1" x14ac:dyDescent="0.35">
      <c r="F6" t="s">
        <v>35</v>
      </c>
      <c r="J6" t="s">
        <v>35</v>
      </c>
    </row>
    <row r="7" spans="2:30" x14ac:dyDescent="0.35">
      <c r="B7" s="20" t="s">
        <v>0</v>
      </c>
      <c r="C7" s="37" t="s">
        <v>16</v>
      </c>
      <c r="D7" s="38"/>
      <c r="E7" s="38"/>
      <c r="F7" s="39"/>
      <c r="G7" s="37" t="s">
        <v>15</v>
      </c>
      <c r="H7" s="38"/>
      <c r="I7" s="38"/>
      <c r="J7" s="39"/>
      <c r="K7" s="37" t="s">
        <v>13</v>
      </c>
      <c r="L7" s="38"/>
      <c r="M7" s="38"/>
      <c r="N7" s="39"/>
      <c r="O7" s="37" t="s">
        <v>23</v>
      </c>
      <c r="P7" s="38"/>
      <c r="Q7" s="38"/>
      <c r="R7" s="39"/>
      <c r="S7" s="37" t="s">
        <v>17</v>
      </c>
      <c r="T7" s="38"/>
      <c r="U7" s="38"/>
      <c r="V7" s="39"/>
      <c r="W7" s="37" t="s">
        <v>19</v>
      </c>
      <c r="X7" s="38"/>
      <c r="Y7" s="38"/>
      <c r="Z7" s="39"/>
      <c r="AA7" s="37" t="s">
        <v>21</v>
      </c>
      <c r="AB7" s="38"/>
      <c r="AC7" s="38"/>
      <c r="AD7" s="39"/>
    </row>
    <row r="8" spans="2:30" x14ac:dyDescent="0.35">
      <c r="B8" s="20"/>
      <c r="C8" s="20" t="s">
        <v>11</v>
      </c>
      <c r="D8" s="20" t="s">
        <v>12</v>
      </c>
      <c r="E8" s="20" t="s">
        <v>41</v>
      </c>
      <c r="F8" s="20" t="s">
        <v>34</v>
      </c>
      <c r="G8" s="20" t="s">
        <v>11</v>
      </c>
      <c r="H8" s="20" t="s">
        <v>12</v>
      </c>
      <c r="I8" s="20" t="s">
        <v>41</v>
      </c>
      <c r="J8" s="20" t="s">
        <v>34</v>
      </c>
      <c r="K8" s="20" t="s">
        <v>11</v>
      </c>
      <c r="L8" s="20" t="s">
        <v>12</v>
      </c>
      <c r="M8" s="20" t="s">
        <v>41</v>
      </c>
      <c r="N8" s="20" t="s">
        <v>34</v>
      </c>
      <c r="O8" s="20" t="s">
        <v>11</v>
      </c>
      <c r="P8" s="20" t="s">
        <v>12</v>
      </c>
      <c r="Q8" s="20" t="s">
        <v>41</v>
      </c>
      <c r="R8" s="20" t="s">
        <v>34</v>
      </c>
      <c r="S8" s="20" t="s">
        <v>11</v>
      </c>
      <c r="T8" s="20" t="s">
        <v>12</v>
      </c>
      <c r="U8" s="20" t="s">
        <v>41</v>
      </c>
      <c r="V8" s="20" t="s">
        <v>34</v>
      </c>
      <c r="W8" s="20" t="s">
        <v>11</v>
      </c>
      <c r="X8" s="20" t="s">
        <v>12</v>
      </c>
      <c r="Y8" s="20" t="s">
        <v>41</v>
      </c>
      <c r="Z8" s="20" t="s">
        <v>34</v>
      </c>
      <c r="AA8" s="20" t="s">
        <v>11</v>
      </c>
      <c r="AB8" s="20" t="s">
        <v>12</v>
      </c>
      <c r="AC8" s="20" t="s">
        <v>41</v>
      </c>
      <c r="AD8" s="20" t="s">
        <v>34</v>
      </c>
    </row>
    <row r="9" spans="2:30" x14ac:dyDescent="0.35">
      <c r="B9" s="21" t="s">
        <v>4</v>
      </c>
      <c r="C9" s="25">
        <f>SUMIFS('Original Data'!$F$3:$F$39,'Original Data'!$E$3:$E$39,'Part 1'!C7,'Original Data'!$B$3:$B$39,'Part 1'!$B9)</f>
        <v>1326</v>
      </c>
      <c r="D9" s="25">
        <f>SUMIFS('Original Data'!$G$3:$G$39,'Original Data'!$E$3:$E$39,'Part 1'!C7,'Original Data'!$B$3:$B$39,'Part 1'!$B9)</f>
        <v>81.93</v>
      </c>
      <c r="E9" s="25">
        <f>SUMIFS('Original Data'!$I$3:$I$39,'Original Data'!$E$3:$E$39,'Part 1'!C7,'Original Data'!$B$3:$B$39,'Part 1'!$B9)</f>
        <v>1129</v>
      </c>
      <c r="F9" s="24">
        <f>E9/D9</f>
        <v>13.780056145490052</v>
      </c>
      <c r="G9" s="25">
        <f>SUMIFS('Original Data'!$F$3:$F$39,'Original Data'!$E$3:$E$39,'Part 1'!G7,'Original Data'!$B$3:$B$39,'Part 1'!$B9)</f>
        <v>1330</v>
      </c>
      <c r="H9" s="25">
        <f>SUMIFS('Original Data'!$G$3:$G$39,'Original Data'!$E$3:$E$39,'Part 1'!G7,'Original Data'!$B$3:$B$39,'Part 1'!$B9)</f>
        <v>82.66</v>
      </c>
      <c r="I9" s="25">
        <f>SUMIFS('Original Data'!$I$3:$I$39,'Original Data'!$E$3:$E$39,'Part 1'!G7,'Original Data'!$B$3:$B$39,'Part 1'!$B9)</f>
        <v>1121</v>
      </c>
      <c r="J9" s="24">
        <f>I9/H9</f>
        <v>13.561577546576338</v>
      </c>
      <c r="K9" s="25">
        <f>SUMIFS('Original Data'!$F$3:$F$39,'Original Data'!$E$3:$E$39,'Part 1'!K7,'Original Data'!$B$3:$B$39,'Part 1'!$B9)</f>
        <v>1207</v>
      </c>
      <c r="L9" s="25">
        <f>SUMIFS('Original Data'!$G$3:$G$39,'Original Data'!$E$3:$E$39,'Part 1'!K7,'Original Data'!$B$3:$B$39,'Part 1'!$B9)</f>
        <v>71.64</v>
      </c>
      <c r="M9" s="25">
        <f>SUMIFS('Original Data'!$I$3:$I$39,'Original Data'!$E$3:$E$39,'Part 1'!K7,'Original Data'!$B$3:$B$39,'Part 1'!$B9)</f>
        <v>1004</v>
      </c>
      <c r="N9" s="24">
        <f>M9/L9</f>
        <v>14.014517029592406</v>
      </c>
      <c r="O9" s="25">
        <f>SUMIFS('Original Data'!$F$3:$F$39,'Original Data'!$E$3:$E$39,'Part 1'!O7,'Original Data'!$B$3:$B$39,'Part 1'!$B9)</f>
        <v>1247</v>
      </c>
      <c r="P9" s="25">
        <f>SUMIFS('Original Data'!$G$3:$G$39,'Original Data'!$E$3:$E$39,'Part 1'!O7,'Original Data'!$B$3:$B$39,'Part 1'!$B9)</f>
        <v>80.260000000000005</v>
      </c>
      <c r="Q9" s="25">
        <f>SUMIFS('Original Data'!$I$3:$I$39,'Original Data'!$E$3:$E$39,'Part 1'!O7,'Original Data'!$B$3:$B$39,'Part 1'!$B9)</f>
        <v>1052</v>
      </c>
      <c r="R9" s="24">
        <f>Q9/P9</f>
        <v>13.107400946922501</v>
      </c>
      <c r="S9" s="25">
        <f>SUMIFS('Original Data'!$F$3:$F$39,'Original Data'!$E$3:$E$39,'Part 1'!S7,'Original Data'!$B$3:$B$39,'Part 1'!$B9)</f>
        <v>1110</v>
      </c>
      <c r="T9" s="25">
        <f>SUMIFS('Original Data'!$G$3:$G$39,'Original Data'!$E$3:$E$39,'Part 1'!S7,'Original Data'!$B$3:$B$39,'Part 1'!$B9)</f>
        <v>74.33</v>
      </c>
      <c r="U9" s="25">
        <f>SUMIFS('Original Data'!$I$3:$I$39,'Original Data'!$E$3:$E$39,'Part 1'!S7,'Original Data'!$B$3:$B$39,'Part 1'!$B9)</f>
        <v>891</v>
      </c>
      <c r="V9" s="24">
        <f>U9/T9</f>
        <v>11.987084622628817</v>
      </c>
      <c r="W9" s="25">
        <f>SUMIFS('Original Data'!$F$3:$F$39,'Original Data'!$E$3:$E$39,'Part 1'!W7,'Original Data'!$B$3:$B$39,'Part 1'!$B9)</f>
        <v>1064</v>
      </c>
      <c r="X9" s="25">
        <f>SUMIFS('Original Data'!$G$3:$G$39,'Original Data'!$E$3:$E$39,'Part 1'!W7,'Original Data'!$B$3:$B$39,'Part 1'!$B9)</f>
        <v>72.08</v>
      </c>
      <c r="Y9" s="25">
        <f>SUMIFS('Original Data'!$I$3:$I$39,'Original Data'!$E$3:$E$39,'Part 1'!W7,'Original Data'!$B$3:$B$39,'Part 1'!$B9)</f>
        <v>896</v>
      </c>
      <c r="Z9" s="24">
        <f>Y9/X9</f>
        <v>12.430632630410654</v>
      </c>
      <c r="AA9" s="25">
        <f>SUMIFS('Original Data'!$F$3:$F$39,'Original Data'!$E$3:$E$39,'Part 1'!AA7,'Original Data'!$B$3:$B$39,'Part 1'!$B9)</f>
        <v>1217</v>
      </c>
      <c r="AB9" s="25">
        <f>SUMIFS('Original Data'!$G$3:$G$39,'Original Data'!$E$3:$E$39,'Part 1'!AA7,'Original Data'!$B$3:$B$39,'Part 1'!$B9)</f>
        <v>79.05</v>
      </c>
      <c r="AC9" s="25">
        <f>SUMIFS('Original Data'!$I$3:$I$39,'Original Data'!$E$3:$E$39,'Part 1'!AA7,'Original Data'!$B$3:$B$39,'Part 1'!$B9)</f>
        <v>958</v>
      </c>
      <c r="AD9" s="24">
        <f>AC9/AB9</f>
        <v>12.118912080961417</v>
      </c>
    </row>
    <row r="10" spans="2:30" x14ac:dyDescent="0.35">
      <c r="B10" s="21" t="s">
        <v>5</v>
      </c>
      <c r="C10" s="25">
        <f>SUMIFS('Original Data'!$F$3:$F$39,'Original Data'!$E$3:$E$39,'Part 1'!C7,'Original Data'!$B$3:$B$39,'Part 1'!$B10)</f>
        <v>273</v>
      </c>
      <c r="D10" s="25">
        <f>SUMIFS('Original Data'!$G$3:$G$39,'Original Data'!$E$3:$E$39,'Part 1'!C7,'Original Data'!$B$3:$B$39,'Part 1'!$B10)</f>
        <v>9.16</v>
      </c>
      <c r="E10" s="25">
        <f>SUMIFS('Original Data'!$I$3:$I$39,'Original Data'!$E$3:$E$39,'Part 1'!C7,'Original Data'!$B$3:$B$39,'Part 1'!$B10)</f>
        <v>252</v>
      </c>
      <c r="F10" s="24">
        <f t="shared" ref="F10:F17" si="0">E10/D10</f>
        <v>27.510917030567686</v>
      </c>
      <c r="G10" s="25">
        <f>SUMIFS('Original Data'!$F$3:$F$39,'Original Data'!$E$3:$E$39,'Part 1'!G7,'Original Data'!$B$3:$B$39,'Part 1'!$B10)</f>
        <v>288</v>
      </c>
      <c r="H10" s="25">
        <f>SUMIFS('Original Data'!$G$3:$G$39,'Original Data'!$E$3:$E$39,'Part 1'!G7,'Original Data'!$B$3:$B$39,'Part 1'!$B10)</f>
        <v>9.49</v>
      </c>
      <c r="I10" s="25">
        <f>SUMIFS('Original Data'!$I$3:$I$39,'Original Data'!$E$3:$E$39,'Part 1'!G7,'Original Data'!$B$3:$B$39,'Part 1'!$B10)</f>
        <v>249</v>
      </c>
      <c r="J10" s="24">
        <f>I10/H10</f>
        <v>26.238145416227606</v>
      </c>
      <c r="K10" s="25">
        <f>SUMIFS('Original Data'!$F$3:$F$39,'Original Data'!$E$3:$E$39,'Part 1'!K7,'Original Data'!$B$3:$B$39,'Part 1'!$B10)</f>
        <v>257</v>
      </c>
      <c r="L10" s="25">
        <f>SUMIFS('Original Data'!$G$3:$G$39,'Original Data'!$E$3:$E$39,'Part 1'!K7,'Original Data'!$B$3:$B$39,'Part 1'!$B10)</f>
        <v>9.07</v>
      </c>
      <c r="M10" s="25">
        <f>SUMIFS('Original Data'!$I$3:$I$39,'Original Data'!$E$3:$E$39,'Part 1'!K7,'Original Data'!$B$3:$B$39,'Part 1'!$B10)</f>
        <v>235</v>
      </c>
      <c r="N10" s="24">
        <f>M10/L10</f>
        <v>25.909592061742007</v>
      </c>
      <c r="O10" s="25">
        <f>SUMIFS('Original Data'!$F$3:$F$39,'Original Data'!$E$3:$E$39,'Part 1'!O7,'Original Data'!$B$3:$B$39,'Part 1'!$B10)</f>
        <v>241</v>
      </c>
      <c r="P10" s="25">
        <f>SUMIFS('Original Data'!$G$3:$G$39,'Original Data'!$E$3:$E$39,'Part 1'!O7,'Original Data'!$B$3:$B$39,'Part 1'!$B10)</f>
        <v>8.09</v>
      </c>
      <c r="Q10" s="25">
        <f>SUMIFS('Original Data'!$I$3:$I$39,'Original Data'!$E$3:$E$39,'Part 1'!O7,'Original Data'!$B$3:$B$39,'Part 1'!$B10)</f>
        <v>242</v>
      </c>
      <c r="R10" s="24">
        <f>Q10/P10</f>
        <v>29.913473423980221</v>
      </c>
      <c r="S10" s="25">
        <f>SUMIFS('Original Data'!$F$3:$F$39,'Original Data'!$E$3:$E$39,'Part 1'!S7,'Original Data'!$B$3:$B$39,'Part 1'!$B10)</f>
        <v>202</v>
      </c>
      <c r="T10" s="25">
        <f>SUMIFS('Original Data'!$G$3:$G$39,'Original Data'!$E$3:$E$39,'Part 1'!S7,'Original Data'!$B$3:$B$39,'Part 1'!$B10)</f>
        <v>7.06</v>
      </c>
      <c r="U10" s="25">
        <f>SUMIFS('Original Data'!$I$3:$I$39,'Original Data'!$E$3:$E$39,'Part 1'!S7,'Original Data'!$B$3:$B$39,'Part 1'!$B10)</f>
        <v>182</v>
      </c>
      <c r="V10" s="24">
        <f>U10/T10</f>
        <v>25.779036827195469</v>
      </c>
      <c r="W10" s="25">
        <f>SUMIFS('Original Data'!$F$3:$F$39,'Original Data'!$E$3:$E$39,'Part 1'!W7,'Original Data'!$B$3:$B$39,'Part 1'!$B10)</f>
        <v>181</v>
      </c>
      <c r="X10" s="25">
        <f>SUMIFS('Original Data'!$G$3:$G$39,'Original Data'!$E$3:$E$39,'Part 1'!W7,'Original Data'!$B$3:$B$39,'Part 1'!$B10)</f>
        <v>6.54</v>
      </c>
      <c r="Y10" s="25">
        <f>SUMIFS('Original Data'!$I$3:$I$39,'Original Data'!$E$3:$E$39,'Part 1'!W7,'Original Data'!$B$3:$B$39,'Part 1'!$B10)</f>
        <v>153</v>
      </c>
      <c r="Z10" s="24">
        <f>Y10/X10</f>
        <v>23.394495412844037</v>
      </c>
      <c r="AA10" s="25">
        <f>SUMIFS('Original Data'!$F$3:$F$39,'Original Data'!$E$3:$E$39,'Part 1'!AA7,'Original Data'!$B$3:$B$39,'Part 1'!$B10)</f>
        <v>233</v>
      </c>
      <c r="AB10" s="25">
        <f>SUMIFS('Original Data'!$G$3:$G$39,'Original Data'!$E$3:$E$39,'Part 1'!AA7,'Original Data'!$B$3:$B$39,'Part 1'!$B10)</f>
        <v>7.95</v>
      </c>
      <c r="AC10" s="25">
        <f>SUMIFS('Original Data'!$I$3:$I$39,'Original Data'!$E$3:$E$39,'Part 1'!AA7,'Original Data'!$B$3:$B$39,'Part 1'!$B10)</f>
        <v>215</v>
      </c>
      <c r="AD10" s="24">
        <f>AC10/AB10</f>
        <v>27.044025157232703</v>
      </c>
    </row>
    <row r="11" spans="2:30" x14ac:dyDescent="0.35">
      <c r="B11" s="21" t="s">
        <v>6</v>
      </c>
      <c r="C11" s="25">
        <f>SUMIFS('Original Data'!$F$3:$F$39,'Original Data'!$E$3:$E$39,'Part 1'!C7,'Original Data'!$B$3:$B$39,'Part 1'!$B11)</f>
        <v>181</v>
      </c>
      <c r="D11" s="25">
        <f>SUMIFS('Original Data'!$G$3:$G$39,'Original Data'!$E$3:$E$39,'Part 1'!C7,'Original Data'!$B$3:$B$39,'Part 1'!$B11)</f>
        <v>4.24</v>
      </c>
      <c r="E11" s="25">
        <f>SUMIFS('Original Data'!$I$3:$I$39,'Original Data'!$E$3:$E$39,'Part 1'!C7,'Original Data'!$B$3:$B$39,'Part 1'!$B11)</f>
        <v>172</v>
      </c>
      <c r="F11" s="24">
        <f t="shared" si="0"/>
        <v>40.566037735849058</v>
      </c>
      <c r="G11" s="25">
        <f>SUMIFS('Original Data'!$F$3:$F$39,'Original Data'!$E$3:$E$39,'Part 1'!G7,'Original Data'!$B$3:$B$39,'Part 1'!$B11)</f>
        <v>182</v>
      </c>
      <c r="H11" s="25">
        <f>SUMIFS('Original Data'!$G$3:$G$39,'Original Data'!$E$3:$E$39,'Part 1'!G7,'Original Data'!$B$3:$B$39,'Part 1'!$B11)</f>
        <v>3.88</v>
      </c>
      <c r="I11" s="25">
        <f>SUMIFS('Original Data'!$I$3:$I$39,'Original Data'!$E$3:$E$39,'Part 1'!G7,'Original Data'!$B$3:$B$39,'Part 1'!$B11)</f>
        <v>162</v>
      </c>
      <c r="J11" s="24">
        <f>I11/H11</f>
        <v>41.75257731958763</v>
      </c>
      <c r="K11" s="25">
        <f>SUMIFS('Original Data'!$F$3:$F$39,'Original Data'!$E$3:$E$39,'Part 1'!K7,'Original Data'!$B$3:$B$39,'Part 1'!$B11)</f>
        <v>183</v>
      </c>
      <c r="L11" s="25">
        <f>SUMIFS('Original Data'!$G$3:$G$39,'Original Data'!$E$3:$E$39,'Part 1'!K7,'Original Data'!$B$3:$B$39,'Part 1'!$B11)</f>
        <v>3.8</v>
      </c>
      <c r="M11" s="25">
        <f>SUMIFS('Original Data'!$I$3:$I$39,'Original Data'!$E$3:$E$39,'Part 1'!K7,'Original Data'!$B$3:$B$39,'Part 1'!$B11)</f>
        <v>154</v>
      </c>
      <c r="N11" s="24">
        <f>M11/L11</f>
        <v>40.526315789473685</v>
      </c>
      <c r="O11" s="25">
        <f>SUMIFS('Original Data'!$F$3:$F$39,'Original Data'!$E$3:$E$39,'Part 1'!O7,'Original Data'!$B$3:$B$39,'Part 1'!$B11)</f>
        <v>188</v>
      </c>
      <c r="P11" s="25">
        <f>SUMIFS('Original Data'!$G$3:$G$39,'Original Data'!$E$3:$E$39,'Part 1'!O7,'Original Data'!$B$3:$B$39,'Part 1'!$B11)</f>
        <v>4.29</v>
      </c>
      <c r="Q11" s="25">
        <f>SUMIFS('Original Data'!$I$3:$I$39,'Original Data'!$E$3:$E$39,'Part 1'!O7,'Original Data'!$B$3:$B$39,'Part 1'!$B11)</f>
        <v>174</v>
      </c>
      <c r="R11" s="24">
        <f>Q11/P11</f>
        <v>40.55944055944056</v>
      </c>
      <c r="S11" s="25">
        <f>SUMIFS('Original Data'!$F$3:$F$39,'Original Data'!$E$3:$E$39,'Part 1'!S7,'Original Data'!$B$3:$B$39,'Part 1'!$B11)</f>
        <v>126</v>
      </c>
      <c r="T11" s="25">
        <f>SUMIFS('Original Data'!$G$3:$G$39,'Original Data'!$E$3:$E$39,'Part 1'!S7,'Original Data'!$B$3:$B$39,'Part 1'!$B11)</f>
        <v>3.18</v>
      </c>
      <c r="U11" s="25">
        <f>SUMIFS('Original Data'!$I$3:$I$39,'Original Data'!$E$3:$E$39,'Part 1'!S7,'Original Data'!$B$3:$B$39,'Part 1'!$B11)</f>
        <v>112</v>
      </c>
      <c r="V11" s="24">
        <f>U11/T11</f>
        <v>35.220125786163521</v>
      </c>
      <c r="W11" s="25">
        <f>SUMIFS('Original Data'!$F$3:$F$39,'Original Data'!$E$3:$E$39,'Part 1'!W7,'Original Data'!$B$3:$B$39,'Part 1'!$B11)</f>
        <v>132</v>
      </c>
      <c r="X11" s="25">
        <f>SUMIFS('Original Data'!$G$3:$G$39,'Original Data'!$E$3:$E$39,'Part 1'!W7,'Original Data'!$B$3:$B$39,'Part 1'!$B11)</f>
        <v>3.25</v>
      </c>
      <c r="Y11" s="25">
        <f>SUMIFS('Original Data'!$I$3:$I$39,'Original Data'!$E$3:$E$39,'Part 1'!W7,'Original Data'!$B$3:$B$39,'Part 1'!$B11)</f>
        <v>118</v>
      </c>
      <c r="Z11" s="24">
        <f>Y11/X11</f>
        <v>36.307692307692307</v>
      </c>
      <c r="AA11" s="25">
        <f>SUMIFS('Original Data'!$F$3:$F$39,'Original Data'!$E$3:$E$39,'Part 1'!AA7,'Original Data'!$B$3:$B$39,'Part 1'!$B11)</f>
        <v>139</v>
      </c>
      <c r="AB11" s="25">
        <f>SUMIFS('Original Data'!$G$3:$G$39,'Original Data'!$E$3:$E$39,'Part 1'!AA7,'Original Data'!$B$3:$B$39,'Part 1'!$B11)</f>
        <v>3.61</v>
      </c>
      <c r="AC11" s="25">
        <f>SUMIFS('Original Data'!$I$3:$I$39,'Original Data'!$E$3:$E$39,'Part 1'!AA7,'Original Data'!$B$3:$B$39,'Part 1'!$B11)</f>
        <v>127</v>
      </c>
      <c r="AD11" s="24">
        <f>AC11/AB11</f>
        <v>35.180055401662052</v>
      </c>
    </row>
    <row r="12" spans="2:30" x14ac:dyDescent="0.35">
      <c r="B12" s="21" t="s">
        <v>7</v>
      </c>
      <c r="C12" s="25">
        <f>SUMIFS('Original Data'!$F$3:$F$39,'Original Data'!$E$3:$E$39,'Part 1'!C7,'Original Data'!$B$3:$B$39,'Part 1'!$B12)</f>
        <v>139</v>
      </c>
      <c r="D12" s="25">
        <f>SUMIFS('Original Data'!$G$3:$G$39,'Original Data'!$E$3:$E$39,'Part 1'!C7,'Original Data'!$B$3:$B$39,'Part 1'!$B12)</f>
        <v>7.35</v>
      </c>
      <c r="E12" s="25">
        <f>SUMIFS('Original Data'!$I$3:$I$39,'Original Data'!$E$3:$E$39,'Part 1'!C7,'Original Data'!$B$3:$B$39,'Part 1'!$B12)</f>
        <v>123</v>
      </c>
      <c r="F12" s="24">
        <f t="shared" si="0"/>
        <v>16.73469387755102</v>
      </c>
      <c r="G12" s="25">
        <f>SUMIFS('Original Data'!$F$3:$F$39,'Original Data'!$E$3:$E$39,'Part 1'!G7,'Original Data'!$B$3:$B$39,'Part 1'!$B12)</f>
        <v>216</v>
      </c>
      <c r="H12" s="25">
        <f>SUMIFS('Original Data'!$G$3:$G$39,'Original Data'!$E$3:$E$39,'Part 1'!G7,'Original Data'!$B$3:$B$39,'Part 1'!$B12)</f>
        <v>9.02</v>
      </c>
      <c r="I12" s="25">
        <f>SUMIFS('Original Data'!$I$3:$I$39,'Original Data'!$E$3:$E$39,'Part 1'!G7,'Original Data'!$B$3:$B$39,'Part 1'!$B12)</f>
        <v>211</v>
      </c>
      <c r="J12" s="24">
        <f>I12/H12</f>
        <v>23.392461197339248</v>
      </c>
      <c r="K12" s="25">
        <f>SUMIFS('Original Data'!$F$3:$F$39,'Original Data'!$E$3:$E$39,'Part 1'!K7,'Original Data'!$B$3:$B$39,'Part 1'!$B12)</f>
        <v>143</v>
      </c>
      <c r="L12" s="25">
        <f>SUMIFS('Original Data'!$G$3:$G$39,'Original Data'!$E$3:$E$39,'Part 1'!K7,'Original Data'!$B$3:$B$39,'Part 1'!$B12)</f>
        <v>7.24</v>
      </c>
      <c r="M12" s="25">
        <f>SUMIFS('Original Data'!$I$3:$I$39,'Original Data'!$E$3:$E$39,'Part 1'!K7,'Original Data'!$B$3:$B$39,'Part 1'!$B12)</f>
        <v>153</v>
      </c>
      <c r="N12" s="24">
        <f>M12/L12</f>
        <v>21.132596685082873</v>
      </c>
      <c r="O12" s="25">
        <f>SUMIFS('Original Data'!$F$3:$F$39,'Original Data'!$E$3:$E$39,'Part 1'!O7,'Original Data'!$B$3:$B$39,'Part 1'!$B12)</f>
        <v>161</v>
      </c>
      <c r="P12" s="25">
        <f>SUMIFS('Original Data'!$G$3:$G$39,'Original Data'!$E$3:$E$39,'Part 1'!O7,'Original Data'!$B$3:$B$39,'Part 1'!$B12)</f>
        <v>7.45</v>
      </c>
      <c r="Q12" s="25">
        <f>SUMIFS('Original Data'!$I$3:$I$39,'Original Data'!$E$3:$E$39,'Part 1'!O7,'Original Data'!$B$3:$B$39,'Part 1'!$B12)</f>
        <v>145</v>
      </c>
      <c r="R12" s="24">
        <f>Q12/P12</f>
        <v>19.463087248322147</v>
      </c>
      <c r="S12" s="25">
        <f>SUMIFS('Original Data'!$F$3:$F$39,'Original Data'!$E$3:$E$39,'Part 1'!S7,'Original Data'!$B$3:$B$39,'Part 1'!$B12)</f>
        <v>119</v>
      </c>
      <c r="T12" s="25">
        <f>SUMIFS('Original Data'!$G$3:$G$39,'Original Data'!$E$3:$E$39,'Part 1'!S7,'Original Data'!$B$3:$B$39,'Part 1'!$B12)</f>
        <v>5.52</v>
      </c>
      <c r="U12" s="25">
        <f>SUMIFS('Original Data'!$I$3:$I$39,'Original Data'!$E$3:$E$39,'Part 1'!S7,'Original Data'!$B$3:$B$39,'Part 1'!$B12)</f>
        <v>102</v>
      </c>
      <c r="V12" s="24">
        <f>U12/T12</f>
        <v>18.478260869565219</v>
      </c>
      <c r="W12" s="25">
        <f>SUMIFS('Original Data'!$F$3:$F$39,'Original Data'!$E$3:$E$39,'Part 1'!W7,'Original Data'!$B$3:$B$39,'Part 1'!$B12)</f>
        <v>92</v>
      </c>
      <c r="X12" s="25">
        <f>SUMIFS('Original Data'!$G$3:$G$39,'Original Data'!$E$3:$E$39,'Part 1'!W7,'Original Data'!$B$3:$B$39,'Part 1'!$B12)</f>
        <v>3.32</v>
      </c>
      <c r="Y12" s="25">
        <f>SUMIFS('Original Data'!$I$3:$I$39,'Original Data'!$E$3:$E$39,'Part 1'!W7,'Original Data'!$B$3:$B$39,'Part 1'!$B12)</f>
        <v>71</v>
      </c>
      <c r="Z12" s="24">
        <f>Y12/X12</f>
        <v>21.3855421686747</v>
      </c>
      <c r="AA12" s="25">
        <f>SUMIFS('Original Data'!$F$3:$F$39,'Original Data'!$E$3:$E$39,'Part 1'!AA7,'Original Data'!$B$3:$B$39,'Part 1'!$B12)</f>
        <v>104</v>
      </c>
      <c r="AB12" s="25">
        <f>SUMIFS('Original Data'!$G$3:$G$39,'Original Data'!$E$3:$E$39,'Part 1'!AA7,'Original Data'!$B$3:$B$39,'Part 1'!$B12)</f>
        <v>3.68</v>
      </c>
      <c r="AC12" s="25">
        <f>SUMIFS('Original Data'!$I$3:$I$39,'Original Data'!$E$3:$E$39,'Part 1'!AA7,'Original Data'!$B$3:$B$39,'Part 1'!$B12)</f>
        <v>100</v>
      </c>
      <c r="AD12" s="24">
        <f>AC12/AB12</f>
        <v>27.173913043478258</v>
      </c>
    </row>
    <row r="13" spans="2:30" ht="14.5" hidden="1" customHeight="1" x14ac:dyDescent="0.35">
      <c r="B13" s="1" t="s">
        <v>8</v>
      </c>
      <c r="C13" s="1">
        <f>SUMIFS('Original Data'!$F$3:$F$39,'Original Data'!$E$3:$E$39,'Part 1'!C7,'Original Data'!$B$3:$B$39,'Part 1'!$B13)</f>
        <v>0</v>
      </c>
      <c r="D13" s="1">
        <f>SUMIFS('Original Data'!$G$3:$G$39,'Original Data'!$E$3:$E$39,'Part 1'!C7,'Original Data'!$B$3:$B$39,'Part 1'!$B13)</f>
        <v>0</v>
      </c>
      <c r="E13" s="1">
        <f>SUMIFS('Original Data'!$I$3:$I$39,'Original Data'!$E$3:$E$39,'Part 1'!C7,'Original Data'!$B$3:$B$39,'Part 1'!$B13)</f>
        <v>0</v>
      </c>
      <c r="F13" s="1" t="e">
        <f t="shared" si="0"/>
        <v>#DIV/0!</v>
      </c>
      <c r="G13" s="1">
        <f>SUMIFS('Original Data'!$F$3:$F$39,'Original Data'!$E$3:$E$39,'Part 1'!G7,'Original Data'!$B$3:$B$39,'Part 1'!$B13)</f>
        <v>0</v>
      </c>
      <c r="H13" s="1">
        <f>SUMIFS('Original Data'!$G$3:$G$39,'Original Data'!$E$3:$E$39,'Part 1'!G7,'Original Data'!$B$3:$B$39,'Part 1'!$B13)</f>
        <v>0</v>
      </c>
      <c r="I13" s="1">
        <f>SUMIFS('Original Data'!$I$3:$I$39,'Original Data'!$E$3:$E$39,'Part 1'!G7,'Original Data'!$B$3:$B$39,'Part 1'!$B13)</f>
        <v>0</v>
      </c>
      <c r="J13" s="1" t="e">
        <f t="shared" ref="J13:J17" si="1">I13/H13</f>
        <v>#DIV/0!</v>
      </c>
      <c r="K13" s="1">
        <f>SUMIFS('Original Data'!$F$3:$F$39,'Original Data'!$E$3:$E$39,'Part 1'!K7,'Original Data'!$B$3:$B$39,'Part 1'!$B13)</f>
        <v>0</v>
      </c>
      <c r="L13" s="1">
        <f>SUMIFS('Original Data'!$G$3:$G$39,'Original Data'!$E$3:$E$39,'Part 1'!K7,'Original Data'!$B$3:$B$39,'Part 1'!$B13)</f>
        <v>0</v>
      </c>
      <c r="M13" s="1">
        <f>SUMIFS('Original Data'!$I$3:$I$39,'Original Data'!$E$3:$E$39,'Part 1'!K7,'Original Data'!$B$3:$B$39,'Part 1'!$B13)</f>
        <v>0</v>
      </c>
      <c r="N13" s="1" t="e">
        <f t="shared" ref="N13:N17" si="2">M13/L13</f>
        <v>#DIV/0!</v>
      </c>
      <c r="O13" s="1">
        <f>SUMIFS('Original Data'!$F$3:$F$39,'Original Data'!$E$3:$E$39,'Part 1'!O7,'Original Data'!$B$3:$B$39,'Part 1'!$B13)</f>
        <v>0</v>
      </c>
      <c r="P13" s="1">
        <f>SUMIFS('Original Data'!$G$3:$G$39,'Original Data'!$E$3:$E$39,'Part 1'!O7,'Original Data'!$B$3:$B$39,'Part 1'!$B13)</f>
        <v>0</v>
      </c>
      <c r="Q13" s="1">
        <f>SUMIFS('Original Data'!$I$3:$I$39,'Original Data'!$E$3:$E$39,'Part 1'!O7,'Original Data'!$B$3:$B$39,'Part 1'!$B13)</f>
        <v>0</v>
      </c>
      <c r="R13" s="1" t="e">
        <f t="shared" ref="R13:R17" si="3">Q13/P13</f>
        <v>#DIV/0!</v>
      </c>
      <c r="S13" s="1">
        <f>SUMIFS('Original Data'!$F$3:$F$39,'Original Data'!$E$3:$E$39,'Part 1'!S7,'Original Data'!$B$3:$B$39,'Part 1'!$B13)</f>
        <v>0</v>
      </c>
      <c r="T13" s="1">
        <f>SUMIFS('Original Data'!$G$3:$G$39,'Original Data'!$E$3:$E$39,'Part 1'!S7,'Original Data'!$B$3:$B$39,'Part 1'!$B13)</f>
        <v>0</v>
      </c>
      <c r="U13" s="1">
        <f>SUMIFS('Original Data'!$I$3:$I$39,'Original Data'!$E$3:$E$39,'Part 1'!S7,'Original Data'!$B$3:$B$39,'Part 1'!$B13)</f>
        <v>0</v>
      </c>
      <c r="V13" s="1" t="e">
        <f t="shared" ref="V13:V17" si="4">U13/T13</f>
        <v>#DIV/0!</v>
      </c>
      <c r="W13" s="1">
        <f>SUMIFS('Original Data'!$F$3:$F$39,'Original Data'!$E$3:$E$39,'Part 1'!W7,'Original Data'!$B$3:$B$39,'Part 1'!$B13)</f>
        <v>0</v>
      </c>
      <c r="X13" s="1">
        <f>SUMIFS('Original Data'!$G$3:$G$39,'Original Data'!$E$3:$E$39,'Part 1'!W7,'Original Data'!$B$3:$B$39,'Part 1'!$B13)</f>
        <v>0</v>
      </c>
      <c r="Y13" s="1">
        <f>SUMIFS('Original Data'!$I$3:$I$39,'Original Data'!$E$3:$E$39,'Part 1'!W7,'Original Data'!$B$3:$B$39,'Part 1'!$B13)</f>
        <v>0</v>
      </c>
      <c r="Z13" s="1" t="e">
        <f t="shared" ref="Z13:Z17" si="5">Y13/X13</f>
        <v>#DIV/0!</v>
      </c>
      <c r="AA13" s="1">
        <f>SUMIFS('Original Data'!$F$3:$F$39,'Original Data'!$E$3:$E$39,'Part 1'!AA7,'Original Data'!$B$3:$B$39,'Part 1'!$B13)</f>
        <v>0</v>
      </c>
      <c r="AB13" s="1">
        <f>SUMIFS('Original Data'!$G$3:$G$39,'Original Data'!$E$3:$E$39,'Part 1'!AA7,'Original Data'!$B$3:$B$39,'Part 1'!$B13)</f>
        <v>0</v>
      </c>
      <c r="AC13" s="1">
        <f>SUMIFS('Original Data'!$I$3:$I$39,'Original Data'!$E$3:$E$39,'Part 1'!AA7,'Original Data'!$B$3:$B$39,'Part 1'!$B13)</f>
        <v>0</v>
      </c>
      <c r="AD13" s="1" t="e">
        <f t="shared" ref="AD13:AD17" si="6">AC13/AB13</f>
        <v>#DIV/0!</v>
      </c>
    </row>
    <row r="14" spans="2:30" ht="14.5" hidden="1" customHeight="1" x14ac:dyDescent="0.35">
      <c r="B14" s="1" t="s">
        <v>9</v>
      </c>
      <c r="C14" s="1">
        <f>SUMIFS('Original Data'!$F$3:$F$39,'Original Data'!$E$3:$E$39,'Part 1'!C7,'Original Data'!$B$3:$B$39,'Part 1'!$B14)</f>
        <v>0</v>
      </c>
      <c r="D14" s="1">
        <f>SUMIFS('Original Data'!$G$3:$G$39,'Original Data'!$E$3:$E$39,'Part 1'!C7,'Original Data'!$B$3:$B$39,'Part 1'!$B14)</f>
        <v>0</v>
      </c>
      <c r="E14" s="1">
        <f>SUMIFS('Original Data'!$I$3:$I$39,'Original Data'!$E$3:$E$39,'Part 1'!C7,'Original Data'!$B$3:$B$39,'Part 1'!$B14)</f>
        <v>0</v>
      </c>
      <c r="F14" s="1" t="e">
        <f t="shared" si="0"/>
        <v>#DIV/0!</v>
      </c>
      <c r="G14" s="1">
        <f>SUMIFS('Original Data'!$F$3:$F$39,'Original Data'!$E$3:$E$39,'Part 1'!G7,'Original Data'!$B$3:$B$39,'Part 1'!$B14)</f>
        <v>0</v>
      </c>
      <c r="H14" s="1">
        <f>SUMIFS('Original Data'!$G$3:$G$39,'Original Data'!$E$3:$E$39,'Part 1'!G7,'Original Data'!$B$3:$B$39,'Part 1'!$B14)</f>
        <v>0</v>
      </c>
      <c r="I14" s="1">
        <f>SUMIFS('Original Data'!$I$3:$I$39,'Original Data'!$E$3:$E$39,'Part 1'!G7,'Original Data'!$B$3:$B$39,'Part 1'!$B14)</f>
        <v>0</v>
      </c>
      <c r="J14" s="1" t="e">
        <f t="shared" si="1"/>
        <v>#DIV/0!</v>
      </c>
      <c r="K14" s="1">
        <f>SUMIFS('Original Data'!$F$3:$F$39,'Original Data'!$E$3:$E$39,'Part 1'!K7,'Original Data'!$B$3:$B$39,'Part 1'!$B14)</f>
        <v>0</v>
      </c>
      <c r="L14" s="1">
        <f>SUMIFS('Original Data'!$G$3:$G$39,'Original Data'!$E$3:$E$39,'Part 1'!K7,'Original Data'!$B$3:$B$39,'Part 1'!$B14)</f>
        <v>0</v>
      </c>
      <c r="M14" s="1">
        <f>SUMIFS('Original Data'!$I$3:$I$39,'Original Data'!$E$3:$E$39,'Part 1'!K7,'Original Data'!$B$3:$B$39,'Part 1'!$B14)</f>
        <v>0</v>
      </c>
      <c r="N14" s="1" t="e">
        <f t="shared" si="2"/>
        <v>#DIV/0!</v>
      </c>
      <c r="O14" s="1">
        <f>SUMIFS('Original Data'!$F$3:$F$39,'Original Data'!$E$3:$E$39,'Part 1'!O7,'Original Data'!$B$3:$B$39,'Part 1'!$B14)</f>
        <v>0</v>
      </c>
      <c r="P14" s="1">
        <f>SUMIFS('Original Data'!$G$3:$G$39,'Original Data'!$E$3:$E$39,'Part 1'!O7,'Original Data'!$B$3:$B$39,'Part 1'!$B14)</f>
        <v>0</v>
      </c>
      <c r="Q14" s="1">
        <f>SUMIFS('Original Data'!$I$3:$I$39,'Original Data'!$E$3:$E$39,'Part 1'!O7,'Original Data'!$B$3:$B$39,'Part 1'!$B14)</f>
        <v>0</v>
      </c>
      <c r="R14" s="1" t="e">
        <f t="shared" si="3"/>
        <v>#DIV/0!</v>
      </c>
      <c r="S14" s="1">
        <f>SUMIFS('Original Data'!$F$3:$F$39,'Original Data'!$E$3:$E$39,'Part 1'!S7,'Original Data'!$B$3:$B$39,'Part 1'!$B14)</f>
        <v>0</v>
      </c>
      <c r="T14" s="1">
        <f>SUMIFS('Original Data'!$G$3:$G$39,'Original Data'!$E$3:$E$39,'Part 1'!S7,'Original Data'!$B$3:$B$39,'Part 1'!$B14)</f>
        <v>0</v>
      </c>
      <c r="U14" s="1">
        <f>SUMIFS('Original Data'!$I$3:$I$39,'Original Data'!$E$3:$E$39,'Part 1'!S7,'Original Data'!$B$3:$B$39,'Part 1'!$B14)</f>
        <v>0</v>
      </c>
      <c r="V14" s="1" t="e">
        <f t="shared" si="4"/>
        <v>#DIV/0!</v>
      </c>
      <c r="W14" s="1">
        <f>SUMIFS('Original Data'!$F$3:$F$39,'Original Data'!$E$3:$E$39,'Part 1'!W7,'Original Data'!$B$3:$B$39,'Part 1'!$B14)</f>
        <v>0</v>
      </c>
      <c r="X14" s="1">
        <f>SUMIFS('Original Data'!$G$3:$G$39,'Original Data'!$E$3:$E$39,'Part 1'!W7,'Original Data'!$B$3:$B$39,'Part 1'!$B14)</f>
        <v>0</v>
      </c>
      <c r="Y14" s="1">
        <f>SUMIFS('Original Data'!$I$3:$I$39,'Original Data'!$E$3:$E$39,'Part 1'!W7,'Original Data'!$B$3:$B$39,'Part 1'!$B14)</f>
        <v>0</v>
      </c>
      <c r="Z14" s="1" t="e">
        <f t="shared" si="5"/>
        <v>#DIV/0!</v>
      </c>
      <c r="AA14" s="1">
        <f>SUMIFS('Original Data'!$F$3:$F$39,'Original Data'!$E$3:$E$39,'Part 1'!AA7,'Original Data'!$B$3:$B$39,'Part 1'!$B14)</f>
        <v>0</v>
      </c>
      <c r="AB14" s="1">
        <f>SUMIFS('Original Data'!$G$3:$G$39,'Original Data'!$E$3:$E$39,'Part 1'!AA7,'Original Data'!$B$3:$B$39,'Part 1'!$B14)</f>
        <v>0</v>
      </c>
      <c r="AC14" s="1">
        <f>SUMIFS('Original Data'!$I$3:$I$39,'Original Data'!$E$3:$E$39,'Part 1'!AA7,'Original Data'!$B$3:$B$39,'Part 1'!$B14)</f>
        <v>0</v>
      </c>
      <c r="AD14" s="1" t="e">
        <f t="shared" si="6"/>
        <v>#DIV/0!</v>
      </c>
    </row>
    <row r="15" spans="2:30" ht="14.5" hidden="1" customHeight="1" x14ac:dyDescent="0.35">
      <c r="B15" s="1" t="s">
        <v>8</v>
      </c>
      <c r="C15" s="1">
        <f>SUMIFS('Original Data'!$F$3:$F$39,'Original Data'!$E$3:$E$39,'Part 1'!C7,'Original Data'!$B$3:$B$39,'Part 1'!$B15)</f>
        <v>0</v>
      </c>
      <c r="D15" s="1">
        <f>SUMIFS('Original Data'!$G$3:$G$39,'Original Data'!$E$3:$E$39,'Part 1'!C7,'Original Data'!$B$3:$B$39,'Part 1'!$B15)</f>
        <v>0</v>
      </c>
      <c r="E15" s="1">
        <f>SUMIFS('Original Data'!$I$3:$I$39,'Original Data'!$E$3:$E$39,'Part 1'!C7,'Original Data'!$B$3:$B$39,'Part 1'!$B15)</f>
        <v>0</v>
      </c>
      <c r="F15" s="1" t="e">
        <f t="shared" si="0"/>
        <v>#DIV/0!</v>
      </c>
      <c r="G15" s="1">
        <f>SUMIFS('Original Data'!$F$3:$F$39,'Original Data'!$E$3:$E$39,'Part 1'!G7,'Original Data'!$B$3:$B$39,'Part 1'!$B15)</f>
        <v>0</v>
      </c>
      <c r="H15" s="1">
        <f>SUMIFS('Original Data'!$G$3:$G$39,'Original Data'!$E$3:$E$39,'Part 1'!G7,'Original Data'!$B$3:$B$39,'Part 1'!$B15)</f>
        <v>0</v>
      </c>
      <c r="I15" s="1">
        <f>SUMIFS('Original Data'!$I$3:$I$39,'Original Data'!$E$3:$E$39,'Part 1'!G7,'Original Data'!$B$3:$B$39,'Part 1'!$B15)</f>
        <v>0</v>
      </c>
      <c r="J15" s="1" t="e">
        <f t="shared" si="1"/>
        <v>#DIV/0!</v>
      </c>
      <c r="K15" s="1">
        <f>SUMIFS('Original Data'!$F$3:$F$39,'Original Data'!$E$3:$E$39,'Part 1'!K7,'Original Data'!$B$3:$B$39,'Part 1'!$B15)</f>
        <v>0</v>
      </c>
      <c r="L15" s="1">
        <f>SUMIFS('Original Data'!$G$3:$G$39,'Original Data'!$E$3:$E$39,'Part 1'!K7,'Original Data'!$B$3:$B$39,'Part 1'!$B15)</f>
        <v>0</v>
      </c>
      <c r="M15" s="1">
        <f>SUMIFS('Original Data'!$I$3:$I$39,'Original Data'!$E$3:$E$39,'Part 1'!K7,'Original Data'!$B$3:$B$39,'Part 1'!$B15)</f>
        <v>0</v>
      </c>
      <c r="N15" s="1" t="e">
        <f t="shared" si="2"/>
        <v>#DIV/0!</v>
      </c>
      <c r="O15" s="1">
        <f>SUMIFS('Original Data'!$F$3:$F$39,'Original Data'!$E$3:$E$39,'Part 1'!O7,'Original Data'!$B$3:$B$39,'Part 1'!$B15)</f>
        <v>0</v>
      </c>
      <c r="P15" s="1">
        <f>SUMIFS('Original Data'!$G$3:$G$39,'Original Data'!$E$3:$E$39,'Part 1'!O7,'Original Data'!$B$3:$B$39,'Part 1'!$B15)</f>
        <v>0</v>
      </c>
      <c r="Q15" s="1">
        <f>SUMIFS('Original Data'!$I$3:$I$39,'Original Data'!$E$3:$E$39,'Part 1'!O7,'Original Data'!$B$3:$B$39,'Part 1'!$B15)</f>
        <v>0</v>
      </c>
      <c r="R15" s="1" t="e">
        <f t="shared" si="3"/>
        <v>#DIV/0!</v>
      </c>
      <c r="S15" s="1">
        <f>SUMIFS('Original Data'!$F$3:$F$39,'Original Data'!$E$3:$E$39,'Part 1'!S7,'Original Data'!$B$3:$B$39,'Part 1'!$B15)</f>
        <v>0</v>
      </c>
      <c r="T15" s="1">
        <f>SUMIFS('Original Data'!$G$3:$G$39,'Original Data'!$E$3:$E$39,'Part 1'!S7,'Original Data'!$B$3:$B$39,'Part 1'!$B15)</f>
        <v>0</v>
      </c>
      <c r="U15" s="1">
        <f>SUMIFS('Original Data'!$I$3:$I$39,'Original Data'!$E$3:$E$39,'Part 1'!S7,'Original Data'!$B$3:$B$39,'Part 1'!$B15)</f>
        <v>0</v>
      </c>
      <c r="V15" s="1" t="e">
        <f t="shared" si="4"/>
        <v>#DIV/0!</v>
      </c>
      <c r="W15" s="1">
        <f>SUMIFS('Original Data'!$F$3:$F$39,'Original Data'!$E$3:$E$39,'Part 1'!W7,'Original Data'!$B$3:$B$39,'Part 1'!$B15)</f>
        <v>0</v>
      </c>
      <c r="X15" s="1">
        <f>SUMIFS('Original Data'!$G$3:$G$39,'Original Data'!$E$3:$E$39,'Part 1'!W7,'Original Data'!$B$3:$B$39,'Part 1'!$B15)</f>
        <v>0</v>
      </c>
      <c r="Y15" s="1">
        <f>SUMIFS('Original Data'!$I$3:$I$39,'Original Data'!$E$3:$E$39,'Part 1'!W7,'Original Data'!$B$3:$B$39,'Part 1'!$B15)</f>
        <v>0</v>
      </c>
      <c r="Z15" s="1" t="e">
        <f t="shared" si="5"/>
        <v>#DIV/0!</v>
      </c>
      <c r="AA15" s="1">
        <f>SUMIFS('Original Data'!$F$3:$F$39,'Original Data'!$E$3:$E$39,'Part 1'!AA7,'Original Data'!$B$3:$B$39,'Part 1'!$B15)</f>
        <v>0</v>
      </c>
      <c r="AB15" s="1">
        <f>SUMIFS('Original Data'!$G$3:$G$39,'Original Data'!$E$3:$E$39,'Part 1'!AA7,'Original Data'!$B$3:$B$39,'Part 1'!$B15)</f>
        <v>0</v>
      </c>
      <c r="AC15" s="1">
        <f>SUMIFS('Original Data'!$I$3:$I$39,'Original Data'!$E$3:$E$39,'Part 1'!AA7,'Original Data'!$B$3:$B$39,'Part 1'!$B15)</f>
        <v>0</v>
      </c>
      <c r="AD15" s="1" t="e">
        <f t="shared" si="6"/>
        <v>#DIV/0!</v>
      </c>
    </row>
    <row r="16" spans="2:30" ht="14.5" hidden="1" customHeight="1" x14ac:dyDescent="0.35">
      <c r="B16" s="1" t="s">
        <v>9</v>
      </c>
      <c r="C16" s="1">
        <f>SUMIFS('Original Data'!$F$3:$F$39,'Original Data'!$E$3:$E$39,'Part 1'!C7,'Original Data'!$B$3:$B$39,'Part 1'!$B16)</f>
        <v>0</v>
      </c>
      <c r="D16" s="1">
        <f>SUMIFS('Original Data'!$G$3:$G$39,'Original Data'!$E$3:$E$39,'Part 1'!C7,'Original Data'!$B$3:$B$39,'Part 1'!$B16)</f>
        <v>0</v>
      </c>
      <c r="E16" s="1">
        <f>SUMIFS('Original Data'!$I$3:$I$39,'Original Data'!$E$3:$E$39,'Part 1'!C7,'Original Data'!$B$3:$B$39,'Part 1'!$B16)</f>
        <v>0</v>
      </c>
      <c r="F16" s="1" t="e">
        <f t="shared" si="0"/>
        <v>#DIV/0!</v>
      </c>
      <c r="G16" s="1">
        <f>SUMIFS('Original Data'!$F$3:$F$39,'Original Data'!$E$3:$E$39,'Part 1'!G7,'Original Data'!$B$3:$B$39,'Part 1'!$B16)</f>
        <v>0</v>
      </c>
      <c r="H16" s="1">
        <f>SUMIFS('Original Data'!$G$3:$G$39,'Original Data'!$E$3:$E$39,'Part 1'!G7,'Original Data'!$B$3:$B$39,'Part 1'!$B16)</f>
        <v>0</v>
      </c>
      <c r="I16" s="1">
        <f>SUMIFS('Original Data'!$I$3:$I$39,'Original Data'!$E$3:$E$39,'Part 1'!G7,'Original Data'!$B$3:$B$39,'Part 1'!$B16)</f>
        <v>0</v>
      </c>
      <c r="J16" s="1" t="e">
        <f t="shared" si="1"/>
        <v>#DIV/0!</v>
      </c>
      <c r="K16" s="1">
        <f>SUMIFS('Original Data'!$F$3:$F$39,'Original Data'!$E$3:$E$39,'Part 1'!K7,'Original Data'!$B$3:$B$39,'Part 1'!$B16)</f>
        <v>0</v>
      </c>
      <c r="L16" s="1">
        <f>SUMIFS('Original Data'!$G$3:$G$39,'Original Data'!$E$3:$E$39,'Part 1'!K7,'Original Data'!$B$3:$B$39,'Part 1'!$B16)</f>
        <v>0</v>
      </c>
      <c r="M16" s="1">
        <f>SUMIFS('Original Data'!$I$3:$I$39,'Original Data'!$E$3:$E$39,'Part 1'!K7,'Original Data'!$B$3:$B$39,'Part 1'!$B16)</f>
        <v>0</v>
      </c>
      <c r="N16" s="1" t="e">
        <f t="shared" si="2"/>
        <v>#DIV/0!</v>
      </c>
      <c r="O16" s="1">
        <f>SUMIFS('Original Data'!$F$3:$F$39,'Original Data'!$E$3:$E$39,'Part 1'!O7,'Original Data'!$B$3:$B$39,'Part 1'!$B16)</f>
        <v>0</v>
      </c>
      <c r="P16" s="1">
        <f>SUMIFS('Original Data'!$G$3:$G$39,'Original Data'!$E$3:$E$39,'Part 1'!O7,'Original Data'!$B$3:$B$39,'Part 1'!$B16)</f>
        <v>0</v>
      </c>
      <c r="Q16" s="1">
        <f>SUMIFS('Original Data'!$I$3:$I$39,'Original Data'!$E$3:$E$39,'Part 1'!O7,'Original Data'!$B$3:$B$39,'Part 1'!$B16)</f>
        <v>0</v>
      </c>
      <c r="R16" s="1" t="e">
        <f t="shared" si="3"/>
        <v>#DIV/0!</v>
      </c>
      <c r="S16" s="1">
        <f>SUMIFS('Original Data'!$F$3:$F$39,'Original Data'!$E$3:$E$39,'Part 1'!S7,'Original Data'!$B$3:$B$39,'Part 1'!$B16)</f>
        <v>0</v>
      </c>
      <c r="T16" s="1">
        <f>SUMIFS('Original Data'!$G$3:$G$39,'Original Data'!$E$3:$E$39,'Part 1'!S7,'Original Data'!$B$3:$B$39,'Part 1'!$B16)</f>
        <v>0</v>
      </c>
      <c r="U16" s="1">
        <f>SUMIFS('Original Data'!$I$3:$I$39,'Original Data'!$E$3:$E$39,'Part 1'!S7,'Original Data'!$B$3:$B$39,'Part 1'!$B16)</f>
        <v>0</v>
      </c>
      <c r="V16" s="1" t="e">
        <f t="shared" si="4"/>
        <v>#DIV/0!</v>
      </c>
      <c r="W16" s="1">
        <f>SUMIFS('Original Data'!$F$3:$F$39,'Original Data'!$E$3:$E$39,'Part 1'!W7,'Original Data'!$B$3:$B$39,'Part 1'!$B16)</f>
        <v>0</v>
      </c>
      <c r="X16" s="1">
        <f>SUMIFS('Original Data'!$G$3:$G$39,'Original Data'!$E$3:$E$39,'Part 1'!W7,'Original Data'!$B$3:$B$39,'Part 1'!$B16)</f>
        <v>0</v>
      </c>
      <c r="Y16" s="1">
        <f>SUMIFS('Original Data'!$I$3:$I$39,'Original Data'!$E$3:$E$39,'Part 1'!W7,'Original Data'!$B$3:$B$39,'Part 1'!$B16)</f>
        <v>0</v>
      </c>
      <c r="Z16" s="1" t="e">
        <f t="shared" si="5"/>
        <v>#DIV/0!</v>
      </c>
      <c r="AA16" s="1">
        <f>SUMIFS('Original Data'!$F$3:$F$39,'Original Data'!$E$3:$E$39,'Part 1'!AA7,'Original Data'!$B$3:$B$39,'Part 1'!$B16)</f>
        <v>0</v>
      </c>
      <c r="AB16" s="1">
        <f>SUMIFS('Original Data'!$G$3:$G$39,'Original Data'!$E$3:$E$39,'Part 1'!AA7,'Original Data'!$B$3:$B$39,'Part 1'!$B16)</f>
        <v>0</v>
      </c>
      <c r="AC16" s="1">
        <f>SUMIFS('Original Data'!$I$3:$I$39,'Original Data'!$E$3:$E$39,'Part 1'!AA7,'Original Data'!$B$3:$B$39,'Part 1'!$B16)</f>
        <v>0</v>
      </c>
      <c r="AD16" s="1" t="e">
        <f t="shared" si="6"/>
        <v>#DIV/0!</v>
      </c>
    </row>
    <row r="17" spans="2:30" hidden="1" x14ac:dyDescent="0.35">
      <c r="B17" s="1" t="s">
        <v>10</v>
      </c>
      <c r="C17" s="1">
        <f>SUMIFS('Original Data'!$F$3:$F$39,'Original Data'!$E$3:$E$39,'Part 1'!C7,'Original Data'!$B$3:$B$39,'Part 1'!$B17)</f>
        <v>0</v>
      </c>
      <c r="D17" s="1">
        <f>SUMIFS('Original Data'!$G$3:$G$39,'Original Data'!$E$3:$E$39,'Part 1'!C7,'Original Data'!$B$3:$B$39,'Part 1'!$B17)</f>
        <v>0</v>
      </c>
      <c r="E17" s="1">
        <f>SUMIFS('Original Data'!$I$3:$I$39,'Original Data'!$E$3:$E$39,'Part 1'!C7,'Original Data'!$B$3:$B$39,'Part 1'!$B17)</f>
        <v>0</v>
      </c>
      <c r="F17" s="1" t="e">
        <f t="shared" si="0"/>
        <v>#DIV/0!</v>
      </c>
      <c r="G17" s="1">
        <f>SUMIFS('Original Data'!$F$3:$F$39,'Original Data'!$E$3:$E$39,'Part 1'!G7,'Original Data'!$B$3:$B$39,'Part 1'!$B17)</f>
        <v>0</v>
      </c>
      <c r="H17" s="1">
        <f>SUMIFS('Original Data'!$G$3:$G$39,'Original Data'!$E$3:$E$39,'Part 1'!G7,'Original Data'!$B$3:$B$39,'Part 1'!$B17)</f>
        <v>0</v>
      </c>
      <c r="I17" s="1">
        <f>SUMIFS('Original Data'!$I$3:$I$39,'Original Data'!$E$3:$E$39,'Part 1'!G7,'Original Data'!$B$3:$B$39,'Part 1'!$B17)</f>
        <v>0</v>
      </c>
      <c r="J17" s="1" t="e">
        <f t="shared" si="1"/>
        <v>#DIV/0!</v>
      </c>
      <c r="K17" s="1">
        <f>SUMIFS('Original Data'!$F$3:$F$39,'Original Data'!$E$3:$E$39,'Part 1'!K7,'Original Data'!$B$3:$B$39,'Part 1'!$B17)</f>
        <v>0</v>
      </c>
      <c r="L17" s="1">
        <f>SUMIFS('Original Data'!$G$3:$G$39,'Original Data'!$E$3:$E$39,'Part 1'!K7,'Original Data'!$B$3:$B$39,'Part 1'!$B17)</f>
        <v>0</v>
      </c>
      <c r="M17" s="1">
        <f>SUMIFS('Original Data'!$I$3:$I$39,'Original Data'!$E$3:$E$39,'Part 1'!K7,'Original Data'!$B$3:$B$39,'Part 1'!$B17)</f>
        <v>0</v>
      </c>
      <c r="N17" s="1" t="e">
        <f t="shared" si="2"/>
        <v>#DIV/0!</v>
      </c>
      <c r="O17" s="1">
        <f>SUMIFS('Original Data'!$F$3:$F$39,'Original Data'!$E$3:$E$39,'Part 1'!O7,'Original Data'!$B$3:$B$39,'Part 1'!$B17)</f>
        <v>0</v>
      </c>
      <c r="P17" s="1">
        <f>SUMIFS('Original Data'!$G$3:$G$39,'Original Data'!$E$3:$E$39,'Part 1'!O7,'Original Data'!$B$3:$B$39,'Part 1'!$B17)</f>
        <v>0</v>
      </c>
      <c r="Q17" s="1">
        <f>SUMIFS('Original Data'!$I$3:$I$39,'Original Data'!$E$3:$E$39,'Part 1'!O7,'Original Data'!$B$3:$B$39,'Part 1'!$B17)</f>
        <v>0</v>
      </c>
      <c r="R17" s="1" t="e">
        <f t="shared" si="3"/>
        <v>#DIV/0!</v>
      </c>
      <c r="S17" s="1">
        <f>SUMIFS('Original Data'!$F$3:$F$39,'Original Data'!$E$3:$E$39,'Part 1'!S7,'Original Data'!$B$3:$B$39,'Part 1'!$B17)</f>
        <v>0</v>
      </c>
      <c r="T17" s="1">
        <f>SUMIFS('Original Data'!$G$3:$G$39,'Original Data'!$E$3:$E$39,'Part 1'!S7,'Original Data'!$B$3:$B$39,'Part 1'!$B17)</f>
        <v>0</v>
      </c>
      <c r="U17" s="1">
        <f>SUMIFS('Original Data'!$I$3:$I$39,'Original Data'!$E$3:$E$39,'Part 1'!S7,'Original Data'!$B$3:$B$39,'Part 1'!$B17)</f>
        <v>0</v>
      </c>
      <c r="V17" s="1" t="e">
        <f t="shared" si="4"/>
        <v>#DIV/0!</v>
      </c>
      <c r="W17" s="1">
        <f>SUMIFS('Original Data'!$F$3:$F$39,'Original Data'!$E$3:$E$39,'Part 1'!W7,'Original Data'!$B$3:$B$39,'Part 1'!$B17)</f>
        <v>0</v>
      </c>
      <c r="X17" s="1">
        <f>SUMIFS('Original Data'!$G$3:$G$39,'Original Data'!$E$3:$E$39,'Part 1'!W7,'Original Data'!$B$3:$B$39,'Part 1'!$B17)</f>
        <v>0</v>
      </c>
      <c r="Y17" s="1">
        <f>SUMIFS('Original Data'!$I$3:$I$39,'Original Data'!$E$3:$E$39,'Part 1'!W7,'Original Data'!$B$3:$B$39,'Part 1'!$B17)</f>
        <v>0</v>
      </c>
      <c r="Z17" s="1" t="e">
        <f t="shared" si="5"/>
        <v>#DIV/0!</v>
      </c>
      <c r="AA17" s="1">
        <f>SUMIFS('Original Data'!$F$3:$F$39,'Original Data'!$E$3:$E$39,'Part 1'!AA7,'Original Data'!$B$3:$B$39,'Part 1'!$B17)</f>
        <v>0</v>
      </c>
      <c r="AB17" s="1">
        <f>SUMIFS('Original Data'!$G$3:$G$39,'Original Data'!$E$3:$E$39,'Part 1'!AA7,'Original Data'!$B$3:$B$39,'Part 1'!$B17)</f>
        <v>0</v>
      </c>
      <c r="AC17" s="1">
        <f>SUMIFS('Original Data'!$I$3:$I$39,'Original Data'!$E$3:$E$39,'Part 1'!AA7,'Original Data'!$B$3:$B$39,'Part 1'!$B17)</f>
        <v>0</v>
      </c>
      <c r="AD17" s="1" t="e">
        <f t="shared" si="6"/>
        <v>#DIV/0!</v>
      </c>
    </row>
    <row r="18" spans="2:30" x14ac:dyDescent="0.35">
      <c r="B18" s="22" t="s">
        <v>50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spans="2:30" x14ac:dyDescent="0.3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2:30" x14ac:dyDescent="0.35">
      <c r="B20" s="16" t="s">
        <v>42</v>
      </c>
    </row>
    <row r="21" spans="2:30" ht="5" customHeight="1" x14ac:dyDescent="0.35"/>
    <row r="22" spans="2:30" x14ac:dyDescent="0.35">
      <c r="B22" s="20" t="s">
        <v>0</v>
      </c>
      <c r="C22" s="20" t="s">
        <v>16</v>
      </c>
      <c r="D22" s="20" t="s">
        <v>15</v>
      </c>
      <c r="E22" s="20" t="s">
        <v>13</v>
      </c>
      <c r="F22" s="20" t="s">
        <v>23</v>
      </c>
      <c r="G22" s="20" t="s">
        <v>17</v>
      </c>
      <c r="H22" s="20" t="s">
        <v>19</v>
      </c>
      <c r="I22" s="20" t="s">
        <v>21</v>
      </c>
    </row>
    <row r="23" spans="2:30" x14ac:dyDescent="0.35">
      <c r="B23" s="21" t="s">
        <v>4</v>
      </c>
      <c r="C23" s="24">
        <f t="shared" ref="C23:I26" si="7">INDEX($C$7:$AD$12,MATCH($B23,$B$7:$B$12,0),MATCH(C$22,$C$7:$AD$7,0)+3)</f>
        <v>13.780056145490052</v>
      </c>
      <c r="D23" s="24">
        <f t="shared" si="7"/>
        <v>13.561577546576338</v>
      </c>
      <c r="E23" s="24">
        <f t="shared" si="7"/>
        <v>14.014517029592406</v>
      </c>
      <c r="F23" s="24">
        <f t="shared" si="7"/>
        <v>13.107400946922501</v>
      </c>
      <c r="G23" s="24">
        <f t="shared" si="7"/>
        <v>11.987084622628817</v>
      </c>
      <c r="H23" s="24">
        <f t="shared" si="7"/>
        <v>12.430632630410654</v>
      </c>
      <c r="I23" s="24">
        <f t="shared" si="7"/>
        <v>12.118912080961417</v>
      </c>
    </row>
    <row r="24" spans="2:30" x14ac:dyDescent="0.35">
      <c r="B24" s="21" t="s">
        <v>5</v>
      </c>
      <c r="C24" s="24">
        <f t="shared" si="7"/>
        <v>27.510917030567686</v>
      </c>
      <c r="D24" s="24">
        <f t="shared" si="7"/>
        <v>26.238145416227606</v>
      </c>
      <c r="E24" s="24">
        <f t="shared" si="7"/>
        <v>25.909592061742007</v>
      </c>
      <c r="F24" s="24">
        <f t="shared" si="7"/>
        <v>29.913473423980221</v>
      </c>
      <c r="G24" s="24">
        <f t="shared" si="7"/>
        <v>25.779036827195469</v>
      </c>
      <c r="H24" s="24">
        <f t="shared" si="7"/>
        <v>23.394495412844037</v>
      </c>
      <c r="I24" s="24">
        <f t="shared" si="7"/>
        <v>27.044025157232703</v>
      </c>
    </row>
    <row r="25" spans="2:30" x14ac:dyDescent="0.35">
      <c r="B25" s="21" t="s">
        <v>6</v>
      </c>
      <c r="C25" s="24">
        <f t="shared" si="7"/>
        <v>40.566037735849058</v>
      </c>
      <c r="D25" s="24">
        <f t="shared" si="7"/>
        <v>41.75257731958763</v>
      </c>
      <c r="E25" s="24">
        <f t="shared" si="7"/>
        <v>40.526315789473685</v>
      </c>
      <c r="F25" s="24">
        <f t="shared" si="7"/>
        <v>40.55944055944056</v>
      </c>
      <c r="G25" s="24">
        <f t="shared" si="7"/>
        <v>35.220125786163521</v>
      </c>
      <c r="H25" s="24">
        <f t="shared" si="7"/>
        <v>36.307692307692307</v>
      </c>
      <c r="I25" s="24">
        <f t="shared" si="7"/>
        <v>35.180055401662052</v>
      </c>
    </row>
    <row r="26" spans="2:30" x14ac:dyDescent="0.35">
      <c r="B26" s="21" t="s">
        <v>7</v>
      </c>
      <c r="C26" s="24">
        <f t="shared" si="7"/>
        <v>16.73469387755102</v>
      </c>
      <c r="D26" s="24">
        <f t="shared" si="7"/>
        <v>23.392461197339248</v>
      </c>
      <c r="E26" s="24">
        <f t="shared" si="7"/>
        <v>21.132596685082873</v>
      </c>
      <c r="F26" s="24">
        <f t="shared" si="7"/>
        <v>19.463087248322147</v>
      </c>
      <c r="G26" s="24">
        <f t="shared" si="7"/>
        <v>18.478260869565219</v>
      </c>
      <c r="H26" s="24">
        <f t="shared" si="7"/>
        <v>21.3855421686747</v>
      </c>
      <c r="I26" s="24">
        <f t="shared" si="7"/>
        <v>27.173913043478258</v>
      </c>
    </row>
    <row r="27" spans="2:30" ht="14.5" hidden="1" customHeight="1" x14ac:dyDescent="0.35">
      <c r="B27" s="1" t="s">
        <v>8</v>
      </c>
      <c r="C27" s="1" t="e">
        <f>F13</f>
        <v>#DIV/0!</v>
      </c>
    </row>
    <row r="28" spans="2:30" ht="14.5" hidden="1" customHeight="1" x14ac:dyDescent="0.35">
      <c r="B28" s="1" t="s">
        <v>9</v>
      </c>
      <c r="C28" s="1" t="e">
        <f>F14</f>
        <v>#DIV/0!</v>
      </c>
    </row>
    <row r="29" spans="2:30" ht="14.5" hidden="1" customHeight="1" x14ac:dyDescent="0.35">
      <c r="B29" s="1" t="s">
        <v>8</v>
      </c>
      <c r="C29" s="1" t="e">
        <f>F15</f>
        <v>#DIV/0!</v>
      </c>
    </row>
    <row r="30" spans="2:30" ht="14.5" hidden="1" customHeight="1" x14ac:dyDescent="0.35">
      <c r="B30" s="1" t="s">
        <v>9</v>
      </c>
      <c r="C30" s="1" t="e">
        <f>F16</f>
        <v>#DIV/0!</v>
      </c>
    </row>
    <row r="31" spans="2:30" hidden="1" x14ac:dyDescent="0.35">
      <c r="B31" s="1" t="s">
        <v>10</v>
      </c>
      <c r="C31" s="1" t="e">
        <f>F17</f>
        <v>#DIV/0!</v>
      </c>
    </row>
    <row r="33" spans="2:15" x14ac:dyDescent="0.35">
      <c r="B33" s="7" t="s">
        <v>53</v>
      </c>
    </row>
    <row r="34" spans="2:15" ht="5" customHeight="1" x14ac:dyDescent="0.35"/>
    <row r="35" spans="2:15" x14ac:dyDescent="0.35">
      <c r="B35" s="20" t="s">
        <v>0</v>
      </c>
      <c r="C35" s="20" t="s">
        <v>16</v>
      </c>
      <c r="D35" s="20" t="s">
        <v>15</v>
      </c>
      <c r="E35" s="20" t="s">
        <v>13</v>
      </c>
      <c r="F35" s="20" t="s">
        <v>23</v>
      </c>
      <c r="G35" s="20" t="s">
        <v>17</v>
      </c>
      <c r="H35" s="20" t="s">
        <v>19</v>
      </c>
      <c r="I35" s="20" t="s">
        <v>21</v>
      </c>
      <c r="J35" s="20" t="s">
        <v>36</v>
      </c>
      <c r="L35" s="40" t="s">
        <v>52</v>
      </c>
      <c r="M35" s="40"/>
      <c r="N35" s="28">
        <v>180</v>
      </c>
    </row>
    <row r="36" spans="2:15" x14ac:dyDescent="0.35">
      <c r="B36" s="21" t="s">
        <v>4</v>
      </c>
      <c r="C36" s="26">
        <v>8.7820895566723571</v>
      </c>
      <c r="D36" s="26">
        <v>8.5024851269923474</v>
      </c>
      <c r="E36" s="26">
        <v>9.0899664193870127</v>
      </c>
      <c r="F36" s="26">
        <v>7.8611164202996333</v>
      </c>
      <c r="G36" s="26">
        <v>7.2150959489155468</v>
      </c>
      <c r="H36" s="26">
        <v>7.8850034453263023</v>
      </c>
      <c r="I36" s="26">
        <v>6.4642430824068011</v>
      </c>
      <c r="J36" s="27">
        <f>SUM(C36:I36)</f>
        <v>55.800000000000004</v>
      </c>
      <c r="K36" s="8"/>
      <c r="L36" s="40" t="s">
        <v>51</v>
      </c>
      <c r="M36" s="40"/>
      <c r="N36" s="23">
        <v>0.31</v>
      </c>
      <c r="O36" s="27">
        <f>N36*$N$35</f>
        <v>55.8</v>
      </c>
    </row>
    <row r="37" spans="2:15" x14ac:dyDescent="0.35">
      <c r="B37" s="21" t="s">
        <v>5</v>
      </c>
      <c r="C37" s="26">
        <v>8.6336801373271257</v>
      </c>
      <c r="D37" s="26">
        <v>6.862040639476275</v>
      </c>
      <c r="E37" s="26">
        <v>6.4014708984951891</v>
      </c>
      <c r="F37" s="26">
        <v>12.05282487894422</v>
      </c>
      <c r="G37" s="26">
        <v>8.2718891674694532</v>
      </c>
      <c r="H37" s="26">
        <v>5.580000000000001</v>
      </c>
      <c r="I37" s="26">
        <v>7.9980942782877369</v>
      </c>
      <c r="J37" s="27">
        <f t="shared" ref="J37:J39" si="8">SUM(C37:I37)</f>
        <v>55.8</v>
      </c>
      <c r="K37" s="8"/>
      <c r="L37" s="40" t="s">
        <v>5</v>
      </c>
      <c r="M37" s="40"/>
      <c r="N37" s="23">
        <v>0.31</v>
      </c>
      <c r="O37" s="27">
        <f t="shared" ref="O37:O39" si="9">N37*$N$35</f>
        <v>55.8</v>
      </c>
    </row>
    <row r="38" spans="2:15" x14ac:dyDescent="0.35">
      <c r="B38" s="21" t="s">
        <v>6</v>
      </c>
      <c r="C38" s="26">
        <v>5.5211310925028121</v>
      </c>
      <c r="D38" s="26">
        <v>6.1577683153927385</v>
      </c>
      <c r="E38" s="26">
        <v>5.5001621082907191</v>
      </c>
      <c r="F38" s="26">
        <v>5.5176504285613897</v>
      </c>
      <c r="G38" s="26">
        <v>3.7418999508186457</v>
      </c>
      <c r="H38" s="26">
        <v>4.3413881044337028</v>
      </c>
      <c r="I38" s="26">
        <v>3.4200000000000004</v>
      </c>
      <c r="J38" s="27">
        <f t="shared" si="8"/>
        <v>34.20000000000001</v>
      </c>
      <c r="K38" s="8"/>
      <c r="L38" s="40" t="s">
        <v>6</v>
      </c>
      <c r="M38" s="40"/>
      <c r="N38" s="23">
        <v>0.19</v>
      </c>
      <c r="O38" s="27">
        <f t="shared" si="9"/>
        <v>34.200000000000003</v>
      </c>
    </row>
    <row r="39" spans="2:15" x14ac:dyDescent="0.35">
      <c r="B39" s="21" t="s">
        <v>7</v>
      </c>
      <c r="C39" s="26">
        <v>3.4199999999997743</v>
      </c>
      <c r="D39" s="26">
        <v>5.7574516614611957</v>
      </c>
      <c r="E39" s="26">
        <v>4.5546000315856769</v>
      </c>
      <c r="F39" s="26">
        <v>3.6808849703086923</v>
      </c>
      <c r="G39" s="26">
        <v>3.7060041720164398</v>
      </c>
      <c r="H39" s="26">
        <v>5.3221634549261347</v>
      </c>
      <c r="I39" s="26">
        <v>7.7588957097012088</v>
      </c>
      <c r="J39" s="27">
        <f t="shared" si="8"/>
        <v>34.199999999999122</v>
      </c>
      <c r="K39" s="8"/>
      <c r="L39" s="40" t="s">
        <v>7</v>
      </c>
      <c r="M39" s="40"/>
      <c r="N39" s="23">
        <v>0.19</v>
      </c>
      <c r="O39" s="27">
        <f t="shared" si="9"/>
        <v>34.200000000000003</v>
      </c>
    </row>
    <row r="40" spans="2:15" x14ac:dyDescent="0.35">
      <c r="B40" s="21" t="s">
        <v>36</v>
      </c>
      <c r="C40" s="27">
        <f t="shared" ref="C40:H40" si="10">SUM(C36:C39)</f>
        <v>26.35690078650207</v>
      </c>
      <c r="D40" s="27">
        <f t="shared" si="10"/>
        <v>27.279745743322557</v>
      </c>
      <c r="E40" s="27">
        <f t="shared" si="10"/>
        <v>25.546199457758597</v>
      </c>
      <c r="F40" s="27">
        <f t="shared" si="10"/>
        <v>29.112476698113934</v>
      </c>
      <c r="G40" s="27">
        <f t="shared" si="10"/>
        <v>22.934889239220084</v>
      </c>
      <c r="H40" s="27">
        <f t="shared" si="10"/>
        <v>23.128555004686142</v>
      </c>
      <c r="I40" s="27">
        <f>SUM(I36:I39)</f>
        <v>25.641233070395749</v>
      </c>
      <c r="J40" s="27">
        <f>SUM(J36:J39)</f>
        <v>179.99999999999915</v>
      </c>
    </row>
    <row r="41" spans="2:15" x14ac:dyDescent="0.35">
      <c r="C41" s="4"/>
    </row>
    <row r="42" spans="2:15" x14ac:dyDescent="0.35">
      <c r="B42" s="7" t="s">
        <v>38</v>
      </c>
    </row>
    <row r="43" spans="2:15" ht="5" customHeight="1" x14ac:dyDescent="0.35"/>
    <row r="44" spans="2:15" ht="15" customHeight="1" x14ac:dyDescent="0.35">
      <c r="C44" s="49" t="s">
        <v>48</v>
      </c>
      <c r="D44" s="49" t="s">
        <v>61</v>
      </c>
      <c r="E44" s="49" t="s">
        <v>62</v>
      </c>
      <c r="F44" s="49" t="s">
        <v>63</v>
      </c>
      <c r="G44" s="49" t="s">
        <v>64</v>
      </c>
      <c r="H44" s="49" t="s">
        <v>65</v>
      </c>
      <c r="I44" s="49" t="s">
        <v>66</v>
      </c>
      <c r="J44" t="s">
        <v>67</v>
      </c>
    </row>
    <row r="45" spans="2:15" x14ac:dyDescent="0.35">
      <c r="B45" s="20" t="s">
        <v>0</v>
      </c>
      <c r="C45" s="20" t="s">
        <v>16</v>
      </c>
      <c r="D45" s="20" t="s">
        <v>15</v>
      </c>
      <c r="E45" s="20" t="s">
        <v>13</v>
      </c>
      <c r="F45" s="20" t="s">
        <v>23</v>
      </c>
      <c r="G45" s="20" t="s">
        <v>17</v>
      </c>
      <c r="H45" s="20" t="s">
        <v>19</v>
      </c>
      <c r="I45" s="20" t="s">
        <v>21</v>
      </c>
      <c r="J45" s="20" t="s">
        <v>36</v>
      </c>
      <c r="L45" s="41" t="s">
        <v>54</v>
      </c>
      <c r="M45" s="41"/>
      <c r="N45" s="42">
        <f>_xlfn.VAR.P(C46:I49)</f>
        <v>1.0000000063072028E-3</v>
      </c>
    </row>
    <row r="46" spans="2:15" x14ac:dyDescent="0.35">
      <c r="B46" s="21" t="s">
        <v>4</v>
      </c>
      <c r="C46" s="33">
        <f>C36/$J36</f>
        <v>0.15738511750308881</v>
      </c>
      <c r="D46" s="33">
        <f t="shared" ref="D46:I46" si="11">D36/$J36</f>
        <v>0.15237428542997036</v>
      </c>
      <c r="E46" s="33">
        <f t="shared" si="11"/>
        <v>0.16290262400335148</v>
      </c>
      <c r="F46" s="33">
        <f t="shared" si="11"/>
        <v>0.14088022258601493</v>
      </c>
      <c r="G46" s="33">
        <f t="shared" si="11"/>
        <v>0.12930279478343273</v>
      </c>
      <c r="H46" s="33">
        <f t="shared" si="11"/>
        <v>0.14130830547179751</v>
      </c>
      <c r="I46" s="33">
        <f t="shared" si="11"/>
        <v>0.1158466502223441</v>
      </c>
      <c r="J46" s="29">
        <f>SUM(C46:I46)</f>
        <v>0.99999999999999989</v>
      </c>
      <c r="L46" s="41"/>
      <c r="M46" s="41"/>
      <c r="N46" s="42"/>
    </row>
    <row r="47" spans="2:15" x14ac:dyDescent="0.35">
      <c r="B47" s="21" t="s">
        <v>5</v>
      </c>
      <c r="C47" s="34">
        <f t="shared" ref="C47:I47" si="12">C37/$J37</f>
        <v>0.15472545048973343</v>
      </c>
      <c r="D47" s="34">
        <f t="shared" si="12"/>
        <v>0.12297563870029167</v>
      </c>
      <c r="E47" s="34">
        <f t="shared" si="12"/>
        <v>0.11472170068987794</v>
      </c>
      <c r="F47" s="34">
        <f t="shared" si="12"/>
        <v>0.21600044585921541</v>
      </c>
      <c r="G47" s="34">
        <f t="shared" si="12"/>
        <v>0.14824174135249918</v>
      </c>
      <c r="H47" s="34">
        <f t="shared" si="12"/>
        <v>0.10000000000000002</v>
      </c>
      <c r="I47" s="34">
        <f t="shared" si="12"/>
        <v>0.14333502290838238</v>
      </c>
      <c r="J47" s="30">
        <f t="shared" ref="J47:J49" si="13">SUM(C47:I47)</f>
        <v>1</v>
      </c>
    </row>
    <row r="48" spans="2:15" x14ac:dyDescent="0.35">
      <c r="B48" s="21" t="s">
        <v>6</v>
      </c>
      <c r="C48" s="35">
        <f t="shared" ref="C48:I48" si="14">C38/$J38</f>
        <v>0.16143658165212896</v>
      </c>
      <c r="D48" s="35">
        <f t="shared" si="14"/>
        <v>0.1800517051284426</v>
      </c>
      <c r="E48" s="35">
        <f t="shared" si="14"/>
        <v>0.1608234534587929</v>
      </c>
      <c r="F48" s="35">
        <f t="shared" si="14"/>
        <v>0.16133480785267215</v>
      </c>
      <c r="G48" s="35">
        <f t="shared" si="14"/>
        <v>0.10941227926370306</v>
      </c>
      <c r="H48" s="35">
        <f t="shared" si="14"/>
        <v>0.12694117264426028</v>
      </c>
      <c r="I48" s="35">
        <f t="shared" si="14"/>
        <v>9.9999999999999978E-2</v>
      </c>
      <c r="J48" s="31">
        <f t="shared" si="13"/>
        <v>1</v>
      </c>
    </row>
    <row r="49" spans="2:11" x14ac:dyDescent="0.35">
      <c r="B49" s="21" t="s">
        <v>7</v>
      </c>
      <c r="C49" s="36">
        <f t="shared" ref="C49:I49" si="15">C39/$J39</f>
        <v>9.9999999999995967E-2</v>
      </c>
      <c r="D49" s="36">
        <f t="shared" si="15"/>
        <v>0.1683465398088112</v>
      </c>
      <c r="E49" s="36">
        <f t="shared" si="15"/>
        <v>0.13317543952005245</v>
      </c>
      <c r="F49" s="36">
        <f t="shared" si="15"/>
        <v>0.10762821550610488</v>
      </c>
      <c r="G49" s="36">
        <f t="shared" si="15"/>
        <v>0.10836269508820277</v>
      </c>
      <c r="H49" s="36">
        <f t="shared" si="15"/>
        <v>0.15561881447152839</v>
      </c>
      <c r="I49" s="36">
        <f t="shared" si="15"/>
        <v>0.22686829560530433</v>
      </c>
      <c r="J49" s="32">
        <f t="shared" si="13"/>
        <v>0.99999999999999989</v>
      </c>
    </row>
    <row r="51" spans="2:11" x14ac:dyDescent="0.35">
      <c r="B51" s="16" t="s">
        <v>68</v>
      </c>
      <c r="C51" s="4"/>
    </row>
    <row r="52" spans="2:11" ht="5" customHeight="1" x14ac:dyDescent="0.35">
      <c r="C52" s="4"/>
    </row>
    <row r="53" spans="2:11" x14ac:dyDescent="0.35">
      <c r="B53" s="20" t="s">
        <v>0</v>
      </c>
      <c r="C53" s="20" t="s">
        <v>16</v>
      </c>
      <c r="D53" s="20" t="s">
        <v>15</v>
      </c>
      <c r="E53" s="20" t="s">
        <v>13</v>
      </c>
      <c r="F53" s="20" t="s">
        <v>23</v>
      </c>
      <c r="G53" s="20" t="s">
        <v>17</v>
      </c>
      <c r="H53" s="20" t="s">
        <v>19</v>
      </c>
      <c r="I53" s="20" t="s">
        <v>21</v>
      </c>
      <c r="J53" s="20" t="s">
        <v>36</v>
      </c>
    </row>
    <row r="54" spans="2:11" x14ac:dyDescent="0.35">
      <c r="B54" s="21" t="s">
        <v>4</v>
      </c>
      <c r="C54" s="17">
        <f>C36*C23</f>
        <v>121.01768716566693</v>
      </c>
      <c r="D54" s="17">
        <f t="shared" ref="D54:I54" si="16">D36*D23</f>
        <v>115.30711138831867</v>
      </c>
      <c r="E54" s="17">
        <f t="shared" si="16"/>
        <v>127.3914891829224</v>
      </c>
      <c r="F54" s="17">
        <f t="shared" si="16"/>
        <v>103.03880481130344</v>
      </c>
      <c r="G54" s="17">
        <f t="shared" si="16"/>
        <v>86.487965700037023</v>
      </c>
      <c r="H54" s="17">
        <f t="shared" si="16"/>
        <v>98.015581118373561</v>
      </c>
      <c r="I54" s="17">
        <f t="shared" si="16"/>
        <v>78.339593585651045</v>
      </c>
      <c r="J54" s="17">
        <f>SUM(C54:I54)</f>
        <v>729.59823295227307</v>
      </c>
      <c r="K54" s="6"/>
    </row>
    <row r="55" spans="2:11" x14ac:dyDescent="0.35">
      <c r="B55" s="21" t="s">
        <v>5</v>
      </c>
      <c r="C55" s="17">
        <f t="shared" ref="C55:I55" si="17">C37*C24</f>
        <v>237.52045792646678</v>
      </c>
      <c r="D55" s="17">
        <f t="shared" si="17"/>
        <v>180.04722015064198</v>
      </c>
      <c r="E55" s="17">
        <f t="shared" si="17"/>
        <v>165.85949957512344</v>
      </c>
      <c r="F55" s="17">
        <f t="shared" si="17"/>
        <v>360.54185670018558</v>
      </c>
      <c r="G55" s="17">
        <f t="shared" si="17"/>
        <v>213.2413354786743</v>
      </c>
      <c r="H55" s="17">
        <f t="shared" si="17"/>
        <v>130.54128440366975</v>
      </c>
      <c r="I55" s="17">
        <f t="shared" si="17"/>
        <v>216.3006628719325</v>
      </c>
      <c r="J55" s="17">
        <f t="shared" ref="J55:J57" si="18">SUM(C55:I55)</f>
        <v>1504.0523171066943</v>
      </c>
    </row>
    <row r="56" spans="2:11" x14ac:dyDescent="0.35">
      <c r="B56" s="21" t="s">
        <v>6</v>
      </c>
      <c r="C56" s="17">
        <f t="shared" ref="C56:I56" si="19">C38*C25</f>
        <v>223.97041224303862</v>
      </c>
      <c r="D56" s="17">
        <f t="shared" si="19"/>
        <v>257.10269770454215</v>
      </c>
      <c r="E56" s="17">
        <f t="shared" si="19"/>
        <v>222.90130649388703</v>
      </c>
      <c r="F56" s="17">
        <f t="shared" si="19"/>
        <v>223.79281458500742</v>
      </c>
      <c r="G56" s="17">
        <f t="shared" si="19"/>
        <v>131.79018694707179</v>
      </c>
      <c r="H56" s="17">
        <f t="shared" si="19"/>
        <v>157.62578348405444</v>
      </c>
      <c r="I56" s="17">
        <f t="shared" si="19"/>
        <v>120.31578947368423</v>
      </c>
      <c r="J56" s="17">
        <f t="shared" si="18"/>
        <v>1337.4989909312856</v>
      </c>
    </row>
    <row r="57" spans="2:11" x14ac:dyDescent="0.35">
      <c r="B57" s="21" t="s">
        <v>7</v>
      </c>
      <c r="C57" s="17">
        <f t="shared" ref="C57:I57" si="20">C39*C26</f>
        <v>57.232653061220716</v>
      </c>
      <c r="D57" s="17">
        <f t="shared" si="20"/>
        <v>134.68096458628742</v>
      </c>
      <c r="E57" s="17">
        <f t="shared" si="20"/>
        <v>96.250525529365831</v>
      </c>
      <c r="F57" s="17">
        <f t="shared" si="20"/>
        <v>71.641385328155749</v>
      </c>
      <c r="G57" s="17">
        <f t="shared" si="20"/>
        <v>68.48051187421683</v>
      </c>
      <c r="H57" s="17">
        <f t="shared" si="20"/>
        <v>113.81735099390228</v>
      </c>
      <c r="I57" s="17">
        <f t="shared" si="20"/>
        <v>210.83955732883717</v>
      </c>
      <c r="J57" s="17">
        <f t="shared" si="18"/>
        <v>752.94294870198598</v>
      </c>
    </row>
    <row r="58" spans="2:11" x14ac:dyDescent="0.35">
      <c r="B58" s="21" t="s">
        <v>36</v>
      </c>
      <c r="C58" s="51">
        <f t="shared" ref="C58:I58" si="21">SUM(C54:C57)</f>
        <v>639.74121039639306</v>
      </c>
      <c r="D58" s="51">
        <f t="shared" si="21"/>
        <v>687.13799382979028</v>
      </c>
      <c r="E58" s="51">
        <f t="shared" si="21"/>
        <v>612.40282078129871</v>
      </c>
      <c r="F58" s="51">
        <f t="shared" si="21"/>
        <v>759.01486142465217</v>
      </c>
      <c r="G58" s="51">
        <f t="shared" si="21"/>
        <v>500</v>
      </c>
      <c r="H58" s="51">
        <f t="shared" si="21"/>
        <v>500.00000000000006</v>
      </c>
      <c r="I58" s="51">
        <f t="shared" si="21"/>
        <v>625.79560326010494</v>
      </c>
      <c r="J58" s="48">
        <f>SUM(C58:I58)</f>
        <v>4324.0924896922388</v>
      </c>
    </row>
    <row r="59" spans="2:11" x14ac:dyDescent="0.35">
      <c r="B59" s="21" t="s">
        <v>37</v>
      </c>
      <c r="C59" s="50">
        <v>500</v>
      </c>
      <c r="D59" s="50">
        <v>500</v>
      </c>
      <c r="E59" s="50">
        <v>500</v>
      </c>
      <c r="F59" s="50">
        <v>500</v>
      </c>
      <c r="G59" s="50">
        <v>500</v>
      </c>
      <c r="H59" s="50">
        <v>500</v>
      </c>
      <c r="I59" s="50">
        <v>500</v>
      </c>
      <c r="J59" s="18"/>
    </row>
    <row r="66" spans="3:3" x14ac:dyDescent="0.35">
      <c r="C66" s="5"/>
    </row>
    <row r="101" spans="3:3" x14ac:dyDescent="0.35">
      <c r="C101" s="1">
        <f>F20</f>
        <v>0</v>
      </c>
    </row>
    <row r="102" spans="3:3" x14ac:dyDescent="0.35">
      <c r="C102" s="1">
        <f>F21</f>
        <v>0</v>
      </c>
    </row>
    <row r="103" spans="3:3" x14ac:dyDescent="0.35">
      <c r="C103" s="1" t="str">
        <f>F22</f>
        <v>Thursday</v>
      </c>
    </row>
    <row r="104" spans="3:3" x14ac:dyDescent="0.35">
      <c r="C104" s="1" t="e">
        <f>#REF!</f>
        <v>#REF!</v>
      </c>
    </row>
    <row r="105" spans="3:3" x14ac:dyDescent="0.35">
      <c r="C105" s="1">
        <f>F23</f>
        <v>13.107400946922501</v>
      </c>
    </row>
  </sheetData>
  <mergeCells count="14">
    <mergeCell ref="L39:M39"/>
    <mergeCell ref="L45:M46"/>
    <mergeCell ref="N45:N46"/>
    <mergeCell ref="C7:F7"/>
    <mergeCell ref="G7:J7"/>
    <mergeCell ref="L36:M36"/>
    <mergeCell ref="L37:M37"/>
    <mergeCell ref="L38:M38"/>
    <mergeCell ref="W7:Z7"/>
    <mergeCell ref="S7:V7"/>
    <mergeCell ref="O7:R7"/>
    <mergeCell ref="AA7:AD7"/>
    <mergeCell ref="L35:M35"/>
    <mergeCell ref="K7:N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B2:E16"/>
  <sheetViews>
    <sheetView showGridLines="0" zoomScale="80" zoomScaleNormal="80" workbookViewId="0">
      <selection activeCell="B3" sqref="B3"/>
    </sheetView>
  </sheetViews>
  <sheetFormatPr defaultRowHeight="14.5" x14ac:dyDescent="0.35"/>
  <cols>
    <col min="1" max="1" width="4.08984375" customWidth="1"/>
    <col min="2" max="2" width="35.36328125" bestFit="1" customWidth="1"/>
    <col min="3" max="3" width="14.453125" customWidth="1"/>
    <col min="4" max="4" width="11.36328125" customWidth="1"/>
    <col min="5" max="5" width="11.36328125" bestFit="1" customWidth="1"/>
  </cols>
  <sheetData>
    <row r="2" spans="2:5" ht="18.5" x14ac:dyDescent="0.45">
      <c r="B2" s="52" t="s">
        <v>69</v>
      </c>
    </row>
    <row r="4" spans="2:5" x14ac:dyDescent="0.35">
      <c r="C4" s="20" t="s">
        <v>1</v>
      </c>
      <c r="D4" s="20" t="s">
        <v>2</v>
      </c>
      <c r="E4" s="20" t="s">
        <v>43</v>
      </c>
    </row>
    <row r="5" spans="2:5" x14ac:dyDescent="0.35">
      <c r="B5" s="43" t="s">
        <v>45</v>
      </c>
      <c r="C5" s="44">
        <v>0.27</v>
      </c>
      <c r="D5" s="44">
        <v>0.38</v>
      </c>
      <c r="E5" s="44">
        <v>0.84</v>
      </c>
    </row>
    <row r="6" spans="2:5" x14ac:dyDescent="0.35">
      <c r="B6" s="43" t="s">
        <v>44</v>
      </c>
      <c r="C6" s="44">
        <v>250</v>
      </c>
      <c r="D6" s="44">
        <v>150</v>
      </c>
      <c r="E6" s="44">
        <v>0</v>
      </c>
    </row>
    <row r="7" spans="2:5" x14ac:dyDescent="0.35">
      <c r="B7" s="43" t="s">
        <v>55</v>
      </c>
      <c r="C7" s="47">
        <v>180.00000000000182</v>
      </c>
      <c r="D7" s="47">
        <v>0</v>
      </c>
      <c r="E7" s="47">
        <v>0</v>
      </c>
    </row>
    <row r="8" spans="2:5" x14ac:dyDescent="0.35">
      <c r="B8" s="43" t="s">
        <v>56</v>
      </c>
      <c r="C8" s="47">
        <v>1</v>
      </c>
      <c r="D8" s="47">
        <v>0</v>
      </c>
      <c r="E8" s="47">
        <v>0</v>
      </c>
    </row>
    <row r="9" spans="2:5" x14ac:dyDescent="0.35">
      <c r="B9" s="43" t="s">
        <v>3</v>
      </c>
      <c r="C9" s="45"/>
      <c r="D9" s="45"/>
      <c r="E9" s="45"/>
    </row>
    <row r="10" spans="2:5" x14ac:dyDescent="0.35">
      <c r="B10" s="43" t="s">
        <v>46</v>
      </c>
      <c r="C10" s="44">
        <f>SUM(C7:E7)</f>
        <v>180.00000000000182</v>
      </c>
      <c r="D10" s="45"/>
      <c r="E10" s="45"/>
    </row>
    <row r="11" spans="2:5" x14ac:dyDescent="0.35">
      <c r="B11" s="43" t="s">
        <v>47</v>
      </c>
      <c r="C11" s="45">
        <f t="array" ref="C11">SUM(C7:E7/C5:E5)</f>
        <v>666.66666666667334</v>
      </c>
      <c r="D11" s="45"/>
      <c r="E11" s="45"/>
    </row>
    <row r="12" spans="2:5" x14ac:dyDescent="0.35">
      <c r="B12" s="43" t="s">
        <v>48</v>
      </c>
      <c r="C12" s="46">
        <v>10000</v>
      </c>
      <c r="D12" s="45"/>
      <c r="E12" s="45"/>
    </row>
    <row r="13" spans="2:5" x14ac:dyDescent="0.35">
      <c r="B13" s="43" t="s">
        <v>57</v>
      </c>
      <c r="C13" s="45">
        <f>C7-C12*C8</f>
        <v>-9819.9999999999982</v>
      </c>
      <c r="D13" s="45"/>
      <c r="E13" s="45"/>
    </row>
    <row r="14" spans="2:5" x14ac:dyDescent="0.35">
      <c r="B14" s="43" t="s">
        <v>58</v>
      </c>
      <c r="C14" s="45">
        <f>D7-C12*D8</f>
        <v>0</v>
      </c>
      <c r="D14" s="45"/>
      <c r="E14" s="45"/>
    </row>
    <row r="15" spans="2:5" x14ac:dyDescent="0.35">
      <c r="B15" s="43" t="s">
        <v>59</v>
      </c>
      <c r="C15" s="45">
        <f>E7-C12*E8</f>
        <v>0</v>
      </c>
      <c r="D15" s="45"/>
      <c r="E15" s="45"/>
    </row>
    <row r="16" spans="2:5" x14ac:dyDescent="0.35">
      <c r="B16" s="43" t="s">
        <v>60</v>
      </c>
      <c r="C16" s="48">
        <f>C6*C8+D6*D8+C7+D7+E7+E6*E8</f>
        <v>430.00000000000182</v>
      </c>
      <c r="D16" s="45"/>
      <c r="E16" s="4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 Data</vt:lpstr>
      <vt:lpstr>Part 1</vt:lpstr>
      <vt:lpstr>Part 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</dc:creator>
  <cp:lastModifiedBy>Ankur</cp:lastModifiedBy>
  <dcterms:created xsi:type="dcterms:W3CDTF">2017-11-27T21:28:33Z</dcterms:created>
  <dcterms:modified xsi:type="dcterms:W3CDTF">2017-12-18T00:07:32Z</dcterms:modified>
</cp:coreProperties>
</file>