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siddharthjain/Desktop/Desktop/Academics/Fall/MGMT - 6100/Winter_Project/Files/"/>
    </mc:Choice>
  </mc:AlternateContent>
  <bookViews>
    <workbookView xWindow="0" yWindow="460" windowWidth="28800" windowHeight="16480" tabRatio="500"/>
  </bookViews>
  <sheets>
    <sheet name="Proportions - CA_N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F63" i="1"/>
  <c r="C64" i="1"/>
  <c r="C63" i="1"/>
  <c r="C60" i="1"/>
  <c r="E60" i="1"/>
  <c r="F60" i="1"/>
  <c r="C61" i="1"/>
  <c r="E61" i="1"/>
  <c r="F61" i="1"/>
  <c r="B61" i="1"/>
  <c r="B60" i="1"/>
  <c r="F58" i="1"/>
  <c r="F57" i="1"/>
  <c r="E58" i="1"/>
  <c r="E57" i="1"/>
  <c r="C58" i="1"/>
  <c r="B58" i="1"/>
  <c r="C57" i="1"/>
  <c r="B57" i="1"/>
  <c r="F54" i="1"/>
  <c r="E54" i="1"/>
  <c r="C54" i="1"/>
  <c r="B54" i="1"/>
  <c r="D53" i="1"/>
  <c r="G52" i="1"/>
  <c r="G53" i="1"/>
  <c r="G51" i="1"/>
  <c r="D52" i="1"/>
  <c r="D51" i="1"/>
  <c r="C53" i="1"/>
  <c r="E53" i="1"/>
  <c r="F53" i="1"/>
  <c r="B53" i="1"/>
  <c r="E16" i="1"/>
  <c r="H16" i="1"/>
  <c r="F22" i="1"/>
  <c r="E22" i="1"/>
  <c r="C5" i="1"/>
  <c r="F5" i="1"/>
  <c r="E18" i="1"/>
  <c r="B5" i="1"/>
  <c r="E5" i="1"/>
  <c r="D18" i="1"/>
  <c r="E17" i="1"/>
  <c r="D17" i="1"/>
  <c r="D16" i="1"/>
  <c r="F45" i="1"/>
  <c r="C45" i="1"/>
  <c r="F44" i="1"/>
  <c r="C44" i="1"/>
  <c r="F40" i="1"/>
  <c r="F41" i="1"/>
  <c r="F42" i="1"/>
  <c r="E41" i="1"/>
  <c r="E42" i="1"/>
  <c r="E40" i="1"/>
  <c r="C40" i="1"/>
  <c r="C41" i="1"/>
  <c r="C42" i="1"/>
  <c r="B41" i="1"/>
  <c r="B42" i="1"/>
  <c r="B40" i="1"/>
  <c r="F37" i="1"/>
  <c r="F38" i="1"/>
  <c r="F36" i="1"/>
  <c r="E37" i="1"/>
  <c r="E38" i="1"/>
  <c r="E36" i="1"/>
  <c r="C37" i="1"/>
  <c r="C38" i="1"/>
  <c r="C36" i="1"/>
  <c r="B37" i="1"/>
  <c r="B38" i="1"/>
  <c r="B36" i="1"/>
  <c r="F34" i="1"/>
  <c r="E34" i="1"/>
  <c r="C34" i="1"/>
  <c r="B34" i="1"/>
  <c r="G31" i="1"/>
  <c r="G32" i="1"/>
  <c r="G33" i="1"/>
  <c r="G30" i="1"/>
  <c r="F33" i="1"/>
  <c r="E33" i="1"/>
  <c r="D33" i="1"/>
  <c r="C33" i="1"/>
  <c r="B33" i="1"/>
  <c r="D31" i="1"/>
  <c r="D32" i="1"/>
  <c r="D30" i="1"/>
  <c r="I18" i="1"/>
  <c r="F18" i="1"/>
  <c r="G18" i="1"/>
  <c r="H18" i="1"/>
  <c r="I17" i="1"/>
  <c r="I16" i="1"/>
  <c r="F17" i="1"/>
  <c r="G17" i="1"/>
  <c r="H17" i="1"/>
  <c r="F16" i="1"/>
  <c r="G16" i="1"/>
</calcChain>
</file>

<file path=xl/sharedStrings.xml><?xml version="1.0" encoding="utf-8"?>
<sst xmlns="http://schemas.openxmlformats.org/spreadsheetml/2006/main" count="51" uniqueCount="27">
  <si>
    <t>state</t>
  </si>
  <si>
    <t>CA</t>
  </si>
  <si>
    <t>NY</t>
  </si>
  <si>
    <t>Race</t>
  </si>
  <si>
    <t>White</t>
  </si>
  <si>
    <t>Asian</t>
  </si>
  <si>
    <t>p value</t>
  </si>
  <si>
    <t>SE</t>
  </si>
  <si>
    <t>z</t>
  </si>
  <si>
    <t>2016&lt;=2007</t>
  </si>
  <si>
    <t>2016&gt;2007</t>
  </si>
  <si>
    <t>Total</t>
  </si>
  <si>
    <t>African American</t>
  </si>
  <si>
    <t>Year</t>
  </si>
  <si>
    <t>California</t>
  </si>
  <si>
    <t>New York</t>
  </si>
  <si>
    <t>ChiSquared Test - Race and Approvals</t>
  </si>
  <si>
    <t>Test Statistic</t>
  </si>
  <si>
    <t>Critical Value</t>
  </si>
  <si>
    <t>Expected</t>
  </si>
  <si>
    <t>Two Population Proportion</t>
  </si>
  <si>
    <t>Probabilities</t>
  </si>
  <si>
    <t>Test Statistic Calculation</t>
  </si>
  <si>
    <t>ChiSquared Test - Gender and Approvals</t>
  </si>
  <si>
    <t>Gender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</si>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</sst>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0" fontId="0" fillId="0" borderId="1" xfId="0" applyNumberFormat="1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3" fontId="0" fillId="0" borderId="3" xfId="0" applyNumberFormat="1" applyBorder="1"/>
    <xf numFmtId="0" fontId="1" fillId="0" borderId="3" xfId="0" applyFont="1" applyFill="1" applyBorder="1"/>
    <xf numFmtId="3" fontId="1" fillId="0" borderId="3" xfId="0" applyNumberFormat="1" applyFont="1" applyBorder="1"/>
    <xf numFmtId="0" fontId="0" fillId="0" borderId="4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3" workbookViewId="0">
      <selection activeCell="I62" sqref="I62"/>
    </sheetView>
  </sheetViews>
  <sheetFormatPr baseColWidth="10" defaultRowHeight="16" x14ac:dyDescent="0.2"/>
  <cols>
    <col min="1" max="1" width="31.6640625" bestFit="1" customWidth="1"/>
    <col min="2" max="2" width="15.5" bestFit="1" customWidth="1"/>
    <col min="3" max="3" width="10.6640625" bestFit="1" customWidth="1"/>
    <col min="4" max="4" width="10.6640625" customWidth="1"/>
    <col min="6" max="6" width="24.6640625" bestFit="1" customWidth="1"/>
    <col min="7" max="7" width="15.5" bestFit="1" customWidth="1"/>
    <col min="8" max="8" width="8.1640625" customWidth="1"/>
    <col min="9" max="9" width="10.6640625" customWidth="1"/>
    <col min="10" max="10" width="14" customWidth="1"/>
  </cols>
  <sheetData>
    <row r="1" spans="1:10" x14ac:dyDescent="0.2">
      <c r="B1" t="s">
        <v>13</v>
      </c>
      <c r="C1" t="s">
        <v>13</v>
      </c>
      <c r="E1" t="s">
        <v>13</v>
      </c>
      <c r="F1" t="s">
        <v>13</v>
      </c>
    </row>
    <row r="2" spans="1:10" x14ac:dyDescent="0.2">
      <c r="A2" t="s">
        <v>0</v>
      </c>
      <c r="B2">
        <v>2007</v>
      </c>
      <c r="C2">
        <v>2016</v>
      </c>
      <c r="D2" t="s">
        <v>0</v>
      </c>
      <c r="E2">
        <v>2007</v>
      </c>
      <c r="F2">
        <v>2016</v>
      </c>
      <c r="H2" s="1"/>
    </row>
    <row r="3" spans="1:10" x14ac:dyDescent="0.2">
      <c r="A3" t="s">
        <v>14</v>
      </c>
      <c r="B3" s="1">
        <v>638756</v>
      </c>
      <c r="C3" s="1">
        <v>669635</v>
      </c>
      <c r="D3" t="s">
        <v>14</v>
      </c>
      <c r="E3" s="1">
        <v>1349832</v>
      </c>
      <c r="F3" s="1">
        <v>1087864</v>
      </c>
      <c r="H3" s="1"/>
    </row>
    <row r="4" spans="1:10" x14ac:dyDescent="0.2">
      <c r="A4" t="s">
        <v>15</v>
      </c>
      <c r="B4" s="1">
        <v>220661</v>
      </c>
      <c r="C4" s="1">
        <v>128761</v>
      </c>
      <c r="D4" t="s">
        <v>15</v>
      </c>
      <c r="E4" s="1">
        <v>448770</v>
      </c>
      <c r="F4" s="1">
        <v>202679</v>
      </c>
      <c r="H4" s="1"/>
    </row>
    <row r="5" spans="1:10" x14ac:dyDescent="0.2">
      <c r="A5" t="s">
        <v>11</v>
      </c>
      <c r="B5" s="1">
        <f>SUM(B3:B4)</f>
        <v>859417</v>
      </c>
      <c r="C5" s="1">
        <f t="shared" ref="C5:F5" si="0">SUM(C3:C4)</f>
        <v>798396</v>
      </c>
      <c r="D5" s="1"/>
      <c r="E5" s="1">
        <f t="shared" si="0"/>
        <v>1798602</v>
      </c>
      <c r="F5" s="1">
        <f t="shared" si="0"/>
        <v>1290543</v>
      </c>
      <c r="H5" s="1"/>
    </row>
    <row r="9" spans="1:10" x14ac:dyDescent="0.2">
      <c r="A9" s="2"/>
      <c r="B9" s="3"/>
      <c r="C9" s="3"/>
      <c r="D9" s="3"/>
      <c r="F9" s="2"/>
      <c r="G9" s="3"/>
      <c r="H9" s="3"/>
      <c r="I9" s="3"/>
    </row>
    <row r="10" spans="1:10" x14ac:dyDescent="0.2">
      <c r="A10" s="2"/>
      <c r="B10" s="3"/>
      <c r="C10" s="3"/>
      <c r="D10" s="3"/>
      <c r="F10" s="2"/>
      <c r="G10" s="3"/>
      <c r="H10" s="3"/>
      <c r="I10" s="3"/>
    </row>
    <row r="11" spans="1:10" x14ac:dyDescent="0.2">
      <c r="A11" s="2"/>
      <c r="B11" s="3"/>
      <c r="C11" s="3"/>
      <c r="D11" s="3"/>
      <c r="F11" s="2"/>
      <c r="G11" s="3"/>
      <c r="H11" s="3"/>
      <c r="I11" s="3"/>
    </row>
    <row r="12" spans="1:10" x14ac:dyDescent="0.2">
      <c r="A12" s="12" t="s">
        <v>20</v>
      </c>
    </row>
    <row r="13" spans="1:10" x14ac:dyDescent="0.2">
      <c r="E13" t="s">
        <v>9</v>
      </c>
    </row>
    <row r="14" spans="1:10" x14ac:dyDescent="0.2">
      <c r="E14" t="s">
        <v>10</v>
      </c>
    </row>
    <row r="15" spans="1:10" x14ac:dyDescent="0.2">
      <c r="C15" s="6"/>
      <c r="D15" s="6">
        <v>2007</v>
      </c>
      <c r="E15" s="6">
        <v>2016</v>
      </c>
      <c r="F15" t="s">
        <v>6</v>
      </c>
      <c r="G15" t="s">
        <v>7</v>
      </c>
      <c r="H15" t="s">
        <v>8</v>
      </c>
      <c r="I15" t="s">
        <v>18</v>
      </c>
    </row>
    <row r="16" spans="1:10" x14ac:dyDescent="0.2">
      <c r="C16" s="6" t="s">
        <v>1</v>
      </c>
      <c r="D16" s="7">
        <f>B3/E3</f>
        <v>0.47321148113246686</v>
      </c>
      <c r="E16" s="7">
        <f>C3/F3</f>
        <v>0.61555028937440714</v>
      </c>
      <c r="F16">
        <f>(E16*F20+D16*E20)/SUM(E20:F20)</f>
        <v>0.53673263606290533</v>
      </c>
      <c r="G16">
        <f>SQRT((F16*(1-F16)*((1/F20)+(1/E20))))</f>
        <v>6.4247682220376244E-4</v>
      </c>
      <c r="H16">
        <f>(E16-D16)/G16</f>
        <v>221.54699332763997</v>
      </c>
      <c r="I16">
        <f>_xlfn.NORM.S.INV(0.95)</f>
        <v>1.6448536269514715</v>
      </c>
      <c r="J16" s="8"/>
    </row>
    <row r="17" spans="1:9" x14ac:dyDescent="0.2">
      <c r="C17" s="6" t="s">
        <v>2</v>
      </c>
      <c r="D17" s="7">
        <f>B4/E4</f>
        <v>0.49170176259553894</v>
      </c>
      <c r="E17" s="7">
        <f>C4/F4</f>
        <v>0.63529522052111964</v>
      </c>
      <c r="F17">
        <f>(E17*F21+D17*E21)/SUM(E21:F21)</f>
        <v>0.53637660047064317</v>
      </c>
      <c r="G17">
        <f>SQRT((F17*(1-F17)*((1/F21)+(1/E21))))</f>
        <v>1.3345704708240106E-3</v>
      </c>
      <c r="H17">
        <f>(E17-D17)/G17</f>
        <v>107.59526084592676</v>
      </c>
      <c r="I17">
        <f>_xlfn.NORM.S.INV(0.95)</f>
        <v>1.6448536269514715</v>
      </c>
    </row>
    <row r="18" spans="1:9" x14ac:dyDescent="0.2">
      <c r="C18" s="6" t="s">
        <v>11</v>
      </c>
      <c r="D18" s="5">
        <f>B5/E5</f>
        <v>0.47782499963860819</v>
      </c>
      <c r="E18" s="5">
        <f>C5/F5</f>
        <v>0.61865121890553043</v>
      </c>
      <c r="F18">
        <f>(E18*F22+D18*E22)/SUM(E22:F22)</f>
        <v>0.53665755411286942</v>
      </c>
      <c r="G18">
        <f>SQRT((F18*(1-F18)*((1/F22)+(1/E22))))</f>
        <v>5.7526114072890757E-4</v>
      </c>
      <c r="H18">
        <f>(E18-D18)/G18</f>
        <v>244.8039843061236</v>
      </c>
      <c r="I18">
        <f>_xlfn.NORM.S.INV(0.95)</f>
        <v>1.6448536269514715</v>
      </c>
    </row>
    <row r="19" spans="1:9" x14ac:dyDescent="0.2">
      <c r="C19" s="10"/>
    </row>
    <row r="20" spans="1:9" x14ac:dyDescent="0.2">
      <c r="C20" s="9"/>
      <c r="D20" s="4"/>
      <c r="E20" s="1">
        <v>1349832</v>
      </c>
      <c r="F20" s="1">
        <v>1087864</v>
      </c>
    </row>
    <row r="21" spans="1:9" x14ac:dyDescent="0.2">
      <c r="C21" s="4"/>
      <c r="D21" s="4"/>
      <c r="E21" s="1">
        <v>448770</v>
      </c>
      <c r="F21" s="1">
        <v>202679</v>
      </c>
    </row>
    <row r="22" spans="1:9" x14ac:dyDescent="0.2">
      <c r="E22" s="1">
        <f t="shared" ref="E22" si="1">SUM(E20:E21)</f>
        <v>1798602</v>
      </c>
      <c r="F22" s="1">
        <f t="shared" ref="F22" si="2">SUM(F20:F21)</f>
        <v>1290543</v>
      </c>
    </row>
    <row r="27" spans="1:9" x14ac:dyDescent="0.2">
      <c r="A27" s="11" t="s">
        <v>16</v>
      </c>
      <c r="B27" s="11"/>
      <c r="C27" s="11"/>
      <c r="D27" s="11"/>
      <c r="E27" s="11"/>
      <c r="F27" s="11"/>
      <c r="G27" s="11"/>
    </row>
    <row r="28" spans="1:9" x14ac:dyDescent="0.2">
      <c r="A28" t="s">
        <v>19</v>
      </c>
      <c r="B28" s="5">
        <v>2007</v>
      </c>
      <c r="C28" s="5">
        <v>2007</v>
      </c>
      <c r="D28" s="5"/>
      <c r="E28" s="5">
        <v>2016</v>
      </c>
      <c r="F28" s="5">
        <v>2016</v>
      </c>
      <c r="G28" s="5"/>
    </row>
    <row r="29" spans="1:9" x14ac:dyDescent="0.2">
      <c r="A29" s="5" t="s">
        <v>3</v>
      </c>
      <c r="B29" s="5">
        <v>0</v>
      </c>
      <c r="C29" s="5">
        <v>1</v>
      </c>
      <c r="D29" s="5" t="s">
        <v>11</v>
      </c>
      <c r="E29" s="5">
        <v>0</v>
      </c>
      <c r="F29" s="5">
        <v>1</v>
      </c>
      <c r="G29" s="5" t="s">
        <v>11</v>
      </c>
    </row>
    <row r="30" spans="1:9" x14ac:dyDescent="0.2">
      <c r="A30" s="5" t="s">
        <v>4</v>
      </c>
      <c r="B30" s="13">
        <v>740420</v>
      </c>
      <c r="C30" s="13">
        <v>697799</v>
      </c>
      <c r="D30" s="13">
        <f>SUM(B30:C30)</f>
        <v>1438219</v>
      </c>
      <c r="E30" s="13">
        <v>389988</v>
      </c>
      <c r="F30" s="13">
        <v>650999</v>
      </c>
      <c r="G30" s="13">
        <f>SUM(E30:F30)</f>
        <v>1040987</v>
      </c>
    </row>
    <row r="31" spans="1:9" x14ac:dyDescent="0.2">
      <c r="A31" s="5" t="s">
        <v>12</v>
      </c>
      <c r="B31" s="13">
        <v>102291</v>
      </c>
      <c r="C31" s="13">
        <v>56976</v>
      </c>
      <c r="D31" s="13">
        <f t="shared" ref="D31:D32" si="3">SUM(B31:C31)</f>
        <v>159267</v>
      </c>
      <c r="E31" s="13">
        <v>35350</v>
      </c>
      <c r="F31" s="13">
        <v>34417</v>
      </c>
      <c r="G31" s="13">
        <f t="shared" ref="G31:G33" si="4">SUM(E31:F31)</f>
        <v>69767</v>
      </c>
    </row>
    <row r="32" spans="1:9" x14ac:dyDescent="0.2">
      <c r="A32" s="5" t="s">
        <v>5</v>
      </c>
      <c r="B32" s="13">
        <v>96474</v>
      </c>
      <c r="C32" s="13">
        <v>104642</v>
      </c>
      <c r="D32" s="13">
        <f t="shared" si="3"/>
        <v>201116</v>
      </c>
      <c r="E32" s="13">
        <v>66809</v>
      </c>
      <c r="F32" s="13">
        <v>112980</v>
      </c>
      <c r="G32" s="13">
        <f t="shared" si="4"/>
        <v>179789</v>
      </c>
    </row>
    <row r="33" spans="1:7" x14ac:dyDescent="0.2">
      <c r="A33" s="14" t="s">
        <v>11</v>
      </c>
      <c r="B33" s="15">
        <f>SUM(B30:B32)</f>
        <v>939185</v>
      </c>
      <c r="C33" s="15">
        <f>SUM(C30:C32)</f>
        <v>859417</v>
      </c>
      <c r="D33" s="15">
        <f>SUM(D30:D32)</f>
        <v>1798602</v>
      </c>
      <c r="E33" s="15">
        <f>SUM(E30:E32)</f>
        <v>492147</v>
      </c>
      <c r="F33" s="15">
        <f>SUM(F30:F32)</f>
        <v>798396</v>
      </c>
      <c r="G33" s="15">
        <f t="shared" si="4"/>
        <v>1290543</v>
      </c>
    </row>
    <row r="34" spans="1:7" x14ac:dyDescent="0.2">
      <c r="A34" s="16" t="s">
        <v>21</v>
      </c>
      <c r="B34">
        <f>B33/$D$33</f>
        <v>0.52217500036139175</v>
      </c>
      <c r="C34">
        <f>C33/$D$33</f>
        <v>0.47782499963860819</v>
      </c>
      <c r="E34">
        <f>E33/$G$33</f>
        <v>0.38134878109446951</v>
      </c>
      <c r="F34">
        <f>F33/$G$33</f>
        <v>0.61865121890553043</v>
      </c>
    </row>
    <row r="35" spans="1:7" x14ac:dyDescent="0.2">
      <c r="A35" t="s">
        <v>19</v>
      </c>
    </row>
    <row r="36" spans="1:7" x14ac:dyDescent="0.2">
      <c r="A36" s="5" t="s">
        <v>4</v>
      </c>
      <c r="B36" s="5">
        <f>$B$34*D30</f>
        <v>751002.0068447605</v>
      </c>
      <c r="C36" s="5">
        <f>$C$34*D30</f>
        <v>687216.99315523938</v>
      </c>
      <c r="E36" s="5">
        <f>$E$34*G30</f>
        <v>396979.12358518853</v>
      </c>
      <c r="F36" s="5">
        <f>$F$34*G30</f>
        <v>644007.87641481136</v>
      </c>
    </row>
    <row r="37" spans="1:7" x14ac:dyDescent="0.2">
      <c r="A37" s="5" t="s">
        <v>12</v>
      </c>
      <c r="B37" s="5">
        <f t="shared" ref="B37:B38" si="5">$B$34*D31</f>
        <v>83165.245782557773</v>
      </c>
      <c r="C37" s="5">
        <f t="shared" ref="C37:C38" si="6">$C$34*D31</f>
        <v>76101.754217442212</v>
      </c>
      <c r="E37" s="5">
        <f t="shared" ref="E37:E38" si="7">$E$34*G31</f>
        <v>26605.560410617854</v>
      </c>
      <c r="F37" s="5">
        <f t="shared" ref="F37:F38" si="8">$F$34*G31</f>
        <v>43161.439589382142</v>
      </c>
    </row>
    <row r="38" spans="1:7" x14ac:dyDescent="0.2">
      <c r="A38" s="5" t="s">
        <v>5</v>
      </c>
      <c r="B38" s="5">
        <f t="shared" si="5"/>
        <v>105017.74737268167</v>
      </c>
      <c r="C38" s="5">
        <f t="shared" si="6"/>
        <v>96098.252627318332</v>
      </c>
      <c r="E38" s="5">
        <f t="shared" si="7"/>
        <v>68562.316004193577</v>
      </c>
      <c r="F38" s="5">
        <f t="shared" si="8"/>
        <v>111226.68399580641</v>
      </c>
    </row>
    <row r="40" spans="1:7" x14ac:dyDescent="0.2">
      <c r="A40" t="s">
        <v>22</v>
      </c>
      <c r="B40" s="5">
        <f>POWER(B30-B36,2)/B36</f>
        <v>149.1059515713188</v>
      </c>
      <c r="C40" s="5">
        <f>POWER(C30-C36,2)/C36</f>
        <v>162.94543059598792</v>
      </c>
      <c r="E40" s="5">
        <f>POWER(E36-E30,2)/E36</f>
        <v>123.11934325909445</v>
      </c>
      <c r="F40" s="5">
        <f>POWER(F36-F30,2)/F36</f>
        <v>75.893185119834754</v>
      </c>
    </row>
    <row r="41" spans="1:7" x14ac:dyDescent="0.2">
      <c r="B41" s="5">
        <f t="shared" ref="B41:C42" si="9">POWER(B31-B37,2)/B37</f>
        <v>4398.4054991240964</v>
      </c>
      <c r="C41" s="5">
        <f t="shared" si="9"/>
        <v>4806.6497040375707</v>
      </c>
      <c r="E41" s="5">
        <f t="shared" ref="E41:F42" si="10">POWER(E37-E31,2)/E37</f>
        <v>2874.0316893245272</v>
      </c>
      <c r="F41" s="5">
        <f t="shared" si="10"/>
        <v>1771.6096696451343</v>
      </c>
    </row>
    <row r="42" spans="1:7" x14ac:dyDescent="0.2">
      <c r="B42" s="5">
        <f t="shared" si="9"/>
        <v>695.07888899160776</v>
      </c>
      <c r="C42" s="5">
        <f t="shared" si="9"/>
        <v>759.59361562266406</v>
      </c>
      <c r="E42" s="5">
        <f t="shared" si="10"/>
        <v>44.836831509211343</v>
      </c>
      <c r="F42" s="5">
        <f t="shared" si="10"/>
        <v>27.638304947374738</v>
      </c>
    </row>
    <row r="44" spans="1:7" x14ac:dyDescent="0.2">
      <c r="B44" t="s">
        <v>17</v>
      </c>
      <c r="C44">
        <f>SUM(B40:C42)</f>
        <v>10971.779089943244</v>
      </c>
      <c r="E44" t="s">
        <v>17</v>
      </c>
      <c r="F44">
        <f>SUM(E40:F42)</f>
        <v>4917.1290238051761</v>
      </c>
    </row>
    <row r="45" spans="1:7" x14ac:dyDescent="0.2">
      <c r="B45" t="s">
        <v>18</v>
      </c>
      <c r="C45">
        <f>_xlfn.CHISQ.INV.RT(0.01,2)</f>
        <v>9.2103403719761818</v>
      </c>
      <c r="E45" t="s">
        <v>18</v>
      </c>
      <c r="F45">
        <f>_xlfn.CHISQ.INV.RT(0.01,2)</f>
        <v>9.2103403719761818</v>
      </c>
    </row>
    <row r="47" spans="1:7" x14ac:dyDescent="0.2">
      <c r="A47" s="11" t="s">
        <v>23</v>
      </c>
      <c r="B47" s="11"/>
      <c r="C47" s="11"/>
      <c r="D47" s="11"/>
      <c r="E47" s="11"/>
      <c r="F47" s="11"/>
      <c r="G47" s="11"/>
    </row>
    <row r="49" spans="1:7" x14ac:dyDescent="0.2">
      <c r="B49">
        <v>2007</v>
      </c>
      <c r="C49">
        <v>2007</v>
      </c>
      <c r="E49">
        <v>2016</v>
      </c>
      <c r="F49">
        <v>2016</v>
      </c>
    </row>
    <row r="50" spans="1:7" x14ac:dyDescent="0.2">
      <c r="A50" t="s">
        <v>24</v>
      </c>
      <c r="B50">
        <v>0</v>
      </c>
      <c r="C50">
        <v>1</v>
      </c>
      <c r="E50">
        <v>0</v>
      </c>
      <c r="F50">
        <v>1</v>
      </c>
    </row>
    <row r="51" spans="1:7" x14ac:dyDescent="0.2">
      <c r="A51" t="s">
        <v>25</v>
      </c>
      <c r="B51" s="1">
        <v>335219</v>
      </c>
      <c r="C51" s="1">
        <v>280652</v>
      </c>
      <c r="D51" s="1">
        <f>SUM(B51:C51)</f>
        <v>615871</v>
      </c>
      <c r="E51" s="1">
        <v>149010</v>
      </c>
      <c r="F51" s="1">
        <v>229931</v>
      </c>
      <c r="G51" s="1">
        <f>SUM(E51:F51)</f>
        <v>378941</v>
      </c>
    </row>
    <row r="52" spans="1:7" x14ac:dyDescent="0.2">
      <c r="A52" t="s">
        <v>26</v>
      </c>
      <c r="B52" s="1">
        <v>603966</v>
      </c>
      <c r="C52" s="1">
        <v>578765</v>
      </c>
      <c r="D52" s="1">
        <f>SUM(B52:C52)</f>
        <v>1182731</v>
      </c>
      <c r="E52" s="1">
        <v>343137</v>
      </c>
      <c r="F52" s="1">
        <v>568465</v>
      </c>
      <c r="G52" s="1">
        <f t="shared" ref="G52:G53" si="11">SUM(E52:F52)</f>
        <v>911602</v>
      </c>
    </row>
    <row r="53" spans="1:7" x14ac:dyDescent="0.2">
      <c r="A53" t="s">
        <v>11</v>
      </c>
      <c r="B53" s="1">
        <f>SUM(B51:B52)</f>
        <v>939185</v>
      </c>
      <c r="C53" s="1">
        <f t="shared" ref="C53:F53" si="12">SUM(C51:C52)</f>
        <v>859417</v>
      </c>
      <c r="D53" s="1">
        <f>SUM(B53:C53)</f>
        <v>1798602</v>
      </c>
      <c r="E53" s="1">
        <f t="shared" si="12"/>
        <v>492147</v>
      </c>
      <c r="F53" s="1">
        <f t="shared" si="12"/>
        <v>798396</v>
      </c>
      <c r="G53" s="1">
        <f t="shared" si="11"/>
        <v>1290543</v>
      </c>
    </row>
    <row r="54" spans="1:7" x14ac:dyDescent="0.2">
      <c r="A54" t="s">
        <v>21</v>
      </c>
      <c r="B54">
        <f>B53/D53</f>
        <v>0.52217500036139175</v>
      </c>
      <c r="C54">
        <f>C53/D53</f>
        <v>0.47782499963860819</v>
      </c>
      <c r="E54">
        <f>E53/G53</f>
        <v>0.38134878109446951</v>
      </c>
      <c r="F54">
        <f>F53/G53</f>
        <v>0.61865121890553043</v>
      </c>
    </row>
    <row r="56" spans="1:7" x14ac:dyDescent="0.2">
      <c r="A56" t="s">
        <v>19</v>
      </c>
    </row>
    <row r="57" spans="1:7" x14ac:dyDescent="0.2">
      <c r="A57" t="s">
        <v>25</v>
      </c>
      <c r="B57">
        <f>B54*D51</f>
        <v>321592.43964757072</v>
      </c>
      <c r="C57">
        <f>C54*D51</f>
        <v>294278.56035242928</v>
      </c>
      <c r="E57">
        <f>$E$54*G51</f>
        <v>144508.68845671936</v>
      </c>
      <c r="F57">
        <f>F54*G51</f>
        <v>234432.31154328061</v>
      </c>
    </row>
    <row r="58" spans="1:7" x14ac:dyDescent="0.2">
      <c r="A58" t="s">
        <v>26</v>
      </c>
      <c r="B58">
        <f>B54*D52</f>
        <v>617592.56035242928</v>
      </c>
      <c r="C58">
        <f>C54*D52</f>
        <v>565138.43964757072</v>
      </c>
      <c r="E58">
        <f>$E$54*G52</f>
        <v>347638.31154328061</v>
      </c>
      <c r="F58">
        <f>F54*G52</f>
        <v>563963.68845671939</v>
      </c>
    </row>
    <row r="60" spans="1:7" x14ac:dyDescent="0.2">
      <c r="B60">
        <f>POWER(B57-B51,2)/B57</f>
        <v>577.38654317211422</v>
      </c>
      <c r="C60">
        <f t="shared" ref="C60:F60" si="13">POWER(C57-C51,2)/C57</f>
        <v>630.97748886640841</v>
      </c>
      <c r="E60">
        <f t="shared" si="13"/>
        <v>140.21167741578364</v>
      </c>
      <c r="F60">
        <f t="shared" si="13"/>
        <v>86.429236124861319</v>
      </c>
    </row>
    <row r="61" spans="1:7" x14ac:dyDescent="0.2">
      <c r="B61">
        <f>POWER(B58-B52,2)/B58</f>
        <v>300.65638571234979</v>
      </c>
      <c r="C61">
        <f t="shared" ref="C61:F61" si="14">POWER(C58-C52,2)/C58</f>
        <v>328.5622318563087</v>
      </c>
      <c r="E61">
        <f t="shared" si="14"/>
        <v>58.284156080848632</v>
      </c>
      <c r="F61">
        <f t="shared" si="14"/>
        <v>35.927500341586644</v>
      </c>
    </row>
    <row r="63" spans="1:7" x14ac:dyDescent="0.2">
      <c r="B63" t="s">
        <v>17</v>
      </c>
      <c r="C63">
        <f>SUM(B60:C61)</f>
        <v>1837.5826496071809</v>
      </c>
      <c r="F63">
        <f>SUM(E60:F61)</f>
        <v>320.85256996308027</v>
      </c>
    </row>
    <row r="64" spans="1:7" x14ac:dyDescent="0.2">
      <c r="B64" t="s">
        <v>18</v>
      </c>
      <c r="C64">
        <f>_xlfn.CHISQ.INV.RT(0.01,1)</f>
        <v>6.6348966010212118</v>
      </c>
      <c r="F64">
        <f>_xlfn.CHISQ.INV.RT(0.01,1)</f>
        <v>6.6348966010212118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Proportions - CA_NY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2018-01-12T16:42:25Z</dcterms:created>
  <dcterms:modified xsi:type="dcterms:W3CDTF">2018-01-16T06:16:15Z</dcterms:modified>
</cp:coreProperties>
</file>